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450" tabRatio="889" firstSheet="1" activeTab="6"/>
  </bookViews>
  <sheets>
    <sheet name="BMC Mail Data (2)" sheetId="34" r:id="rId1"/>
    <sheet name="Summary List" sheetId="10" r:id="rId2"/>
    <sheet name="BMC Mail Data" sheetId="27" r:id="rId3"/>
    <sheet name="Surplus (2)" sheetId="35" r:id="rId4"/>
    <sheet name="Surplus (3)" sheetId="36" r:id="rId5"/>
    <sheet name="Surplus (4)" sheetId="38" r:id="rId6"/>
    <sheet name="Surplus" sheetId="28" r:id="rId7"/>
    <sheet name="Shortage" sheetId="29" r:id="rId8"/>
    <sheet name="Damage" sheetId="30" r:id="rId9"/>
    <sheet name="Actual Photo" sheetId="33" r:id="rId10"/>
    <sheet name="Damage  List&amp;Photo (2)" sheetId="37" r:id="rId11"/>
    <sheet name="Marketing List&amp;Photo" sheetId="32" r:id="rId12"/>
  </sheets>
  <externalReferences>
    <externalReference r:id="rId13"/>
    <externalReference r:id="rId14"/>
  </externalReferences>
  <definedNames>
    <definedName name="_xlnm._FilterDatabase" localSheetId="2" hidden="1">'BMC Mail Data'!$A$2:$R$2280</definedName>
    <definedName name="_xlnm._FilterDatabase" localSheetId="0" hidden="1">'BMC Mail Data (2)'!$A$2:$U$2280</definedName>
    <definedName name="_xlnm._FilterDatabase" localSheetId="8" hidden="1">Damage!$A$1:$K$18</definedName>
    <definedName name="_xlnm._FilterDatabase" localSheetId="7" hidden="1">Shortage!$A$1:$K$5</definedName>
    <definedName name="_xlnm._FilterDatabase" localSheetId="6" hidden="1">Surplus!$A$3:$K$112</definedName>
    <definedName name="_xlnm._FilterDatabase" localSheetId="3" hidden="1">'Surplus (2)'!$A$3:$M$3</definedName>
    <definedName name="_xlnm._FilterDatabase" localSheetId="4" hidden="1">'Surplus (3)'!$A$3:$K$10</definedName>
    <definedName name="_xlnm._FilterDatabase" localSheetId="5" hidden="1">'Surplus (4)'!$A$3:$K$112</definedName>
    <definedName name="_xlcn.WorksheetConnection_DatabaseA2AB227" localSheetId="2" hidden="1">#REF!</definedName>
    <definedName name="_xlcn.WorksheetConnection_DatabaseA2AB227" localSheetId="0" hidden="1">#REF!</definedName>
    <definedName name="_xlcn.WorksheetConnection_DatabaseA2AB227" localSheetId="8" hidden="1">#REF!</definedName>
    <definedName name="_xlcn.WorksheetConnection_DatabaseA2AB227" localSheetId="10" hidden="1">#REF!</definedName>
    <definedName name="_xlcn.WorksheetConnection_DatabaseA2AB227" localSheetId="7" hidden="1">#REF!</definedName>
    <definedName name="_xlcn.WorksheetConnection_DatabaseA2AB227" localSheetId="1" hidden="1">#REF!</definedName>
    <definedName name="_xlcn.WorksheetConnection_DatabaseA2AB227" localSheetId="6" hidden="1">#REF!</definedName>
    <definedName name="_xlcn.WorksheetConnection_DatabaseA2AB227" localSheetId="3" hidden="1">#REF!</definedName>
    <definedName name="_xlcn.WorksheetConnection_DatabaseA2AB227" localSheetId="4" hidden="1">#REF!</definedName>
    <definedName name="_xlcn.WorksheetConnection_DatabaseA2AB227" localSheetId="5" hidden="1">#REF!</definedName>
    <definedName name="_xlcn.WorksheetConnection_DatabaseA2AB227" hidden="1">#REF!</definedName>
    <definedName name="_xlcn.WorksheetConnection_DatabaseA2AB2271" localSheetId="2" hidden="1">#REF!</definedName>
    <definedName name="_xlcn.WorksheetConnection_DatabaseA2AB2271" localSheetId="0" hidden="1">#REF!</definedName>
    <definedName name="_xlcn.WorksheetConnection_DatabaseA2AB2271" localSheetId="8" hidden="1">#REF!</definedName>
    <definedName name="_xlcn.WorksheetConnection_DatabaseA2AB2271" localSheetId="10" hidden="1">#REF!</definedName>
    <definedName name="_xlcn.WorksheetConnection_DatabaseA2AB2271" localSheetId="7" hidden="1">#REF!</definedName>
    <definedName name="_xlcn.WorksheetConnection_DatabaseA2AB2271" localSheetId="1" hidden="1">#REF!</definedName>
    <definedName name="_xlcn.WorksheetConnection_DatabaseA2AB2271" localSheetId="6" hidden="1">#REF!</definedName>
    <definedName name="_xlcn.WorksheetConnection_DatabaseA2AB2271" localSheetId="3" hidden="1">#REF!</definedName>
    <definedName name="_xlcn.WorksheetConnection_DatabaseA2AB2271" localSheetId="4" hidden="1">#REF!</definedName>
    <definedName name="_xlcn.WorksheetConnection_DatabaseA2AB2271" localSheetId="5" hidden="1">#REF!</definedName>
    <definedName name="_xlcn.WorksheetConnection_DatabaseA2AB2271" hidden="1">#REF!</definedName>
    <definedName name="a" localSheetId="2" hidden="1">#REF!</definedName>
    <definedName name="a" localSheetId="0" hidden="1">#REF!</definedName>
    <definedName name="a" localSheetId="8" hidden="1">#REF!</definedName>
    <definedName name="a" localSheetId="10" hidden="1">#REF!</definedName>
    <definedName name="a" localSheetId="7" hidden="1">#REF!</definedName>
    <definedName name="a" localSheetId="1" hidden="1">#REF!</definedName>
    <definedName name="a" localSheetId="6" hidden="1">#REF!</definedName>
    <definedName name="a" localSheetId="3" hidden="1">#REF!</definedName>
    <definedName name="a" localSheetId="4" hidden="1">#REF!</definedName>
    <definedName name="a" localSheetId="5" hidden="1">#REF!</definedName>
    <definedName name="a" hidden="1">#REF!</definedName>
    <definedName name="List" localSheetId="0">#REF!</definedName>
    <definedName name="List" localSheetId="10">#REF!</definedName>
    <definedName name="List" localSheetId="3">#REF!</definedName>
    <definedName name="List" localSheetId="4">#REF!</definedName>
    <definedName name="List" localSheetId="5">#REF!</definedName>
    <definedName name="List">#REF!</definedName>
    <definedName name="valuevx">42.314159</definedName>
  </definedNames>
  <calcPr calcId="152511"/>
</workbook>
</file>

<file path=xl/calcChain.xml><?xml version="1.0" encoding="utf-8"?>
<calcChain xmlns="http://schemas.openxmlformats.org/spreadsheetml/2006/main">
  <c r="I4" i="27" l="1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I202" i="27"/>
  <c r="I203" i="27"/>
  <c r="I204" i="27"/>
  <c r="I205" i="27"/>
  <c r="I206" i="27"/>
  <c r="I207" i="27"/>
  <c r="I208" i="27"/>
  <c r="I209" i="27"/>
  <c r="I210" i="27"/>
  <c r="I211" i="27"/>
  <c r="I212" i="27"/>
  <c r="I213" i="27"/>
  <c r="I214" i="27"/>
  <c r="I215" i="27"/>
  <c r="I216" i="27"/>
  <c r="I217" i="27"/>
  <c r="I218" i="27"/>
  <c r="I219" i="27"/>
  <c r="I220" i="27"/>
  <c r="I221" i="27"/>
  <c r="I222" i="27"/>
  <c r="I223" i="27"/>
  <c r="I224" i="27"/>
  <c r="I225" i="27"/>
  <c r="I226" i="27"/>
  <c r="I227" i="27"/>
  <c r="I228" i="27"/>
  <c r="I229" i="27"/>
  <c r="I230" i="27"/>
  <c r="I231" i="27"/>
  <c r="I232" i="27"/>
  <c r="I233" i="27"/>
  <c r="I234" i="27"/>
  <c r="I235" i="27"/>
  <c r="I236" i="27"/>
  <c r="I237" i="27"/>
  <c r="I238" i="27"/>
  <c r="I239" i="27"/>
  <c r="I240" i="27"/>
  <c r="I241" i="27"/>
  <c r="I242" i="27"/>
  <c r="I243" i="27"/>
  <c r="I244" i="27"/>
  <c r="I245" i="27"/>
  <c r="I246" i="27"/>
  <c r="I247" i="27"/>
  <c r="I248" i="27"/>
  <c r="I249" i="27"/>
  <c r="I250" i="27"/>
  <c r="I251" i="27"/>
  <c r="I252" i="27"/>
  <c r="I253" i="27"/>
  <c r="I254" i="27"/>
  <c r="I255" i="27"/>
  <c r="I256" i="27"/>
  <c r="I257" i="27"/>
  <c r="I258" i="27"/>
  <c r="I259" i="27"/>
  <c r="I260" i="27"/>
  <c r="I261" i="27"/>
  <c r="I262" i="27"/>
  <c r="I263" i="27"/>
  <c r="I264" i="27"/>
  <c r="I265" i="27"/>
  <c r="I266" i="27"/>
  <c r="I267" i="27"/>
  <c r="I268" i="27"/>
  <c r="I269" i="27"/>
  <c r="I270" i="27"/>
  <c r="I271" i="27"/>
  <c r="I272" i="27"/>
  <c r="I273" i="27"/>
  <c r="I274" i="27"/>
  <c r="I275" i="27"/>
  <c r="I276" i="27"/>
  <c r="I277" i="27"/>
  <c r="I278" i="27"/>
  <c r="I279" i="27"/>
  <c r="I280" i="27"/>
  <c r="I281" i="27"/>
  <c r="I282" i="27"/>
  <c r="I283" i="27"/>
  <c r="I284" i="27"/>
  <c r="I285" i="27"/>
  <c r="I286" i="27"/>
  <c r="I287" i="27"/>
  <c r="I288" i="27"/>
  <c r="I289" i="27"/>
  <c r="I290" i="27"/>
  <c r="I291" i="27"/>
  <c r="I292" i="27"/>
  <c r="I293" i="27"/>
  <c r="I294" i="27"/>
  <c r="I295" i="27"/>
  <c r="I296" i="27"/>
  <c r="I297" i="27"/>
  <c r="I298" i="27"/>
  <c r="I299" i="27"/>
  <c r="I300" i="27"/>
  <c r="I301" i="27"/>
  <c r="I302" i="27"/>
  <c r="I303" i="27"/>
  <c r="I304" i="27"/>
  <c r="I305" i="27"/>
  <c r="I306" i="27"/>
  <c r="I307" i="27"/>
  <c r="I308" i="27"/>
  <c r="I309" i="27"/>
  <c r="I310" i="27"/>
  <c r="I311" i="27"/>
  <c r="I312" i="27"/>
  <c r="I313" i="27"/>
  <c r="I314" i="27"/>
  <c r="I315" i="27"/>
  <c r="I316" i="27"/>
  <c r="I317" i="27"/>
  <c r="I318" i="27"/>
  <c r="I319" i="27"/>
  <c r="I320" i="27"/>
  <c r="I321" i="27"/>
  <c r="I322" i="27"/>
  <c r="I323" i="27"/>
  <c r="I324" i="27"/>
  <c r="I325" i="27"/>
  <c r="I326" i="27"/>
  <c r="I327" i="27"/>
  <c r="I328" i="27"/>
  <c r="I329" i="27"/>
  <c r="I330" i="27"/>
  <c r="I331" i="27"/>
  <c r="I332" i="27"/>
  <c r="I333" i="27"/>
  <c r="I334" i="27"/>
  <c r="I335" i="27"/>
  <c r="I336" i="27"/>
  <c r="I337" i="27"/>
  <c r="I338" i="27"/>
  <c r="I339" i="27"/>
  <c r="I340" i="27"/>
  <c r="I341" i="27"/>
  <c r="I342" i="27"/>
  <c r="I343" i="27"/>
  <c r="I344" i="27"/>
  <c r="I345" i="27"/>
  <c r="I346" i="27"/>
  <c r="I347" i="27"/>
  <c r="I348" i="27"/>
  <c r="I349" i="27"/>
  <c r="I350" i="27"/>
  <c r="I351" i="27"/>
  <c r="I352" i="27"/>
  <c r="I353" i="27"/>
  <c r="I354" i="27"/>
  <c r="I355" i="27"/>
  <c r="I356" i="27"/>
  <c r="I357" i="27"/>
  <c r="I358" i="27"/>
  <c r="I359" i="27"/>
  <c r="I360" i="27"/>
  <c r="I361" i="27"/>
  <c r="I362" i="27"/>
  <c r="I363" i="27"/>
  <c r="I364" i="27"/>
  <c r="I365" i="27"/>
  <c r="I366" i="27"/>
  <c r="I367" i="27"/>
  <c r="I368" i="27"/>
  <c r="I369" i="27"/>
  <c r="I370" i="27"/>
  <c r="I371" i="27"/>
  <c r="I372" i="27"/>
  <c r="I373" i="27"/>
  <c r="I374" i="27"/>
  <c r="I375" i="27"/>
  <c r="I376" i="27"/>
  <c r="I377" i="27"/>
  <c r="I378" i="27"/>
  <c r="I379" i="27"/>
  <c r="I380" i="27"/>
  <c r="I381" i="27"/>
  <c r="I382" i="27"/>
  <c r="I383" i="27"/>
  <c r="I384" i="27"/>
  <c r="I385" i="27"/>
  <c r="I386" i="27"/>
  <c r="I387" i="27"/>
  <c r="I388" i="27"/>
  <c r="I389" i="27"/>
  <c r="I390" i="27"/>
  <c r="I391" i="27"/>
  <c r="I392" i="27"/>
  <c r="I393" i="27"/>
  <c r="I394" i="27"/>
  <c r="I395" i="27"/>
  <c r="I396" i="27"/>
  <c r="I397" i="27"/>
  <c r="I398" i="27"/>
  <c r="I399" i="27"/>
  <c r="I400" i="27"/>
  <c r="I401" i="27"/>
  <c r="I402" i="27"/>
  <c r="I403" i="27"/>
  <c r="I404" i="27"/>
  <c r="I405" i="27"/>
  <c r="I406" i="27"/>
  <c r="I407" i="27"/>
  <c r="I408" i="27"/>
  <c r="I409" i="27"/>
  <c r="I410" i="27"/>
  <c r="I411" i="27"/>
  <c r="I412" i="27"/>
  <c r="I413" i="27"/>
  <c r="I414" i="27"/>
  <c r="I415" i="27"/>
  <c r="I416" i="27"/>
  <c r="I417" i="27"/>
  <c r="I418" i="27"/>
  <c r="I419" i="27"/>
  <c r="I420" i="27"/>
  <c r="I421" i="27"/>
  <c r="I422" i="27"/>
  <c r="I423" i="27"/>
  <c r="I424" i="27"/>
  <c r="I425" i="27"/>
  <c r="I426" i="27"/>
  <c r="I427" i="27"/>
  <c r="I428" i="27"/>
  <c r="I429" i="27"/>
  <c r="I430" i="27"/>
  <c r="I431" i="27"/>
  <c r="I432" i="27"/>
  <c r="I433" i="27"/>
  <c r="I434" i="27"/>
  <c r="I435" i="27"/>
  <c r="I436" i="27"/>
  <c r="I437" i="27"/>
  <c r="I438" i="27"/>
  <c r="I439" i="27"/>
  <c r="I440" i="27"/>
  <c r="I441" i="27"/>
  <c r="I442" i="27"/>
  <c r="I443" i="27"/>
  <c r="I444" i="27"/>
  <c r="I445" i="27"/>
  <c r="I446" i="27"/>
  <c r="I447" i="27"/>
  <c r="I448" i="27"/>
  <c r="I449" i="27"/>
  <c r="I450" i="27"/>
  <c r="I451" i="27"/>
  <c r="I452" i="27"/>
  <c r="I453" i="27"/>
  <c r="I454" i="27"/>
  <c r="I455" i="27"/>
  <c r="I456" i="27"/>
  <c r="I457" i="27"/>
  <c r="I458" i="27"/>
  <c r="I459" i="27"/>
  <c r="I460" i="27"/>
  <c r="I461" i="27"/>
  <c r="I462" i="27"/>
  <c r="I463" i="27"/>
  <c r="I464" i="27"/>
  <c r="I465" i="27"/>
  <c r="I466" i="27"/>
  <c r="I467" i="27"/>
  <c r="I468" i="27"/>
  <c r="I469" i="27"/>
  <c r="I470" i="27"/>
  <c r="I471" i="27"/>
  <c r="I472" i="27"/>
  <c r="I473" i="27"/>
  <c r="I474" i="27"/>
  <c r="I475" i="27"/>
  <c r="I476" i="27"/>
  <c r="I477" i="27"/>
  <c r="I478" i="27"/>
  <c r="I479" i="27"/>
  <c r="I480" i="27"/>
  <c r="I481" i="27"/>
  <c r="I482" i="27"/>
  <c r="I483" i="27"/>
  <c r="I484" i="27"/>
  <c r="I485" i="27"/>
  <c r="I486" i="27"/>
  <c r="I487" i="27"/>
  <c r="I488" i="27"/>
  <c r="I489" i="27"/>
  <c r="I490" i="27"/>
  <c r="I491" i="27"/>
  <c r="I492" i="27"/>
  <c r="I493" i="27"/>
  <c r="I494" i="27"/>
  <c r="I495" i="27"/>
  <c r="I496" i="27"/>
  <c r="I497" i="27"/>
  <c r="I498" i="27"/>
  <c r="I499" i="27"/>
  <c r="I500" i="27"/>
  <c r="I501" i="27"/>
  <c r="I502" i="27"/>
  <c r="I503" i="27"/>
  <c r="I504" i="27"/>
  <c r="I505" i="27"/>
  <c r="I506" i="27"/>
  <c r="I507" i="27"/>
  <c r="I508" i="27"/>
  <c r="I509" i="27"/>
  <c r="I510" i="27"/>
  <c r="I511" i="27"/>
  <c r="I512" i="27"/>
  <c r="I513" i="27"/>
  <c r="I514" i="27"/>
  <c r="I515" i="27"/>
  <c r="I516" i="27"/>
  <c r="I517" i="27"/>
  <c r="I518" i="27"/>
  <c r="I519" i="27"/>
  <c r="I520" i="27"/>
  <c r="I521" i="27"/>
  <c r="I522" i="27"/>
  <c r="I523" i="27"/>
  <c r="I524" i="27"/>
  <c r="I525" i="27"/>
  <c r="I526" i="27"/>
  <c r="I527" i="27"/>
  <c r="I528" i="27"/>
  <c r="I529" i="27"/>
  <c r="I530" i="27"/>
  <c r="I531" i="27"/>
  <c r="I532" i="27"/>
  <c r="I533" i="27"/>
  <c r="I534" i="27"/>
  <c r="I535" i="27"/>
  <c r="I536" i="27"/>
  <c r="I537" i="27"/>
  <c r="I538" i="27"/>
  <c r="I539" i="27"/>
  <c r="I540" i="27"/>
  <c r="I541" i="27"/>
  <c r="I542" i="27"/>
  <c r="I543" i="27"/>
  <c r="I544" i="27"/>
  <c r="I545" i="27"/>
  <c r="I546" i="27"/>
  <c r="I547" i="27"/>
  <c r="I548" i="27"/>
  <c r="I549" i="27"/>
  <c r="I550" i="27"/>
  <c r="I551" i="27"/>
  <c r="I552" i="27"/>
  <c r="I553" i="27"/>
  <c r="I554" i="27"/>
  <c r="I555" i="27"/>
  <c r="I556" i="27"/>
  <c r="I557" i="27"/>
  <c r="I558" i="27"/>
  <c r="I559" i="27"/>
  <c r="I560" i="27"/>
  <c r="I561" i="27"/>
  <c r="I562" i="27"/>
  <c r="I563" i="27"/>
  <c r="I564" i="27"/>
  <c r="I565" i="27"/>
  <c r="I566" i="27"/>
  <c r="I567" i="27"/>
  <c r="I568" i="27"/>
  <c r="I569" i="27"/>
  <c r="I570" i="27"/>
  <c r="I571" i="27"/>
  <c r="I572" i="27"/>
  <c r="I573" i="27"/>
  <c r="I574" i="27"/>
  <c r="I575" i="27"/>
  <c r="I576" i="27"/>
  <c r="I577" i="27"/>
  <c r="I578" i="27"/>
  <c r="I579" i="27"/>
  <c r="I580" i="27"/>
  <c r="I581" i="27"/>
  <c r="I582" i="27"/>
  <c r="I583" i="27"/>
  <c r="I584" i="27"/>
  <c r="I585" i="27"/>
  <c r="I586" i="27"/>
  <c r="I587" i="27"/>
  <c r="I588" i="27"/>
  <c r="I589" i="27"/>
  <c r="I590" i="27"/>
  <c r="I591" i="27"/>
  <c r="I592" i="27"/>
  <c r="I593" i="27"/>
  <c r="I594" i="27"/>
  <c r="I595" i="27"/>
  <c r="I596" i="27"/>
  <c r="I597" i="27"/>
  <c r="I598" i="27"/>
  <c r="I599" i="27"/>
  <c r="I600" i="27"/>
  <c r="I601" i="27"/>
  <c r="I602" i="27"/>
  <c r="I603" i="27"/>
  <c r="I604" i="27"/>
  <c r="I605" i="27"/>
  <c r="I606" i="27"/>
  <c r="I607" i="27"/>
  <c r="I608" i="27"/>
  <c r="I609" i="27"/>
  <c r="I610" i="27"/>
  <c r="I611" i="27"/>
  <c r="I612" i="27"/>
  <c r="I613" i="27"/>
  <c r="I614" i="27"/>
  <c r="I615" i="27"/>
  <c r="I616" i="27"/>
  <c r="I617" i="27"/>
  <c r="I618" i="27"/>
  <c r="I619" i="27"/>
  <c r="I620" i="27"/>
  <c r="I621" i="27"/>
  <c r="I622" i="27"/>
  <c r="I623" i="27"/>
  <c r="I624" i="27"/>
  <c r="I625" i="27"/>
  <c r="I626" i="27"/>
  <c r="I627" i="27"/>
  <c r="I628" i="27"/>
  <c r="I629" i="27"/>
  <c r="I630" i="27"/>
  <c r="I631" i="27"/>
  <c r="I632" i="27"/>
  <c r="I633" i="27"/>
  <c r="I634" i="27"/>
  <c r="I635" i="27"/>
  <c r="I636" i="27"/>
  <c r="I637" i="27"/>
  <c r="I638" i="27"/>
  <c r="I639" i="27"/>
  <c r="I640" i="27"/>
  <c r="I641" i="27"/>
  <c r="I642" i="27"/>
  <c r="I643" i="27"/>
  <c r="I644" i="27"/>
  <c r="I645" i="27"/>
  <c r="I646" i="27"/>
  <c r="I647" i="27"/>
  <c r="I648" i="27"/>
  <c r="I649" i="27"/>
  <c r="I650" i="27"/>
  <c r="I651" i="27"/>
  <c r="I652" i="27"/>
  <c r="I653" i="27"/>
  <c r="I654" i="27"/>
  <c r="I655" i="27"/>
  <c r="I656" i="27"/>
  <c r="I657" i="27"/>
  <c r="I658" i="27"/>
  <c r="I659" i="27"/>
  <c r="I660" i="27"/>
  <c r="I661" i="27"/>
  <c r="I662" i="27"/>
  <c r="I663" i="27"/>
  <c r="I664" i="27"/>
  <c r="I665" i="27"/>
  <c r="I666" i="27"/>
  <c r="I667" i="27"/>
  <c r="I668" i="27"/>
  <c r="I669" i="27"/>
  <c r="I670" i="27"/>
  <c r="I671" i="27"/>
  <c r="I672" i="27"/>
  <c r="I673" i="27"/>
  <c r="I674" i="27"/>
  <c r="I675" i="27"/>
  <c r="I676" i="27"/>
  <c r="I677" i="27"/>
  <c r="I678" i="27"/>
  <c r="I679" i="27"/>
  <c r="I680" i="27"/>
  <c r="I681" i="27"/>
  <c r="I682" i="27"/>
  <c r="I683" i="27"/>
  <c r="I684" i="27"/>
  <c r="I685" i="27"/>
  <c r="I686" i="27"/>
  <c r="I687" i="27"/>
  <c r="I688" i="27"/>
  <c r="I689" i="27"/>
  <c r="I690" i="27"/>
  <c r="I691" i="27"/>
  <c r="I692" i="27"/>
  <c r="I693" i="27"/>
  <c r="I694" i="27"/>
  <c r="I695" i="27"/>
  <c r="I696" i="27"/>
  <c r="I697" i="27"/>
  <c r="I698" i="27"/>
  <c r="I699" i="27"/>
  <c r="I700" i="27"/>
  <c r="I701" i="27"/>
  <c r="I702" i="27"/>
  <c r="I703" i="27"/>
  <c r="I704" i="27"/>
  <c r="I705" i="27"/>
  <c r="I706" i="27"/>
  <c r="I707" i="27"/>
  <c r="I708" i="27"/>
  <c r="I709" i="27"/>
  <c r="I710" i="27"/>
  <c r="I711" i="27"/>
  <c r="I712" i="27"/>
  <c r="I713" i="27"/>
  <c r="I714" i="27"/>
  <c r="I715" i="27"/>
  <c r="I716" i="27"/>
  <c r="I717" i="27"/>
  <c r="I718" i="27"/>
  <c r="I719" i="27"/>
  <c r="I720" i="27"/>
  <c r="I721" i="27"/>
  <c r="I722" i="27"/>
  <c r="I723" i="27"/>
  <c r="I724" i="27"/>
  <c r="I725" i="27"/>
  <c r="I726" i="27"/>
  <c r="I727" i="27"/>
  <c r="I728" i="27"/>
  <c r="I729" i="27"/>
  <c r="I730" i="27"/>
  <c r="I731" i="27"/>
  <c r="I732" i="27"/>
  <c r="I733" i="27"/>
  <c r="I734" i="27"/>
  <c r="I735" i="27"/>
  <c r="I736" i="27"/>
  <c r="I737" i="27"/>
  <c r="I738" i="27"/>
  <c r="I739" i="27"/>
  <c r="I740" i="27"/>
  <c r="I741" i="27"/>
  <c r="I742" i="27"/>
  <c r="I743" i="27"/>
  <c r="I744" i="27"/>
  <c r="I745" i="27"/>
  <c r="I746" i="27"/>
  <c r="I747" i="27"/>
  <c r="I748" i="27"/>
  <c r="I749" i="27"/>
  <c r="I750" i="27"/>
  <c r="I751" i="27"/>
  <c r="I752" i="27"/>
  <c r="I753" i="27"/>
  <c r="I754" i="27"/>
  <c r="I755" i="27"/>
  <c r="I756" i="27"/>
  <c r="I757" i="27"/>
  <c r="I758" i="27"/>
  <c r="I759" i="27"/>
  <c r="I760" i="27"/>
  <c r="I761" i="27"/>
  <c r="I762" i="27"/>
  <c r="I763" i="27"/>
  <c r="I764" i="27"/>
  <c r="I765" i="27"/>
  <c r="I766" i="27"/>
  <c r="I767" i="27"/>
  <c r="I768" i="27"/>
  <c r="I769" i="27"/>
  <c r="I770" i="27"/>
  <c r="I771" i="27"/>
  <c r="I772" i="27"/>
  <c r="I773" i="27"/>
  <c r="I774" i="27"/>
  <c r="I775" i="27"/>
  <c r="I776" i="27"/>
  <c r="I777" i="27"/>
  <c r="I778" i="27"/>
  <c r="I779" i="27"/>
  <c r="I780" i="27"/>
  <c r="I781" i="27"/>
  <c r="I782" i="27"/>
  <c r="I783" i="27"/>
  <c r="I784" i="27"/>
  <c r="I785" i="27"/>
  <c r="I786" i="27"/>
  <c r="I787" i="27"/>
  <c r="I788" i="27"/>
  <c r="I789" i="27"/>
  <c r="I790" i="27"/>
  <c r="I791" i="27"/>
  <c r="I792" i="27"/>
  <c r="I793" i="27"/>
  <c r="I794" i="27"/>
  <c r="I795" i="27"/>
  <c r="I796" i="27"/>
  <c r="I797" i="27"/>
  <c r="I798" i="27"/>
  <c r="I799" i="27"/>
  <c r="I800" i="27"/>
  <c r="I801" i="27"/>
  <c r="I802" i="27"/>
  <c r="I803" i="27"/>
  <c r="I804" i="27"/>
  <c r="I805" i="27"/>
  <c r="I806" i="27"/>
  <c r="I807" i="27"/>
  <c r="I808" i="27"/>
  <c r="I809" i="27"/>
  <c r="I810" i="27"/>
  <c r="I811" i="27"/>
  <c r="I812" i="27"/>
  <c r="I813" i="27"/>
  <c r="I814" i="27"/>
  <c r="I815" i="27"/>
  <c r="I816" i="27"/>
  <c r="I817" i="27"/>
  <c r="I818" i="27"/>
  <c r="I819" i="27"/>
  <c r="I820" i="27"/>
  <c r="I821" i="27"/>
  <c r="I822" i="27"/>
  <c r="I823" i="27"/>
  <c r="I824" i="27"/>
  <c r="I825" i="27"/>
  <c r="I826" i="27"/>
  <c r="I827" i="27"/>
  <c r="I828" i="27"/>
  <c r="I829" i="27"/>
  <c r="I830" i="27"/>
  <c r="I831" i="27"/>
  <c r="I832" i="27"/>
  <c r="I833" i="27"/>
  <c r="I834" i="27"/>
  <c r="I835" i="27"/>
  <c r="I836" i="27"/>
  <c r="I837" i="27"/>
  <c r="I838" i="27"/>
  <c r="I839" i="27"/>
  <c r="I840" i="27"/>
  <c r="I841" i="27"/>
  <c r="I842" i="27"/>
  <c r="I843" i="27"/>
  <c r="I844" i="27"/>
  <c r="I845" i="27"/>
  <c r="I846" i="27"/>
  <c r="I847" i="27"/>
  <c r="I848" i="27"/>
  <c r="I849" i="27"/>
  <c r="I850" i="27"/>
  <c r="I851" i="27"/>
  <c r="I852" i="27"/>
  <c r="I853" i="27"/>
  <c r="I854" i="27"/>
  <c r="I855" i="27"/>
  <c r="I856" i="27"/>
  <c r="I857" i="27"/>
  <c r="I858" i="27"/>
  <c r="I859" i="27"/>
  <c r="I860" i="27"/>
  <c r="I861" i="27"/>
  <c r="I862" i="27"/>
  <c r="I863" i="27"/>
  <c r="I864" i="27"/>
  <c r="I865" i="27"/>
  <c r="I866" i="27"/>
  <c r="I867" i="27"/>
  <c r="I868" i="27"/>
  <c r="I869" i="27"/>
  <c r="I870" i="27"/>
  <c r="I871" i="27"/>
  <c r="I872" i="27"/>
  <c r="I873" i="27"/>
  <c r="I874" i="27"/>
  <c r="I875" i="27"/>
  <c r="I876" i="27"/>
  <c r="I877" i="27"/>
  <c r="I878" i="27"/>
  <c r="I879" i="27"/>
  <c r="I880" i="27"/>
  <c r="I881" i="27"/>
  <c r="I882" i="27"/>
  <c r="I883" i="27"/>
  <c r="I884" i="27"/>
  <c r="I885" i="27"/>
  <c r="I886" i="27"/>
  <c r="I887" i="27"/>
  <c r="I888" i="27"/>
  <c r="I889" i="27"/>
  <c r="I890" i="27"/>
  <c r="I891" i="27"/>
  <c r="I892" i="27"/>
  <c r="I893" i="27"/>
  <c r="I894" i="27"/>
  <c r="I895" i="27"/>
  <c r="I896" i="27"/>
  <c r="I897" i="27"/>
  <c r="I898" i="27"/>
  <c r="I899" i="27"/>
  <c r="I900" i="27"/>
  <c r="I901" i="27"/>
  <c r="I902" i="27"/>
  <c r="I903" i="27"/>
  <c r="I904" i="27"/>
  <c r="I905" i="27"/>
  <c r="I906" i="27"/>
  <c r="I907" i="27"/>
  <c r="I908" i="27"/>
  <c r="I909" i="27"/>
  <c r="I910" i="27"/>
  <c r="I911" i="27"/>
  <c r="I912" i="27"/>
  <c r="I913" i="27"/>
  <c r="I914" i="27"/>
  <c r="I915" i="27"/>
  <c r="I916" i="27"/>
  <c r="I917" i="27"/>
  <c r="I918" i="27"/>
  <c r="I919" i="27"/>
  <c r="I920" i="27"/>
  <c r="I921" i="27"/>
  <c r="I922" i="27"/>
  <c r="I923" i="27"/>
  <c r="I924" i="27"/>
  <c r="I925" i="27"/>
  <c r="I926" i="27"/>
  <c r="I927" i="27"/>
  <c r="I928" i="27"/>
  <c r="I929" i="27"/>
  <c r="I930" i="27"/>
  <c r="I931" i="27"/>
  <c r="I932" i="27"/>
  <c r="I933" i="27"/>
  <c r="I934" i="27"/>
  <c r="I935" i="27"/>
  <c r="I936" i="27"/>
  <c r="I937" i="27"/>
  <c r="I938" i="27"/>
  <c r="I939" i="27"/>
  <c r="I940" i="27"/>
  <c r="I941" i="27"/>
  <c r="I942" i="27"/>
  <c r="I943" i="27"/>
  <c r="I944" i="27"/>
  <c r="I945" i="27"/>
  <c r="I946" i="27"/>
  <c r="I947" i="27"/>
  <c r="I948" i="27"/>
  <c r="I949" i="27"/>
  <c r="I950" i="27"/>
  <c r="I951" i="27"/>
  <c r="I952" i="27"/>
  <c r="I953" i="27"/>
  <c r="I954" i="27"/>
  <c r="I955" i="27"/>
  <c r="I956" i="27"/>
  <c r="I957" i="27"/>
  <c r="I958" i="27"/>
  <c r="I959" i="27"/>
  <c r="I960" i="27"/>
  <c r="I961" i="27"/>
  <c r="I962" i="27"/>
  <c r="I963" i="27"/>
  <c r="I964" i="27"/>
  <c r="I965" i="27"/>
  <c r="I966" i="27"/>
  <c r="I967" i="27"/>
  <c r="I968" i="27"/>
  <c r="I969" i="27"/>
  <c r="I970" i="27"/>
  <c r="I971" i="27"/>
  <c r="I972" i="27"/>
  <c r="I973" i="27"/>
  <c r="I974" i="27"/>
  <c r="I975" i="27"/>
  <c r="I976" i="27"/>
  <c r="I977" i="27"/>
  <c r="I978" i="27"/>
  <c r="I979" i="27"/>
  <c r="I980" i="27"/>
  <c r="I981" i="27"/>
  <c r="I982" i="27"/>
  <c r="I983" i="27"/>
  <c r="I984" i="27"/>
  <c r="I985" i="27"/>
  <c r="I986" i="27"/>
  <c r="I987" i="27"/>
  <c r="I988" i="27"/>
  <c r="I989" i="27"/>
  <c r="I990" i="27"/>
  <c r="I991" i="27"/>
  <c r="I992" i="27"/>
  <c r="I993" i="27"/>
  <c r="I994" i="27"/>
  <c r="I995" i="27"/>
  <c r="I996" i="27"/>
  <c r="I997" i="27"/>
  <c r="I998" i="27"/>
  <c r="I999" i="27"/>
  <c r="I1000" i="27"/>
  <c r="I1001" i="27"/>
  <c r="I1002" i="27"/>
  <c r="I1003" i="27"/>
  <c r="I1004" i="27"/>
  <c r="I1005" i="27"/>
  <c r="I1006" i="27"/>
  <c r="I1007" i="27"/>
  <c r="I1008" i="27"/>
  <c r="I1009" i="27"/>
  <c r="I1010" i="27"/>
  <c r="I1011" i="27"/>
  <c r="I1012" i="27"/>
  <c r="I1013" i="27"/>
  <c r="I1014" i="27"/>
  <c r="I1015" i="27"/>
  <c r="I1016" i="27"/>
  <c r="I1017" i="27"/>
  <c r="I1018" i="27"/>
  <c r="I1019" i="27"/>
  <c r="I1020" i="27"/>
  <c r="I1021" i="27"/>
  <c r="I1022" i="27"/>
  <c r="I1023" i="27"/>
  <c r="I1024" i="27"/>
  <c r="I1025" i="27"/>
  <c r="I1026" i="27"/>
  <c r="I1027" i="27"/>
  <c r="I1028" i="27"/>
  <c r="I1029" i="27"/>
  <c r="I1030" i="27"/>
  <c r="I1031" i="27"/>
  <c r="I1032" i="27"/>
  <c r="I1033" i="27"/>
  <c r="I1034" i="27"/>
  <c r="I1035" i="27"/>
  <c r="I1036" i="27"/>
  <c r="I1037" i="27"/>
  <c r="I1038" i="27"/>
  <c r="I1039" i="27"/>
  <c r="I1040" i="27"/>
  <c r="I1041" i="27"/>
  <c r="I1042" i="27"/>
  <c r="I1043" i="27"/>
  <c r="I1044" i="27"/>
  <c r="I1045" i="27"/>
  <c r="I1046" i="27"/>
  <c r="I1047" i="27"/>
  <c r="I1048" i="27"/>
  <c r="I1049" i="27"/>
  <c r="I1050" i="27"/>
  <c r="I1051" i="27"/>
  <c r="I1052" i="27"/>
  <c r="I1053" i="27"/>
  <c r="I1054" i="27"/>
  <c r="I1055" i="27"/>
  <c r="I1056" i="27"/>
  <c r="I1057" i="27"/>
  <c r="I1058" i="27"/>
  <c r="I1059" i="27"/>
  <c r="I1060" i="27"/>
  <c r="I1061" i="27"/>
  <c r="I1062" i="27"/>
  <c r="I1063" i="27"/>
  <c r="I1064" i="27"/>
  <c r="I1065" i="27"/>
  <c r="I1066" i="27"/>
  <c r="I1067" i="27"/>
  <c r="I1068" i="27"/>
  <c r="I1069" i="27"/>
  <c r="I1070" i="27"/>
  <c r="I1071" i="27"/>
  <c r="I1072" i="27"/>
  <c r="I1073" i="27"/>
  <c r="I1074" i="27"/>
  <c r="I1075" i="27"/>
  <c r="I1076" i="27"/>
  <c r="I1077" i="27"/>
  <c r="I1078" i="27"/>
  <c r="I1079" i="27"/>
  <c r="I1080" i="27"/>
  <c r="I1081" i="27"/>
  <c r="I1082" i="27"/>
  <c r="I1083" i="27"/>
  <c r="I1084" i="27"/>
  <c r="I1085" i="27"/>
  <c r="I1086" i="27"/>
  <c r="I1087" i="27"/>
  <c r="I1088" i="27"/>
  <c r="I1089" i="27"/>
  <c r="I1090" i="27"/>
  <c r="I1091" i="27"/>
  <c r="I1092" i="27"/>
  <c r="I1093" i="27"/>
  <c r="I1094" i="27"/>
  <c r="I1095" i="27"/>
  <c r="I1096" i="27"/>
  <c r="I1097" i="27"/>
  <c r="I1098" i="27"/>
  <c r="I1099" i="27"/>
  <c r="I1100" i="27"/>
  <c r="I1101" i="27"/>
  <c r="I1102" i="27"/>
  <c r="I1103" i="27"/>
  <c r="I1104" i="27"/>
  <c r="I1105" i="27"/>
  <c r="I1106" i="27"/>
  <c r="I1107" i="27"/>
  <c r="I1108" i="27"/>
  <c r="I1109" i="27"/>
  <c r="I1110" i="27"/>
  <c r="I1111" i="27"/>
  <c r="I1112" i="27"/>
  <c r="I1113" i="27"/>
  <c r="I1114" i="27"/>
  <c r="I1115" i="27"/>
  <c r="I1116" i="27"/>
  <c r="I1117" i="27"/>
  <c r="I1118" i="27"/>
  <c r="I1119" i="27"/>
  <c r="I1120" i="27"/>
  <c r="I1121" i="27"/>
  <c r="I1122" i="27"/>
  <c r="I1123" i="27"/>
  <c r="I1124" i="27"/>
  <c r="I1125" i="27"/>
  <c r="I1126" i="27"/>
  <c r="I1127" i="27"/>
  <c r="I1128" i="27"/>
  <c r="I1129" i="27"/>
  <c r="I1130" i="27"/>
  <c r="I1131" i="27"/>
  <c r="I1132" i="27"/>
  <c r="I1133" i="27"/>
  <c r="I1134" i="27"/>
  <c r="I1135" i="27"/>
  <c r="I1136" i="27"/>
  <c r="I1137" i="27"/>
  <c r="I1138" i="27"/>
  <c r="I1139" i="27"/>
  <c r="I1140" i="27"/>
  <c r="I1141" i="27"/>
  <c r="I1142" i="27"/>
  <c r="I1143" i="27"/>
  <c r="I1144" i="27"/>
  <c r="I1145" i="27"/>
  <c r="I1146" i="27"/>
  <c r="I1147" i="27"/>
  <c r="I1148" i="27"/>
  <c r="I1149" i="27"/>
  <c r="I1150" i="27"/>
  <c r="I1151" i="27"/>
  <c r="I1152" i="27"/>
  <c r="I1153" i="27"/>
  <c r="I1154" i="27"/>
  <c r="I1155" i="27"/>
  <c r="I1156" i="27"/>
  <c r="I1157" i="27"/>
  <c r="I1158" i="27"/>
  <c r="I1159" i="27"/>
  <c r="I1160" i="27"/>
  <c r="I1161" i="27"/>
  <c r="I1162" i="27"/>
  <c r="I1163" i="27"/>
  <c r="I1164" i="27"/>
  <c r="I1165" i="27"/>
  <c r="I1166" i="27"/>
  <c r="I1167" i="27"/>
  <c r="I1168" i="27"/>
  <c r="I1169" i="27"/>
  <c r="I1170" i="27"/>
  <c r="I1171" i="27"/>
  <c r="I1172" i="27"/>
  <c r="I1173" i="27"/>
  <c r="I1174" i="27"/>
  <c r="I1175" i="27"/>
  <c r="I1176" i="27"/>
  <c r="I1177" i="27"/>
  <c r="I1178" i="27"/>
  <c r="I1179" i="27"/>
  <c r="I1180" i="27"/>
  <c r="I1181" i="27"/>
  <c r="I1182" i="27"/>
  <c r="I1183" i="27"/>
  <c r="I1184" i="27"/>
  <c r="I1185" i="27"/>
  <c r="I1186" i="27"/>
  <c r="I1187" i="27"/>
  <c r="I1188" i="27"/>
  <c r="I1189" i="27"/>
  <c r="I1190" i="27"/>
  <c r="I1191" i="27"/>
  <c r="I1192" i="27"/>
  <c r="I1193" i="27"/>
  <c r="I1194" i="27"/>
  <c r="I1195" i="27"/>
  <c r="I1196" i="27"/>
  <c r="I1197" i="27"/>
  <c r="I1198" i="27"/>
  <c r="I1199" i="27"/>
  <c r="I1200" i="27"/>
  <c r="I1201" i="27"/>
  <c r="I1202" i="27"/>
  <c r="I1203" i="27"/>
  <c r="I1204" i="27"/>
  <c r="I1205" i="27"/>
  <c r="I1206" i="27"/>
  <c r="I1207" i="27"/>
  <c r="I1208" i="27"/>
  <c r="I1209" i="27"/>
  <c r="I1210" i="27"/>
  <c r="I1211" i="27"/>
  <c r="I1212" i="27"/>
  <c r="I1213" i="27"/>
  <c r="I1214" i="27"/>
  <c r="I1215" i="27"/>
  <c r="I1216" i="27"/>
  <c r="I1217" i="27"/>
  <c r="I1218" i="27"/>
  <c r="I1219" i="27"/>
  <c r="I1220" i="27"/>
  <c r="I1221" i="27"/>
  <c r="I1222" i="27"/>
  <c r="I1223" i="27"/>
  <c r="I1224" i="27"/>
  <c r="I1225" i="27"/>
  <c r="I1226" i="27"/>
  <c r="I1227" i="27"/>
  <c r="I1228" i="27"/>
  <c r="I1229" i="27"/>
  <c r="I1230" i="27"/>
  <c r="I1231" i="27"/>
  <c r="I1232" i="27"/>
  <c r="I1233" i="27"/>
  <c r="I1234" i="27"/>
  <c r="I1235" i="27"/>
  <c r="I1236" i="27"/>
  <c r="I1237" i="27"/>
  <c r="I1238" i="27"/>
  <c r="I1239" i="27"/>
  <c r="I1240" i="27"/>
  <c r="I1241" i="27"/>
  <c r="I1242" i="27"/>
  <c r="I1243" i="27"/>
  <c r="I1244" i="27"/>
  <c r="I1245" i="27"/>
  <c r="I1246" i="27"/>
  <c r="I1247" i="27"/>
  <c r="I1248" i="27"/>
  <c r="I1249" i="27"/>
  <c r="I1250" i="27"/>
  <c r="I1251" i="27"/>
  <c r="I1252" i="27"/>
  <c r="I1253" i="27"/>
  <c r="I1254" i="27"/>
  <c r="I1255" i="27"/>
  <c r="I1256" i="27"/>
  <c r="I1257" i="27"/>
  <c r="I1258" i="27"/>
  <c r="I1259" i="27"/>
  <c r="I1260" i="27"/>
  <c r="I1261" i="27"/>
  <c r="I1262" i="27"/>
  <c r="I1263" i="27"/>
  <c r="I1264" i="27"/>
  <c r="I1265" i="27"/>
  <c r="I1266" i="27"/>
  <c r="I1267" i="27"/>
  <c r="I1268" i="27"/>
  <c r="I1269" i="27"/>
  <c r="I1270" i="27"/>
  <c r="I1271" i="27"/>
  <c r="I1272" i="27"/>
  <c r="I1273" i="27"/>
  <c r="I1274" i="27"/>
  <c r="I1275" i="27"/>
  <c r="I1276" i="27"/>
  <c r="I1277" i="27"/>
  <c r="I1278" i="27"/>
  <c r="I1279" i="27"/>
  <c r="I1280" i="27"/>
  <c r="I1281" i="27"/>
  <c r="I1282" i="27"/>
  <c r="I1283" i="27"/>
  <c r="I1284" i="27"/>
  <c r="I1285" i="27"/>
  <c r="I1286" i="27"/>
  <c r="I1287" i="27"/>
  <c r="I1288" i="27"/>
  <c r="I1289" i="27"/>
  <c r="I1290" i="27"/>
  <c r="I1291" i="27"/>
  <c r="I1292" i="27"/>
  <c r="I1293" i="27"/>
  <c r="I1294" i="27"/>
  <c r="I1295" i="27"/>
  <c r="I1296" i="27"/>
  <c r="I1297" i="27"/>
  <c r="I1298" i="27"/>
  <c r="I1299" i="27"/>
  <c r="I1300" i="27"/>
  <c r="I1301" i="27"/>
  <c r="I1302" i="27"/>
  <c r="I1303" i="27"/>
  <c r="I1304" i="27"/>
  <c r="I1305" i="27"/>
  <c r="I1306" i="27"/>
  <c r="I1307" i="27"/>
  <c r="I1308" i="27"/>
  <c r="I1309" i="27"/>
  <c r="I1310" i="27"/>
  <c r="I1311" i="27"/>
  <c r="I1312" i="27"/>
  <c r="I1313" i="27"/>
  <c r="I1314" i="27"/>
  <c r="I1315" i="27"/>
  <c r="I1316" i="27"/>
  <c r="I1317" i="27"/>
  <c r="I1318" i="27"/>
  <c r="I1319" i="27"/>
  <c r="I1320" i="27"/>
  <c r="I1321" i="27"/>
  <c r="I1322" i="27"/>
  <c r="I1323" i="27"/>
  <c r="I1324" i="27"/>
  <c r="I1325" i="27"/>
  <c r="I1326" i="27"/>
  <c r="I1327" i="27"/>
  <c r="I1328" i="27"/>
  <c r="I1329" i="27"/>
  <c r="I1330" i="27"/>
  <c r="I1331" i="27"/>
  <c r="I1332" i="27"/>
  <c r="I1333" i="27"/>
  <c r="I1334" i="27"/>
  <c r="I1335" i="27"/>
  <c r="I1336" i="27"/>
  <c r="I1337" i="27"/>
  <c r="I1338" i="27"/>
  <c r="I1339" i="27"/>
  <c r="I1340" i="27"/>
  <c r="I1341" i="27"/>
  <c r="I1342" i="27"/>
  <c r="I1343" i="27"/>
  <c r="I1344" i="27"/>
  <c r="I1345" i="27"/>
  <c r="I1346" i="27"/>
  <c r="I1347" i="27"/>
  <c r="I1348" i="27"/>
  <c r="I1349" i="27"/>
  <c r="I1350" i="27"/>
  <c r="I1351" i="27"/>
  <c r="I1352" i="27"/>
  <c r="I1353" i="27"/>
  <c r="I1354" i="27"/>
  <c r="I1355" i="27"/>
  <c r="I1356" i="27"/>
  <c r="I1357" i="27"/>
  <c r="I1358" i="27"/>
  <c r="I1359" i="27"/>
  <c r="I1360" i="27"/>
  <c r="I1361" i="27"/>
  <c r="I1362" i="27"/>
  <c r="I1363" i="27"/>
  <c r="I1364" i="27"/>
  <c r="I1365" i="27"/>
  <c r="I1366" i="27"/>
  <c r="I1367" i="27"/>
  <c r="I1368" i="27"/>
  <c r="I1369" i="27"/>
  <c r="I1370" i="27"/>
  <c r="I1371" i="27"/>
  <c r="I1372" i="27"/>
  <c r="I1373" i="27"/>
  <c r="I1374" i="27"/>
  <c r="I1375" i="27"/>
  <c r="I1376" i="27"/>
  <c r="I1377" i="27"/>
  <c r="I1378" i="27"/>
  <c r="I1379" i="27"/>
  <c r="I1380" i="27"/>
  <c r="I1381" i="27"/>
  <c r="I1382" i="27"/>
  <c r="I1383" i="27"/>
  <c r="I1384" i="27"/>
  <c r="I1385" i="27"/>
  <c r="I1386" i="27"/>
  <c r="I1387" i="27"/>
  <c r="I1388" i="27"/>
  <c r="I1389" i="27"/>
  <c r="I1390" i="27"/>
  <c r="I1391" i="27"/>
  <c r="I1392" i="27"/>
  <c r="I1393" i="27"/>
  <c r="I1394" i="27"/>
  <c r="I1395" i="27"/>
  <c r="I1396" i="27"/>
  <c r="I1397" i="27"/>
  <c r="I1398" i="27"/>
  <c r="I1399" i="27"/>
  <c r="I1400" i="27"/>
  <c r="I1401" i="27"/>
  <c r="I1402" i="27"/>
  <c r="I1403" i="27"/>
  <c r="I1404" i="27"/>
  <c r="I1405" i="27"/>
  <c r="I1406" i="27"/>
  <c r="I1407" i="27"/>
  <c r="I1408" i="27"/>
  <c r="I1409" i="27"/>
  <c r="I1410" i="27"/>
  <c r="I1411" i="27"/>
  <c r="I1412" i="27"/>
  <c r="I1413" i="27"/>
  <c r="I1414" i="27"/>
  <c r="I1415" i="27"/>
  <c r="I1416" i="27"/>
  <c r="I1417" i="27"/>
  <c r="I1418" i="27"/>
  <c r="I1419" i="27"/>
  <c r="I1420" i="27"/>
  <c r="I1421" i="27"/>
  <c r="I1422" i="27"/>
  <c r="I1423" i="27"/>
  <c r="I1424" i="27"/>
  <c r="I1425" i="27"/>
  <c r="I1426" i="27"/>
  <c r="I1427" i="27"/>
  <c r="I1428" i="27"/>
  <c r="I1429" i="27"/>
  <c r="I1430" i="27"/>
  <c r="I1431" i="27"/>
  <c r="I1432" i="27"/>
  <c r="I1433" i="27"/>
  <c r="I1434" i="27"/>
  <c r="I1435" i="27"/>
  <c r="I1436" i="27"/>
  <c r="I1437" i="27"/>
  <c r="I1438" i="27"/>
  <c r="I1439" i="27"/>
  <c r="I1440" i="27"/>
  <c r="I1441" i="27"/>
  <c r="I1442" i="27"/>
  <c r="I1443" i="27"/>
  <c r="I1444" i="27"/>
  <c r="I1445" i="27"/>
  <c r="I1446" i="27"/>
  <c r="I1447" i="27"/>
  <c r="I1448" i="27"/>
  <c r="I1449" i="27"/>
  <c r="I1450" i="27"/>
  <c r="I1451" i="27"/>
  <c r="I1452" i="27"/>
  <c r="I1453" i="27"/>
  <c r="I1454" i="27"/>
  <c r="I1455" i="27"/>
  <c r="I1456" i="27"/>
  <c r="I1457" i="27"/>
  <c r="I1458" i="27"/>
  <c r="I1459" i="27"/>
  <c r="I1460" i="27"/>
  <c r="I1461" i="27"/>
  <c r="I1462" i="27"/>
  <c r="I1463" i="27"/>
  <c r="I1464" i="27"/>
  <c r="I1465" i="27"/>
  <c r="I1466" i="27"/>
  <c r="I1467" i="27"/>
  <c r="I1468" i="27"/>
  <c r="I1469" i="27"/>
  <c r="I1470" i="27"/>
  <c r="I1471" i="27"/>
  <c r="I1472" i="27"/>
  <c r="I1473" i="27"/>
  <c r="I1474" i="27"/>
  <c r="I1475" i="27"/>
  <c r="I1476" i="27"/>
  <c r="I1477" i="27"/>
  <c r="I1478" i="27"/>
  <c r="I1479" i="27"/>
  <c r="I1480" i="27"/>
  <c r="I1481" i="27"/>
  <c r="I1482" i="27"/>
  <c r="I1483" i="27"/>
  <c r="I1484" i="27"/>
  <c r="I1485" i="27"/>
  <c r="I1486" i="27"/>
  <c r="I1487" i="27"/>
  <c r="I1488" i="27"/>
  <c r="I1489" i="27"/>
  <c r="I1490" i="27"/>
  <c r="I1491" i="27"/>
  <c r="I1492" i="27"/>
  <c r="I1493" i="27"/>
  <c r="I1494" i="27"/>
  <c r="I1495" i="27"/>
  <c r="I1496" i="27"/>
  <c r="I1497" i="27"/>
  <c r="I1498" i="27"/>
  <c r="I1499" i="27"/>
  <c r="I1500" i="27"/>
  <c r="I1501" i="27"/>
  <c r="I1502" i="27"/>
  <c r="I1503" i="27"/>
  <c r="I1504" i="27"/>
  <c r="I1505" i="27"/>
  <c r="I1506" i="27"/>
  <c r="I1507" i="27"/>
  <c r="I1508" i="27"/>
  <c r="I1509" i="27"/>
  <c r="I1510" i="27"/>
  <c r="I1511" i="27"/>
  <c r="I1512" i="27"/>
  <c r="I1513" i="27"/>
  <c r="I1514" i="27"/>
  <c r="I1515" i="27"/>
  <c r="I1516" i="27"/>
  <c r="I1517" i="27"/>
  <c r="I1518" i="27"/>
  <c r="I1519" i="27"/>
  <c r="I1520" i="27"/>
  <c r="I1521" i="27"/>
  <c r="I1522" i="27"/>
  <c r="I1523" i="27"/>
  <c r="I1524" i="27"/>
  <c r="I1525" i="27"/>
  <c r="I1526" i="27"/>
  <c r="I1527" i="27"/>
  <c r="I1528" i="27"/>
  <c r="I1529" i="27"/>
  <c r="I1530" i="27"/>
  <c r="I1531" i="27"/>
  <c r="I1532" i="27"/>
  <c r="I1533" i="27"/>
  <c r="I1534" i="27"/>
  <c r="I1535" i="27"/>
  <c r="I1536" i="27"/>
  <c r="I1537" i="27"/>
  <c r="I1538" i="27"/>
  <c r="I1539" i="27"/>
  <c r="I1540" i="27"/>
  <c r="I1541" i="27"/>
  <c r="I1542" i="27"/>
  <c r="I1543" i="27"/>
  <c r="I1544" i="27"/>
  <c r="I1545" i="27"/>
  <c r="I1546" i="27"/>
  <c r="I1547" i="27"/>
  <c r="I1548" i="27"/>
  <c r="I1549" i="27"/>
  <c r="I1550" i="27"/>
  <c r="I1551" i="27"/>
  <c r="I1552" i="27"/>
  <c r="I1553" i="27"/>
  <c r="I1554" i="27"/>
  <c r="I1555" i="27"/>
  <c r="I1556" i="27"/>
  <c r="I1557" i="27"/>
  <c r="I1558" i="27"/>
  <c r="I1559" i="27"/>
  <c r="I1560" i="27"/>
  <c r="I1561" i="27"/>
  <c r="I1562" i="27"/>
  <c r="I1563" i="27"/>
  <c r="I1564" i="27"/>
  <c r="I1565" i="27"/>
  <c r="I1566" i="27"/>
  <c r="I1567" i="27"/>
  <c r="I1568" i="27"/>
  <c r="I1569" i="27"/>
  <c r="I1570" i="27"/>
  <c r="I1571" i="27"/>
  <c r="I1572" i="27"/>
  <c r="I1573" i="27"/>
  <c r="I1574" i="27"/>
  <c r="I1575" i="27"/>
  <c r="I1576" i="27"/>
  <c r="I1577" i="27"/>
  <c r="I1578" i="27"/>
  <c r="I1579" i="27"/>
  <c r="I1580" i="27"/>
  <c r="I1581" i="27"/>
  <c r="I1582" i="27"/>
  <c r="I1583" i="27"/>
  <c r="I1584" i="27"/>
  <c r="I1585" i="27"/>
  <c r="I1586" i="27"/>
  <c r="I1587" i="27"/>
  <c r="I1588" i="27"/>
  <c r="I1589" i="27"/>
  <c r="I1590" i="27"/>
  <c r="I1591" i="27"/>
  <c r="I1592" i="27"/>
  <c r="I1593" i="27"/>
  <c r="I1594" i="27"/>
  <c r="I1595" i="27"/>
  <c r="I1596" i="27"/>
  <c r="I1597" i="27"/>
  <c r="I1598" i="27"/>
  <c r="I1599" i="27"/>
  <c r="I1600" i="27"/>
  <c r="I1601" i="27"/>
  <c r="I1602" i="27"/>
  <c r="I1603" i="27"/>
  <c r="I1604" i="27"/>
  <c r="I1605" i="27"/>
  <c r="I1606" i="27"/>
  <c r="I1607" i="27"/>
  <c r="I1608" i="27"/>
  <c r="I1609" i="27"/>
  <c r="I1610" i="27"/>
  <c r="I1611" i="27"/>
  <c r="I1612" i="27"/>
  <c r="I1613" i="27"/>
  <c r="I1614" i="27"/>
  <c r="I1615" i="27"/>
  <c r="I1616" i="27"/>
  <c r="I1617" i="27"/>
  <c r="I1618" i="27"/>
  <c r="I1619" i="27"/>
  <c r="I1620" i="27"/>
  <c r="I1621" i="27"/>
  <c r="I1622" i="27"/>
  <c r="I1623" i="27"/>
  <c r="I1624" i="27"/>
  <c r="I1625" i="27"/>
  <c r="I1626" i="27"/>
  <c r="I1627" i="27"/>
  <c r="I1628" i="27"/>
  <c r="I1629" i="27"/>
  <c r="I1630" i="27"/>
  <c r="I1631" i="27"/>
  <c r="I1632" i="27"/>
  <c r="I1633" i="27"/>
  <c r="I1634" i="27"/>
  <c r="I1635" i="27"/>
  <c r="I1636" i="27"/>
  <c r="I1637" i="27"/>
  <c r="I1638" i="27"/>
  <c r="I1639" i="27"/>
  <c r="I1640" i="27"/>
  <c r="I1641" i="27"/>
  <c r="I1642" i="27"/>
  <c r="I1643" i="27"/>
  <c r="I1644" i="27"/>
  <c r="I1645" i="27"/>
  <c r="I1646" i="27"/>
  <c r="I1647" i="27"/>
  <c r="I1648" i="27"/>
  <c r="I1649" i="27"/>
  <c r="I1650" i="27"/>
  <c r="I1651" i="27"/>
  <c r="I1652" i="27"/>
  <c r="I1653" i="27"/>
  <c r="I1654" i="27"/>
  <c r="I1655" i="27"/>
  <c r="I1656" i="27"/>
  <c r="I1657" i="27"/>
  <c r="I1658" i="27"/>
  <c r="I1659" i="27"/>
  <c r="I1660" i="27"/>
  <c r="I1661" i="27"/>
  <c r="I1662" i="27"/>
  <c r="I1663" i="27"/>
  <c r="I1664" i="27"/>
  <c r="I1665" i="27"/>
  <c r="I1666" i="27"/>
  <c r="I1667" i="27"/>
  <c r="I1668" i="27"/>
  <c r="I1669" i="27"/>
  <c r="I1670" i="27"/>
  <c r="I1671" i="27"/>
  <c r="I1672" i="27"/>
  <c r="I1673" i="27"/>
  <c r="I1674" i="27"/>
  <c r="I1675" i="27"/>
  <c r="I1676" i="27"/>
  <c r="I1677" i="27"/>
  <c r="I1678" i="27"/>
  <c r="I1679" i="27"/>
  <c r="I1680" i="27"/>
  <c r="I1681" i="27"/>
  <c r="I1682" i="27"/>
  <c r="I1683" i="27"/>
  <c r="I1684" i="27"/>
  <c r="I1685" i="27"/>
  <c r="I1686" i="27"/>
  <c r="I1687" i="27"/>
  <c r="I1688" i="27"/>
  <c r="I1689" i="27"/>
  <c r="I1690" i="27"/>
  <c r="I1691" i="27"/>
  <c r="J1691" i="27" s="1"/>
  <c r="I1692" i="27"/>
  <c r="J1692" i="27" s="1"/>
  <c r="I1693" i="27"/>
  <c r="J1693" i="27" s="1"/>
  <c r="I1694" i="27"/>
  <c r="I1695" i="27"/>
  <c r="J1695" i="27" s="1"/>
  <c r="I1696" i="27"/>
  <c r="J1696" i="27" s="1"/>
  <c r="I1697" i="27"/>
  <c r="J1697" i="27" s="1"/>
  <c r="I1698" i="27"/>
  <c r="J1698" i="27" s="1"/>
  <c r="I1699" i="27"/>
  <c r="J1699" i="27" s="1"/>
  <c r="I1700" i="27"/>
  <c r="J1700" i="27" s="1"/>
  <c r="I1701" i="27"/>
  <c r="J1701" i="27" s="1"/>
  <c r="I1702" i="27"/>
  <c r="J1702" i="27" s="1"/>
  <c r="I1703" i="27"/>
  <c r="J1703" i="27" s="1"/>
  <c r="I1704" i="27"/>
  <c r="J1704" i="27" s="1"/>
  <c r="I1705" i="27"/>
  <c r="J1705" i="27" s="1"/>
  <c r="I1706" i="27"/>
  <c r="J1706" i="27" s="1"/>
  <c r="I1707" i="27"/>
  <c r="J1707" i="27" s="1"/>
  <c r="I1708" i="27"/>
  <c r="J1708" i="27" s="1"/>
  <c r="I1709" i="27"/>
  <c r="J1709" i="27" s="1"/>
  <c r="I1710" i="27"/>
  <c r="J1710" i="27" s="1"/>
  <c r="I1711" i="27"/>
  <c r="J1711" i="27" s="1"/>
  <c r="I1712" i="27"/>
  <c r="J1712" i="27" s="1"/>
  <c r="I1713" i="27"/>
  <c r="J1713" i="27" s="1"/>
  <c r="I1714" i="27"/>
  <c r="J1714" i="27" s="1"/>
  <c r="I1715" i="27"/>
  <c r="J1715" i="27" s="1"/>
  <c r="I1716" i="27"/>
  <c r="J1716" i="27" s="1"/>
  <c r="I1717" i="27"/>
  <c r="J1717" i="27" s="1"/>
  <c r="I1718" i="27"/>
  <c r="J1718" i="27" s="1"/>
  <c r="I1719" i="27"/>
  <c r="J1719" i="27" s="1"/>
  <c r="I1720" i="27"/>
  <c r="J1720" i="27" s="1"/>
  <c r="I1721" i="27"/>
  <c r="J1721" i="27" s="1"/>
  <c r="I1722" i="27"/>
  <c r="J1722" i="27" s="1"/>
  <c r="I1723" i="27"/>
  <c r="J1723" i="27" s="1"/>
  <c r="I1724" i="27"/>
  <c r="J1724" i="27" s="1"/>
  <c r="I1725" i="27"/>
  <c r="J1725" i="27" s="1"/>
  <c r="I1726" i="27"/>
  <c r="J1726" i="27" s="1"/>
  <c r="I1727" i="27"/>
  <c r="J1727" i="27" s="1"/>
  <c r="I1728" i="27"/>
  <c r="J1728" i="27" s="1"/>
  <c r="I1729" i="27"/>
  <c r="J1729" i="27" s="1"/>
  <c r="I1730" i="27"/>
  <c r="J1730" i="27" s="1"/>
  <c r="I1731" i="27"/>
  <c r="J1731" i="27" s="1"/>
  <c r="I1732" i="27"/>
  <c r="J1732" i="27" s="1"/>
  <c r="I1733" i="27"/>
  <c r="J1733" i="27" s="1"/>
  <c r="I1734" i="27"/>
  <c r="J1734" i="27" s="1"/>
  <c r="I1735" i="27"/>
  <c r="J1735" i="27" s="1"/>
  <c r="I1736" i="27"/>
  <c r="J1736" i="27" s="1"/>
  <c r="I1737" i="27"/>
  <c r="J1737" i="27" s="1"/>
  <c r="I1738" i="27"/>
  <c r="J1738" i="27" s="1"/>
  <c r="I1739" i="27"/>
  <c r="I1740" i="27"/>
  <c r="J1740" i="27" s="1"/>
  <c r="I1741" i="27"/>
  <c r="J1741" i="27" s="1"/>
  <c r="I1742" i="27"/>
  <c r="J1742" i="27" s="1"/>
  <c r="I1743" i="27"/>
  <c r="J1743" i="27" s="1"/>
  <c r="I1744" i="27"/>
  <c r="J1744" i="27" s="1"/>
  <c r="I1745" i="27"/>
  <c r="J1745" i="27" s="1"/>
  <c r="I1746" i="27"/>
  <c r="J1746" i="27" s="1"/>
  <c r="I1747" i="27"/>
  <c r="J1747" i="27" s="1"/>
  <c r="I1748" i="27"/>
  <c r="J1748" i="27" s="1"/>
  <c r="I1749" i="27"/>
  <c r="J1749" i="27" s="1"/>
  <c r="I1750" i="27"/>
  <c r="J1750" i="27" s="1"/>
  <c r="I1751" i="27"/>
  <c r="J1751" i="27" s="1"/>
  <c r="I1752" i="27"/>
  <c r="J1752" i="27" s="1"/>
  <c r="I1753" i="27"/>
  <c r="J1753" i="27" s="1"/>
  <c r="I1754" i="27"/>
  <c r="J1754" i="27" s="1"/>
  <c r="I1755" i="27"/>
  <c r="J1755" i="27" s="1"/>
  <c r="I1756" i="27"/>
  <c r="J1756" i="27" s="1"/>
  <c r="I1757" i="27"/>
  <c r="J1757" i="27" s="1"/>
  <c r="I1758" i="27"/>
  <c r="J1758" i="27" s="1"/>
  <c r="I1759" i="27"/>
  <c r="J1759" i="27" s="1"/>
  <c r="I1760" i="27"/>
  <c r="J1760" i="27" s="1"/>
  <c r="I1761" i="27"/>
  <c r="J1761" i="27" s="1"/>
  <c r="I1762" i="27"/>
  <c r="J1762" i="27" s="1"/>
  <c r="I1763" i="27"/>
  <c r="J1763" i="27" s="1"/>
  <c r="I1764" i="27"/>
  <c r="J1764" i="27" s="1"/>
  <c r="I1765" i="27"/>
  <c r="J1765" i="27" s="1"/>
  <c r="I1766" i="27"/>
  <c r="J1766" i="27" s="1"/>
  <c r="I1767" i="27"/>
  <c r="J1767" i="27" s="1"/>
  <c r="I1768" i="27"/>
  <c r="J1768" i="27" s="1"/>
  <c r="I1769" i="27"/>
  <c r="J1769" i="27" s="1"/>
  <c r="I1770" i="27"/>
  <c r="J1770" i="27" s="1"/>
  <c r="I1771" i="27"/>
  <c r="J1771" i="27" s="1"/>
  <c r="I1772" i="27"/>
  <c r="J1772" i="27" s="1"/>
  <c r="I1773" i="27"/>
  <c r="J1773" i="27" s="1"/>
  <c r="I1774" i="27"/>
  <c r="J1774" i="27" s="1"/>
  <c r="I1775" i="27"/>
  <c r="J1775" i="27" s="1"/>
  <c r="I1776" i="27"/>
  <c r="J1776" i="27" s="1"/>
  <c r="I1777" i="27"/>
  <c r="J1777" i="27" s="1"/>
  <c r="I1778" i="27"/>
  <c r="J1778" i="27" s="1"/>
  <c r="I1779" i="27"/>
  <c r="J1779" i="27" s="1"/>
  <c r="I1780" i="27"/>
  <c r="J1780" i="27" s="1"/>
  <c r="I1781" i="27"/>
  <c r="J1781" i="27" s="1"/>
  <c r="I1782" i="27"/>
  <c r="J1782" i="27" s="1"/>
  <c r="I1783" i="27"/>
  <c r="J1783" i="27" s="1"/>
  <c r="I1784" i="27"/>
  <c r="J1784" i="27" s="1"/>
  <c r="I1785" i="27"/>
  <c r="I1786" i="27"/>
  <c r="J1786" i="27" s="1"/>
  <c r="I1787" i="27"/>
  <c r="J1787" i="27" s="1"/>
  <c r="I1788" i="27"/>
  <c r="J1788" i="27" s="1"/>
  <c r="I1789" i="27"/>
  <c r="J1789" i="27" s="1"/>
  <c r="I1790" i="27"/>
  <c r="J1790" i="27" s="1"/>
  <c r="I1791" i="27"/>
  <c r="J1791" i="27" s="1"/>
  <c r="I1792" i="27"/>
  <c r="J1792" i="27" s="1"/>
  <c r="I1793" i="27"/>
  <c r="J1793" i="27" s="1"/>
  <c r="I1794" i="27"/>
  <c r="J1794" i="27" s="1"/>
  <c r="I1795" i="27"/>
  <c r="J1795" i="27" s="1"/>
  <c r="I1796" i="27"/>
  <c r="J1796" i="27" s="1"/>
  <c r="I1797" i="27"/>
  <c r="J1797" i="27" s="1"/>
  <c r="I1798" i="27"/>
  <c r="J1798" i="27" s="1"/>
  <c r="I1799" i="27"/>
  <c r="J1799" i="27" s="1"/>
  <c r="I1800" i="27"/>
  <c r="J1800" i="27" s="1"/>
  <c r="I1801" i="27"/>
  <c r="J1801" i="27" s="1"/>
  <c r="I1802" i="27"/>
  <c r="J1802" i="27" s="1"/>
  <c r="I1803" i="27"/>
  <c r="J1803" i="27" s="1"/>
  <c r="I1804" i="27"/>
  <c r="J1804" i="27" s="1"/>
  <c r="I1805" i="27"/>
  <c r="J1805" i="27" s="1"/>
  <c r="I1806" i="27"/>
  <c r="J1806" i="27" s="1"/>
  <c r="I1807" i="27"/>
  <c r="J1807" i="27" s="1"/>
  <c r="I1808" i="27"/>
  <c r="J1808" i="27" s="1"/>
  <c r="I1809" i="27"/>
  <c r="J1809" i="27" s="1"/>
  <c r="I1810" i="27"/>
  <c r="J1810" i="27" s="1"/>
  <c r="I1811" i="27"/>
  <c r="J1811" i="27" s="1"/>
  <c r="I1812" i="27"/>
  <c r="J1812" i="27" s="1"/>
  <c r="I1813" i="27"/>
  <c r="J1813" i="27" s="1"/>
  <c r="I1814" i="27"/>
  <c r="J1814" i="27" s="1"/>
  <c r="I1815" i="27"/>
  <c r="J1815" i="27" s="1"/>
  <c r="I1816" i="27"/>
  <c r="J1816" i="27" s="1"/>
  <c r="I1817" i="27"/>
  <c r="J1817" i="27" s="1"/>
  <c r="I1818" i="27"/>
  <c r="J1818" i="27" s="1"/>
  <c r="I1819" i="27"/>
  <c r="J1819" i="27" s="1"/>
  <c r="I1820" i="27"/>
  <c r="J1820" i="27" s="1"/>
  <c r="I1821" i="27"/>
  <c r="J1821" i="27" s="1"/>
  <c r="I1822" i="27"/>
  <c r="J1822" i="27" s="1"/>
  <c r="I1823" i="27"/>
  <c r="J1823" i="27" s="1"/>
  <c r="I1824" i="27"/>
  <c r="J1824" i="27" s="1"/>
  <c r="I1825" i="27"/>
  <c r="J1825" i="27" s="1"/>
  <c r="I1826" i="27"/>
  <c r="J1826" i="27" s="1"/>
  <c r="I1827" i="27"/>
  <c r="J1827" i="27" s="1"/>
  <c r="I1828" i="27"/>
  <c r="J1828" i="27" s="1"/>
  <c r="I1829" i="27"/>
  <c r="J1829" i="27" s="1"/>
  <c r="I1830" i="27"/>
  <c r="J1830" i="27" s="1"/>
  <c r="I1831" i="27"/>
  <c r="J1831" i="27" s="1"/>
  <c r="I1832" i="27"/>
  <c r="J1832" i="27" s="1"/>
  <c r="I1833" i="27"/>
  <c r="J1833" i="27" s="1"/>
  <c r="I1834" i="27"/>
  <c r="J1834" i="27" s="1"/>
  <c r="I1835" i="27"/>
  <c r="J1835" i="27" s="1"/>
  <c r="I1836" i="27"/>
  <c r="J1836" i="27" s="1"/>
  <c r="I1837" i="27"/>
  <c r="J1837" i="27" s="1"/>
  <c r="I1838" i="27"/>
  <c r="J1838" i="27" s="1"/>
  <c r="I1839" i="27"/>
  <c r="J1839" i="27" s="1"/>
  <c r="I1840" i="27"/>
  <c r="J1840" i="27" s="1"/>
  <c r="I1841" i="27"/>
  <c r="J1841" i="27" s="1"/>
  <c r="I1842" i="27"/>
  <c r="J1842" i="27" s="1"/>
  <c r="I1843" i="27"/>
  <c r="J1843" i="27" s="1"/>
  <c r="I1844" i="27"/>
  <c r="J1844" i="27" s="1"/>
  <c r="I1845" i="27"/>
  <c r="J1845" i="27" s="1"/>
  <c r="I1846" i="27"/>
  <c r="J1846" i="27" s="1"/>
  <c r="I1847" i="27"/>
  <c r="J1847" i="27" s="1"/>
  <c r="I1848" i="27"/>
  <c r="J1848" i="27" s="1"/>
  <c r="I1849" i="27"/>
  <c r="J1849" i="27" s="1"/>
  <c r="I1850" i="27"/>
  <c r="J1850" i="27" s="1"/>
  <c r="I1851" i="27"/>
  <c r="J1851" i="27" s="1"/>
  <c r="I1852" i="27"/>
  <c r="J1852" i="27" s="1"/>
  <c r="I1853" i="27"/>
  <c r="J1853" i="27" s="1"/>
  <c r="I1854" i="27"/>
  <c r="J1854" i="27" s="1"/>
  <c r="I1855" i="27"/>
  <c r="J1855" i="27" s="1"/>
  <c r="I1856" i="27"/>
  <c r="J1856" i="27" s="1"/>
  <c r="I1857" i="27"/>
  <c r="J1857" i="27" s="1"/>
  <c r="I1858" i="27"/>
  <c r="J1858" i="27" s="1"/>
  <c r="I1859" i="27"/>
  <c r="J1859" i="27" s="1"/>
  <c r="I1860" i="27"/>
  <c r="J1860" i="27" s="1"/>
  <c r="I1861" i="27"/>
  <c r="J1861" i="27" s="1"/>
  <c r="I1862" i="27"/>
  <c r="J1862" i="27" s="1"/>
  <c r="I1863" i="27"/>
  <c r="J1863" i="27" s="1"/>
  <c r="I1864" i="27"/>
  <c r="J1864" i="27" s="1"/>
  <c r="I1865" i="27"/>
  <c r="J1865" i="27" s="1"/>
  <c r="I1866" i="27"/>
  <c r="J1866" i="27" s="1"/>
  <c r="I1867" i="27"/>
  <c r="J1867" i="27" s="1"/>
  <c r="I1868" i="27"/>
  <c r="J1868" i="27" s="1"/>
  <c r="I1869" i="27"/>
  <c r="J1869" i="27" s="1"/>
  <c r="I1870" i="27"/>
  <c r="J1870" i="27" s="1"/>
  <c r="I1871" i="27"/>
  <c r="J1871" i="27" s="1"/>
  <c r="I1872" i="27"/>
  <c r="J1872" i="27" s="1"/>
  <c r="I1873" i="27"/>
  <c r="J1873" i="27" s="1"/>
  <c r="I1874" i="27"/>
  <c r="J1874" i="27" s="1"/>
  <c r="I1875" i="27"/>
  <c r="J1875" i="27" s="1"/>
  <c r="I1876" i="27"/>
  <c r="J1876" i="27" s="1"/>
  <c r="I1877" i="27"/>
  <c r="J1877" i="27" s="1"/>
  <c r="I1878" i="27"/>
  <c r="J1878" i="27" s="1"/>
  <c r="I1879" i="27"/>
  <c r="J1879" i="27" s="1"/>
  <c r="I1880" i="27"/>
  <c r="J1880" i="27" s="1"/>
  <c r="I1881" i="27"/>
  <c r="J1881" i="27" s="1"/>
  <c r="I1882" i="27"/>
  <c r="J1882" i="27" s="1"/>
  <c r="I1883" i="27"/>
  <c r="J1883" i="27" s="1"/>
  <c r="I1884" i="27"/>
  <c r="J1884" i="27" s="1"/>
  <c r="I1885" i="27"/>
  <c r="J1885" i="27" s="1"/>
  <c r="I1886" i="27"/>
  <c r="J1886" i="27" s="1"/>
  <c r="I1887" i="27"/>
  <c r="J1887" i="27" s="1"/>
  <c r="I1888" i="27"/>
  <c r="J1888" i="27" s="1"/>
  <c r="I1889" i="27"/>
  <c r="J1889" i="27" s="1"/>
  <c r="I1890" i="27"/>
  <c r="J1890" i="27" s="1"/>
  <c r="I1891" i="27"/>
  <c r="J1891" i="27" s="1"/>
  <c r="I1892" i="27"/>
  <c r="J1892" i="27" s="1"/>
  <c r="I1893" i="27"/>
  <c r="J1893" i="27" s="1"/>
  <c r="I1894" i="27"/>
  <c r="J1894" i="27" s="1"/>
  <c r="I1895" i="27"/>
  <c r="J1895" i="27" s="1"/>
  <c r="I1896" i="27"/>
  <c r="J1896" i="27" s="1"/>
  <c r="I1897" i="27"/>
  <c r="J1897" i="27" s="1"/>
  <c r="I1898" i="27"/>
  <c r="J1898" i="27" s="1"/>
  <c r="I1899" i="27"/>
  <c r="J1899" i="27" s="1"/>
  <c r="I1900" i="27"/>
  <c r="J1900" i="27" s="1"/>
  <c r="I1901" i="27"/>
  <c r="J1901" i="27" s="1"/>
  <c r="I1902" i="27"/>
  <c r="J1902" i="27" s="1"/>
  <c r="I1903" i="27"/>
  <c r="J1903" i="27" s="1"/>
  <c r="I1904" i="27"/>
  <c r="J1904" i="27" s="1"/>
  <c r="I1905" i="27"/>
  <c r="J1905" i="27" s="1"/>
  <c r="I1906" i="27"/>
  <c r="J1906" i="27" s="1"/>
  <c r="I1907" i="27"/>
  <c r="J1907" i="27" s="1"/>
  <c r="I1908" i="27"/>
  <c r="J1908" i="27" s="1"/>
  <c r="I1909" i="27"/>
  <c r="J1909" i="27" s="1"/>
  <c r="I1910" i="27"/>
  <c r="J1910" i="27" s="1"/>
  <c r="I1911" i="27"/>
  <c r="J1911" i="27" s="1"/>
  <c r="I1912" i="27"/>
  <c r="J1912" i="27" s="1"/>
  <c r="I1913" i="27"/>
  <c r="J1913" i="27" s="1"/>
  <c r="I1914" i="27"/>
  <c r="J1914" i="27" s="1"/>
  <c r="I1915" i="27"/>
  <c r="J1915" i="27" s="1"/>
  <c r="I1916" i="27"/>
  <c r="J1916" i="27" s="1"/>
  <c r="I1917" i="27"/>
  <c r="J1917" i="27" s="1"/>
  <c r="I1918" i="27"/>
  <c r="J1918" i="27" s="1"/>
  <c r="I1919" i="27"/>
  <c r="J1919" i="27" s="1"/>
  <c r="I1920" i="27"/>
  <c r="J1920" i="27" s="1"/>
  <c r="I1921" i="27"/>
  <c r="J1921" i="27" s="1"/>
  <c r="I1922" i="27"/>
  <c r="J1922" i="27" s="1"/>
  <c r="I1923" i="27"/>
  <c r="J1923" i="27" s="1"/>
  <c r="I1924" i="27"/>
  <c r="J1924" i="27" s="1"/>
  <c r="I1925" i="27"/>
  <c r="J1925" i="27" s="1"/>
  <c r="I1926" i="27"/>
  <c r="J1926" i="27" s="1"/>
  <c r="I1927" i="27"/>
  <c r="J1927" i="27" s="1"/>
  <c r="I1928" i="27"/>
  <c r="J1928" i="27" s="1"/>
  <c r="I1929" i="27"/>
  <c r="J1929" i="27" s="1"/>
  <c r="I1930" i="27"/>
  <c r="J1930" i="27" s="1"/>
  <c r="I1931" i="27"/>
  <c r="J1931" i="27" s="1"/>
  <c r="I1932" i="27"/>
  <c r="J1932" i="27" s="1"/>
  <c r="I1933" i="27"/>
  <c r="J1933" i="27" s="1"/>
  <c r="I1934" i="27"/>
  <c r="J1934" i="27" s="1"/>
  <c r="I1935" i="27"/>
  <c r="J1935" i="27" s="1"/>
  <c r="I1936" i="27"/>
  <c r="J1936" i="27" s="1"/>
  <c r="I1937" i="27"/>
  <c r="J1937" i="27" s="1"/>
  <c r="I1938" i="27"/>
  <c r="J1938" i="27" s="1"/>
  <c r="I1939" i="27"/>
  <c r="J1939" i="27" s="1"/>
  <c r="I1940" i="27"/>
  <c r="J1940" i="27" s="1"/>
  <c r="I1941" i="27"/>
  <c r="J1941" i="27" s="1"/>
  <c r="I1942" i="27"/>
  <c r="J1942" i="27" s="1"/>
  <c r="I1943" i="27"/>
  <c r="J1943" i="27" s="1"/>
  <c r="I1944" i="27"/>
  <c r="J1944" i="27" s="1"/>
  <c r="I1945" i="27"/>
  <c r="J1945" i="27" s="1"/>
  <c r="I1946" i="27"/>
  <c r="J1946" i="27" s="1"/>
  <c r="I1947" i="27"/>
  <c r="J1947" i="27" s="1"/>
  <c r="I1948" i="27"/>
  <c r="J1948" i="27" s="1"/>
  <c r="I1949" i="27"/>
  <c r="J1949" i="27" s="1"/>
  <c r="I1950" i="27"/>
  <c r="J1950" i="27" s="1"/>
  <c r="I1951" i="27"/>
  <c r="J1951" i="27" s="1"/>
  <c r="I1952" i="27"/>
  <c r="J1952" i="27" s="1"/>
  <c r="I1953" i="27"/>
  <c r="I1954" i="27"/>
  <c r="J1954" i="27" s="1"/>
  <c r="I1955" i="27"/>
  <c r="J1955" i="27" s="1"/>
  <c r="I1956" i="27"/>
  <c r="J1956" i="27" s="1"/>
  <c r="I1957" i="27"/>
  <c r="J1957" i="27" s="1"/>
  <c r="I1958" i="27"/>
  <c r="J1958" i="27" s="1"/>
  <c r="I1959" i="27"/>
  <c r="J1959" i="27" s="1"/>
  <c r="I1960" i="27"/>
  <c r="J1960" i="27" s="1"/>
  <c r="I1961" i="27"/>
  <c r="J1961" i="27" s="1"/>
  <c r="I1962" i="27"/>
  <c r="J1962" i="27" s="1"/>
  <c r="I1963" i="27"/>
  <c r="J1963" i="27" s="1"/>
  <c r="I1964" i="27"/>
  <c r="J1964" i="27" s="1"/>
  <c r="I1965" i="27"/>
  <c r="J1965" i="27" s="1"/>
  <c r="I1966" i="27"/>
  <c r="J1966" i="27" s="1"/>
  <c r="I1967" i="27"/>
  <c r="J1967" i="27" s="1"/>
  <c r="I1968" i="27"/>
  <c r="J1968" i="27" s="1"/>
  <c r="I1969" i="27"/>
  <c r="J1969" i="27" s="1"/>
  <c r="I1970" i="27"/>
  <c r="J1970" i="27" s="1"/>
  <c r="I1971" i="27"/>
  <c r="J1971" i="27" s="1"/>
  <c r="I1972" i="27"/>
  <c r="J1972" i="27" s="1"/>
  <c r="I1973" i="27"/>
  <c r="J1973" i="27" s="1"/>
  <c r="I1974" i="27"/>
  <c r="J1974" i="27" s="1"/>
  <c r="I1975" i="27"/>
  <c r="J1975" i="27" s="1"/>
  <c r="I1976" i="27"/>
  <c r="J1976" i="27" s="1"/>
  <c r="I1977" i="27"/>
  <c r="J1977" i="27" s="1"/>
  <c r="I1978" i="27"/>
  <c r="J1978" i="27" s="1"/>
  <c r="I1979" i="27"/>
  <c r="J1979" i="27" s="1"/>
  <c r="I1980" i="27"/>
  <c r="J1980" i="27" s="1"/>
  <c r="I1981" i="27"/>
  <c r="J1981" i="27" s="1"/>
  <c r="I1982" i="27"/>
  <c r="J1982" i="27" s="1"/>
  <c r="I1983" i="27"/>
  <c r="J1983" i="27" s="1"/>
  <c r="I1984" i="27"/>
  <c r="J1984" i="27" s="1"/>
  <c r="I1985" i="27"/>
  <c r="J1985" i="27" s="1"/>
  <c r="I1986" i="27"/>
  <c r="J1986" i="27" s="1"/>
  <c r="I1987" i="27"/>
  <c r="J1987" i="27" s="1"/>
  <c r="I1988" i="27"/>
  <c r="J1988" i="27" s="1"/>
  <c r="I1989" i="27"/>
  <c r="J1989" i="27" s="1"/>
  <c r="I1990" i="27"/>
  <c r="J1990" i="27" s="1"/>
  <c r="I1991" i="27"/>
  <c r="J1991" i="27" s="1"/>
  <c r="I1992" i="27"/>
  <c r="J1992" i="27" s="1"/>
  <c r="I1993" i="27"/>
  <c r="J1993" i="27" s="1"/>
  <c r="I1994" i="27"/>
  <c r="J1994" i="27" s="1"/>
  <c r="I1995" i="27"/>
  <c r="J1995" i="27" s="1"/>
  <c r="I1996" i="27"/>
  <c r="J1996" i="27" s="1"/>
  <c r="I1997" i="27"/>
  <c r="J1997" i="27" s="1"/>
  <c r="I1998" i="27"/>
  <c r="J1998" i="27" s="1"/>
  <c r="I1999" i="27"/>
  <c r="J1999" i="27" s="1"/>
  <c r="I2000" i="27"/>
  <c r="J2000" i="27" s="1"/>
  <c r="I2001" i="27"/>
  <c r="J2001" i="27" s="1"/>
  <c r="I2002" i="27"/>
  <c r="J2002" i="27" s="1"/>
  <c r="I2003" i="27"/>
  <c r="J2003" i="27" s="1"/>
  <c r="I2004" i="27"/>
  <c r="J2004" i="27" s="1"/>
  <c r="I2005" i="27"/>
  <c r="J2005" i="27" s="1"/>
  <c r="I2006" i="27"/>
  <c r="J2006" i="27" s="1"/>
  <c r="I2007" i="27"/>
  <c r="J2007" i="27" s="1"/>
  <c r="I2008" i="27"/>
  <c r="J2008" i="27" s="1"/>
  <c r="I2009" i="27"/>
  <c r="J2009" i="27" s="1"/>
  <c r="I2010" i="27"/>
  <c r="J2010" i="27" s="1"/>
  <c r="I2011" i="27"/>
  <c r="J2011" i="27" s="1"/>
  <c r="I2012" i="27"/>
  <c r="J2012" i="27" s="1"/>
  <c r="I2013" i="27"/>
  <c r="J2013" i="27" s="1"/>
  <c r="I2014" i="27"/>
  <c r="J2014" i="27" s="1"/>
  <c r="I2015" i="27"/>
  <c r="J2015" i="27" s="1"/>
  <c r="I2016" i="27"/>
  <c r="J2016" i="27" s="1"/>
  <c r="I2017" i="27"/>
  <c r="J2017" i="27" s="1"/>
  <c r="I2018" i="27"/>
  <c r="J2018" i="27" s="1"/>
  <c r="I2019" i="27"/>
  <c r="J2019" i="27" s="1"/>
  <c r="I2020" i="27"/>
  <c r="J2020" i="27" s="1"/>
  <c r="I2021" i="27"/>
  <c r="J2021" i="27" s="1"/>
  <c r="I2022" i="27"/>
  <c r="J2022" i="27" s="1"/>
  <c r="I2023" i="27"/>
  <c r="J2023" i="27" s="1"/>
  <c r="I2024" i="27"/>
  <c r="J2024" i="27" s="1"/>
  <c r="I2025" i="27"/>
  <c r="J2025" i="27" s="1"/>
  <c r="I2026" i="27"/>
  <c r="J2026" i="27" s="1"/>
  <c r="I2027" i="27"/>
  <c r="J2027" i="27" s="1"/>
  <c r="I2028" i="27"/>
  <c r="J2028" i="27" s="1"/>
  <c r="I2029" i="27"/>
  <c r="J2029" i="27" s="1"/>
  <c r="I2030" i="27"/>
  <c r="J2030" i="27" s="1"/>
  <c r="I2031" i="27"/>
  <c r="J2031" i="27" s="1"/>
  <c r="I2032" i="27"/>
  <c r="J2032" i="27" s="1"/>
  <c r="I2033" i="27"/>
  <c r="J2033" i="27" s="1"/>
  <c r="I2034" i="27"/>
  <c r="J2034" i="27" s="1"/>
  <c r="I2035" i="27"/>
  <c r="J2035" i="27" s="1"/>
  <c r="I2036" i="27"/>
  <c r="J2036" i="27" s="1"/>
  <c r="I2037" i="27"/>
  <c r="J2037" i="27" s="1"/>
  <c r="I2038" i="27"/>
  <c r="J2038" i="27" s="1"/>
  <c r="I2039" i="27"/>
  <c r="J2039" i="27" s="1"/>
  <c r="I2040" i="27"/>
  <c r="J2040" i="27" s="1"/>
  <c r="I2041" i="27"/>
  <c r="J2041" i="27" s="1"/>
  <c r="I2042" i="27"/>
  <c r="J2042" i="27" s="1"/>
  <c r="I2043" i="27"/>
  <c r="J2043" i="27" s="1"/>
  <c r="I2044" i="27"/>
  <c r="J2044" i="27" s="1"/>
  <c r="I2045" i="27"/>
  <c r="J2045" i="27" s="1"/>
  <c r="I2046" i="27"/>
  <c r="J2046" i="27" s="1"/>
  <c r="I2047" i="27"/>
  <c r="J2047" i="27" s="1"/>
  <c r="I2048" i="27"/>
  <c r="J2048" i="27" s="1"/>
  <c r="I2049" i="27"/>
  <c r="J2049" i="27" s="1"/>
  <c r="I2050" i="27"/>
  <c r="J2050" i="27" s="1"/>
  <c r="I2051" i="27"/>
  <c r="J2051" i="27" s="1"/>
  <c r="I2052" i="27"/>
  <c r="J2052" i="27" s="1"/>
  <c r="I2053" i="27"/>
  <c r="J2053" i="27" s="1"/>
  <c r="I2054" i="27"/>
  <c r="J2054" i="27" s="1"/>
  <c r="I2055" i="27"/>
  <c r="J2055" i="27" s="1"/>
  <c r="I2056" i="27"/>
  <c r="J2056" i="27" s="1"/>
  <c r="I2057" i="27"/>
  <c r="J2057" i="27" s="1"/>
  <c r="I2058" i="27"/>
  <c r="J2058" i="27" s="1"/>
  <c r="I2059" i="27"/>
  <c r="J2059" i="27" s="1"/>
  <c r="I2060" i="27"/>
  <c r="J2060" i="27" s="1"/>
  <c r="I2061" i="27"/>
  <c r="J2061" i="27" s="1"/>
  <c r="I2062" i="27"/>
  <c r="J2062" i="27" s="1"/>
  <c r="I2063" i="27"/>
  <c r="J2063" i="27" s="1"/>
  <c r="I2064" i="27"/>
  <c r="J2064" i="27" s="1"/>
  <c r="I2065" i="27"/>
  <c r="J2065" i="27" s="1"/>
  <c r="I2066" i="27"/>
  <c r="J2066" i="27" s="1"/>
  <c r="I2067" i="27"/>
  <c r="J2067" i="27" s="1"/>
  <c r="I2068" i="27"/>
  <c r="J2068" i="27" s="1"/>
  <c r="I2069" i="27"/>
  <c r="J2069" i="27" s="1"/>
  <c r="I2070" i="27"/>
  <c r="J2070" i="27" s="1"/>
  <c r="I2071" i="27"/>
  <c r="J2071" i="27" s="1"/>
  <c r="I2072" i="27"/>
  <c r="J2072" i="27" s="1"/>
  <c r="I2073" i="27"/>
  <c r="J2073" i="27" s="1"/>
  <c r="I2074" i="27"/>
  <c r="J2074" i="27" s="1"/>
  <c r="I2075" i="27"/>
  <c r="J2075" i="27" s="1"/>
  <c r="I2076" i="27"/>
  <c r="J2076" i="27" s="1"/>
  <c r="I2077" i="27"/>
  <c r="J2077" i="27" s="1"/>
  <c r="I2078" i="27"/>
  <c r="J2078" i="27" s="1"/>
  <c r="I2079" i="27"/>
  <c r="J2079" i="27" s="1"/>
  <c r="I2080" i="27"/>
  <c r="J2080" i="27" s="1"/>
  <c r="I2081" i="27"/>
  <c r="J2081" i="27" s="1"/>
  <c r="I2082" i="27"/>
  <c r="J2082" i="27" s="1"/>
  <c r="I2083" i="27"/>
  <c r="J2083" i="27" s="1"/>
  <c r="I2084" i="27"/>
  <c r="J2084" i="27" s="1"/>
  <c r="I2085" i="27"/>
  <c r="J2085" i="27" s="1"/>
  <c r="I2086" i="27"/>
  <c r="J2086" i="27" s="1"/>
  <c r="I2087" i="27"/>
  <c r="J2087" i="27" s="1"/>
  <c r="I2088" i="27"/>
  <c r="I2089" i="27"/>
  <c r="I2090" i="27"/>
  <c r="I2091" i="27"/>
  <c r="I2092" i="27"/>
  <c r="I2093" i="27"/>
  <c r="I2094" i="27"/>
  <c r="I2095" i="27"/>
  <c r="I2096" i="27"/>
  <c r="I2097" i="27"/>
  <c r="I2098" i="27"/>
  <c r="I2099" i="27"/>
  <c r="I2100" i="27"/>
  <c r="I2101" i="27"/>
  <c r="I2102" i="27"/>
  <c r="J2102" i="27" s="1"/>
  <c r="I2103" i="27"/>
  <c r="J2103" i="27" s="1"/>
  <c r="I2104" i="27"/>
  <c r="I2105" i="27"/>
  <c r="I2106" i="27"/>
  <c r="I2107" i="27"/>
  <c r="I2108" i="27"/>
  <c r="I2109" i="27"/>
  <c r="I2110" i="27"/>
  <c r="I2111" i="27"/>
  <c r="I2112" i="27"/>
  <c r="I2113" i="27"/>
  <c r="I2114" i="27"/>
  <c r="I2115" i="27"/>
  <c r="I2116" i="27"/>
  <c r="I2117" i="27"/>
  <c r="I2118" i="27"/>
  <c r="J2118" i="27" s="1"/>
  <c r="I2119" i="27"/>
  <c r="J2119" i="27" s="1"/>
  <c r="I2120" i="27"/>
  <c r="I2121" i="27"/>
  <c r="I2122" i="27"/>
  <c r="I2123" i="27"/>
  <c r="I2124" i="27"/>
  <c r="I2125" i="27"/>
  <c r="I2126" i="27"/>
  <c r="I2127" i="27"/>
  <c r="I2128" i="27"/>
  <c r="I2129" i="27"/>
  <c r="I2130" i="27"/>
  <c r="I2131" i="27"/>
  <c r="J2131" i="27" s="1"/>
  <c r="I2132" i="27"/>
  <c r="I2133" i="27"/>
  <c r="I2134" i="27"/>
  <c r="I2135" i="27"/>
  <c r="I2136" i="27"/>
  <c r="I2137" i="27"/>
  <c r="I2138" i="27"/>
  <c r="I2139" i="27"/>
  <c r="I2140" i="27"/>
  <c r="I2141" i="27"/>
  <c r="I2142" i="27"/>
  <c r="I2143" i="27"/>
  <c r="I2144" i="27"/>
  <c r="J2144" i="27" s="1"/>
  <c r="I2145" i="27"/>
  <c r="J2145" i="27" s="1"/>
  <c r="I2146" i="27"/>
  <c r="J2146" i="27" s="1"/>
  <c r="I2147" i="27"/>
  <c r="J2147" i="27" s="1"/>
  <c r="I2148" i="27"/>
  <c r="J2148" i="27" s="1"/>
  <c r="I2149" i="27"/>
  <c r="J2149" i="27" s="1"/>
  <c r="I2150" i="27"/>
  <c r="J2150" i="27" s="1"/>
  <c r="I2151" i="27"/>
  <c r="J2151" i="27" s="1"/>
  <c r="I2152" i="27"/>
  <c r="J2152" i="27" s="1"/>
  <c r="I2153" i="27"/>
  <c r="J2153" i="27" s="1"/>
  <c r="I2154" i="27"/>
  <c r="J2154" i="27" s="1"/>
  <c r="I2155" i="27"/>
  <c r="J2155" i="27" s="1"/>
  <c r="I2156" i="27"/>
  <c r="J2156" i="27" s="1"/>
  <c r="I2157" i="27"/>
  <c r="J2157" i="27" s="1"/>
  <c r="I2158" i="27"/>
  <c r="J2158" i="27" s="1"/>
  <c r="I2159" i="27"/>
  <c r="J2159" i="27" s="1"/>
  <c r="I2160" i="27"/>
  <c r="J2160" i="27" s="1"/>
  <c r="I2161" i="27"/>
  <c r="J2161" i="27" s="1"/>
  <c r="I2162" i="27"/>
  <c r="J2162" i="27" s="1"/>
  <c r="I2163" i="27"/>
  <c r="J2163" i="27" s="1"/>
  <c r="I2164" i="27"/>
  <c r="J2164" i="27" s="1"/>
  <c r="I2165" i="27"/>
  <c r="J2165" i="27" s="1"/>
  <c r="I2166" i="27"/>
  <c r="J2166" i="27" s="1"/>
  <c r="I2167" i="27"/>
  <c r="J2167" i="27" s="1"/>
  <c r="I2168" i="27"/>
  <c r="J2168" i="27" s="1"/>
  <c r="I2169" i="27"/>
  <c r="J2169" i="27" s="1"/>
  <c r="I2170" i="27"/>
  <c r="J2170" i="27" s="1"/>
  <c r="I2171" i="27"/>
  <c r="J2171" i="27" s="1"/>
  <c r="I2172" i="27"/>
  <c r="J2172" i="27" s="1"/>
  <c r="I2173" i="27"/>
  <c r="J2173" i="27" s="1"/>
  <c r="I2174" i="27"/>
  <c r="J2174" i="27" s="1"/>
  <c r="I2175" i="27"/>
  <c r="J2175" i="27" s="1"/>
  <c r="I2176" i="27"/>
  <c r="J2176" i="27" s="1"/>
  <c r="I2177" i="27"/>
  <c r="J2177" i="27" s="1"/>
  <c r="I2178" i="27"/>
  <c r="J2178" i="27" s="1"/>
  <c r="I2179" i="27"/>
  <c r="J2179" i="27" s="1"/>
  <c r="I2180" i="27"/>
  <c r="J2180" i="27" s="1"/>
  <c r="I2181" i="27"/>
  <c r="J2181" i="27" s="1"/>
  <c r="I2182" i="27"/>
  <c r="J2182" i="27" s="1"/>
  <c r="I2183" i="27"/>
  <c r="J2183" i="27" s="1"/>
  <c r="I2184" i="27"/>
  <c r="J2184" i="27" s="1"/>
  <c r="I2185" i="27"/>
  <c r="J2185" i="27" s="1"/>
  <c r="I2186" i="27"/>
  <c r="J2186" i="27" s="1"/>
  <c r="I2187" i="27"/>
  <c r="J2187" i="27" s="1"/>
  <c r="I2188" i="27"/>
  <c r="J2188" i="27" s="1"/>
  <c r="I2189" i="27"/>
  <c r="J2189" i="27" s="1"/>
  <c r="I2190" i="27"/>
  <c r="J2190" i="27" s="1"/>
  <c r="I2191" i="27"/>
  <c r="J2191" i="27" s="1"/>
  <c r="I2192" i="27"/>
  <c r="J2192" i="27" s="1"/>
  <c r="I2193" i="27"/>
  <c r="J2193" i="27" s="1"/>
  <c r="I2194" i="27"/>
  <c r="J2194" i="27" s="1"/>
  <c r="I2195" i="27"/>
  <c r="J2195" i="27" s="1"/>
  <c r="I2196" i="27"/>
  <c r="J2196" i="27" s="1"/>
  <c r="I2197" i="27"/>
  <c r="J2197" i="27" s="1"/>
  <c r="I2198" i="27"/>
  <c r="J2198" i="27" s="1"/>
  <c r="I2199" i="27"/>
  <c r="J2199" i="27" s="1"/>
  <c r="I2200" i="27"/>
  <c r="J2200" i="27" s="1"/>
  <c r="I2201" i="27"/>
  <c r="J2201" i="27" s="1"/>
  <c r="I2202" i="27"/>
  <c r="J2202" i="27" s="1"/>
  <c r="I2203" i="27"/>
  <c r="J2203" i="27" s="1"/>
  <c r="I2204" i="27"/>
  <c r="J2204" i="27" s="1"/>
  <c r="I2205" i="27"/>
  <c r="J2205" i="27" s="1"/>
  <c r="I2206" i="27"/>
  <c r="J2206" i="27" s="1"/>
  <c r="I2207" i="27"/>
  <c r="J2207" i="27" s="1"/>
  <c r="I2208" i="27"/>
  <c r="J2208" i="27" s="1"/>
  <c r="I2209" i="27"/>
  <c r="J2209" i="27" s="1"/>
  <c r="I2210" i="27"/>
  <c r="J2210" i="27" s="1"/>
  <c r="I2211" i="27"/>
  <c r="J2211" i="27" s="1"/>
  <c r="I2212" i="27"/>
  <c r="J2212" i="27" s="1"/>
  <c r="I2213" i="27"/>
  <c r="J2213" i="27" s="1"/>
  <c r="I2214" i="27"/>
  <c r="J2214" i="27" s="1"/>
  <c r="I2215" i="27"/>
  <c r="J2215" i="27" s="1"/>
  <c r="I2216" i="27"/>
  <c r="J2216" i="27" s="1"/>
  <c r="I2217" i="27"/>
  <c r="J2217" i="27" s="1"/>
  <c r="I2218" i="27"/>
  <c r="J2218" i="27" s="1"/>
  <c r="I2219" i="27"/>
  <c r="J2219" i="27" s="1"/>
  <c r="I2220" i="27"/>
  <c r="J2220" i="27" s="1"/>
  <c r="I2221" i="27"/>
  <c r="J2221" i="27" s="1"/>
  <c r="I2222" i="27"/>
  <c r="J2222" i="27" s="1"/>
  <c r="I2223" i="27"/>
  <c r="J2223" i="27" s="1"/>
  <c r="I2224" i="27"/>
  <c r="J2224" i="27" s="1"/>
  <c r="I2225" i="27"/>
  <c r="J2225" i="27" s="1"/>
  <c r="I2226" i="27"/>
  <c r="J2226" i="27" s="1"/>
  <c r="I2227" i="27"/>
  <c r="J2227" i="27" s="1"/>
  <c r="I2228" i="27"/>
  <c r="J2228" i="27" s="1"/>
  <c r="I2229" i="27"/>
  <c r="I2230" i="27"/>
  <c r="I2231" i="27"/>
  <c r="I2232" i="27"/>
  <c r="I2233" i="27"/>
  <c r="J2233" i="27" s="1"/>
  <c r="I2234" i="27"/>
  <c r="I2235" i="27"/>
  <c r="I2236" i="27"/>
  <c r="I2237" i="27"/>
  <c r="I2238" i="27"/>
  <c r="I2239" i="27"/>
  <c r="I2240" i="27"/>
  <c r="I2241" i="27"/>
  <c r="I2242" i="27"/>
  <c r="I2243" i="27"/>
  <c r="I2244" i="27"/>
  <c r="I2245" i="27"/>
  <c r="I2246" i="27"/>
  <c r="I2248" i="27"/>
  <c r="I2249" i="27"/>
  <c r="I2250" i="27"/>
  <c r="I2251" i="27"/>
  <c r="I2252" i="27"/>
  <c r="I2253" i="27"/>
  <c r="I2254" i="27"/>
  <c r="I2255" i="27"/>
  <c r="I2256" i="27"/>
  <c r="I2257" i="27"/>
  <c r="I2258" i="27"/>
  <c r="I2259" i="27"/>
  <c r="I2260" i="27"/>
  <c r="I2261" i="27"/>
  <c r="I2262" i="27"/>
  <c r="I2263" i="27"/>
  <c r="I2264" i="27"/>
  <c r="I2265" i="27"/>
  <c r="I2266" i="27"/>
  <c r="I2267" i="27"/>
  <c r="I2268" i="27"/>
  <c r="I2269" i="27"/>
  <c r="I2270" i="27"/>
  <c r="I2271" i="27"/>
  <c r="I2272" i="27"/>
  <c r="I2273" i="27"/>
  <c r="I2274" i="27"/>
  <c r="I2275" i="27"/>
  <c r="I2276" i="27"/>
  <c r="J2276" i="27" s="1"/>
  <c r="I2279" i="27"/>
  <c r="I2280" i="27"/>
  <c r="I3" i="27"/>
  <c r="F112" i="38" l="1"/>
  <c r="G112" i="38"/>
  <c r="I112" i="38"/>
  <c r="H111" i="38"/>
  <c r="J111" i="38" s="1"/>
  <c r="H110" i="38"/>
  <c r="J110" i="38" s="1"/>
  <c r="H109" i="38"/>
  <c r="J109" i="38" s="1"/>
  <c r="H108" i="38"/>
  <c r="J108" i="38" s="1"/>
  <c r="H107" i="38"/>
  <c r="J107" i="38" s="1"/>
  <c r="H106" i="38"/>
  <c r="J106" i="38" s="1"/>
  <c r="H105" i="38"/>
  <c r="J105" i="38" s="1"/>
  <c r="H104" i="38"/>
  <c r="J104" i="38" s="1"/>
  <c r="H103" i="38"/>
  <c r="J103" i="38" s="1"/>
  <c r="H102" i="38"/>
  <c r="J102" i="38" s="1"/>
  <c r="H101" i="38"/>
  <c r="J101" i="38" s="1"/>
  <c r="H100" i="38"/>
  <c r="J100" i="38" s="1"/>
  <c r="H99" i="38"/>
  <c r="J99" i="38" s="1"/>
  <c r="H98" i="38"/>
  <c r="J98" i="38" s="1"/>
  <c r="H97" i="38"/>
  <c r="J97" i="38" s="1"/>
  <c r="H96" i="38"/>
  <c r="J96" i="38" s="1"/>
  <c r="H95" i="38"/>
  <c r="J95" i="38" s="1"/>
  <c r="H94" i="38"/>
  <c r="J94" i="38" s="1"/>
  <c r="H93" i="38"/>
  <c r="J93" i="38" s="1"/>
  <c r="H92" i="38"/>
  <c r="J92" i="38" s="1"/>
  <c r="H91" i="38"/>
  <c r="J91" i="38" s="1"/>
  <c r="H90" i="38"/>
  <c r="J90" i="38" s="1"/>
  <c r="H89" i="38"/>
  <c r="J89" i="38" s="1"/>
  <c r="H88" i="38"/>
  <c r="J88" i="38" s="1"/>
  <c r="H87" i="38"/>
  <c r="J87" i="38" s="1"/>
  <c r="H86" i="38"/>
  <c r="J86" i="38" s="1"/>
  <c r="H85" i="38"/>
  <c r="J85" i="38" s="1"/>
  <c r="H84" i="38"/>
  <c r="J84" i="38" s="1"/>
  <c r="H83" i="38"/>
  <c r="J83" i="38" s="1"/>
  <c r="H82" i="38"/>
  <c r="J82" i="38" s="1"/>
  <c r="H81" i="38"/>
  <c r="J81" i="38" s="1"/>
  <c r="H80" i="38"/>
  <c r="J80" i="38" s="1"/>
  <c r="H79" i="38"/>
  <c r="J79" i="38" s="1"/>
  <c r="H78" i="38"/>
  <c r="J78" i="38" s="1"/>
  <c r="H77" i="38"/>
  <c r="J77" i="38" s="1"/>
  <c r="H76" i="38"/>
  <c r="J76" i="38" s="1"/>
  <c r="H75" i="38"/>
  <c r="J75" i="38" s="1"/>
  <c r="H74" i="38"/>
  <c r="J74" i="38" s="1"/>
  <c r="H73" i="38"/>
  <c r="J73" i="38" s="1"/>
  <c r="H72" i="38"/>
  <c r="J72" i="38" s="1"/>
  <c r="H71" i="38"/>
  <c r="J71" i="38" s="1"/>
  <c r="H70" i="38"/>
  <c r="J70" i="38" s="1"/>
  <c r="H69" i="38"/>
  <c r="J69" i="38" s="1"/>
  <c r="H68" i="38"/>
  <c r="J68" i="38" s="1"/>
  <c r="H67" i="38"/>
  <c r="J67" i="38" s="1"/>
  <c r="H66" i="38"/>
  <c r="J66" i="38" s="1"/>
  <c r="H65" i="38"/>
  <c r="J65" i="38" s="1"/>
  <c r="H64" i="38"/>
  <c r="J64" i="38" s="1"/>
  <c r="H63" i="38"/>
  <c r="J63" i="38" s="1"/>
  <c r="H62" i="38"/>
  <c r="J62" i="38" s="1"/>
  <c r="H61" i="38"/>
  <c r="J61" i="38" s="1"/>
  <c r="H60" i="38"/>
  <c r="J60" i="38" s="1"/>
  <c r="H59" i="38"/>
  <c r="J59" i="38" s="1"/>
  <c r="H58" i="38"/>
  <c r="J58" i="38" s="1"/>
  <c r="H57" i="38"/>
  <c r="J57" i="38" s="1"/>
  <c r="H56" i="38"/>
  <c r="J56" i="38" s="1"/>
  <c r="H55" i="38"/>
  <c r="J55" i="38" s="1"/>
  <c r="H54" i="38"/>
  <c r="J54" i="38" s="1"/>
  <c r="H53" i="38"/>
  <c r="J53" i="38" s="1"/>
  <c r="H52" i="38"/>
  <c r="J52" i="38" s="1"/>
  <c r="H51" i="38"/>
  <c r="J51" i="38" s="1"/>
  <c r="H50" i="38"/>
  <c r="J50" i="38" s="1"/>
  <c r="H49" i="38"/>
  <c r="J49" i="38" s="1"/>
  <c r="H48" i="38"/>
  <c r="J48" i="38" s="1"/>
  <c r="H47" i="38"/>
  <c r="J47" i="38" s="1"/>
  <c r="H46" i="38"/>
  <c r="J46" i="38" s="1"/>
  <c r="H45" i="38"/>
  <c r="J45" i="38" s="1"/>
  <c r="H44" i="38"/>
  <c r="J44" i="38" s="1"/>
  <c r="H43" i="38"/>
  <c r="J43" i="38" s="1"/>
  <c r="H42" i="38"/>
  <c r="J42" i="38" s="1"/>
  <c r="H41" i="38"/>
  <c r="J41" i="38" s="1"/>
  <c r="H40" i="38"/>
  <c r="J40" i="38" s="1"/>
  <c r="H39" i="38"/>
  <c r="J39" i="38" s="1"/>
  <c r="H38" i="38"/>
  <c r="J38" i="38" s="1"/>
  <c r="H37" i="38"/>
  <c r="J37" i="38" s="1"/>
  <c r="H36" i="38"/>
  <c r="J36" i="38" s="1"/>
  <c r="H35" i="38"/>
  <c r="J35" i="38" s="1"/>
  <c r="H34" i="38"/>
  <c r="J34" i="38" s="1"/>
  <c r="H33" i="38"/>
  <c r="J33" i="38" s="1"/>
  <c r="H32" i="38"/>
  <c r="J32" i="38" s="1"/>
  <c r="H31" i="38"/>
  <c r="J31" i="38" s="1"/>
  <c r="H30" i="38"/>
  <c r="J30" i="38" s="1"/>
  <c r="H29" i="38"/>
  <c r="J29" i="38" s="1"/>
  <c r="H28" i="38"/>
  <c r="J28" i="38" s="1"/>
  <c r="H27" i="38"/>
  <c r="J27" i="38" s="1"/>
  <c r="H26" i="38"/>
  <c r="J26" i="38" s="1"/>
  <c r="H25" i="38"/>
  <c r="J25" i="38" s="1"/>
  <c r="H24" i="38"/>
  <c r="J24" i="38" s="1"/>
  <c r="H23" i="38"/>
  <c r="J23" i="38" s="1"/>
  <c r="H22" i="38"/>
  <c r="J22" i="38" s="1"/>
  <c r="H21" i="38"/>
  <c r="J21" i="38" s="1"/>
  <c r="H20" i="38"/>
  <c r="J20" i="38" s="1"/>
  <c r="H19" i="38"/>
  <c r="J19" i="38" s="1"/>
  <c r="H18" i="38"/>
  <c r="J18" i="38" s="1"/>
  <c r="H17" i="38"/>
  <c r="J17" i="38" s="1"/>
  <c r="H16" i="38"/>
  <c r="J16" i="38" s="1"/>
  <c r="H15" i="38"/>
  <c r="J15" i="38" s="1"/>
  <c r="H14" i="38"/>
  <c r="J14" i="38" s="1"/>
  <c r="H13" i="38"/>
  <c r="J13" i="38" s="1"/>
  <c r="H12" i="38"/>
  <c r="J12" i="38" s="1"/>
  <c r="H11" i="38"/>
  <c r="J11" i="38" s="1"/>
  <c r="H10" i="38"/>
  <c r="J10" i="38" s="1"/>
  <c r="H9" i="38"/>
  <c r="J9" i="38" s="1"/>
  <c r="H8" i="38"/>
  <c r="J8" i="38" s="1"/>
  <c r="H7" i="38"/>
  <c r="J7" i="38" s="1"/>
  <c r="H6" i="38"/>
  <c r="J6" i="38" s="1"/>
  <c r="H5" i="38"/>
  <c r="J5" i="38" s="1"/>
  <c r="H4" i="38"/>
  <c r="J4" i="38" s="1"/>
  <c r="J112" i="38" l="1"/>
  <c r="H112" i="38"/>
  <c r="E19" i="37" l="1"/>
  <c r="I10" i="36" l="1"/>
  <c r="G10" i="36"/>
  <c r="F10" i="36"/>
  <c r="H9" i="36"/>
  <c r="J9" i="36" s="1"/>
  <c r="H8" i="36"/>
  <c r="J8" i="36" s="1"/>
  <c r="H7" i="36"/>
  <c r="J7" i="36" s="1"/>
  <c r="H6" i="36"/>
  <c r="J6" i="36" s="1"/>
  <c r="H5" i="36"/>
  <c r="J5" i="36" s="1"/>
  <c r="H4" i="36"/>
  <c r="J4" i="36" s="1"/>
  <c r="I106" i="35"/>
  <c r="G106" i="35"/>
  <c r="F106" i="35"/>
  <c r="H105" i="35"/>
  <c r="J105" i="35" s="1"/>
  <c r="H104" i="35"/>
  <c r="J104" i="35" s="1"/>
  <c r="H103" i="35"/>
  <c r="J103" i="35" s="1"/>
  <c r="H102" i="35"/>
  <c r="J102" i="35" s="1"/>
  <c r="H101" i="35"/>
  <c r="J101" i="35" s="1"/>
  <c r="H100" i="35"/>
  <c r="J100" i="35" s="1"/>
  <c r="H99" i="35"/>
  <c r="J99" i="35" s="1"/>
  <c r="H98" i="35"/>
  <c r="J98" i="35" s="1"/>
  <c r="H97" i="35"/>
  <c r="J97" i="35" s="1"/>
  <c r="H96" i="35"/>
  <c r="J96" i="35" s="1"/>
  <c r="H95" i="35"/>
  <c r="J95" i="35" s="1"/>
  <c r="H94" i="35"/>
  <c r="J94" i="35" s="1"/>
  <c r="H93" i="35"/>
  <c r="J93" i="35" s="1"/>
  <c r="H92" i="35"/>
  <c r="J92" i="35" s="1"/>
  <c r="H91" i="35"/>
  <c r="J91" i="35" s="1"/>
  <c r="H90" i="35"/>
  <c r="J90" i="35" s="1"/>
  <c r="H89" i="35"/>
  <c r="J89" i="35" s="1"/>
  <c r="H88" i="35"/>
  <c r="J88" i="35" s="1"/>
  <c r="H87" i="35"/>
  <c r="J87" i="35" s="1"/>
  <c r="H86" i="35"/>
  <c r="J86" i="35" s="1"/>
  <c r="H85" i="35"/>
  <c r="J85" i="35" s="1"/>
  <c r="H84" i="35"/>
  <c r="J84" i="35" s="1"/>
  <c r="H83" i="35"/>
  <c r="J83" i="35" s="1"/>
  <c r="H82" i="35"/>
  <c r="J82" i="35" s="1"/>
  <c r="H81" i="35"/>
  <c r="J81" i="35" s="1"/>
  <c r="H80" i="35"/>
  <c r="J80" i="35" s="1"/>
  <c r="H79" i="35"/>
  <c r="J79" i="35" s="1"/>
  <c r="H78" i="35"/>
  <c r="J78" i="35" s="1"/>
  <c r="H77" i="35"/>
  <c r="J77" i="35" s="1"/>
  <c r="H76" i="35"/>
  <c r="J76" i="35" s="1"/>
  <c r="H75" i="35"/>
  <c r="J75" i="35" s="1"/>
  <c r="H74" i="35"/>
  <c r="J74" i="35" s="1"/>
  <c r="H73" i="35"/>
  <c r="J73" i="35" s="1"/>
  <c r="H72" i="35"/>
  <c r="J72" i="35" s="1"/>
  <c r="H71" i="35"/>
  <c r="J71" i="35" s="1"/>
  <c r="H70" i="35"/>
  <c r="J70" i="35" s="1"/>
  <c r="H69" i="35"/>
  <c r="J69" i="35" s="1"/>
  <c r="H68" i="35"/>
  <c r="J68" i="35" s="1"/>
  <c r="H67" i="35"/>
  <c r="J67" i="35" s="1"/>
  <c r="H66" i="35"/>
  <c r="J66" i="35" s="1"/>
  <c r="H65" i="35"/>
  <c r="J65" i="35" s="1"/>
  <c r="H64" i="35"/>
  <c r="J64" i="35" s="1"/>
  <c r="H63" i="35"/>
  <c r="J63" i="35" s="1"/>
  <c r="H62" i="35"/>
  <c r="J62" i="35" s="1"/>
  <c r="H61" i="35"/>
  <c r="J61" i="35" s="1"/>
  <c r="H60" i="35"/>
  <c r="J60" i="35" s="1"/>
  <c r="H59" i="35"/>
  <c r="J59" i="35" s="1"/>
  <c r="H58" i="35"/>
  <c r="J58" i="35" s="1"/>
  <c r="H57" i="35"/>
  <c r="J57" i="35" s="1"/>
  <c r="H56" i="35"/>
  <c r="J56" i="35" s="1"/>
  <c r="H55" i="35"/>
  <c r="J55" i="35" s="1"/>
  <c r="H54" i="35"/>
  <c r="J54" i="35" s="1"/>
  <c r="H53" i="35"/>
  <c r="J53" i="35" s="1"/>
  <c r="H52" i="35"/>
  <c r="J52" i="35" s="1"/>
  <c r="H51" i="35"/>
  <c r="J51" i="35" s="1"/>
  <c r="H50" i="35"/>
  <c r="J50" i="35" s="1"/>
  <c r="H49" i="35"/>
  <c r="J49" i="35" s="1"/>
  <c r="H48" i="35"/>
  <c r="J48" i="35" s="1"/>
  <c r="H47" i="35"/>
  <c r="J47" i="35" s="1"/>
  <c r="H46" i="35"/>
  <c r="J46" i="35" s="1"/>
  <c r="H45" i="35"/>
  <c r="J45" i="35" s="1"/>
  <c r="H44" i="35"/>
  <c r="J44" i="35" s="1"/>
  <c r="H43" i="35"/>
  <c r="J43" i="35" s="1"/>
  <c r="H42" i="35"/>
  <c r="J42" i="35" s="1"/>
  <c r="H41" i="35"/>
  <c r="J41" i="35" s="1"/>
  <c r="H40" i="35"/>
  <c r="J40" i="35" s="1"/>
  <c r="H39" i="35"/>
  <c r="J39" i="35" s="1"/>
  <c r="H38" i="35"/>
  <c r="J38" i="35" s="1"/>
  <c r="H37" i="35"/>
  <c r="J37" i="35" s="1"/>
  <c r="H36" i="35"/>
  <c r="J36" i="35" s="1"/>
  <c r="H35" i="35"/>
  <c r="J35" i="35" s="1"/>
  <c r="H34" i="35"/>
  <c r="J34" i="35" s="1"/>
  <c r="H33" i="35"/>
  <c r="J33" i="35" s="1"/>
  <c r="H32" i="35"/>
  <c r="J32" i="35" s="1"/>
  <c r="H31" i="35"/>
  <c r="J31" i="35" s="1"/>
  <c r="H30" i="35"/>
  <c r="J30" i="35" s="1"/>
  <c r="H29" i="35"/>
  <c r="J29" i="35" s="1"/>
  <c r="H28" i="35"/>
  <c r="J28" i="35" s="1"/>
  <c r="H27" i="35"/>
  <c r="J27" i="35" s="1"/>
  <c r="H26" i="35"/>
  <c r="J26" i="35" s="1"/>
  <c r="H25" i="35"/>
  <c r="J25" i="35" s="1"/>
  <c r="H24" i="35"/>
  <c r="J24" i="35" s="1"/>
  <c r="H23" i="35"/>
  <c r="J23" i="35" s="1"/>
  <c r="H22" i="35"/>
  <c r="J22" i="35" s="1"/>
  <c r="H21" i="35"/>
  <c r="J21" i="35" s="1"/>
  <c r="H20" i="35"/>
  <c r="J20" i="35" s="1"/>
  <c r="H19" i="35"/>
  <c r="J19" i="35" s="1"/>
  <c r="H18" i="35"/>
  <c r="J18" i="35" s="1"/>
  <c r="H17" i="35"/>
  <c r="J17" i="35" s="1"/>
  <c r="H16" i="35"/>
  <c r="J16" i="35" s="1"/>
  <c r="H15" i="35"/>
  <c r="J15" i="35" s="1"/>
  <c r="H14" i="35"/>
  <c r="J14" i="35" s="1"/>
  <c r="H13" i="35"/>
  <c r="J13" i="35" s="1"/>
  <c r="H12" i="35"/>
  <c r="J12" i="35" s="1"/>
  <c r="H11" i="35"/>
  <c r="J11" i="35" s="1"/>
  <c r="H10" i="35"/>
  <c r="J10" i="35" s="1"/>
  <c r="H9" i="35"/>
  <c r="J9" i="35" s="1"/>
  <c r="H8" i="35"/>
  <c r="J8" i="35" s="1"/>
  <c r="H7" i="35"/>
  <c r="J7" i="35" s="1"/>
  <c r="H6" i="35"/>
  <c r="J6" i="35" s="1"/>
  <c r="H5" i="35"/>
  <c r="J5" i="35" s="1"/>
  <c r="H4" i="35"/>
  <c r="J4" i="35" s="1"/>
  <c r="H10" i="36" l="1"/>
  <c r="J10" i="36"/>
  <c r="J106" i="35"/>
  <c r="H106" i="35"/>
  <c r="L2240" i="34"/>
  <c r="L2241" i="34"/>
  <c r="L2242" i="34"/>
  <c r="M2242" i="34" s="1"/>
  <c r="L2243" i="34"/>
  <c r="M2243" i="34" s="1"/>
  <c r="L2244" i="34"/>
  <c r="L2245" i="34"/>
  <c r="L2246" i="34"/>
  <c r="M2246" i="34" s="1"/>
  <c r="L2247" i="34"/>
  <c r="M2247" i="34" s="1"/>
  <c r="L2248" i="34"/>
  <c r="L2249" i="34"/>
  <c r="L2250" i="34"/>
  <c r="M2250" i="34" s="1"/>
  <c r="L2251" i="34"/>
  <c r="M2251" i="34" s="1"/>
  <c r="L2252" i="34"/>
  <c r="L2253" i="34"/>
  <c r="L2254" i="34"/>
  <c r="M2254" i="34" s="1"/>
  <c r="L2255" i="34"/>
  <c r="M2255" i="34" s="1"/>
  <c r="L2256" i="34"/>
  <c r="L2257" i="34"/>
  <c r="L2258" i="34"/>
  <c r="M2258" i="34" s="1"/>
  <c r="L2259" i="34"/>
  <c r="M2259" i="34" s="1"/>
  <c r="L2260" i="34"/>
  <c r="L2261" i="34"/>
  <c r="L2262" i="34"/>
  <c r="M2262" i="34" s="1"/>
  <c r="L2263" i="34"/>
  <c r="M2263" i="34" s="1"/>
  <c r="L2264" i="34"/>
  <c r="L2265" i="34"/>
  <c r="L2266" i="34"/>
  <c r="M2266" i="34" s="1"/>
  <c r="L2267" i="34"/>
  <c r="M2267" i="34" s="1"/>
  <c r="L2268" i="34"/>
  <c r="L2269" i="34"/>
  <c r="L2270" i="34"/>
  <c r="M2270" i="34" s="1"/>
  <c r="L2271" i="34"/>
  <c r="M2271" i="34" s="1"/>
  <c r="L2272" i="34"/>
  <c r="L2273" i="34"/>
  <c r="L2274" i="34"/>
  <c r="M2274" i="34" s="1"/>
  <c r="L2275" i="34"/>
  <c r="M2275" i="34" s="1"/>
  <c r="L2276" i="34"/>
  <c r="L2277" i="34"/>
  <c r="L2278" i="34"/>
  <c r="M2278" i="34" s="1"/>
  <c r="L2280" i="34"/>
  <c r="M2280" i="34" s="1"/>
  <c r="K2240" i="34"/>
  <c r="K2241" i="34"/>
  <c r="K2242" i="34"/>
  <c r="K2243" i="34"/>
  <c r="K2244" i="34"/>
  <c r="K2245" i="34"/>
  <c r="K2246" i="34"/>
  <c r="K2247" i="34"/>
  <c r="K2248" i="34"/>
  <c r="K2249" i="34"/>
  <c r="K2250" i="34"/>
  <c r="K2251" i="34"/>
  <c r="K2252" i="34"/>
  <c r="K2253" i="34"/>
  <c r="K2254" i="34"/>
  <c r="K2255" i="34"/>
  <c r="K2256" i="34"/>
  <c r="K2257" i="34"/>
  <c r="K2258" i="34"/>
  <c r="K2259" i="34"/>
  <c r="K2260" i="34"/>
  <c r="K2261" i="34"/>
  <c r="K2262" i="34"/>
  <c r="K2263" i="34"/>
  <c r="K2264" i="34"/>
  <c r="K2265" i="34"/>
  <c r="K2266" i="34"/>
  <c r="K2267" i="34"/>
  <c r="K2268" i="34"/>
  <c r="K2269" i="34"/>
  <c r="K2270" i="34"/>
  <c r="K2271" i="34"/>
  <c r="K2272" i="34"/>
  <c r="K2273" i="34"/>
  <c r="K2274" i="34"/>
  <c r="K2275" i="34"/>
  <c r="K2276" i="34"/>
  <c r="K2277" i="34"/>
  <c r="K2278" i="34"/>
  <c r="K2280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7" i="34"/>
  <c r="B128" i="34"/>
  <c r="B129" i="34"/>
  <c r="B130" i="34"/>
  <c r="B131" i="34"/>
  <c r="B132" i="34"/>
  <c r="B133" i="34"/>
  <c r="B134" i="34"/>
  <c r="B135" i="34"/>
  <c r="B136" i="34"/>
  <c r="B137" i="34"/>
  <c r="B138" i="34"/>
  <c r="B139" i="34"/>
  <c r="B140" i="34"/>
  <c r="B141" i="34"/>
  <c r="B142" i="34"/>
  <c r="B143" i="34"/>
  <c r="B144" i="34"/>
  <c r="B145" i="34"/>
  <c r="B146" i="34"/>
  <c r="B147" i="34"/>
  <c r="B148" i="34"/>
  <c r="B149" i="34"/>
  <c r="B150" i="34"/>
  <c r="B151" i="34"/>
  <c r="B152" i="34"/>
  <c r="B153" i="34"/>
  <c r="B154" i="34"/>
  <c r="B155" i="34"/>
  <c r="B156" i="34"/>
  <c r="B157" i="34"/>
  <c r="B158" i="34"/>
  <c r="B159" i="34"/>
  <c r="B160" i="34"/>
  <c r="B161" i="34"/>
  <c r="B162" i="34"/>
  <c r="B163" i="34"/>
  <c r="B164" i="34"/>
  <c r="B165" i="34"/>
  <c r="B166" i="34"/>
  <c r="B167" i="34"/>
  <c r="B168" i="34"/>
  <c r="B169" i="34"/>
  <c r="B170" i="34"/>
  <c r="B171" i="34"/>
  <c r="B172" i="34"/>
  <c r="B173" i="34"/>
  <c r="B174" i="34"/>
  <c r="B175" i="34"/>
  <c r="B176" i="34"/>
  <c r="B177" i="34"/>
  <c r="B178" i="34"/>
  <c r="B179" i="34"/>
  <c r="B180" i="34"/>
  <c r="B181" i="34"/>
  <c r="B182" i="34"/>
  <c r="B183" i="34"/>
  <c r="B184" i="34"/>
  <c r="B185" i="34"/>
  <c r="B186" i="34"/>
  <c r="B187" i="34"/>
  <c r="B188" i="34"/>
  <c r="B189" i="34"/>
  <c r="B190" i="34"/>
  <c r="B191" i="34"/>
  <c r="B192" i="34"/>
  <c r="B193" i="34"/>
  <c r="B194" i="34"/>
  <c r="B195" i="34"/>
  <c r="B196" i="34"/>
  <c r="B197" i="34"/>
  <c r="B198" i="34"/>
  <c r="B199" i="34"/>
  <c r="B200" i="34"/>
  <c r="B201" i="34"/>
  <c r="B202" i="34"/>
  <c r="B203" i="34"/>
  <c r="B204" i="34"/>
  <c r="B205" i="34"/>
  <c r="B206" i="34"/>
  <c r="B207" i="34"/>
  <c r="B208" i="34"/>
  <c r="B209" i="34"/>
  <c r="B210" i="34"/>
  <c r="B211" i="34"/>
  <c r="B212" i="34"/>
  <c r="B213" i="34"/>
  <c r="B214" i="34"/>
  <c r="B215" i="34"/>
  <c r="B216" i="34"/>
  <c r="B217" i="34"/>
  <c r="B218" i="34"/>
  <c r="B219" i="34"/>
  <c r="B220" i="34"/>
  <c r="B221" i="34"/>
  <c r="B222" i="34"/>
  <c r="B223" i="34"/>
  <c r="B224" i="34"/>
  <c r="B225" i="34"/>
  <c r="B226" i="34"/>
  <c r="B227" i="34"/>
  <c r="B228" i="34"/>
  <c r="B229" i="34"/>
  <c r="B230" i="34"/>
  <c r="B231" i="34"/>
  <c r="B232" i="34"/>
  <c r="B233" i="34"/>
  <c r="B234" i="34"/>
  <c r="B235" i="34"/>
  <c r="B236" i="34"/>
  <c r="B237" i="34"/>
  <c r="B238" i="34"/>
  <c r="B239" i="34"/>
  <c r="B240" i="34"/>
  <c r="B241" i="34"/>
  <c r="B242" i="34"/>
  <c r="B243" i="34"/>
  <c r="B244" i="34"/>
  <c r="B245" i="34"/>
  <c r="B246" i="34"/>
  <c r="B247" i="34"/>
  <c r="B248" i="34"/>
  <c r="B249" i="34"/>
  <c r="B250" i="34"/>
  <c r="B251" i="34"/>
  <c r="B252" i="34"/>
  <c r="B253" i="34"/>
  <c r="B254" i="34"/>
  <c r="B255" i="34"/>
  <c r="B256" i="34"/>
  <c r="B257" i="34"/>
  <c r="B258" i="34"/>
  <c r="B259" i="34"/>
  <c r="B260" i="34"/>
  <c r="B261" i="34"/>
  <c r="B262" i="34"/>
  <c r="B263" i="34"/>
  <c r="B264" i="34"/>
  <c r="B265" i="34"/>
  <c r="B266" i="34"/>
  <c r="B267" i="34"/>
  <c r="B268" i="34"/>
  <c r="B269" i="34"/>
  <c r="B270" i="34"/>
  <c r="B271" i="34"/>
  <c r="B272" i="34"/>
  <c r="B273" i="34"/>
  <c r="B274" i="34"/>
  <c r="B275" i="34"/>
  <c r="B276" i="34"/>
  <c r="B277" i="34"/>
  <c r="B278" i="34"/>
  <c r="B279" i="34"/>
  <c r="B280" i="34"/>
  <c r="B281" i="34"/>
  <c r="B282" i="34"/>
  <c r="B283" i="34"/>
  <c r="B284" i="34"/>
  <c r="B285" i="34"/>
  <c r="B286" i="34"/>
  <c r="B287" i="34"/>
  <c r="B288" i="34"/>
  <c r="B289" i="34"/>
  <c r="B290" i="34"/>
  <c r="B291" i="34"/>
  <c r="B292" i="34"/>
  <c r="B293" i="34"/>
  <c r="B294" i="34"/>
  <c r="B295" i="34"/>
  <c r="B296" i="34"/>
  <c r="B297" i="34"/>
  <c r="B298" i="34"/>
  <c r="B299" i="34"/>
  <c r="B300" i="34"/>
  <c r="B301" i="34"/>
  <c r="B302" i="34"/>
  <c r="B303" i="34"/>
  <c r="B304" i="34"/>
  <c r="B305" i="34"/>
  <c r="B306" i="34"/>
  <c r="B307" i="34"/>
  <c r="B308" i="34"/>
  <c r="B309" i="34"/>
  <c r="B310" i="34"/>
  <c r="B311" i="34"/>
  <c r="B312" i="34"/>
  <c r="B313" i="34"/>
  <c r="B314" i="34"/>
  <c r="B315" i="34"/>
  <c r="B316" i="34"/>
  <c r="B317" i="34"/>
  <c r="B318" i="34"/>
  <c r="B319" i="34"/>
  <c r="B320" i="34"/>
  <c r="B321" i="34"/>
  <c r="B322" i="34"/>
  <c r="B323" i="34"/>
  <c r="B324" i="34"/>
  <c r="B325" i="34"/>
  <c r="B326" i="34"/>
  <c r="B327" i="34"/>
  <c r="B328" i="34"/>
  <c r="B329" i="34"/>
  <c r="B330" i="34"/>
  <c r="B331" i="34"/>
  <c r="B332" i="34"/>
  <c r="B333" i="34"/>
  <c r="B334" i="34"/>
  <c r="B335" i="34"/>
  <c r="B336" i="34"/>
  <c r="B337" i="34"/>
  <c r="B338" i="34"/>
  <c r="B339" i="34"/>
  <c r="B340" i="34"/>
  <c r="B341" i="34"/>
  <c r="B342" i="34"/>
  <c r="B343" i="34"/>
  <c r="B344" i="34"/>
  <c r="B345" i="34"/>
  <c r="B346" i="34"/>
  <c r="B347" i="34"/>
  <c r="B348" i="34"/>
  <c r="B349" i="34"/>
  <c r="B350" i="34"/>
  <c r="B351" i="34"/>
  <c r="B352" i="34"/>
  <c r="B353" i="34"/>
  <c r="B354" i="34"/>
  <c r="B355" i="34"/>
  <c r="B356" i="34"/>
  <c r="B357" i="34"/>
  <c r="B358" i="34"/>
  <c r="B359" i="34"/>
  <c r="B360" i="34"/>
  <c r="B361" i="34"/>
  <c r="B362" i="34"/>
  <c r="B363" i="34"/>
  <c r="B364" i="34"/>
  <c r="B365" i="34"/>
  <c r="B366" i="34"/>
  <c r="B367" i="34"/>
  <c r="B368" i="34"/>
  <c r="B369" i="34"/>
  <c r="B370" i="34"/>
  <c r="B371" i="34"/>
  <c r="B372" i="34"/>
  <c r="B373" i="34"/>
  <c r="B374" i="34"/>
  <c r="B375" i="34"/>
  <c r="B376" i="34"/>
  <c r="B377" i="34"/>
  <c r="B378" i="34"/>
  <c r="B379" i="34"/>
  <c r="B380" i="34"/>
  <c r="B381" i="34"/>
  <c r="B382" i="34"/>
  <c r="B383" i="34"/>
  <c r="B384" i="34"/>
  <c r="B385" i="34"/>
  <c r="B386" i="34"/>
  <c r="B387" i="34"/>
  <c r="B388" i="34"/>
  <c r="B389" i="34"/>
  <c r="B390" i="34"/>
  <c r="B391" i="34"/>
  <c r="B392" i="34"/>
  <c r="B393" i="34"/>
  <c r="B394" i="34"/>
  <c r="B395" i="34"/>
  <c r="B396" i="34"/>
  <c r="B397" i="34"/>
  <c r="B398" i="34"/>
  <c r="B399" i="34"/>
  <c r="B400" i="34"/>
  <c r="B401" i="34"/>
  <c r="B402" i="34"/>
  <c r="B403" i="34"/>
  <c r="B404" i="34"/>
  <c r="B405" i="34"/>
  <c r="B406" i="34"/>
  <c r="B407" i="34"/>
  <c r="B408" i="34"/>
  <c r="B409" i="34"/>
  <c r="B410" i="34"/>
  <c r="B411" i="34"/>
  <c r="B412" i="34"/>
  <c r="B413" i="34"/>
  <c r="B414" i="34"/>
  <c r="B415" i="34"/>
  <c r="B416" i="34"/>
  <c r="B417" i="34"/>
  <c r="B418" i="34"/>
  <c r="B419" i="34"/>
  <c r="B420" i="34"/>
  <c r="B421" i="34"/>
  <c r="B422" i="34"/>
  <c r="B423" i="34"/>
  <c r="B424" i="34"/>
  <c r="B425" i="34"/>
  <c r="B426" i="34"/>
  <c r="B427" i="34"/>
  <c r="B428" i="34"/>
  <c r="B429" i="34"/>
  <c r="B430" i="34"/>
  <c r="B431" i="34"/>
  <c r="B432" i="34"/>
  <c r="B433" i="34"/>
  <c r="B434" i="34"/>
  <c r="B435" i="34"/>
  <c r="B436" i="34"/>
  <c r="B437" i="34"/>
  <c r="B438" i="34"/>
  <c r="B439" i="34"/>
  <c r="B440" i="34"/>
  <c r="B441" i="34"/>
  <c r="B442" i="34"/>
  <c r="B443" i="34"/>
  <c r="B444" i="34"/>
  <c r="B445" i="34"/>
  <c r="B446" i="34"/>
  <c r="B447" i="34"/>
  <c r="B448" i="34"/>
  <c r="B449" i="34"/>
  <c r="B450" i="34"/>
  <c r="B451" i="34"/>
  <c r="B452" i="34"/>
  <c r="B453" i="34"/>
  <c r="B454" i="34"/>
  <c r="B455" i="34"/>
  <c r="B456" i="34"/>
  <c r="B457" i="34"/>
  <c r="B458" i="34"/>
  <c r="B459" i="34"/>
  <c r="B460" i="34"/>
  <c r="B461" i="34"/>
  <c r="B462" i="34"/>
  <c r="B463" i="34"/>
  <c r="B464" i="34"/>
  <c r="B465" i="34"/>
  <c r="B466" i="34"/>
  <c r="B467" i="34"/>
  <c r="B468" i="34"/>
  <c r="B469" i="34"/>
  <c r="B470" i="34"/>
  <c r="B471" i="34"/>
  <c r="B472" i="34"/>
  <c r="B473" i="34"/>
  <c r="B474" i="34"/>
  <c r="B475" i="34"/>
  <c r="B476" i="34"/>
  <c r="B477" i="34"/>
  <c r="B478" i="34"/>
  <c r="B479" i="34"/>
  <c r="B480" i="34"/>
  <c r="B481" i="34"/>
  <c r="B482" i="34"/>
  <c r="B483" i="34"/>
  <c r="B484" i="34"/>
  <c r="B485" i="34"/>
  <c r="B486" i="34"/>
  <c r="B487" i="34"/>
  <c r="B488" i="34"/>
  <c r="B489" i="34"/>
  <c r="B490" i="34"/>
  <c r="B491" i="34"/>
  <c r="B492" i="34"/>
  <c r="B493" i="34"/>
  <c r="B494" i="34"/>
  <c r="B495" i="34"/>
  <c r="B496" i="34"/>
  <c r="B497" i="34"/>
  <c r="B498" i="34"/>
  <c r="B499" i="34"/>
  <c r="B500" i="34"/>
  <c r="B501" i="34"/>
  <c r="B502" i="34"/>
  <c r="B503" i="34"/>
  <c r="B504" i="34"/>
  <c r="B505" i="34"/>
  <c r="B506" i="34"/>
  <c r="B507" i="34"/>
  <c r="B508" i="34"/>
  <c r="B509" i="34"/>
  <c r="B510" i="34"/>
  <c r="B511" i="34"/>
  <c r="B512" i="34"/>
  <c r="B513" i="34"/>
  <c r="B514" i="34"/>
  <c r="B515" i="34"/>
  <c r="B516" i="34"/>
  <c r="B517" i="34"/>
  <c r="B518" i="34"/>
  <c r="B519" i="34"/>
  <c r="B520" i="34"/>
  <c r="B521" i="34"/>
  <c r="B522" i="34"/>
  <c r="B523" i="34"/>
  <c r="B524" i="34"/>
  <c r="B525" i="34"/>
  <c r="B526" i="34"/>
  <c r="B527" i="34"/>
  <c r="B528" i="34"/>
  <c r="B529" i="34"/>
  <c r="B530" i="34"/>
  <c r="B531" i="34"/>
  <c r="B532" i="34"/>
  <c r="B533" i="34"/>
  <c r="B534" i="34"/>
  <c r="B535" i="34"/>
  <c r="B536" i="34"/>
  <c r="B537" i="34"/>
  <c r="B538" i="34"/>
  <c r="B539" i="34"/>
  <c r="B540" i="34"/>
  <c r="B541" i="34"/>
  <c r="B542" i="34"/>
  <c r="B543" i="34"/>
  <c r="B544" i="34"/>
  <c r="B545" i="34"/>
  <c r="B546" i="34"/>
  <c r="B547" i="34"/>
  <c r="B548" i="34"/>
  <c r="B549" i="34"/>
  <c r="B550" i="34"/>
  <c r="B551" i="34"/>
  <c r="B552" i="34"/>
  <c r="B553" i="34"/>
  <c r="B554" i="34"/>
  <c r="B555" i="34"/>
  <c r="B556" i="34"/>
  <c r="B557" i="34"/>
  <c r="B558" i="34"/>
  <c r="B559" i="34"/>
  <c r="B560" i="34"/>
  <c r="B561" i="34"/>
  <c r="B562" i="34"/>
  <c r="B563" i="34"/>
  <c r="B564" i="34"/>
  <c r="B565" i="34"/>
  <c r="B566" i="34"/>
  <c r="B567" i="34"/>
  <c r="B568" i="34"/>
  <c r="B569" i="34"/>
  <c r="B570" i="34"/>
  <c r="B571" i="34"/>
  <c r="B572" i="34"/>
  <c r="B573" i="34"/>
  <c r="B574" i="34"/>
  <c r="B575" i="34"/>
  <c r="B576" i="34"/>
  <c r="B577" i="34"/>
  <c r="B578" i="34"/>
  <c r="B579" i="34"/>
  <c r="B580" i="34"/>
  <c r="B581" i="34"/>
  <c r="B582" i="34"/>
  <c r="B583" i="34"/>
  <c r="B584" i="34"/>
  <c r="B585" i="34"/>
  <c r="B586" i="34"/>
  <c r="B587" i="34"/>
  <c r="B588" i="34"/>
  <c r="B589" i="34"/>
  <c r="B590" i="34"/>
  <c r="B591" i="34"/>
  <c r="B592" i="34"/>
  <c r="B593" i="34"/>
  <c r="B594" i="34"/>
  <c r="B595" i="34"/>
  <c r="B596" i="34"/>
  <c r="B597" i="34"/>
  <c r="B598" i="34"/>
  <c r="B599" i="34"/>
  <c r="B600" i="34"/>
  <c r="B601" i="34"/>
  <c r="B602" i="34"/>
  <c r="B603" i="34"/>
  <c r="B604" i="34"/>
  <c r="B605" i="34"/>
  <c r="B606" i="34"/>
  <c r="B607" i="34"/>
  <c r="B608" i="34"/>
  <c r="B609" i="34"/>
  <c r="B610" i="34"/>
  <c r="B611" i="34"/>
  <c r="B612" i="34"/>
  <c r="B613" i="34"/>
  <c r="B614" i="34"/>
  <c r="B615" i="34"/>
  <c r="B616" i="34"/>
  <c r="B617" i="34"/>
  <c r="B618" i="34"/>
  <c r="B619" i="34"/>
  <c r="B620" i="34"/>
  <c r="B621" i="34"/>
  <c r="B622" i="34"/>
  <c r="B623" i="34"/>
  <c r="B624" i="34"/>
  <c r="B625" i="34"/>
  <c r="B626" i="34"/>
  <c r="B627" i="34"/>
  <c r="B628" i="34"/>
  <c r="B629" i="34"/>
  <c r="B630" i="34"/>
  <c r="B631" i="34"/>
  <c r="B632" i="34"/>
  <c r="B633" i="34"/>
  <c r="B634" i="34"/>
  <c r="B635" i="34"/>
  <c r="B636" i="34"/>
  <c r="B637" i="34"/>
  <c r="B638" i="34"/>
  <c r="B639" i="34"/>
  <c r="B640" i="34"/>
  <c r="B641" i="34"/>
  <c r="B642" i="34"/>
  <c r="B643" i="34"/>
  <c r="B644" i="34"/>
  <c r="B645" i="34"/>
  <c r="B646" i="34"/>
  <c r="B647" i="34"/>
  <c r="B648" i="34"/>
  <c r="B649" i="34"/>
  <c r="B650" i="34"/>
  <c r="B651" i="34"/>
  <c r="B652" i="34"/>
  <c r="B653" i="34"/>
  <c r="B654" i="34"/>
  <c r="B655" i="34"/>
  <c r="B656" i="34"/>
  <c r="B657" i="34"/>
  <c r="B658" i="34"/>
  <c r="B659" i="34"/>
  <c r="B660" i="34"/>
  <c r="B661" i="34"/>
  <c r="B662" i="34"/>
  <c r="B663" i="34"/>
  <c r="B664" i="34"/>
  <c r="B665" i="34"/>
  <c r="B666" i="34"/>
  <c r="B667" i="34"/>
  <c r="B668" i="34"/>
  <c r="B669" i="34"/>
  <c r="B670" i="34"/>
  <c r="B671" i="34"/>
  <c r="B672" i="34"/>
  <c r="B673" i="34"/>
  <c r="B674" i="34"/>
  <c r="B675" i="34"/>
  <c r="B676" i="34"/>
  <c r="B677" i="34"/>
  <c r="B678" i="34"/>
  <c r="B679" i="34"/>
  <c r="B680" i="34"/>
  <c r="B681" i="34"/>
  <c r="B682" i="34"/>
  <c r="B683" i="34"/>
  <c r="B684" i="34"/>
  <c r="B685" i="34"/>
  <c r="B686" i="34"/>
  <c r="B687" i="34"/>
  <c r="B688" i="34"/>
  <c r="B689" i="34"/>
  <c r="B690" i="34"/>
  <c r="B691" i="34"/>
  <c r="B692" i="34"/>
  <c r="B693" i="34"/>
  <c r="B694" i="34"/>
  <c r="B695" i="34"/>
  <c r="B696" i="34"/>
  <c r="B697" i="34"/>
  <c r="B698" i="34"/>
  <c r="B699" i="34"/>
  <c r="B700" i="34"/>
  <c r="B701" i="34"/>
  <c r="B702" i="34"/>
  <c r="B703" i="34"/>
  <c r="B704" i="34"/>
  <c r="B705" i="34"/>
  <c r="B706" i="34"/>
  <c r="B707" i="34"/>
  <c r="B708" i="34"/>
  <c r="B709" i="34"/>
  <c r="B710" i="34"/>
  <c r="B711" i="34"/>
  <c r="B712" i="34"/>
  <c r="B713" i="34"/>
  <c r="B714" i="34"/>
  <c r="B715" i="34"/>
  <c r="B716" i="34"/>
  <c r="B717" i="34"/>
  <c r="B718" i="34"/>
  <c r="B719" i="34"/>
  <c r="B720" i="34"/>
  <c r="B721" i="34"/>
  <c r="B722" i="34"/>
  <c r="B723" i="34"/>
  <c r="B724" i="34"/>
  <c r="B725" i="34"/>
  <c r="B726" i="34"/>
  <c r="B727" i="34"/>
  <c r="B728" i="34"/>
  <c r="B729" i="34"/>
  <c r="B730" i="34"/>
  <c r="B731" i="34"/>
  <c r="B732" i="34"/>
  <c r="B733" i="34"/>
  <c r="B734" i="34"/>
  <c r="B735" i="34"/>
  <c r="B736" i="34"/>
  <c r="B737" i="34"/>
  <c r="B738" i="34"/>
  <c r="B739" i="34"/>
  <c r="B740" i="34"/>
  <c r="B741" i="34"/>
  <c r="B742" i="34"/>
  <c r="B743" i="34"/>
  <c r="B744" i="34"/>
  <c r="B745" i="34"/>
  <c r="B746" i="34"/>
  <c r="B747" i="34"/>
  <c r="B748" i="34"/>
  <c r="B749" i="34"/>
  <c r="B750" i="34"/>
  <c r="B751" i="34"/>
  <c r="B752" i="34"/>
  <c r="B753" i="34"/>
  <c r="B754" i="34"/>
  <c r="B755" i="34"/>
  <c r="B756" i="34"/>
  <c r="B757" i="34"/>
  <c r="B758" i="34"/>
  <c r="B759" i="34"/>
  <c r="B760" i="34"/>
  <c r="B761" i="34"/>
  <c r="B762" i="34"/>
  <c r="B763" i="34"/>
  <c r="B764" i="34"/>
  <c r="B765" i="34"/>
  <c r="B766" i="34"/>
  <c r="B767" i="34"/>
  <c r="B768" i="34"/>
  <c r="B769" i="34"/>
  <c r="B770" i="34"/>
  <c r="B771" i="34"/>
  <c r="B772" i="34"/>
  <c r="B773" i="34"/>
  <c r="B774" i="34"/>
  <c r="B775" i="34"/>
  <c r="B776" i="34"/>
  <c r="B777" i="34"/>
  <c r="B778" i="34"/>
  <c r="B779" i="34"/>
  <c r="B780" i="34"/>
  <c r="B781" i="34"/>
  <c r="B782" i="34"/>
  <c r="B783" i="34"/>
  <c r="B784" i="34"/>
  <c r="B785" i="34"/>
  <c r="B786" i="34"/>
  <c r="B787" i="34"/>
  <c r="B788" i="34"/>
  <c r="B789" i="34"/>
  <c r="B790" i="34"/>
  <c r="B791" i="34"/>
  <c r="B792" i="34"/>
  <c r="B793" i="34"/>
  <c r="B794" i="34"/>
  <c r="B795" i="34"/>
  <c r="B796" i="34"/>
  <c r="B797" i="34"/>
  <c r="B798" i="34"/>
  <c r="B799" i="34"/>
  <c r="B800" i="34"/>
  <c r="B801" i="34"/>
  <c r="B802" i="34"/>
  <c r="B803" i="34"/>
  <c r="B804" i="34"/>
  <c r="B805" i="34"/>
  <c r="B806" i="34"/>
  <c r="B807" i="34"/>
  <c r="B808" i="34"/>
  <c r="B809" i="34"/>
  <c r="B810" i="34"/>
  <c r="B811" i="34"/>
  <c r="B812" i="34"/>
  <c r="B813" i="34"/>
  <c r="B814" i="34"/>
  <c r="B815" i="34"/>
  <c r="B816" i="34"/>
  <c r="B817" i="34"/>
  <c r="B818" i="34"/>
  <c r="B819" i="34"/>
  <c r="B820" i="34"/>
  <c r="B821" i="34"/>
  <c r="B822" i="34"/>
  <c r="B823" i="34"/>
  <c r="B824" i="34"/>
  <c r="B825" i="34"/>
  <c r="B826" i="34"/>
  <c r="B827" i="34"/>
  <c r="B828" i="34"/>
  <c r="B829" i="34"/>
  <c r="B830" i="34"/>
  <c r="B831" i="34"/>
  <c r="B832" i="34"/>
  <c r="B833" i="34"/>
  <c r="B834" i="34"/>
  <c r="B835" i="34"/>
  <c r="B836" i="34"/>
  <c r="B837" i="34"/>
  <c r="B838" i="34"/>
  <c r="B839" i="34"/>
  <c r="B840" i="34"/>
  <c r="B841" i="34"/>
  <c r="B842" i="34"/>
  <c r="B843" i="34"/>
  <c r="B844" i="34"/>
  <c r="B845" i="34"/>
  <c r="B846" i="34"/>
  <c r="B847" i="34"/>
  <c r="B848" i="34"/>
  <c r="B849" i="34"/>
  <c r="B850" i="34"/>
  <c r="B851" i="34"/>
  <c r="B852" i="34"/>
  <c r="B853" i="34"/>
  <c r="B854" i="34"/>
  <c r="B855" i="34"/>
  <c r="B856" i="34"/>
  <c r="B857" i="34"/>
  <c r="B858" i="34"/>
  <c r="B859" i="34"/>
  <c r="B860" i="34"/>
  <c r="B861" i="34"/>
  <c r="B862" i="34"/>
  <c r="B863" i="34"/>
  <c r="B864" i="34"/>
  <c r="B865" i="34"/>
  <c r="B866" i="34"/>
  <c r="B867" i="34"/>
  <c r="B868" i="34"/>
  <c r="B869" i="34"/>
  <c r="B870" i="34"/>
  <c r="B871" i="34"/>
  <c r="B872" i="34"/>
  <c r="B873" i="34"/>
  <c r="B874" i="34"/>
  <c r="B875" i="34"/>
  <c r="B876" i="34"/>
  <c r="B877" i="34"/>
  <c r="B878" i="34"/>
  <c r="B879" i="34"/>
  <c r="B880" i="34"/>
  <c r="B881" i="34"/>
  <c r="B882" i="34"/>
  <c r="B883" i="34"/>
  <c r="B884" i="34"/>
  <c r="B885" i="34"/>
  <c r="B886" i="34"/>
  <c r="B887" i="34"/>
  <c r="B888" i="34"/>
  <c r="B889" i="34"/>
  <c r="B890" i="34"/>
  <c r="B891" i="34"/>
  <c r="B892" i="34"/>
  <c r="B893" i="34"/>
  <c r="B894" i="34"/>
  <c r="B895" i="34"/>
  <c r="B896" i="34"/>
  <c r="B897" i="34"/>
  <c r="B898" i="34"/>
  <c r="B899" i="34"/>
  <c r="B900" i="34"/>
  <c r="B901" i="34"/>
  <c r="B902" i="34"/>
  <c r="B903" i="34"/>
  <c r="B904" i="34"/>
  <c r="B905" i="34"/>
  <c r="B906" i="34"/>
  <c r="B907" i="34"/>
  <c r="B908" i="34"/>
  <c r="B909" i="34"/>
  <c r="B910" i="34"/>
  <c r="B911" i="34"/>
  <c r="B912" i="34"/>
  <c r="B913" i="34"/>
  <c r="B914" i="34"/>
  <c r="B915" i="34"/>
  <c r="B916" i="34"/>
  <c r="B917" i="34"/>
  <c r="B918" i="34"/>
  <c r="B919" i="34"/>
  <c r="B920" i="34"/>
  <c r="B921" i="34"/>
  <c r="B922" i="34"/>
  <c r="B923" i="34"/>
  <c r="B924" i="34"/>
  <c r="B925" i="34"/>
  <c r="B926" i="34"/>
  <c r="B927" i="34"/>
  <c r="B928" i="34"/>
  <c r="B929" i="34"/>
  <c r="B930" i="34"/>
  <c r="B931" i="34"/>
  <c r="B932" i="34"/>
  <c r="B933" i="34"/>
  <c r="B934" i="34"/>
  <c r="B935" i="34"/>
  <c r="B936" i="34"/>
  <c r="B937" i="34"/>
  <c r="B938" i="34"/>
  <c r="B939" i="34"/>
  <c r="B940" i="34"/>
  <c r="B941" i="34"/>
  <c r="B942" i="34"/>
  <c r="B943" i="34"/>
  <c r="B944" i="34"/>
  <c r="B945" i="34"/>
  <c r="B946" i="34"/>
  <c r="B947" i="34"/>
  <c r="B948" i="34"/>
  <c r="B949" i="34"/>
  <c r="B950" i="34"/>
  <c r="B951" i="34"/>
  <c r="B952" i="34"/>
  <c r="B953" i="34"/>
  <c r="B954" i="34"/>
  <c r="B955" i="34"/>
  <c r="B956" i="34"/>
  <c r="B957" i="34"/>
  <c r="B958" i="34"/>
  <c r="B959" i="34"/>
  <c r="B960" i="34"/>
  <c r="B961" i="34"/>
  <c r="B962" i="34"/>
  <c r="B963" i="34"/>
  <c r="B964" i="34"/>
  <c r="B965" i="34"/>
  <c r="B966" i="34"/>
  <c r="B967" i="34"/>
  <c r="B968" i="34"/>
  <c r="B969" i="34"/>
  <c r="B970" i="34"/>
  <c r="B971" i="34"/>
  <c r="B972" i="34"/>
  <c r="B973" i="34"/>
  <c r="B974" i="34"/>
  <c r="B975" i="34"/>
  <c r="B976" i="34"/>
  <c r="B977" i="34"/>
  <c r="B978" i="34"/>
  <c r="B979" i="34"/>
  <c r="B980" i="34"/>
  <c r="B981" i="34"/>
  <c r="B982" i="34"/>
  <c r="B983" i="34"/>
  <c r="B984" i="34"/>
  <c r="B985" i="34"/>
  <c r="B986" i="34"/>
  <c r="B987" i="34"/>
  <c r="B988" i="34"/>
  <c r="B989" i="34"/>
  <c r="B990" i="34"/>
  <c r="B991" i="34"/>
  <c r="B992" i="34"/>
  <c r="B993" i="34"/>
  <c r="B994" i="34"/>
  <c r="B995" i="34"/>
  <c r="B996" i="34"/>
  <c r="B997" i="34"/>
  <c r="B998" i="34"/>
  <c r="B999" i="34"/>
  <c r="B1000" i="34"/>
  <c r="B1001" i="34"/>
  <c r="B1002" i="34"/>
  <c r="B1003" i="34"/>
  <c r="B1004" i="34"/>
  <c r="B1005" i="34"/>
  <c r="B1006" i="34"/>
  <c r="B1007" i="34"/>
  <c r="B1008" i="34"/>
  <c r="B1009" i="34"/>
  <c r="B1010" i="34"/>
  <c r="B1011" i="34"/>
  <c r="B1012" i="34"/>
  <c r="B1013" i="34"/>
  <c r="B1014" i="34"/>
  <c r="B1015" i="34"/>
  <c r="B1016" i="34"/>
  <c r="B1017" i="34"/>
  <c r="B1018" i="34"/>
  <c r="B1019" i="34"/>
  <c r="B1020" i="34"/>
  <c r="B1021" i="34"/>
  <c r="B1022" i="34"/>
  <c r="B1023" i="34"/>
  <c r="B1024" i="34"/>
  <c r="B1025" i="34"/>
  <c r="B1026" i="34"/>
  <c r="B1027" i="34"/>
  <c r="B1028" i="34"/>
  <c r="B1029" i="34"/>
  <c r="B1030" i="34"/>
  <c r="B1031" i="34"/>
  <c r="B1032" i="34"/>
  <c r="B1033" i="34"/>
  <c r="B1034" i="34"/>
  <c r="B1035" i="34"/>
  <c r="B1036" i="34"/>
  <c r="B1037" i="34"/>
  <c r="B1038" i="34"/>
  <c r="B1039" i="34"/>
  <c r="B1040" i="34"/>
  <c r="B1041" i="34"/>
  <c r="B1042" i="34"/>
  <c r="B1043" i="34"/>
  <c r="B1044" i="34"/>
  <c r="B1045" i="34"/>
  <c r="B1046" i="34"/>
  <c r="B1047" i="34"/>
  <c r="B1048" i="34"/>
  <c r="B1049" i="34"/>
  <c r="B1050" i="34"/>
  <c r="B1051" i="34"/>
  <c r="B1052" i="34"/>
  <c r="B1053" i="34"/>
  <c r="B1054" i="34"/>
  <c r="B1055" i="34"/>
  <c r="B1056" i="34"/>
  <c r="B1057" i="34"/>
  <c r="B1058" i="34"/>
  <c r="B1059" i="34"/>
  <c r="B1060" i="34"/>
  <c r="B1061" i="34"/>
  <c r="B1062" i="34"/>
  <c r="B1063" i="34"/>
  <c r="B1064" i="34"/>
  <c r="B1065" i="34"/>
  <c r="B1066" i="34"/>
  <c r="B1067" i="34"/>
  <c r="B1068" i="34"/>
  <c r="B1069" i="34"/>
  <c r="B1070" i="34"/>
  <c r="B1071" i="34"/>
  <c r="B1072" i="34"/>
  <c r="B1073" i="34"/>
  <c r="B1074" i="34"/>
  <c r="B1075" i="34"/>
  <c r="B1076" i="34"/>
  <c r="B1077" i="34"/>
  <c r="B1078" i="34"/>
  <c r="B1079" i="34"/>
  <c r="B1080" i="34"/>
  <c r="B1081" i="34"/>
  <c r="B1082" i="34"/>
  <c r="B1083" i="34"/>
  <c r="B1084" i="34"/>
  <c r="B1085" i="34"/>
  <c r="B1086" i="34"/>
  <c r="B1087" i="34"/>
  <c r="B1088" i="34"/>
  <c r="B1089" i="34"/>
  <c r="B1090" i="34"/>
  <c r="B1091" i="34"/>
  <c r="B1092" i="34"/>
  <c r="B1093" i="34"/>
  <c r="B1094" i="34"/>
  <c r="B1095" i="34"/>
  <c r="B1096" i="34"/>
  <c r="B1097" i="34"/>
  <c r="B1098" i="34"/>
  <c r="B1099" i="34"/>
  <c r="B1100" i="34"/>
  <c r="B1101" i="34"/>
  <c r="B1102" i="34"/>
  <c r="B1103" i="34"/>
  <c r="B1104" i="34"/>
  <c r="B1105" i="34"/>
  <c r="B1106" i="34"/>
  <c r="B1107" i="34"/>
  <c r="B1108" i="34"/>
  <c r="B1109" i="34"/>
  <c r="B1110" i="34"/>
  <c r="B1111" i="34"/>
  <c r="B1112" i="34"/>
  <c r="B1113" i="34"/>
  <c r="B1114" i="34"/>
  <c r="B1115" i="34"/>
  <c r="B1116" i="34"/>
  <c r="B1117" i="34"/>
  <c r="B1118" i="34"/>
  <c r="B1119" i="34"/>
  <c r="B1120" i="34"/>
  <c r="B1121" i="34"/>
  <c r="B1122" i="34"/>
  <c r="B1123" i="34"/>
  <c r="B1124" i="34"/>
  <c r="B1125" i="34"/>
  <c r="B1126" i="34"/>
  <c r="B1127" i="34"/>
  <c r="B1128" i="34"/>
  <c r="B1129" i="34"/>
  <c r="B1130" i="34"/>
  <c r="B1131" i="34"/>
  <c r="B1132" i="34"/>
  <c r="B1133" i="34"/>
  <c r="B1134" i="34"/>
  <c r="B1135" i="34"/>
  <c r="B1136" i="34"/>
  <c r="B1137" i="34"/>
  <c r="B1138" i="34"/>
  <c r="B1139" i="34"/>
  <c r="B1140" i="34"/>
  <c r="B1141" i="34"/>
  <c r="B1142" i="34"/>
  <c r="B1143" i="34"/>
  <c r="B1144" i="34"/>
  <c r="B1145" i="34"/>
  <c r="B1146" i="34"/>
  <c r="B1147" i="34"/>
  <c r="B1148" i="34"/>
  <c r="B1149" i="34"/>
  <c r="B1150" i="34"/>
  <c r="B1151" i="34"/>
  <c r="B1152" i="34"/>
  <c r="B1153" i="34"/>
  <c r="B1154" i="34"/>
  <c r="B1155" i="34"/>
  <c r="B1156" i="34"/>
  <c r="B1157" i="34"/>
  <c r="B1158" i="34"/>
  <c r="B1159" i="34"/>
  <c r="B1160" i="34"/>
  <c r="B1161" i="34"/>
  <c r="B1162" i="34"/>
  <c r="B1163" i="34"/>
  <c r="B1164" i="34"/>
  <c r="B1165" i="34"/>
  <c r="B1166" i="34"/>
  <c r="B1167" i="34"/>
  <c r="B1168" i="34"/>
  <c r="B1169" i="34"/>
  <c r="B1170" i="34"/>
  <c r="B1171" i="34"/>
  <c r="B1172" i="34"/>
  <c r="B1173" i="34"/>
  <c r="B1174" i="34"/>
  <c r="B1175" i="34"/>
  <c r="B1176" i="34"/>
  <c r="B1177" i="34"/>
  <c r="B1178" i="34"/>
  <c r="B1179" i="34"/>
  <c r="B1180" i="34"/>
  <c r="B1181" i="34"/>
  <c r="B1182" i="34"/>
  <c r="B1183" i="34"/>
  <c r="B1184" i="34"/>
  <c r="B1185" i="34"/>
  <c r="B1186" i="34"/>
  <c r="B1187" i="34"/>
  <c r="B1188" i="34"/>
  <c r="B1189" i="34"/>
  <c r="B1190" i="34"/>
  <c r="B1191" i="34"/>
  <c r="B1192" i="34"/>
  <c r="B1193" i="34"/>
  <c r="B1194" i="34"/>
  <c r="B1195" i="34"/>
  <c r="B1196" i="34"/>
  <c r="B1197" i="34"/>
  <c r="B1198" i="34"/>
  <c r="B1199" i="34"/>
  <c r="B1200" i="34"/>
  <c r="B1201" i="34"/>
  <c r="B1202" i="34"/>
  <c r="B1203" i="34"/>
  <c r="B1204" i="34"/>
  <c r="B1205" i="34"/>
  <c r="B1206" i="34"/>
  <c r="B1207" i="34"/>
  <c r="B1208" i="34"/>
  <c r="B1209" i="34"/>
  <c r="B1210" i="34"/>
  <c r="B1211" i="34"/>
  <c r="B1212" i="34"/>
  <c r="B1213" i="34"/>
  <c r="B1214" i="34"/>
  <c r="B1215" i="34"/>
  <c r="B1216" i="34"/>
  <c r="B1217" i="34"/>
  <c r="B1218" i="34"/>
  <c r="B1219" i="34"/>
  <c r="B1220" i="34"/>
  <c r="B1221" i="34"/>
  <c r="B1222" i="34"/>
  <c r="B1223" i="34"/>
  <c r="B1224" i="34"/>
  <c r="B1225" i="34"/>
  <c r="B1226" i="34"/>
  <c r="B1227" i="34"/>
  <c r="B1228" i="34"/>
  <c r="B1229" i="34"/>
  <c r="B1230" i="34"/>
  <c r="B1231" i="34"/>
  <c r="B1232" i="34"/>
  <c r="B1233" i="34"/>
  <c r="B1234" i="34"/>
  <c r="B1235" i="34"/>
  <c r="B1236" i="34"/>
  <c r="B1237" i="34"/>
  <c r="B1238" i="34"/>
  <c r="B1239" i="34"/>
  <c r="B1240" i="34"/>
  <c r="B1241" i="34"/>
  <c r="B1242" i="34"/>
  <c r="B1243" i="34"/>
  <c r="B1244" i="34"/>
  <c r="B1245" i="34"/>
  <c r="B1246" i="34"/>
  <c r="B1247" i="34"/>
  <c r="B1248" i="34"/>
  <c r="B1249" i="34"/>
  <c r="B1250" i="34"/>
  <c r="B1251" i="34"/>
  <c r="B1252" i="34"/>
  <c r="B1253" i="34"/>
  <c r="B1254" i="34"/>
  <c r="B1255" i="34"/>
  <c r="B1256" i="34"/>
  <c r="B1257" i="34"/>
  <c r="B1258" i="34"/>
  <c r="B1259" i="34"/>
  <c r="B1260" i="34"/>
  <c r="B1261" i="34"/>
  <c r="B1262" i="34"/>
  <c r="B1263" i="34"/>
  <c r="B1264" i="34"/>
  <c r="B1265" i="34"/>
  <c r="B1266" i="34"/>
  <c r="B1267" i="34"/>
  <c r="B1268" i="34"/>
  <c r="B1269" i="34"/>
  <c r="B1270" i="34"/>
  <c r="B1271" i="34"/>
  <c r="B1272" i="34"/>
  <c r="B1273" i="34"/>
  <c r="B1274" i="34"/>
  <c r="B1275" i="34"/>
  <c r="B1276" i="34"/>
  <c r="B1277" i="34"/>
  <c r="B1278" i="34"/>
  <c r="B1279" i="34"/>
  <c r="B1280" i="34"/>
  <c r="B1281" i="34"/>
  <c r="B1282" i="34"/>
  <c r="B1283" i="34"/>
  <c r="B1284" i="34"/>
  <c r="B1285" i="34"/>
  <c r="B1286" i="34"/>
  <c r="B1287" i="34"/>
  <c r="B1288" i="34"/>
  <c r="B1289" i="34"/>
  <c r="B1290" i="34"/>
  <c r="B1291" i="34"/>
  <c r="B1292" i="34"/>
  <c r="B1293" i="34"/>
  <c r="B1294" i="34"/>
  <c r="B1295" i="34"/>
  <c r="B1296" i="34"/>
  <c r="B1297" i="34"/>
  <c r="B1298" i="34"/>
  <c r="B1299" i="34"/>
  <c r="B1300" i="34"/>
  <c r="B1301" i="34"/>
  <c r="B1302" i="34"/>
  <c r="B1303" i="34"/>
  <c r="B1304" i="34"/>
  <c r="B1305" i="34"/>
  <c r="B1306" i="34"/>
  <c r="B1307" i="34"/>
  <c r="B1308" i="34"/>
  <c r="B1309" i="34"/>
  <c r="B1310" i="34"/>
  <c r="B1311" i="34"/>
  <c r="B1312" i="34"/>
  <c r="B1313" i="34"/>
  <c r="B1314" i="34"/>
  <c r="B1315" i="34"/>
  <c r="B1316" i="34"/>
  <c r="B1317" i="34"/>
  <c r="B1318" i="34"/>
  <c r="B1319" i="34"/>
  <c r="B1320" i="34"/>
  <c r="B1321" i="34"/>
  <c r="B1322" i="34"/>
  <c r="B1323" i="34"/>
  <c r="B1324" i="34"/>
  <c r="B1325" i="34"/>
  <c r="B1326" i="34"/>
  <c r="B1327" i="34"/>
  <c r="B1328" i="34"/>
  <c r="B1329" i="34"/>
  <c r="B1330" i="34"/>
  <c r="B1331" i="34"/>
  <c r="B1332" i="34"/>
  <c r="B1333" i="34"/>
  <c r="B1334" i="34"/>
  <c r="B1335" i="34"/>
  <c r="B1336" i="34"/>
  <c r="B1337" i="34"/>
  <c r="B1338" i="34"/>
  <c r="B1339" i="34"/>
  <c r="B1340" i="34"/>
  <c r="B1341" i="34"/>
  <c r="B1342" i="34"/>
  <c r="B1343" i="34"/>
  <c r="B1344" i="34"/>
  <c r="B1345" i="34"/>
  <c r="B1346" i="34"/>
  <c r="B1347" i="34"/>
  <c r="B1348" i="34"/>
  <c r="B1349" i="34"/>
  <c r="B1350" i="34"/>
  <c r="B1351" i="34"/>
  <c r="B1352" i="34"/>
  <c r="B1353" i="34"/>
  <c r="B1354" i="34"/>
  <c r="B1355" i="34"/>
  <c r="B1356" i="34"/>
  <c r="B1357" i="34"/>
  <c r="B1358" i="34"/>
  <c r="B1359" i="34"/>
  <c r="B1360" i="34"/>
  <c r="B1361" i="34"/>
  <c r="B1362" i="34"/>
  <c r="B1363" i="34"/>
  <c r="B1364" i="34"/>
  <c r="B1365" i="34"/>
  <c r="B1366" i="34"/>
  <c r="B1367" i="34"/>
  <c r="B1368" i="34"/>
  <c r="B1369" i="34"/>
  <c r="B1370" i="34"/>
  <c r="B1371" i="34"/>
  <c r="B1372" i="34"/>
  <c r="B1373" i="34"/>
  <c r="B1374" i="34"/>
  <c r="B1375" i="34"/>
  <c r="B1376" i="34"/>
  <c r="B1377" i="34"/>
  <c r="B1378" i="34"/>
  <c r="B1379" i="34"/>
  <c r="B1380" i="34"/>
  <c r="B1381" i="34"/>
  <c r="B1382" i="34"/>
  <c r="B1383" i="34"/>
  <c r="B1384" i="34"/>
  <c r="B1385" i="34"/>
  <c r="B1386" i="34"/>
  <c r="B1387" i="34"/>
  <c r="B1388" i="34"/>
  <c r="B1389" i="34"/>
  <c r="B1390" i="34"/>
  <c r="B1391" i="34"/>
  <c r="B1392" i="34"/>
  <c r="B1393" i="34"/>
  <c r="B1394" i="34"/>
  <c r="B1395" i="34"/>
  <c r="B1396" i="34"/>
  <c r="B1397" i="34"/>
  <c r="B1398" i="34"/>
  <c r="B1399" i="34"/>
  <c r="B1400" i="34"/>
  <c r="B1401" i="34"/>
  <c r="B1402" i="34"/>
  <c r="B1403" i="34"/>
  <c r="B1404" i="34"/>
  <c r="B1405" i="34"/>
  <c r="B1406" i="34"/>
  <c r="B1407" i="34"/>
  <c r="B1408" i="34"/>
  <c r="B1409" i="34"/>
  <c r="B1410" i="34"/>
  <c r="B1411" i="34"/>
  <c r="B1412" i="34"/>
  <c r="B1413" i="34"/>
  <c r="B1414" i="34"/>
  <c r="B1415" i="34"/>
  <c r="B1416" i="34"/>
  <c r="B1417" i="34"/>
  <c r="B1418" i="34"/>
  <c r="B1419" i="34"/>
  <c r="B1420" i="34"/>
  <c r="B1421" i="34"/>
  <c r="B1422" i="34"/>
  <c r="B1423" i="34"/>
  <c r="B1424" i="34"/>
  <c r="B1425" i="34"/>
  <c r="B1426" i="34"/>
  <c r="B1427" i="34"/>
  <c r="B1428" i="34"/>
  <c r="B1429" i="34"/>
  <c r="B1430" i="34"/>
  <c r="B1431" i="34"/>
  <c r="B1432" i="34"/>
  <c r="B1433" i="34"/>
  <c r="B1434" i="34"/>
  <c r="B1435" i="34"/>
  <c r="B1436" i="34"/>
  <c r="B1437" i="34"/>
  <c r="B1438" i="34"/>
  <c r="B1439" i="34"/>
  <c r="B1440" i="34"/>
  <c r="B1441" i="34"/>
  <c r="B1442" i="34"/>
  <c r="B1443" i="34"/>
  <c r="B1444" i="34"/>
  <c r="B1445" i="34"/>
  <c r="B1446" i="34"/>
  <c r="B1447" i="34"/>
  <c r="B1448" i="34"/>
  <c r="B1449" i="34"/>
  <c r="B1450" i="34"/>
  <c r="B1451" i="34"/>
  <c r="B1452" i="34"/>
  <c r="B1453" i="34"/>
  <c r="B1454" i="34"/>
  <c r="B1455" i="34"/>
  <c r="B1456" i="34"/>
  <c r="B1457" i="34"/>
  <c r="B1458" i="34"/>
  <c r="B1459" i="34"/>
  <c r="B1460" i="34"/>
  <c r="B1461" i="34"/>
  <c r="B1462" i="34"/>
  <c r="B1463" i="34"/>
  <c r="B1464" i="34"/>
  <c r="B1465" i="34"/>
  <c r="B1466" i="34"/>
  <c r="B1467" i="34"/>
  <c r="B1468" i="34"/>
  <c r="B1469" i="34"/>
  <c r="B1470" i="34"/>
  <c r="B1471" i="34"/>
  <c r="B1472" i="34"/>
  <c r="B1473" i="34"/>
  <c r="B1474" i="34"/>
  <c r="B1475" i="34"/>
  <c r="B1476" i="34"/>
  <c r="B1477" i="34"/>
  <c r="B1478" i="34"/>
  <c r="B1479" i="34"/>
  <c r="B1480" i="34"/>
  <c r="B1481" i="34"/>
  <c r="B1482" i="34"/>
  <c r="B1483" i="34"/>
  <c r="B1484" i="34"/>
  <c r="B1485" i="34"/>
  <c r="B1486" i="34"/>
  <c r="B1487" i="34"/>
  <c r="B1488" i="34"/>
  <c r="B1489" i="34"/>
  <c r="B1490" i="34"/>
  <c r="B1491" i="34"/>
  <c r="B1492" i="34"/>
  <c r="B1493" i="34"/>
  <c r="B1494" i="34"/>
  <c r="B1495" i="34"/>
  <c r="B1496" i="34"/>
  <c r="B1497" i="34"/>
  <c r="B1498" i="34"/>
  <c r="B1499" i="34"/>
  <c r="B1500" i="34"/>
  <c r="B1501" i="34"/>
  <c r="B1502" i="34"/>
  <c r="B1503" i="34"/>
  <c r="B1504" i="34"/>
  <c r="B1505" i="34"/>
  <c r="B1506" i="34"/>
  <c r="B1507" i="34"/>
  <c r="B1508" i="34"/>
  <c r="B1509" i="34"/>
  <c r="B1510" i="34"/>
  <c r="B1511" i="34"/>
  <c r="B1512" i="34"/>
  <c r="B1513" i="34"/>
  <c r="B1514" i="34"/>
  <c r="B1515" i="34"/>
  <c r="B1516" i="34"/>
  <c r="B1517" i="34"/>
  <c r="B1518" i="34"/>
  <c r="B1519" i="34"/>
  <c r="B1520" i="34"/>
  <c r="B1521" i="34"/>
  <c r="B1522" i="34"/>
  <c r="B1523" i="34"/>
  <c r="B1524" i="34"/>
  <c r="B1525" i="34"/>
  <c r="B1526" i="34"/>
  <c r="B1527" i="34"/>
  <c r="B1528" i="34"/>
  <c r="B1529" i="34"/>
  <c r="B1530" i="34"/>
  <c r="B1531" i="34"/>
  <c r="B1532" i="34"/>
  <c r="B1533" i="34"/>
  <c r="B1534" i="34"/>
  <c r="B1535" i="34"/>
  <c r="B1536" i="34"/>
  <c r="B1537" i="34"/>
  <c r="B1538" i="34"/>
  <c r="B1539" i="34"/>
  <c r="B1540" i="34"/>
  <c r="B1541" i="34"/>
  <c r="B1542" i="34"/>
  <c r="B1543" i="34"/>
  <c r="B1544" i="34"/>
  <c r="B1545" i="34"/>
  <c r="B1546" i="34"/>
  <c r="B1547" i="34"/>
  <c r="B1548" i="34"/>
  <c r="B1549" i="34"/>
  <c r="B1550" i="34"/>
  <c r="B1551" i="34"/>
  <c r="B1552" i="34"/>
  <c r="B1553" i="34"/>
  <c r="B1554" i="34"/>
  <c r="B1555" i="34"/>
  <c r="B1556" i="34"/>
  <c r="B1557" i="34"/>
  <c r="B1558" i="34"/>
  <c r="B1559" i="34"/>
  <c r="B1560" i="34"/>
  <c r="B1561" i="34"/>
  <c r="B1562" i="34"/>
  <c r="B1563" i="34"/>
  <c r="B1564" i="34"/>
  <c r="B1565" i="34"/>
  <c r="B1566" i="34"/>
  <c r="B1567" i="34"/>
  <c r="B1568" i="34"/>
  <c r="B1569" i="34"/>
  <c r="B1570" i="34"/>
  <c r="B1571" i="34"/>
  <c r="B1572" i="34"/>
  <c r="B1573" i="34"/>
  <c r="B1574" i="34"/>
  <c r="B1575" i="34"/>
  <c r="B1576" i="34"/>
  <c r="B1577" i="34"/>
  <c r="B1578" i="34"/>
  <c r="B1579" i="34"/>
  <c r="B1580" i="34"/>
  <c r="B1581" i="34"/>
  <c r="B1582" i="34"/>
  <c r="B1583" i="34"/>
  <c r="B1584" i="34"/>
  <c r="B1585" i="34"/>
  <c r="B1586" i="34"/>
  <c r="B1587" i="34"/>
  <c r="B1588" i="34"/>
  <c r="B1589" i="34"/>
  <c r="B1590" i="34"/>
  <c r="B1591" i="34"/>
  <c r="B1592" i="34"/>
  <c r="B1593" i="34"/>
  <c r="B1594" i="34"/>
  <c r="B1595" i="34"/>
  <c r="B1596" i="34"/>
  <c r="B1597" i="34"/>
  <c r="B1598" i="34"/>
  <c r="B1599" i="34"/>
  <c r="B1600" i="34"/>
  <c r="B1601" i="34"/>
  <c r="B1602" i="34"/>
  <c r="B1603" i="34"/>
  <c r="B1604" i="34"/>
  <c r="B1605" i="34"/>
  <c r="B1606" i="34"/>
  <c r="B1607" i="34"/>
  <c r="B1608" i="34"/>
  <c r="B1609" i="34"/>
  <c r="B1610" i="34"/>
  <c r="B1611" i="34"/>
  <c r="B1612" i="34"/>
  <c r="B1613" i="34"/>
  <c r="B1614" i="34"/>
  <c r="B1615" i="34"/>
  <c r="B1616" i="34"/>
  <c r="B1617" i="34"/>
  <c r="B1618" i="34"/>
  <c r="B1619" i="34"/>
  <c r="B1620" i="34"/>
  <c r="B1621" i="34"/>
  <c r="B1622" i="34"/>
  <c r="B1623" i="34"/>
  <c r="B1624" i="34"/>
  <c r="B1625" i="34"/>
  <c r="B1626" i="34"/>
  <c r="B1627" i="34"/>
  <c r="B1628" i="34"/>
  <c r="B1629" i="34"/>
  <c r="B1630" i="34"/>
  <c r="B1631" i="34"/>
  <c r="B1632" i="34"/>
  <c r="B1633" i="34"/>
  <c r="B1634" i="34"/>
  <c r="B1635" i="34"/>
  <c r="B1636" i="34"/>
  <c r="B1637" i="34"/>
  <c r="B1638" i="34"/>
  <c r="B1639" i="34"/>
  <c r="B1640" i="34"/>
  <c r="B1641" i="34"/>
  <c r="B1642" i="34"/>
  <c r="B1643" i="34"/>
  <c r="B1644" i="34"/>
  <c r="B1645" i="34"/>
  <c r="B1646" i="34"/>
  <c r="B1647" i="34"/>
  <c r="B1648" i="34"/>
  <c r="B1649" i="34"/>
  <c r="B1650" i="34"/>
  <c r="B1651" i="34"/>
  <c r="B1652" i="34"/>
  <c r="B1653" i="34"/>
  <c r="B1654" i="34"/>
  <c r="B1655" i="34"/>
  <c r="B1656" i="34"/>
  <c r="B1657" i="34"/>
  <c r="B1658" i="34"/>
  <c r="B1659" i="34"/>
  <c r="B1660" i="34"/>
  <c r="B1661" i="34"/>
  <c r="B1662" i="34"/>
  <c r="B1663" i="34"/>
  <c r="B1664" i="34"/>
  <c r="B1665" i="34"/>
  <c r="B1666" i="34"/>
  <c r="B1667" i="34"/>
  <c r="B1668" i="34"/>
  <c r="B1669" i="34"/>
  <c r="B1670" i="34"/>
  <c r="B1671" i="34"/>
  <c r="B1672" i="34"/>
  <c r="B1673" i="34"/>
  <c r="B1674" i="34"/>
  <c r="B1675" i="34"/>
  <c r="B1676" i="34"/>
  <c r="B1677" i="34"/>
  <c r="B1678" i="34"/>
  <c r="B1679" i="34"/>
  <c r="B1680" i="34"/>
  <c r="B1681" i="34"/>
  <c r="B1682" i="34"/>
  <c r="B1683" i="34"/>
  <c r="B1684" i="34"/>
  <c r="B1685" i="34"/>
  <c r="B1686" i="34"/>
  <c r="B1687" i="34"/>
  <c r="B1688" i="34"/>
  <c r="B1689" i="34"/>
  <c r="B1690" i="34"/>
  <c r="B1691" i="34"/>
  <c r="B1692" i="34"/>
  <c r="B1693" i="34"/>
  <c r="B1694" i="34"/>
  <c r="B1695" i="34"/>
  <c r="B1696" i="34"/>
  <c r="B1697" i="34"/>
  <c r="B1698" i="34"/>
  <c r="B1699" i="34"/>
  <c r="B1700" i="34"/>
  <c r="B1701" i="34"/>
  <c r="B1702" i="34"/>
  <c r="B1703" i="34"/>
  <c r="B1704" i="34"/>
  <c r="B1705" i="34"/>
  <c r="B1706" i="34"/>
  <c r="B1707" i="34"/>
  <c r="B1708" i="34"/>
  <c r="B1709" i="34"/>
  <c r="B1710" i="34"/>
  <c r="B1711" i="34"/>
  <c r="B1712" i="34"/>
  <c r="B1713" i="34"/>
  <c r="B1714" i="34"/>
  <c r="B1715" i="34"/>
  <c r="B1716" i="34"/>
  <c r="B1717" i="34"/>
  <c r="B1718" i="34"/>
  <c r="B1719" i="34"/>
  <c r="B1720" i="34"/>
  <c r="B1721" i="34"/>
  <c r="B1722" i="34"/>
  <c r="B1723" i="34"/>
  <c r="B1724" i="34"/>
  <c r="B1725" i="34"/>
  <c r="B1726" i="34"/>
  <c r="B1727" i="34"/>
  <c r="B1728" i="34"/>
  <c r="B1729" i="34"/>
  <c r="B1730" i="34"/>
  <c r="B1731" i="34"/>
  <c r="B1732" i="34"/>
  <c r="B1733" i="34"/>
  <c r="B1734" i="34"/>
  <c r="B1735" i="34"/>
  <c r="B1736" i="34"/>
  <c r="B1737" i="34"/>
  <c r="B1738" i="34"/>
  <c r="B1739" i="34"/>
  <c r="B1740" i="34"/>
  <c r="B1741" i="34"/>
  <c r="B1742" i="34"/>
  <c r="B1743" i="34"/>
  <c r="B1744" i="34"/>
  <c r="B1745" i="34"/>
  <c r="B1746" i="34"/>
  <c r="B1747" i="34"/>
  <c r="B1748" i="34"/>
  <c r="B1749" i="34"/>
  <c r="B1750" i="34"/>
  <c r="B1751" i="34"/>
  <c r="B1752" i="34"/>
  <c r="B1753" i="34"/>
  <c r="B1754" i="34"/>
  <c r="B1755" i="34"/>
  <c r="B1756" i="34"/>
  <c r="B1757" i="34"/>
  <c r="B1758" i="34"/>
  <c r="B1759" i="34"/>
  <c r="B1760" i="34"/>
  <c r="B1761" i="34"/>
  <c r="B1762" i="34"/>
  <c r="B1763" i="34"/>
  <c r="B1764" i="34"/>
  <c r="B1765" i="34"/>
  <c r="B1766" i="34"/>
  <c r="B1767" i="34"/>
  <c r="B1768" i="34"/>
  <c r="B1769" i="34"/>
  <c r="B1770" i="34"/>
  <c r="B1771" i="34"/>
  <c r="B1772" i="34"/>
  <c r="B1773" i="34"/>
  <c r="B1774" i="34"/>
  <c r="B1775" i="34"/>
  <c r="B1776" i="34"/>
  <c r="B1777" i="34"/>
  <c r="B1778" i="34"/>
  <c r="B1779" i="34"/>
  <c r="B1780" i="34"/>
  <c r="B1781" i="34"/>
  <c r="B1782" i="34"/>
  <c r="B1783" i="34"/>
  <c r="B1784" i="34"/>
  <c r="B1785" i="34"/>
  <c r="B1786" i="34"/>
  <c r="B1787" i="34"/>
  <c r="B1788" i="34"/>
  <c r="B1789" i="34"/>
  <c r="B1790" i="34"/>
  <c r="B1791" i="34"/>
  <c r="B1792" i="34"/>
  <c r="B1793" i="34"/>
  <c r="B1794" i="34"/>
  <c r="B1795" i="34"/>
  <c r="B1796" i="34"/>
  <c r="B1797" i="34"/>
  <c r="B1798" i="34"/>
  <c r="B1799" i="34"/>
  <c r="B1800" i="34"/>
  <c r="B1801" i="34"/>
  <c r="B1802" i="34"/>
  <c r="B1803" i="34"/>
  <c r="B1804" i="34"/>
  <c r="B1805" i="34"/>
  <c r="B1806" i="34"/>
  <c r="B1807" i="34"/>
  <c r="B1808" i="34"/>
  <c r="B1809" i="34"/>
  <c r="B1810" i="34"/>
  <c r="B1811" i="34"/>
  <c r="B1812" i="34"/>
  <c r="B1813" i="34"/>
  <c r="B1814" i="34"/>
  <c r="B1815" i="34"/>
  <c r="B1816" i="34"/>
  <c r="B1817" i="34"/>
  <c r="B1818" i="34"/>
  <c r="B1819" i="34"/>
  <c r="B1820" i="34"/>
  <c r="B1821" i="34"/>
  <c r="B1822" i="34"/>
  <c r="B1823" i="34"/>
  <c r="B1824" i="34"/>
  <c r="B1825" i="34"/>
  <c r="B1826" i="34"/>
  <c r="B1827" i="34"/>
  <c r="B1828" i="34"/>
  <c r="B1829" i="34"/>
  <c r="B1830" i="34"/>
  <c r="B1831" i="34"/>
  <c r="B1832" i="34"/>
  <c r="B1833" i="34"/>
  <c r="B1834" i="34"/>
  <c r="B1835" i="34"/>
  <c r="B1836" i="34"/>
  <c r="B1837" i="34"/>
  <c r="B1838" i="34"/>
  <c r="B1839" i="34"/>
  <c r="B1840" i="34"/>
  <c r="B1841" i="34"/>
  <c r="B1842" i="34"/>
  <c r="B1843" i="34"/>
  <c r="B1844" i="34"/>
  <c r="B1845" i="34"/>
  <c r="B1846" i="34"/>
  <c r="B1847" i="34"/>
  <c r="B1848" i="34"/>
  <c r="B1849" i="34"/>
  <c r="B1850" i="34"/>
  <c r="B1851" i="34"/>
  <c r="B1852" i="34"/>
  <c r="B1853" i="34"/>
  <c r="B1854" i="34"/>
  <c r="B1855" i="34"/>
  <c r="B1856" i="34"/>
  <c r="B1857" i="34"/>
  <c r="B1858" i="34"/>
  <c r="B1859" i="34"/>
  <c r="B1860" i="34"/>
  <c r="B1861" i="34"/>
  <c r="B1862" i="34"/>
  <c r="B1863" i="34"/>
  <c r="B1864" i="34"/>
  <c r="B1865" i="34"/>
  <c r="B1866" i="34"/>
  <c r="B1867" i="34"/>
  <c r="B1868" i="34"/>
  <c r="B1869" i="34"/>
  <c r="B1870" i="34"/>
  <c r="B1871" i="34"/>
  <c r="B1872" i="34"/>
  <c r="B1873" i="34"/>
  <c r="B1874" i="34"/>
  <c r="B1875" i="34"/>
  <c r="B1876" i="34"/>
  <c r="B1877" i="34"/>
  <c r="B1878" i="34"/>
  <c r="B1879" i="34"/>
  <c r="B1880" i="34"/>
  <c r="B1881" i="34"/>
  <c r="B1882" i="34"/>
  <c r="B1883" i="34"/>
  <c r="B1884" i="34"/>
  <c r="B1885" i="34"/>
  <c r="B1886" i="34"/>
  <c r="B1887" i="34"/>
  <c r="B1888" i="34"/>
  <c r="B1889" i="34"/>
  <c r="B1890" i="34"/>
  <c r="B1891" i="34"/>
  <c r="B1892" i="34"/>
  <c r="B1893" i="34"/>
  <c r="B1894" i="34"/>
  <c r="B1895" i="34"/>
  <c r="B1896" i="34"/>
  <c r="B1897" i="34"/>
  <c r="B1898" i="34"/>
  <c r="B1899" i="34"/>
  <c r="B1900" i="34"/>
  <c r="B1901" i="34"/>
  <c r="B1902" i="34"/>
  <c r="B1903" i="34"/>
  <c r="B1904" i="34"/>
  <c r="B1905" i="34"/>
  <c r="B1906" i="34"/>
  <c r="B1907" i="34"/>
  <c r="B1908" i="34"/>
  <c r="B1909" i="34"/>
  <c r="B1910" i="34"/>
  <c r="B1911" i="34"/>
  <c r="B1912" i="34"/>
  <c r="B1913" i="34"/>
  <c r="B1914" i="34"/>
  <c r="B1915" i="34"/>
  <c r="B1916" i="34"/>
  <c r="B1917" i="34"/>
  <c r="B1918" i="34"/>
  <c r="B1919" i="34"/>
  <c r="B1920" i="34"/>
  <c r="B1921" i="34"/>
  <c r="B1922" i="34"/>
  <c r="B1923" i="34"/>
  <c r="B1924" i="34"/>
  <c r="B1925" i="34"/>
  <c r="B1926" i="34"/>
  <c r="B1927" i="34"/>
  <c r="B1928" i="34"/>
  <c r="B1929" i="34"/>
  <c r="B1930" i="34"/>
  <c r="B1931" i="34"/>
  <c r="B1932" i="34"/>
  <c r="B1933" i="34"/>
  <c r="B1934" i="34"/>
  <c r="B1935" i="34"/>
  <c r="B1936" i="34"/>
  <c r="B1937" i="34"/>
  <c r="B1938" i="34"/>
  <c r="B1939" i="34"/>
  <c r="B1940" i="34"/>
  <c r="B1941" i="34"/>
  <c r="B1942" i="34"/>
  <c r="B1943" i="34"/>
  <c r="B1944" i="34"/>
  <c r="B1945" i="34"/>
  <c r="B1946" i="34"/>
  <c r="B1947" i="34"/>
  <c r="B1948" i="34"/>
  <c r="B1949" i="34"/>
  <c r="B1950" i="34"/>
  <c r="B1951" i="34"/>
  <c r="B1952" i="34"/>
  <c r="B1953" i="34"/>
  <c r="B1954" i="34"/>
  <c r="B1955" i="34"/>
  <c r="B1956" i="34"/>
  <c r="B1957" i="34"/>
  <c r="B1958" i="34"/>
  <c r="B1959" i="34"/>
  <c r="B1960" i="34"/>
  <c r="B1961" i="34"/>
  <c r="B1962" i="34"/>
  <c r="B1963" i="34"/>
  <c r="B1964" i="34"/>
  <c r="B1965" i="34"/>
  <c r="B1966" i="34"/>
  <c r="B1967" i="34"/>
  <c r="B1968" i="34"/>
  <c r="B1969" i="34"/>
  <c r="B1970" i="34"/>
  <c r="B1971" i="34"/>
  <c r="B1972" i="34"/>
  <c r="B1973" i="34"/>
  <c r="B1974" i="34"/>
  <c r="B1975" i="34"/>
  <c r="B1976" i="34"/>
  <c r="B1977" i="34"/>
  <c r="B1978" i="34"/>
  <c r="B1979" i="34"/>
  <c r="B1980" i="34"/>
  <c r="B1981" i="34"/>
  <c r="B1982" i="34"/>
  <c r="B1983" i="34"/>
  <c r="B1984" i="34"/>
  <c r="B1985" i="34"/>
  <c r="B1986" i="34"/>
  <c r="B1987" i="34"/>
  <c r="B1988" i="34"/>
  <c r="B1989" i="34"/>
  <c r="B1990" i="34"/>
  <c r="B1991" i="34"/>
  <c r="B1992" i="34"/>
  <c r="B1993" i="34"/>
  <c r="B1994" i="34"/>
  <c r="B1995" i="34"/>
  <c r="B1996" i="34"/>
  <c r="B1997" i="34"/>
  <c r="B1998" i="34"/>
  <c r="B1999" i="34"/>
  <c r="B2000" i="34"/>
  <c r="B2001" i="34"/>
  <c r="B2002" i="34"/>
  <c r="B2003" i="34"/>
  <c r="B2004" i="34"/>
  <c r="B2005" i="34"/>
  <c r="B2006" i="34"/>
  <c r="B2007" i="34"/>
  <c r="B2008" i="34"/>
  <c r="B2009" i="34"/>
  <c r="B2010" i="34"/>
  <c r="B2011" i="34"/>
  <c r="B2012" i="34"/>
  <c r="B2013" i="34"/>
  <c r="B2014" i="34"/>
  <c r="B2015" i="34"/>
  <c r="B2016" i="34"/>
  <c r="B2017" i="34"/>
  <c r="B2018" i="34"/>
  <c r="B2019" i="34"/>
  <c r="B2020" i="34"/>
  <c r="B2021" i="34"/>
  <c r="B2022" i="34"/>
  <c r="B2023" i="34"/>
  <c r="B2024" i="34"/>
  <c r="B2025" i="34"/>
  <c r="B2026" i="34"/>
  <c r="B2027" i="34"/>
  <c r="B2028" i="34"/>
  <c r="B2029" i="34"/>
  <c r="B2030" i="34"/>
  <c r="B2031" i="34"/>
  <c r="B2032" i="34"/>
  <c r="B2033" i="34"/>
  <c r="B2034" i="34"/>
  <c r="B2035" i="34"/>
  <c r="B2036" i="34"/>
  <c r="B2037" i="34"/>
  <c r="B2038" i="34"/>
  <c r="B2039" i="34"/>
  <c r="B2040" i="34"/>
  <c r="B2041" i="34"/>
  <c r="B2042" i="34"/>
  <c r="B2043" i="34"/>
  <c r="B2044" i="34"/>
  <c r="B2045" i="34"/>
  <c r="B2046" i="34"/>
  <c r="B2047" i="34"/>
  <c r="B2048" i="34"/>
  <c r="B2049" i="34"/>
  <c r="B2050" i="34"/>
  <c r="B2051" i="34"/>
  <c r="B2052" i="34"/>
  <c r="B2053" i="34"/>
  <c r="B2054" i="34"/>
  <c r="B2055" i="34"/>
  <c r="B2056" i="34"/>
  <c r="B2057" i="34"/>
  <c r="B2058" i="34"/>
  <c r="B2059" i="34"/>
  <c r="B2060" i="34"/>
  <c r="B2061" i="34"/>
  <c r="B2062" i="34"/>
  <c r="B2063" i="34"/>
  <c r="B2064" i="34"/>
  <c r="B2065" i="34"/>
  <c r="B2066" i="34"/>
  <c r="B2067" i="34"/>
  <c r="B2068" i="34"/>
  <c r="B2069" i="34"/>
  <c r="B2070" i="34"/>
  <c r="B2071" i="34"/>
  <c r="B2072" i="34"/>
  <c r="B2073" i="34"/>
  <c r="B2074" i="34"/>
  <c r="B2075" i="34"/>
  <c r="B2076" i="34"/>
  <c r="B2077" i="34"/>
  <c r="B2078" i="34"/>
  <c r="B2079" i="34"/>
  <c r="B2080" i="34"/>
  <c r="B2081" i="34"/>
  <c r="B2082" i="34"/>
  <c r="B2083" i="34"/>
  <c r="B2084" i="34"/>
  <c r="B2085" i="34"/>
  <c r="B2086" i="34"/>
  <c r="B2087" i="34"/>
  <c r="B2088" i="34"/>
  <c r="B2089" i="34"/>
  <c r="B2090" i="34"/>
  <c r="B2091" i="34"/>
  <c r="B2092" i="34"/>
  <c r="B2093" i="34"/>
  <c r="B2094" i="34"/>
  <c r="B2095" i="34"/>
  <c r="B2096" i="34"/>
  <c r="B2097" i="34"/>
  <c r="B2098" i="34"/>
  <c r="B2099" i="34"/>
  <c r="B2100" i="34"/>
  <c r="B2101" i="34"/>
  <c r="B2102" i="34"/>
  <c r="B2103" i="34"/>
  <c r="B2104" i="34"/>
  <c r="B2105" i="34"/>
  <c r="B2106" i="34"/>
  <c r="B2107" i="34"/>
  <c r="B2108" i="34"/>
  <c r="B2109" i="34"/>
  <c r="B2110" i="34"/>
  <c r="B2111" i="34"/>
  <c r="B2112" i="34"/>
  <c r="B2113" i="34"/>
  <c r="B2114" i="34"/>
  <c r="B2115" i="34"/>
  <c r="B2116" i="34"/>
  <c r="B2117" i="34"/>
  <c r="B2118" i="34"/>
  <c r="B2119" i="34"/>
  <c r="B2120" i="34"/>
  <c r="B2121" i="34"/>
  <c r="B2122" i="34"/>
  <c r="B2123" i="34"/>
  <c r="B2124" i="34"/>
  <c r="B2125" i="34"/>
  <c r="B2126" i="34"/>
  <c r="B2127" i="34"/>
  <c r="B2128" i="34"/>
  <c r="B2129" i="34"/>
  <c r="B2130" i="34"/>
  <c r="B2131" i="34"/>
  <c r="B2132" i="34"/>
  <c r="B2133" i="34"/>
  <c r="B2134" i="34"/>
  <c r="B2135" i="34"/>
  <c r="B2136" i="34"/>
  <c r="B2137" i="34"/>
  <c r="B2138" i="34"/>
  <c r="B2139" i="34"/>
  <c r="B2140" i="34"/>
  <c r="B2141" i="34"/>
  <c r="B2142" i="34"/>
  <c r="B2143" i="34"/>
  <c r="B2144" i="34"/>
  <c r="B2145" i="34"/>
  <c r="B2146" i="34"/>
  <c r="B2147" i="34"/>
  <c r="B2148" i="34"/>
  <c r="B2149" i="34"/>
  <c r="B2150" i="34"/>
  <c r="B2151" i="34"/>
  <c r="B2152" i="34"/>
  <c r="B2153" i="34"/>
  <c r="B2154" i="34"/>
  <c r="B2155" i="34"/>
  <c r="B2156" i="34"/>
  <c r="B2157" i="34"/>
  <c r="B2158" i="34"/>
  <c r="B2159" i="34"/>
  <c r="B2160" i="34"/>
  <c r="B2161" i="34"/>
  <c r="B2162" i="34"/>
  <c r="B2163" i="34"/>
  <c r="B2164" i="34"/>
  <c r="B2165" i="34"/>
  <c r="B2166" i="34"/>
  <c r="B2167" i="34"/>
  <c r="B2168" i="34"/>
  <c r="B2169" i="34"/>
  <c r="B2170" i="34"/>
  <c r="B2171" i="34"/>
  <c r="B2172" i="34"/>
  <c r="B2173" i="34"/>
  <c r="B2174" i="34"/>
  <c r="B2175" i="34"/>
  <c r="B2176" i="34"/>
  <c r="B2177" i="34"/>
  <c r="B2178" i="34"/>
  <c r="B2179" i="34"/>
  <c r="B2180" i="34"/>
  <c r="B2181" i="34"/>
  <c r="B2182" i="34"/>
  <c r="B2183" i="34"/>
  <c r="B2184" i="34"/>
  <c r="B2185" i="34"/>
  <c r="B2186" i="34"/>
  <c r="B2187" i="34"/>
  <c r="B2188" i="34"/>
  <c r="B2189" i="34"/>
  <c r="B2190" i="34"/>
  <c r="B2191" i="34"/>
  <c r="B2192" i="34"/>
  <c r="B2193" i="34"/>
  <c r="B2194" i="34"/>
  <c r="B2195" i="34"/>
  <c r="B2196" i="34"/>
  <c r="B2197" i="34"/>
  <c r="B2198" i="34"/>
  <c r="B2199" i="34"/>
  <c r="B2200" i="34"/>
  <c r="B2201" i="34"/>
  <c r="B2202" i="34"/>
  <c r="B2203" i="34"/>
  <c r="B2204" i="34"/>
  <c r="B2205" i="34"/>
  <c r="B2206" i="34"/>
  <c r="B2207" i="34"/>
  <c r="B2208" i="34"/>
  <c r="B2209" i="34"/>
  <c r="B2210" i="34"/>
  <c r="B2211" i="34"/>
  <c r="B2212" i="34"/>
  <c r="B2213" i="34"/>
  <c r="B2214" i="34"/>
  <c r="B2215" i="34"/>
  <c r="B2216" i="34"/>
  <c r="B2217" i="34"/>
  <c r="B2218" i="34"/>
  <c r="B2219" i="34"/>
  <c r="B2220" i="34"/>
  <c r="B2221" i="34"/>
  <c r="B2222" i="34"/>
  <c r="B2223" i="34"/>
  <c r="B2224" i="34"/>
  <c r="B2225" i="34"/>
  <c r="B2226" i="34"/>
  <c r="B2227" i="34"/>
  <c r="B2228" i="34"/>
  <c r="B2229" i="34"/>
  <c r="B2230" i="34"/>
  <c r="B2231" i="34"/>
  <c r="B2232" i="34"/>
  <c r="B2233" i="34"/>
  <c r="B2234" i="34"/>
  <c r="B2235" i="34"/>
  <c r="B2236" i="34"/>
  <c r="B2237" i="34"/>
  <c r="B2238" i="34"/>
  <c r="B2239" i="34"/>
  <c r="B2240" i="34"/>
  <c r="B2241" i="34"/>
  <c r="B2242" i="34"/>
  <c r="B2243" i="34"/>
  <c r="B2244" i="34"/>
  <c r="B2245" i="34"/>
  <c r="B2246" i="34"/>
  <c r="B2247" i="34"/>
  <c r="B2248" i="34"/>
  <c r="B2249" i="34"/>
  <c r="B2250" i="34"/>
  <c r="B2251" i="34"/>
  <c r="B2252" i="34"/>
  <c r="B2253" i="34"/>
  <c r="B2254" i="34"/>
  <c r="B2255" i="34"/>
  <c r="B2256" i="34"/>
  <c r="B2257" i="34"/>
  <c r="B2258" i="34"/>
  <c r="B2259" i="34"/>
  <c r="B2260" i="34"/>
  <c r="B2261" i="34"/>
  <c r="B2262" i="34"/>
  <c r="B2263" i="34"/>
  <c r="B2264" i="34"/>
  <c r="B2265" i="34"/>
  <c r="B2266" i="34"/>
  <c r="B2267" i="34"/>
  <c r="B2268" i="34"/>
  <c r="B2269" i="34"/>
  <c r="B2270" i="34"/>
  <c r="B2271" i="34"/>
  <c r="B2272" i="34"/>
  <c r="B2273" i="34"/>
  <c r="B2274" i="34"/>
  <c r="B2275" i="34"/>
  <c r="B2276" i="34"/>
  <c r="B2277" i="34"/>
  <c r="B2278" i="34"/>
  <c r="B4" i="34"/>
  <c r="B5" i="34"/>
  <c r="B6" i="34"/>
  <c r="B7" i="34"/>
  <c r="B8" i="34"/>
  <c r="B9" i="34"/>
  <c r="B10" i="34"/>
  <c r="B11" i="34"/>
  <c r="B12" i="34"/>
  <c r="B13" i="34"/>
  <c r="B3" i="34"/>
  <c r="R2279" i="34"/>
  <c r="G2279" i="34"/>
  <c r="S2278" i="34"/>
  <c r="Q2278" i="34"/>
  <c r="S2277" i="34"/>
  <c r="Q2277" i="34"/>
  <c r="M2277" i="34"/>
  <c r="S2276" i="34"/>
  <c r="Q2276" i="34"/>
  <c r="M2276" i="34"/>
  <c r="S2275" i="34"/>
  <c r="Q2275" i="34"/>
  <c r="S2274" i="34"/>
  <c r="Q2274" i="34"/>
  <c r="S2273" i="34"/>
  <c r="Q2273" i="34"/>
  <c r="M2273" i="34"/>
  <c r="S2272" i="34"/>
  <c r="Q2272" i="34"/>
  <c r="M2272" i="34"/>
  <c r="S2271" i="34"/>
  <c r="Q2271" i="34"/>
  <c r="S2270" i="34"/>
  <c r="Q2270" i="34"/>
  <c r="S2269" i="34"/>
  <c r="Q2269" i="34"/>
  <c r="M2269" i="34"/>
  <c r="S2268" i="34"/>
  <c r="Q2268" i="34"/>
  <c r="M2268" i="34"/>
  <c r="S2267" i="34"/>
  <c r="Q2267" i="34"/>
  <c r="S2266" i="34"/>
  <c r="Q2266" i="34"/>
  <c r="S2265" i="34"/>
  <c r="Q2265" i="34"/>
  <c r="M2265" i="34"/>
  <c r="S2264" i="34"/>
  <c r="Q2264" i="34"/>
  <c r="M2264" i="34"/>
  <c r="S2263" i="34"/>
  <c r="Q2263" i="34"/>
  <c r="S2262" i="34"/>
  <c r="Q2262" i="34"/>
  <c r="S2261" i="34"/>
  <c r="Q2261" i="34"/>
  <c r="M2261" i="34"/>
  <c r="S2260" i="34"/>
  <c r="Q2260" i="34"/>
  <c r="M2260" i="34"/>
  <c r="S2259" i="34"/>
  <c r="Q2259" i="34"/>
  <c r="S2258" i="34"/>
  <c r="Q2258" i="34"/>
  <c r="S2257" i="34"/>
  <c r="Q2257" i="34"/>
  <c r="M2257" i="34"/>
  <c r="S2256" i="34"/>
  <c r="Q2256" i="34"/>
  <c r="M2256" i="34"/>
  <c r="S2255" i="34"/>
  <c r="Q2255" i="34"/>
  <c r="S2254" i="34"/>
  <c r="Q2254" i="34"/>
  <c r="S2253" i="34"/>
  <c r="Q2253" i="34"/>
  <c r="M2253" i="34"/>
  <c r="S2252" i="34"/>
  <c r="Q2252" i="34"/>
  <c r="M2252" i="34"/>
  <c r="S2251" i="34"/>
  <c r="Q2251" i="34"/>
  <c r="S2250" i="34"/>
  <c r="Q2250" i="34"/>
  <c r="S2249" i="34"/>
  <c r="Q2249" i="34"/>
  <c r="M2249" i="34"/>
  <c r="S2248" i="34"/>
  <c r="Q2248" i="34"/>
  <c r="M2248" i="34"/>
  <c r="S2247" i="34"/>
  <c r="Q2247" i="34"/>
  <c r="S2246" i="34"/>
  <c r="Q2246" i="34"/>
  <c r="Q2245" i="34"/>
  <c r="M2245" i="34"/>
  <c r="I2245" i="34"/>
  <c r="S2245" i="34" s="1"/>
  <c r="S2244" i="34"/>
  <c r="Q2244" i="34"/>
  <c r="M2244" i="34"/>
  <c r="S2243" i="34"/>
  <c r="Q2243" i="34"/>
  <c r="Q2242" i="34"/>
  <c r="H2242" i="34"/>
  <c r="S2242" i="34" s="1"/>
  <c r="Q2241" i="34"/>
  <c r="M2241" i="34"/>
  <c r="H2241" i="34"/>
  <c r="S2241" i="34" s="1"/>
  <c r="M2240" i="34"/>
  <c r="H2240" i="34"/>
  <c r="Q2240" i="34" s="1"/>
  <c r="Q2239" i="34"/>
  <c r="H2239" i="34"/>
  <c r="S2239" i="34" s="1"/>
  <c r="Q2238" i="34"/>
  <c r="H2238" i="34"/>
  <c r="S2238" i="34" s="1"/>
  <c r="Q2237" i="34"/>
  <c r="H2237" i="34"/>
  <c r="S2237" i="34" s="1"/>
  <c r="H2236" i="34"/>
  <c r="Q2236" i="34" s="1"/>
  <c r="Q2235" i="34"/>
  <c r="H2235" i="34"/>
  <c r="S2235" i="34" s="1"/>
  <c r="Q2234" i="34"/>
  <c r="H2234" i="34"/>
  <c r="S2234" i="34" s="1"/>
  <c r="S2233" i="34"/>
  <c r="Q2233" i="34"/>
  <c r="S2232" i="34"/>
  <c r="Q2232" i="34"/>
  <c r="S2231" i="34"/>
  <c r="Q2231" i="34"/>
  <c r="Q2230" i="34"/>
  <c r="I2230" i="34"/>
  <c r="S2229" i="34"/>
  <c r="Q2229" i="34"/>
  <c r="S2228" i="34"/>
  <c r="H2228" i="34"/>
  <c r="Q2228" i="34" s="1"/>
  <c r="S2227" i="34"/>
  <c r="Q2227" i="34"/>
  <c r="Q2226" i="34"/>
  <c r="H2226" i="34"/>
  <c r="S2226" i="34" s="1"/>
  <c r="S2225" i="34"/>
  <c r="Q2225" i="34"/>
  <c r="S2224" i="34"/>
  <c r="Q2224" i="34"/>
  <c r="S2223" i="34"/>
  <c r="Q2223" i="34"/>
  <c r="S2222" i="34"/>
  <c r="Q2222" i="34"/>
  <c r="S2221" i="34"/>
  <c r="Q2221" i="34"/>
  <c r="Q2220" i="34"/>
  <c r="H2220" i="34"/>
  <c r="S2220" i="34" s="1"/>
  <c r="S2219" i="34"/>
  <c r="Q2219" i="34"/>
  <c r="S2218" i="34"/>
  <c r="Q2218" i="34"/>
  <c r="S2217" i="34"/>
  <c r="Q2217" i="34"/>
  <c r="Q2216" i="34"/>
  <c r="H2216" i="34"/>
  <c r="S2216" i="34" s="1"/>
  <c r="S2215" i="34"/>
  <c r="H2215" i="34"/>
  <c r="Q2215" i="34" s="1"/>
  <c r="S2214" i="34"/>
  <c r="Q2214" i="34"/>
  <c r="S2213" i="34"/>
  <c r="Q2213" i="34"/>
  <c r="S2212" i="34"/>
  <c r="Q2212" i="34"/>
  <c r="S2211" i="34"/>
  <c r="Q2211" i="34"/>
  <c r="S2210" i="34"/>
  <c r="Q2210" i="34"/>
  <c r="S2209" i="34"/>
  <c r="Q2209" i="34"/>
  <c r="S2208" i="34"/>
  <c r="Q2208" i="34"/>
  <c r="S2207" i="34"/>
  <c r="Q2207" i="34"/>
  <c r="Q2206" i="34"/>
  <c r="H2206" i="34"/>
  <c r="S2206" i="34" s="1"/>
  <c r="S2205" i="34"/>
  <c r="Q2205" i="34"/>
  <c r="S2204" i="34"/>
  <c r="Q2204" i="34"/>
  <c r="S2203" i="34"/>
  <c r="Q2203" i="34"/>
  <c r="S2202" i="34"/>
  <c r="Q2202" i="34"/>
  <c r="S2201" i="34"/>
  <c r="Q2201" i="34"/>
  <c r="S2200" i="34"/>
  <c r="Q2200" i="34"/>
  <c r="Q2199" i="34"/>
  <c r="H2199" i="34"/>
  <c r="S2199" i="34" s="1"/>
  <c r="S2198" i="34"/>
  <c r="Q2198" i="34"/>
  <c r="S2197" i="34"/>
  <c r="Q2197" i="34"/>
  <c r="S2196" i="34"/>
  <c r="Q2196" i="34"/>
  <c r="S2195" i="34"/>
  <c r="Q2195" i="34"/>
  <c r="S2194" i="34"/>
  <c r="Q2194" i="34"/>
  <c r="S2193" i="34"/>
  <c r="Q2193" i="34"/>
  <c r="S2192" i="34"/>
  <c r="Q2192" i="34"/>
  <c r="S2191" i="34"/>
  <c r="Q2191" i="34"/>
  <c r="S2190" i="34"/>
  <c r="Q2190" i="34"/>
  <c r="S2189" i="34"/>
  <c r="Q2189" i="34"/>
  <c r="Q2188" i="34"/>
  <c r="H2188" i="34"/>
  <c r="S2188" i="34" s="1"/>
  <c r="S2187" i="34"/>
  <c r="Q2187" i="34"/>
  <c r="S2186" i="34"/>
  <c r="Q2186" i="34"/>
  <c r="S2185" i="34"/>
  <c r="H2185" i="34"/>
  <c r="Q2185" i="34" s="1"/>
  <c r="Q2184" i="34"/>
  <c r="I2184" i="34"/>
  <c r="H2184" i="34"/>
  <c r="S2184" i="34" s="1"/>
  <c r="Q2183" i="34"/>
  <c r="I2183" i="34"/>
  <c r="H2183" i="34"/>
  <c r="S2183" i="34" s="1"/>
  <c r="S2182" i="34"/>
  <c r="Q2182" i="34"/>
  <c r="S2181" i="34"/>
  <c r="Q2181" i="34"/>
  <c r="S2180" i="34"/>
  <c r="Q2180" i="34"/>
  <c r="Q2179" i="34"/>
  <c r="I2179" i="34"/>
  <c r="H2179" i="34"/>
  <c r="S2179" i="34" s="1"/>
  <c r="S2178" i="34"/>
  <c r="Q2178" i="34"/>
  <c r="S2177" i="34"/>
  <c r="Q2177" i="34"/>
  <c r="S2176" i="34"/>
  <c r="Q2176" i="34"/>
  <c r="S2175" i="34"/>
  <c r="Q2175" i="34"/>
  <c r="Q2174" i="34"/>
  <c r="I2174" i="34"/>
  <c r="S2173" i="34"/>
  <c r="Q2173" i="34"/>
  <c r="S2172" i="34"/>
  <c r="Q2172" i="34"/>
  <c r="S2171" i="34"/>
  <c r="Q2171" i="34"/>
  <c r="S2170" i="34"/>
  <c r="Q2170" i="34"/>
  <c r="S2169" i="34"/>
  <c r="H2169" i="34"/>
  <c r="Q2169" i="34" s="1"/>
  <c r="S2168" i="34"/>
  <c r="Q2168" i="34"/>
  <c r="S2167" i="34"/>
  <c r="Q2167" i="34"/>
  <c r="S2166" i="34"/>
  <c r="Q2166" i="34"/>
  <c r="Q2165" i="34"/>
  <c r="H2165" i="34"/>
  <c r="S2165" i="34" s="1"/>
  <c r="S2164" i="34"/>
  <c r="Q2164" i="34"/>
  <c r="S2163" i="34"/>
  <c r="Q2163" i="34"/>
  <c r="S2162" i="34"/>
  <c r="Q2162" i="34"/>
  <c r="S2161" i="34"/>
  <c r="Q2161" i="34"/>
  <c r="S2160" i="34"/>
  <c r="Q2160" i="34"/>
  <c r="S2159" i="34"/>
  <c r="Q2159" i="34"/>
  <c r="S2158" i="34"/>
  <c r="Q2158" i="34"/>
  <c r="S2157" i="34"/>
  <c r="Q2157" i="34"/>
  <c r="S2156" i="34"/>
  <c r="Q2156" i="34"/>
  <c r="Q2155" i="34"/>
  <c r="H2155" i="34"/>
  <c r="S2155" i="34" s="1"/>
  <c r="S2154" i="34"/>
  <c r="Q2154" i="34"/>
  <c r="S2153" i="34"/>
  <c r="Q2153" i="34"/>
  <c r="S2152" i="34"/>
  <c r="Q2152" i="34"/>
  <c r="S2151" i="34"/>
  <c r="Q2151" i="34"/>
  <c r="S2150" i="34"/>
  <c r="Q2150" i="34"/>
  <c r="S2149" i="34"/>
  <c r="Q2149" i="34"/>
  <c r="S2148" i="34"/>
  <c r="Q2148" i="34"/>
  <c r="H2147" i="34"/>
  <c r="S2147" i="34" s="1"/>
  <c r="S2146" i="34"/>
  <c r="Q2146" i="34"/>
  <c r="S2145" i="34"/>
  <c r="Q2145" i="34"/>
  <c r="S2144" i="34"/>
  <c r="Q2144" i="34"/>
  <c r="H2143" i="34"/>
  <c r="Q2143" i="34" s="1"/>
  <c r="Q2142" i="34"/>
  <c r="H2142" i="34"/>
  <c r="S2142" i="34" s="1"/>
  <c r="S2141" i="34"/>
  <c r="Q2141" i="34"/>
  <c r="S2140" i="34"/>
  <c r="Q2140" i="34"/>
  <c r="I2139" i="34"/>
  <c r="S2139" i="34" s="1"/>
  <c r="S2138" i="34"/>
  <c r="Q2138" i="34"/>
  <c r="S2137" i="34"/>
  <c r="Q2137" i="34"/>
  <c r="I2136" i="34"/>
  <c r="H2136" i="34"/>
  <c r="Q2136" i="34" s="1"/>
  <c r="S2135" i="34"/>
  <c r="Q2135" i="34"/>
  <c r="I2134" i="34"/>
  <c r="H2134" i="34"/>
  <c r="S2134" i="34" s="1"/>
  <c r="S2133" i="34"/>
  <c r="Q2133" i="34"/>
  <c r="I2133" i="34"/>
  <c r="S2132" i="34"/>
  <c r="I2132" i="34"/>
  <c r="Q2132" i="34" s="1"/>
  <c r="S2131" i="34"/>
  <c r="Q2131" i="34"/>
  <c r="S2130" i="34"/>
  <c r="Q2130" i="34"/>
  <c r="Q2129" i="34"/>
  <c r="H2129" i="34"/>
  <c r="S2129" i="34" s="1"/>
  <c r="S2128" i="34"/>
  <c r="Q2128" i="34"/>
  <c r="S2127" i="34"/>
  <c r="Q2127" i="34"/>
  <c r="Q2126" i="34"/>
  <c r="I2126" i="34"/>
  <c r="S2126" i="34" s="1"/>
  <c r="S2125" i="34"/>
  <c r="Q2125" i="34"/>
  <c r="I2125" i="34"/>
  <c r="S2124" i="34"/>
  <c r="I2124" i="34"/>
  <c r="H2124" i="34"/>
  <c r="Q2124" i="34" s="1"/>
  <c r="S2123" i="34"/>
  <c r="Q2123" i="34"/>
  <c r="I2122" i="34"/>
  <c r="Q2122" i="34" s="1"/>
  <c r="S2121" i="34"/>
  <c r="Q2121" i="34"/>
  <c r="S2120" i="34"/>
  <c r="Q2120" i="34"/>
  <c r="S2119" i="34"/>
  <c r="Q2119" i="34"/>
  <c r="I2119" i="34"/>
  <c r="S2118" i="34"/>
  <c r="H2118" i="34"/>
  <c r="Q2118" i="34" s="1"/>
  <c r="S2117" i="34"/>
  <c r="Q2117" i="34"/>
  <c r="S2116" i="34"/>
  <c r="Q2116" i="34"/>
  <c r="S2115" i="34"/>
  <c r="Q2115" i="34"/>
  <c r="S2114" i="34"/>
  <c r="Q2114" i="34"/>
  <c r="S2113" i="34"/>
  <c r="Q2113" i="34"/>
  <c r="S2112" i="34"/>
  <c r="Q2112" i="34"/>
  <c r="Q2111" i="34"/>
  <c r="I2111" i="34"/>
  <c r="S2111" i="34" s="1"/>
  <c r="S2110" i="34"/>
  <c r="Q2110" i="34"/>
  <c r="Q2109" i="34"/>
  <c r="I2109" i="34"/>
  <c r="S2109" i="34" s="1"/>
  <c r="S2108" i="34"/>
  <c r="Q2108" i="34"/>
  <c r="S2107" i="34"/>
  <c r="Q2107" i="34"/>
  <c r="S2106" i="34"/>
  <c r="I2106" i="34"/>
  <c r="Q2106" i="34" s="1"/>
  <c r="S2105" i="34"/>
  <c r="Q2105" i="34"/>
  <c r="S2104" i="34"/>
  <c r="Q2104" i="34"/>
  <c r="S2103" i="34"/>
  <c r="Q2103" i="34"/>
  <c r="S2102" i="34"/>
  <c r="Q2102" i="34"/>
  <c r="S2101" i="34"/>
  <c r="Q2101" i="34"/>
  <c r="S2100" i="34"/>
  <c r="Q2100" i="34"/>
  <c r="S2099" i="34"/>
  <c r="Q2099" i="34"/>
  <c r="S2098" i="34"/>
  <c r="Q2098" i="34"/>
  <c r="S2097" i="34"/>
  <c r="Q2097" i="34"/>
  <c r="S2096" i="34"/>
  <c r="Q2096" i="34"/>
  <c r="S2095" i="34"/>
  <c r="Q2095" i="34"/>
  <c r="S2094" i="34"/>
  <c r="Q2094" i="34"/>
  <c r="S2093" i="34"/>
  <c r="Q2093" i="34"/>
  <c r="S2092" i="34"/>
  <c r="Q2092" i="34"/>
  <c r="S2091" i="34"/>
  <c r="Q2091" i="34"/>
  <c r="S2090" i="34"/>
  <c r="Q2090" i="34"/>
  <c r="S2089" i="34"/>
  <c r="Q2089" i="34"/>
  <c r="I2088" i="34"/>
  <c r="Q2088" i="34" s="1"/>
  <c r="Q2087" i="34"/>
  <c r="I2087" i="34"/>
  <c r="S2087" i="34" s="1"/>
  <c r="I2086" i="34"/>
  <c r="S2086" i="34" s="1"/>
  <c r="S2085" i="34"/>
  <c r="Q2085" i="34"/>
  <c r="H2084" i="34"/>
  <c r="S2084" i="34" s="1"/>
  <c r="S2083" i="34"/>
  <c r="Q2083" i="34"/>
  <c r="S2082" i="34"/>
  <c r="Q2082" i="34"/>
  <c r="S2081" i="34"/>
  <c r="Q2081" i="34"/>
  <c r="S2080" i="34"/>
  <c r="Q2080" i="34"/>
  <c r="S2079" i="34"/>
  <c r="Q2079" i="34"/>
  <c r="I2078" i="34"/>
  <c r="Q2078" i="34" s="1"/>
  <c r="I2077" i="34"/>
  <c r="H2077" i="34"/>
  <c r="S2077" i="34" s="1"/>
  <c r="S2076" i="34"/>
  <c r="Q2076" i="34"/>
  <c r="S2075" i="34"/>
  <c r="Q2075" i="34"/>
  <c r="S2074" i="34"/>
  <c r="I2074" i="34"/>
  <c r="S2073" i="34"/>
  <c r="Q2073" i="34"/>
  <c r="S2072" i="34"/>
  <c r="Q2072" i="34"/>
  <c r="S2071" i="34"/>
  <c r="I2071" i="34"/>
  <c r="Q2071" i="34" s="1"/>
  <c r="I2070" i="34"/>
  <c r="H2070" i="34"/>
  <c r="S2070" i="34" s="1"/>
  <c r="I2069" i="34"/>
  <c r="S2068" i="34"/>
  <c r="Q2068" i="34"/>
  <c r="S2067" i="34"/>
  <c r="Q2067" i="34"/>
  <c r="S2066" i="34"/>
  <c r="Q2066" i="34"/>
  <c r="S2065" i="34"/>
  <c r="Q2065" i="34"/>
  <c r="S2064" i="34"/>
  <c r="Q2064" i="34"/>
  <c r="S2063" i="34"/>
  <c r="Q2063" i="34"/>
  <c r="S2062" i="34"/>
  <c r="Q2062" i="34"/>
  <c r="I2061" i="34"/>
  <c r="S2060" i="34"/>
  <c r="Q2060" i="34"/>
  <c r="S2059" i="34"/>
  <c r="Q2059" i="34"/>
  <c r="S2058" i="34"/>
  <c r="Q2058" i="34"/>
  <c r="S2057" i="34"/>
  <c r="Q2057" i="34"/>
  <c r="S2056" i="34"/>
  <c r="Q2056" i="34"/>
  <c r="S2055" i="34"/>
  <c r="Q2055" i="34"/>
  <c r="S2054" i="34"/>
  <c r="Q2054" i="34"/>
  <c r="S2053" i="34"/>
  <c r="Q2053" i="34"/>
  <c r="S2052" i="34"/>
  <c r="Q2052" i="34"/>
  <c r="S2051" i="34"/>
  <c r="Q2051" i="34"/>
  <c r="S2050" i="34"/>
  <c r="Q2050" i="34"/>
  <c r="S2049" i="34"/>
  <c r="Q2049" i="34"/>
  <c r="S2048" i="34"/>
  <c r="Q2048" i="34"/>
  <c r="S2047" i="34"/>
  <c r="Q2047" i="34"/>
  <c r="S2046" i="34"/>
  <c r="Q2046" i="34"/>
  <c r="S2045" i="34"/>
  <c r="Q2045" i="34"/>
  <c r="S2044" i="34"/>
  <c r="Q2044" i="34"/>
  <c r="S2043" i="34"/>
  <c r="Q2043" i="34"/>
  <c r="S2042" i="34"/>
  <c r="Q2042" i="34"/>
  <c r="S2041" i="34"/>
  <c r="Q2041" i="34"/>
  <c r="S2040" i="34"/>
  <c r="Q2040" i="34"/>
  <c r="S2039" i="34"/>
  <c r="Q2039" i="34"/>
  <c r="S2038" i="34"/>
  <c r="Q2038" i="34"/>
  <c r="I2037" i="34"/>
  <c r="H2037" i="34"/>
  <c r="S2037" i="34" s="1"/>
  <c r="S2036" i="34"/>
  <c r="Q2036" i="34"/>
  <c r="S2035" i="34"/>
  <c r="Q2035" i="34"/>
  <c r="S2034" i="34"/>
  <c r="Q2034" i="34"/>
  <c r="S2033" i="34"/>
  <c r="Q2033" i="34"/>
  <c r="S2032" i="34"/>
  <c r="Q2032" i="34"/>
  <c r="S2031" i="34"/>
  <c r="Q2031" i="34"/>
  <c r="S2030" i="34"/>
  <c r="Q2030" i="34"/>
  <c r="Q2029" i="34"/>
  <c r="H2029" i="34"/>
  <c r="S2029" i="34" s="1"/>
  <c r="S2028" i="34"/>
  <c r="H2028" i="34"/>
  <c r="Q2028" i="34" s="1"/>
  <c r="S2027" i="34"/>
  <c r="Q2027" i="34"/>
  <c r="S2026" i="34"/>
  <c r="Q2026" i="34"/>
  <c r="S2025" i="34"/>
  <c r="Q2025" i="34"/>
  <c r="S2024" i="34"/>
  <c r="Q2024" i="34"/>
  <c r="S2023" i="34"/>
  <c r="Q2023" i="34"/>
  <c r="S2022" i="34"/>
  <c r="Q2022" i="34"/>
  <c r="S2021" i="34"/>
  <c r="Q2021" i="34"/>
  <c r="Q2020" i="34"/>
  <c r="H2020" i="34"/>
  <c r="S2020" i="34" s="1"/>
  <c r="Q2019" i="34"/>
  <c r="H2019" i="34"/>
  <c r="S2019" i="34" s="1"/>
  <c r="S2018" i="34"/>
  <c r="Q2018" i="34"/>
  <c r="S2017" i="34"/>
  <c r="Q2017" i="34"/>
  <c r="S2016" i="34"/>
  <c r="Q2016" i="34"/>
  <c r="S2015" i="34"/>
  <c r="Q2015" i="34"/>
  <c r="S2014" i="34"/>
  <c r="Q2014" i="34"/>
  <c r="S2013" i="34"/>
  <c r="Q2013" i="34"/>
  <c r="S2012" i="34"/>
  <c r="Q2012" i="34"/>
  <c r="S2011" i="34"/>
  <c r="Q2011" i="34"/>
  <c r="S2010" i="34"/>
  <c r="Q2010" i="34"/>
  <c r="S2009" i="34"/>
  <c r="Q2009" i="34"/>
  <c r="S2008" i="34"/>
  <c r="Q2008" i="34"/>
  <c r="S2007" i="34"/>
  <c r="Q2007" i="34"/>
  <c r="S2006" i="34"/>
  <c r="Q2006" i="34"/>
  <c r="S2005" i="34"/>
  <c r="Q2005" i="34"/>
  <c r="S2004" i="34"/>
  <c r="Q2004" i="34"/>
  <c r="Q2003" i="34"/>
  <c r="H2003" i="34"/>
  <c r="S2003" i="34" s="1"/>
  <c r="S2002" i="34"/>
  <c r="Q2002" i="34"/>
  <c r="S2001" i="34"/>
  <c r="Q2001" i="34"/>
  <c r="S2000" i="34"/>
  <c r="Q2000" i="34"/>
  <c r="S1999" i="34"/>
  <c r="Q1999" i="34"/>
  <c r="S1998" i="34"/>
  <c r="Q1998" i="34"/>
  <c r="S1997" i="34"/>
  <c r="H1997" i="34"/>
  <c r="Q1997" i="34" s="1"/>
  <c r="S1996" i="34"/>
  <c r="Q1996" i="34"/>
  <c r="Q1995" i="34"/>
  <c r="I1995" i="34"/>
  <c r="S1995" i="34" s="1"/>
  <c r="S1994" i="34"/>
  <c r="Q1994" i="34"/>
  <c r="S1993" i="34"/>
  <c r="Q1993" i="34"/>
  <c r="S1992" i="34"/>
  <c r="Q1992" i="34"/>
  <c r="S1991" i="34"/>
  <c r="Q1991" i="34"/>
  <c r="S1990" i="34"/>
  <c r="Q1990" i="34"/>
  <c r="Q1989" i="34"/>
  <c r="I1989" i="34"/>
  <c r="S1989" i="34" s="1"/>
  <c r="S1988" i="34"/>
  <c r="Q1988" i="34"/>
  <c r="Q1987" i="34"/>
  <c r="H1987" i="34"/>
  <c r="S1987" i="34" s="1"/>
  <c r="S1986" i="34"/>
  <c r="Q1986" i="34"/>
  <c r="I1985" i="34"/>
  <c r="S1985" i="34" s="1"/>
  <c r="S1984" i="34"/>
  <c r="Q1984" i="34"/>
  <c r="S1983" i="34"/>
  <c r="Q1983" i="34"/>
  <c r="S1982" i="34"/>
  <c r="Q1982" i="34"/>
  <c r="S1981" i="34"/>
  <c r="Q1981" i="34"/>
  <c r="S1980" i="34"/>
  <c r="Q1980" i="34"/>
  <c r="S1979" i="34"/>
  <c r="Q1979" i="34"/>
  <c r="S1978" i="34"/>
  <c r="Q1978" i="34"/>
  <c r="S1977" i="34"/>
  <c r="Q1977" i="34"/>
  <c r="Q1976" i="34"/>
  <c r="H1976" i="34"/>
  <c r="S1976" i="34" s="1"/>
  <c r="S1975" i="34"/>
  <c r="Q1975" i="34"/>
  <c r="S1974" i="34"/>
  <c r="Q1974" i="34"/>
  <c r="S1973" i="34"/>
  <c r="Q1973" i="34"/>
  <c r="S1972" i="34"/>
  <c r="Q1972" i="34"/>
  <c r="S1971" i="34"/>
  <c r="Q1971" i="34"/>
  <c r="S1970" i="34"/>
  <c r="Q1970" i="34"/>
  <c r="S1969" i="34"/>
  <c r="Q1969" i="34"/>
  <c r="S1968" i="34"/>
  <c r="Q1968" i="34"/>
  <c r="S1967" i="34"/>
  <c r="Q1967" i="34"/>
  <c r="S1966" i="34"/>
  <c r="Q1966" i="34"/>
  <c r="S1965" i="34"/>
  <c r="Q1965" i="34"/>
  <c r="S1964" i="34"/>
  <c r="Q1964" i="34"/>
  <c r="Q1963" i="34"/>
  <c r="I1963" i="34"/>
  <c r="S1963" i="34" s="1"/>
  <c r="S1962" i="34"/>
  <c r="Q1962" i="34"/>
  <c r="S1961" i="34"/>
  <c r="I1961" i="34"/>
  <c r="S1960" i="34"/>
  <c r="Q1960" i="34"/>
  <c r="S1959" i="34"/>
  <c r="I1959" i="34"/>
  <c r="S1958" i="34"/>
  <c r="Q1958" i="34"/>
  <c r="S1957" i="34"/>
  <c r="Q1957" i="34"/>
  <c r="S1956" i="34"/>
  <c r="Q1956" i="34"/>
  <c r="S1955" i="34"/>
  <c r="Q1955" i="34"/>
  <c r="Q1954" i="34"/>
  <c r="H1954" i="34"/>
  <c r="S1954" i="34" s="1"/>
  <c r="Q1953" i="34"/>
  <c r="H1953" i="34"/>
  <c r="S1953" i="34" s="1"/>
  <c r="I1952" i="34"/>
  <c r="S1951" i="34"/>
  <c r="Q1951" i="34"/>
  <c r="S1950" i="34"/>
  <c r="Q1950" i="34"/>
  <c r="S1949" i="34"/>
  <c r="Q1949" i="34"/>
  <c r="S1948" i="34"/>
  <c r="Q1948" i="34"/>
  <c r="S1947" i="34"/>
  <c r="Q1947" i="34"/>
  <c r="S1946" i="34"/>
  <c r="Q1946" i="34"/>
  <c r="S1945" i="34"/>
  <c r="Q1945" i="34"/>
  <c r="S1944" i="34"/>
  <c r="Q1944" i="34"/>
  <c r="S1943" i="34"/>
  <c r="Q1943" i="34"/>
  <c r="S1942" i="34"/>
  <c r="Q1942" i="34"/>
  <c r="S1941" i="34"/>
  <c r="Q1941" i="34"/>
  <c r="S1940" i="34"/>
  <c r="Q1940" i="34"/>
  <c r="S1939" i="34"/>
  <c r="Q1939" i="34"/>
  <c r="S1938" i="34"/>
  <c r="Q1938" i="34"/>
  <c r="S1937" i="34"/>
  <c r="Q1937" i="34"/>
  <c r="S1936" i="34"/>
  <c r="Q1936" i="34"/>
  <c r="S1935" i="34"/>
  <c r="Q1935" i="34"/>
  <c r="S1934" i="34"/>
  <c r="Q1934" i="34"/>
  <c r="S1933" i="34"/>
  <c r="Q1933" i="34"/>
  <c r="S1932" i="34"/>
  <c r="Q1932" i="34"/>
  <c r="S1931" i="34"/>
  <c r="Q1931" i="34"/>
  <c r="S1930" i="34"/>
  <c r="Q1930" i="34"/>
  <c r="S1929" i="34"/>
  <c r="Q1929" i="34"/>
  <c r="S1928" i="34"/>
  <c r="Q1928" i="34"/>
  <c r="S1927" i="34"/>
  <c r="Q1927" i="34"/>
  <c r="S1926" i="34"/>
  <c r="Q1926" i="34"/>
  <c r="S1925" i="34"/>
  <c r="Q1925" i="34"/>
  <c r="S1924" i="34"/>
  <c r="Q1924" i="34"/>
  <c r="S1923" i="34"/>
  <c r="Q1923" i="34"/>
  <c r="S1922" i="34"/>
  <c r="Q1922" i="34"/>
  <c r="S1921" i="34"/>
  <c r="Q1921" i="34"/>
  <c r="S1920" i="34"/>
  <c r="Q1920" i="34"/>
  <c r="S1919" i="34"/>
  <c r="Q1919" i="34"/>
  <c r="S1918" i="34"/>
  <c r="Q1918" i="34"/>
  <c r="S1917" i="34"/>
  <c r="Q1917" i="34"/>
  <c r="S1916" i="34"/>
  <c r="Q1916" i="34"/>
  <c r="S1915" i="34"/>
  <c r="Q1915" i="34"/>
  <c r="S1914" i="34"/>
  <c r="Q1914" i="34"/>
  <c r="S1913" i="34"/>
  <c r="Q1913" i="34"/>
  <c r="S1912" i="34"/>
  <c r="Q1912" i="34"/>
  <c r="S1911" i="34"/>
  <c r="Q1911" i="34"/>
  <c r="S1910" i="34"/>
  <c r="Q1910" i="34"/>
  <c r="S1909" i="34"/>
  <c r="Q1909" i="34"/>
  <c r="S1908" i="34"/>
  <c r="Q1908" i="34"/>
  <c r="S1907" i="34"/>
  <c r="Q1907" i="34"/>
  <c r="S1906" i="34"/>
  <c r="Q1906" i="34"/>
  <c r="S1905" i="34"/>
  <c r="Q1905" i="34"/>
  <c r="S1904" i="34"/>
  <c r="Q1904" i="34"/>
  <c r="S1903" i="34"/>
  <c r="Q1903" i="34"/>
  <c r="S1902" i="34"/>
  <c r="Q1902" i="34"/>
  <c r="S1901" i="34"/>
  <c r="I1901" i="34"/>
  <c r="S1900" i="34"/>
  <c r="Q1900" i="34"/>
  <c r="S1899" i="34"/>
  <c r="Q1899" i="34"/>
  <c r="S1898" i="34"/>
  <c r="Q1898" i="34"/>
  <c r="S1897" i="34"/>
  <c r="Q1897" i="34"/>
  <c r="S1896" i="34"/>
  <c r="Q1896" i="34"/>
  <c r="S1895" i="34"/>
  <c r="Q1895" i="34"/>
  <c r="S1894" i="34"/>
  <c r="Q1894" i="34"/>
  <c r="S1893" i="34"/>
  <c r="Q1893" i="34"/>
  <c r="S1892" i="34"/>
  <c r="Q1892" i="34"/>
  <c r="S1891" i="34"/>
  <c r="Q1891" i="34"/>
  <c r="S1890" i="34"/>
  <c r="Q1890" i="34"/>
  <c r="S1889" i="34"/>
  <c r="Q1889" i="34"/>
  <c r="S1888" i="34"/>
  <c r="Q1888" i="34"/>
  <c r="S1887" i="34"/>
  <c r="Q1887" i="34"/>
  <c r="S1886" i="34"/>
  <c r="Q1886" i="34"/>
  <c r="S1885" i="34"/>
  <c r="Q1885" i="34"/>
  <c r="S1884" i="34"/>
  <c r="Q1884" i="34"/>
  <c r="S1883" i="34"/>
  <c r="Q1883" i="34"/>
  <c r="S1882" i="34"/>
  <c r="Q1882" i="34"/>
  <c r="S1881" i="34"/>
  <c r="Q1881" i="34"/>
  <c r="S1880" i="34"/>
  <c r="Q1880" i="34"/>
  <c r="S1879" i="34"/>
  <c r="Q1879" i="34"/>
  <c r="S1878" i="34"/>
  <c r="Q1878" i="34"/>
  <c r="S1877" i="34"/>
  <c r="Q1877" i="34"/>
  <c r="S1876" i="34"/>
  <c r="Q1876" i="34"/>
  <c r="S1875" i="34"/>
  <c r="Q1875" i="34"/>
  <c r="S1874" i="34"/>
  <c r="Q1874" i="34"/>
  <c r="S1873" i="34"/>
  <c r="Q1873" i="34"/>
  <c r="S1872" i="34"/>
  <c r="Q1872" i="34"/>
  <c r="S1871" i="34"/>
  <c r="Q1871" i="34"/>
  <c r="S1870" i="34"/>
  <c r="Q1870" i="34"/>
  <c r="S1869" i="34"/>
  <c r="Q1869" i="34"/>
  <c r="S1868" i="34"/>
  <c r="Q1868" i="34"/>
  <c r="S1867" i="34"/>
  <c r="Q1867" i="34"/>
  <c r="S1866" i="34"/>
  <c r="Q1866" i="34"/>
  <c r="S1865" i="34"/>
  <c r="Q1865" i="34"/>
  <c r="S1864" i="34"/>
  <c r="Q1864" i="34"/>
  <c r="S1863" i="34"/>
  <c r="Q1863" i="34"/>
  <c r="S1862" i="34"/>
  <c r="Q1862" i="34"/>
  <c r="S1861" i="34"/>
  <c r="Q1861" i="34"/>
  <c r="S1860" i="34"/>
  <c r="Q1860" i="34"/>
  <c r="S1859" i="34"/>
  <c r="Q1859" i="34"/>
  <c r="S1858" i="34"/>
  <c r="Q1858" i="34"/>
  <c r="S1857" i="34"/>
  <c r="Q1857" i="34"/>
  <c r="S1856" i="34"/>
  <c r="Q1856" i="34"/>
  <c r="S1855" i="34"/>
  <c r="Q1855" i="34"/>
  <c r="S1854" i="34"/>
  <c r="Q1854" i="34"/>
  <c r="S1853" i="34"/>
  <c r="Q1853" i="34"/>
  <c r="S1852" i="34"/>
  <c r="Q1852" i="34"/>
  <c r="S1851" i="34"/>
  <c r="Q1851" i="34"/>
  <c r="S1850" i="34"/>
  <c r="Q1850" i="34"/>
  <c r="S1849" i="34"/>
  <c r="Q1849" i="34"/>
  <c r="S1848" i="34"/>
  <c r="Q1848" i="34"/>
  <c r="Q1847" i="34"/>
  <c r="I1847" i="34"/>
  <c r="S1847" i="34" s="1"/>
  <c r="S1846" i="34"/>
  <c r="Q1846" i="34"/>
  <c r="S1845" i="34"/>
  <c r="Q1845" i="34"/>
  <c r="S1844" i="34"/>
  <c r="Q1844" i="34"/>
  <c r="S1843" i="34"/>
  <c r="Q1843" i="34"/>
  <c r="S1842" i="34"/>
  <c r="Q1842" i="34"/>
  <c r="S1841" i="34"/>
  <c r="Q1841" i="34"/>
  <c r="S1840" i="34"/>
  <c r="Q1840" i="34"/>
  <c r="S1839" i="34"/>
  <c r="Q1839" i="34"/>
  <c r="S1838" i="34"/>
  <c r="Q1838" i="34"/>
  <c r="S1837" i="34"/>
  <c r="Q1837" i="34"/>
  <c r="S1836" i="34"/>
  <c r="Q1836" i="34"/>
  <c r="S1835" i="34"/>
  <c r="Q1835" i="34"/>
  <c r="I1834" i="34"/>
  <c r="S1834" i="34" s="1"/>
  <c r="S1833" i="34"/>
  <c r="Q1833" i="34"/>
  <c r="Q1832" i="34"/>
  <c r="H1832" i="34"/>
  <c r="S1832" i="34" s="1"/>
  <c r="Q1831" i="34"/>
  <c r="H1831" i="34"/>
  <c r="S1831" i="34" s="1"/>
  <c r="S1830" i="34"/>
  <c r="Q1830" i="34"/>
  <c r="S1829" i="34"/>
  <c r="Q1829" i="34"/>
  <c r="S1828" i="34"/>
  <c r="Q1828" i="34"/>
  <c r="S1827" i="34"/>
  <c r="Q1827" i="34"/>
  <c r="S1826" i="34"/>
  <c r="Q1826" i="34"/>
  <c r="S1825" i="34"/>
  <c r="Q1825" i="34"/>
  <c r="S1824" i="34"/>
  <c r="Q1824" i="34"/>
  <c r="S1823" i="34"/>
  <c r="Q1823" i="34"/>
  <c r="Q1822" i="34"/>
  <c r="I1822" i="34"/>
  <c r="S1821" i="34"/>
  <c r="Q1821" i="34"/>
  <c r="S1820" i="34"/>
  <c r="Q1820" i="34"/>
  <c r="S1819" i="34"/>
  <c r="Q1819" i="34"/>
  <c r="S1818" i="34"/>
  <c r="Q1818" i="34"/>
  <c r="I1817" i="34"/>
  <c r="Q1817" i="34" s="1"/>
  <c r="Q1816" i="34"/>
  <c r="I1816" i="34"/>
  <c r="S1816" i="34" s="1"/>
  <c r="Q1815" i="34"/>
  <c r="I1815" i="34"/>
  <c r="S1815" i="34" s="1"/>
  <c r="S1814" i="34"/>
  <c r="Q1814" i="34"/>
  <c r="S1813" i="34"/>
  <c r="Q1813" i="34"/>
  <c r="S1812" i="34"/>
  <c r="Q1812" i="34"/>
  <c r="Q1811" i="34"/>
  <c r="H1811" i="34"/>
  <c r="S1811" i="34" s="1"/>
  <c r="S1810" i="34"/>
  <c r="Q1810" i="34"/>
  <c r="S1809" i="34"/>
  <c r="Q1809" i="34"/>
  <c r="S1808" i="34"/>
  <c r="Q1808" i="34"/>
  <c r="S1807" i="34"/>
  <c r="Q1807" i="34"/>
  <c r="S1806" i="34"/>
  <c r="Q1806" i="34"/>
  <c r="S1805" i="34"/>
  <c r="Q1805" i="34"/>
  <c r="S1804" i="34"/>
  <c r="Q1804" i="34"/>
  <c r="S1803" i="34"/>
  <c r="Q1803" i="34"/>
  <c r="I1802" i="34"/>
  <c r="Q1802" i="34" s="1"/>
  <c r="S1801" i="34"/>
  <c r="Q1801" i="34"/>
  <c r="Q1800" i="34"/>
  <c r="H1800" i="34"/>
  <c r="S1800" i="34" s="1"/>
  <c r="S1799" i="34"/>
  <c r="Q1799" i="34"/>
  <c r="S1798" i="34"/>
  <c r="Q1798" i="34"/>
  <c r="S1797" i="34"/>
  <c r="Q1797" i="34"/>
  <c r="S1796" i="34"/>
  <c r="Q1796" i="34"/>
  <c r="S1795" i="34"/>
  <c r="Q1795" i="34"/>
  <c r="S1794" i="34"/>
  <c r="Q1794" i="34"/>
  <c r="S1793" i="34"/>
  <c r="Q1793" i="34"/>
  <c r="S1792" i="34"/>
  <c r="Q1792" i="34"/>
  <c r="S1791" i="34"/>
  <c r="Q1791" i="34"/>
  <c r="S1790" i="34"/>
  <c r="Q1790" i="34"/>
  <c r="Q1789" i="34"/>
  <c r="H1789" i="34"/>
  <c r="S1789" i="34" s="1"/>
  <c r="S1788" i="34"/>
  <c r="Q1788" i="34"/>
  <c r="S1787" i="34"/>
  <c r="Q1787" i="34"/>
  <c r="S1786" i="34"/>
  <c r="Q1786" i="34"/>
  <c r="Q1785" i="34"/>
  <c r="H1785" i="34"/>
  <c r="S1785" i="34" s="1"/>
  <c r="S1784" i="34"/>
  <c r="Q1784" i="34"/>
  <c r="S1783" i="34"/>
  <c r="Q1783" i="34"/>
  <c r="S1782" i="34"/>
  <c r="Q1782" i="34"/>
  <c r="I1781" i="34"/>
  <c r="Q1781" i="34" s="1"/>
  <c r="Q1780" i="34"/>
  <c r="I1780" i="34"/>
  <c r="S1780" i="34" s="1"/>
  <c r="Q1779" i="34"/>
  <c r="I1779" i="34"/>
  <c r="S1779" i="34" s="1"/>
  <c r="S1778" i="34"/>
  <c r="Q1778" i="34"/>
  <c r="S1777" i="34"/>
  <c r="Q1777" i="34"/>
  <c r="S1776" i="34"/>
  <c r="Q1776" i="34"/>
  <c r="S1775" i="34"/>
  <c r="Q1775" i="34"/>
  <c r="Q1774" i="34"/>
  <c r="I1774" i="34"/>
  <c r="I1773" i="34"/>
  <c r="Q1773" i="34" s="1"/>
  <c r="S1772" i="34"/>
  <c r="Q1772" i="34"/>
  <c r="S1771" i="34"/>
  <c r="Q1771" i="34"/>
  <c r="S1770" i="34"/>
  <c r="Q1770" i="34"/>
  <c r="S1769" i="34"/>
  <c r="Q1769" i="34"/>
  <c r="S1768" i="34"/>
  <c r="Q1768" i="34"/>
  <c r="S1767" i="34"/>
  <c r="Q1767" i="34"/>
  <c r="S1766" i="34"/>
  <c r="Q1766" i="34"/>
  <c r="Q1765" i="34"/>
  <c r="I1765" i="34"/>
  <c r="S1765" i="34" s="1"/>
  <c r="I1764" i="34"/>
  <c r="H1764" i="34"/>
  <c r="S1764" i="34" s="1"/>
  <c r="I1763" i="34"/>
  <c r="Q1763" i="34" s="1"/>
  <c r="Q1762" i="34"/>
  <c r="I1762" i="34"/>
  <c r="S1762" i="34" s="1"/>
  <c r="S1761" i="34"/>
  <c r="Q1761" i="34"/>
  <c r="S1760" i="34"/>
  <c r="Q1760" i="34"/>
  <c r="S1759" i="34"/>
  <c r="Q1759" i="34"/>
  <c r="S1758" i="34"/>
  <c r="Q1758" i="34"/>
  <c r="S1757" i="34"/>
  <c r="Q1757" i="34"/>
  <c r="S1756" i="34"/>
  <c r="Q1756" i="34"/>
  <c r="S1755" i="34"/>
  <c r="Q1755" i="34"/>
  <c r="S1754" i="34"/>
  <c r="Q1754" i="34"/>
  <c r="S1753" i="34"/>
  <c r="Q1753" i="34"/>
  <c r="S1752" i="34"/>
  <c r="Q1752" i="34"/>
  <c r="S1751" i="34"/>
  <c r="Q1751" i="34"/>
  <c r="Q1750" i="34"/>
  <c r="H1750" i="34"/>
  <c r="S1750" i="34" s="1"/>
  <c r="S1749" i="34"/>
  <c r="Q1749" i="34"/>
  <c r="S1748" i="34"/>
  <c r="Q1748" i="34"/>
  <c r="Q1747" i="34"/>
  <c r="I1747" i="34"/>
  <c r="S1746" i="34"/>
  <c r="Q1746" i="34"/>
  <c r="I1745" i="34"/>
  <c r="H1745" i="34"/>
  <c r="Q1745" i="34" s="1"/>
  <c r="Q1744" i="34"/>
  <c r="H1744" i="34"/>
  <c r="S1744" i="34" s="1"/>
  <c r="I1743" i="34"/>
  <c r="H1743" i="34"/>
  <c r="S1743" i="34" s="1"/>
  <c r="S1742" i="34"/>
  <c r="Q1742" i="34"/>
  <c r="S1741" i="34"/>
  <c r="Q1741" i="34"/>
  <c r="S1740" i="34"/>
  <c r="Q1740" i="34"/>
  <c r="H1739" i="34"/>
  <c r="S1739" i="34" s="1"/>
  <c r="S1738" i="34"/>
  <c r="Q1738" i="34"/>
  <c r="S1737" i="34"/>
  <c r="Q1737" i="34"/>
  <c r="S1736" i="34"/>
  <c r="Q1736" i="34"/>
  <c r="S1735" i="34"/>
  <c r="Q1735" i="34"/>
  <c r="S1734" i="34"/>
  <c r="Q1734" i="34"/>
  <c r="Q1733" i="34"/>
  <c r="I1733" i="34"/>
  <c r="S1733" i="34" s="1"/>
  <c r="Q1732" i="34"/>
  <c r="I1732" i="34"/>
  <c r="I1731" i="34"/>
  <c r="H1731" i="34"/>
  <c r="S1730" i="34"/>
  <c r="Q1730" i="34"/>
  <c r="S1729" i="34"/>
  <c r="Q1729" i="34"/>
  <c r="S1728" i="34"/>
  <c r="Q1728" i="34"/>
  <c r="S1727" i="34"/>
  <c r="Q1727" i="34"/>
  <c r="S1726" i="34"/>
  <c r="Q1726" i="34"/>
  <c r="Q1725" i="34"/>
  <c r="I1725" i="34"/>
  <c r="S1725" i="34" s="1"/>
  <c r="Q1724" i="34"/>
  <c r="H1724" i="34"/>
  <c r="S1724" i="34" s="1"/>
  <c r="S1723" i="34"/>
  <c r="Q1723" i="34"/>
  <c r="S1722" i="34"/>
  <c r="Q1722" i="34"/>
  <c r="S1721" i="34"/>
  <c r="I1721" i="34"/>
  <c r="S1720" i="34"/>
  <c r="Q1720" i="34"/>
  <c r="I1719" i="34"/>
  <c r="S1719" i="34" s="1"/>
  <c r="S1718" i="34"/>
  <c r="Q1718" i="34"/>
  <c r="Q1717" i="34"/>
  <c r="I1717" i="34"/>
  <c r="S1717" i="34" s="1"/>
  <c r="S1716" i="34"/>
  <c r="Q1716" i="34"/>
  <c r="Q1715" i="34"/>
  <c r="I1715" i="34"/>
  <c r="S1714" i="34"/>
  <c r="Q1714" i="34"/>
  <c r="S1713" i="34"/>
  <c r="Q1713" i="34"/>
  <c r="S1712" i="34"/>
  <c r="Q1712" i="34"/>
  <c r="S1711" i="34"/>
  <c r="Q1711" i="34"/>
  <c r="S1710" i="34"/>
  <c r="Q1710" i="34"/>
  <c r="S1709" i="34"/>
  <c r="Q1709" i="34"/>
  <c r="S1708" i="34"/>
  <c r="Q1708" i="34"/>
  <c r="S1707" i="34"/>
  <c r="Q1707" i="34"/>
  <c r="S1706" i="34"/>
  <c r="Q1706" i="34"/>
  <c r="S1705" i="34"/>
  <c r="Q1705" i="34"/>
  <c r="S1704" i="34"/>
  <c r="Q1704" i="34"/>
  <c r="S1703" i="34"/>
  <c r="Q1703" i="34"/>
  <c r="S1702" i="34"/>
  <c r="Q1702" i="34"/>
  <c r="S1701" i="34"/>
  <c r="Q1701" i="34"/>
  <c r="S1700" i="34"/>
  <c r="H1700" i="34"/>
  <c r="Q1700" i="34" s="1"/>
  <c r="S1699" i="34"/>
  <c r="Q1699" i="34"/>
  <c r="S1698" i="34"/>
  <c r="Q1698" i="34"/>
  <c r="H1697" i="34"/>
  <c r="S1697" i="34" s="1"/>
  <c r="Q1696" i="34"/>
  <c r="I1696" i="34"/>
  <c r="S1696" i="34" s="1"/>
  <c r="S1695" i="34"/>
  <c r="Q1695" i="34"/>
  <c r="H1694" i="34"/>
  <c r="S1694" i="34" s="1"/>
  <c r="H1693" i="34"/>
  <c r="Q1693" i="34" s="1"/>
  <c r="S1692" i="34"/>
  <c r="Q1692" i="34"/>
  <c r="S1691" i="34"/>
  <c r="Q1691" i="34"/>
  <c r="I1690" i="34"/>
  <c r="S1690" i="34" s="1"/>
  <c r="Q1689" i="34"/>
  <c r="H1689" i="34"/>
  <c r="S1689" i="34" s="1"/>
  <c r="S1688" i="34"/>
  <c r="I1688" i="34"/>
  <c r="S1687" i="34"/>
  <c r="I1687" i="34"/>
  <c r="S1686" i="34"/>
  <c r="Q1686" i="34"/>
  <c r="H1685" i="34"/>
  <c r="S1685" i="34" s="1"/>
  <c r="Q1684" i="34"/>
  <c r="H1684" i="34"/>
  <c r="S1684" i="34" s="1"/>
  <c r="S1683" i="34"/>
  <c r="Q1683" i="34"/>
  <c r="S1682" i="34"/>
  <c r="Q1682" i="34"/>
  <c r="S1681" i="34"/>
  <c r="Q1681" i="34"/>
  <c r="S1680" i="34"/>
  <c r="Q1680" i="34"/>
  <c r="S1679" i="34"/>
  <c r="Q1679" i="34"/>
  <c r="S1678" i="34"/>
  <c r="Q1678" i="34"/>
  <c r="S1677" i="34"/>
  <c r="Q1677" i="34"/>
  <c r="I1677" i="34"/>
  <c r="I1676" i="34"/>
  <c r="S1675" i="34"/>
  <c r="Q1675" i="34"/>
  <c r="S1674" i="34"/>
  <c r="Q1674" i="34"/>
  <c r="S1673" i="34"/>
  <c r="Q1673" i="34"/>
  <c r="I1672" i="34"/>
  <c r="S1672" i="34" s="1"/>
  <c r="S1671" i="34"/>
  <c r="Q1671" i="34"/>
  <c r="S1670" i="34"/>
  <c r="Q1670" i="34"/>
  <c r="S1669" i="34"/>
  <c r="Q1669" i="34"/>
  <c r="S1668" i="34"/>
  <c r="Q1668" i="34"/>
  <c r="S1667" i="34"/>
  <c r="Q1667" i="34"/>
  <c r="S1666" i="34"/>
  <c r="Q1666" i="34"/>
  <c r="S1665" i="34"/>
  <c r="Q1665" i="34"/>
  <c r="S1664" i="34"/>
  <c r="Q1664" i="34"/>
  <c r="Q1663" i="34"/>
  <c r="I1663" i="34"/>
  <c r="S1663" i="34" s="1"/>
  <c r="S1662" i="34"/>
  <c r="I1662" i="34"/>
  <c r="S1661" i="34"/>
  <c r="I1661" i="34"/>
  <c r="H1661" i="34"/>
  <c r="Q1660" i="34"/>
  <c r="H1660" i="34"/>
  <c r="S1660" i="34" s="1"/>
  <c r="H1659" i="34"/>
  <c r="Q1659" i="34" s="1"/>
  <c r="S1658" i="34"/>
  <c r="Q1658" i="34"/>
  <c r="S1657" i="34"/>
  <c r="Q1657" i="34"/>
  <c r="S1656" i="34"/>
  <c r="Q1656" i="34"/>
  <c r="H1655" i="34"/>
  <c r="Q1655" i="34" s="1"/>
  <c r="S1654" i="34"/>
  <c r="Q1654" i="34"/>
  <c r="I1653" i="34"/>
  <c r="S1653" i="34" s="1"/>
  <c r="Q1652" i="34"/>
  <c r="I1652" i="34"/>
  <c r="S1652" i="34" s="1"/>
  <c r="S1651" i="34"/>
  <c r="Q1651" i="34"/>
  <c r="S1650" i="34"/>
  <c r="Q1650" i="34"/>
  <c r="S1649" i="34"/>
  <c r="Q1649" i="34"/>
  <c r="S1648" i="34"/>
  <c r="Q1648" i="34"/>
  <c r="S1647" i="34"/>
  <c r="Q1647" i="34"/>
  <c r="S1646" i="34"/>
  <c r="I1646" i="34"/>
  <c r="S1645" i="34"/>
  <c r="Q1645" i="34"/>
  <c r="S1644" i="34"/>
  <c r="Q1644" i="34"/>
  <c r="S1643" i="34"/>
  <c r="Q1643" i="34"/>
  <c r="H1642" i="34"/>
  <c r="Q1642" i="34" s="1"/>
  <c r="H1641" i="34"/>
  <c r="S1641" i="34" s="1"/>
  <c r="S1640" i="34"/>
  <c r="Q1640" i="34"/>
  <c r="S1639" i="34"/>
  <c r="Q1639" i="34"/>
  <c r="Q1638" i="34"/>
  <c r="I1638" i="34"/>
  <c r="S1638" i="34" s="1"/>
  <c r="Q1637" i="34"/>
  <c r="I1637" i="34"/>
  <c r="H1636" i="34"/>
  <c r="Q1636" i="34" s="1"/>
  <c r="S1635" i="34"/>
  <c r="Q1635" i="34"/>
  <c r="S1634" i="34"/>
  <c r="Q1634" i="34"/>
  <c r="S1633" i="34"/>
  <c r="Q1633" i="34"/>
  <c r="S1632" i="34"/>
  <c r="Q1632" i="34"/>
  <c r="S1631" i="34"/>
  <c r="Q1631" i="34"/>
  <c r="S1630" i="34"/>
  <c r="Q1630" i="34"/>
  <c r="S1629" i="34"/>
  <c r="Q1629" i="34"/>
  <c r="S1628" i="34"/>
  <c r="Q1628" i="34"/>
  <c r="S1627" i="34"/>
  <c r="Q1627" i="34"/>
  <c r="S1626" i="34"/>
  <c r="Q1626" i="34"/>
  <c r="S1625" i="34"/>
  <c r="Q1625" i="34"/>
  <c r="S1624" i="34"/>
  <c r="Q1624" i="34"/>
  <c r="S1623" i="34"/>
  <c r="Q1623" i="34"/>
  <c r="S1622" i="34"/>
  <c r="Q1622" i="34"/>
  <c r="S1621" i="34"/>
  <c r="Q1621" i="34"/>
  <c r="S1620" i="34"/>
  <c r="Q1620" i="34"/>
  <c r="S1619" i="34"/>
  <c r="Q1619" i="34"/>
  <c r="S1618" i="34"/>
  <c r="Q1618" i="34"/>
  <c r="S1617" i="34"/>
  <c r="Q1617" i="34"/>
  <c r="S1616" i="34"/>
  <c r="Q1616" i="34"/>
  <c r="S1615" i="34"/>
  <c r="Q1615" i="34"/>
  <c r="S1614" i="34"/>
  <c r="Q1614" i="34"/>
  <c r="S1613" i="34"/>
  <c r="Q1613" i="34"/>
  <c r="H1612" i="34"/>
  <c r="S1612" i="34" s="1"/>
  <c r="Q1611" i="34"/>
  <c r="H1611" i="34"/>
  <c r="S1611" i="34" s="1"/>
  <c r="S1610" i="34"/>
  <c r="Q1610" i="34"/>
  <c r="S1609" i="34"/>
  <c r="Q1609" i="34"/>
  <c r="S1608" i="34"/>
  <c r="Q1608" i="34"/>
  <c r="S1607" i="34"/>
  <c r="Q1607" i="34"/>
  <c r="S1606" i="34"/>
  <c r="Q1606" i="34"/>
  <c r="S1605" i="34"/>
  <c r="I1605" i="34"/>
  <c r="S1604" i="34"/>
  <c r="H1604" i="34"/>
  <c r="Q1604" i="34" s="1"/>
  <c r="S1603" i="34"/>
  <c r="Q1603" i="34"/>
  <c r="S1602" i="34"/>
  <c r="Q1602" i="34"/>
  <c r="S1601" i="34"/>
  <c r="Q1601" i="34"/>
  <c r="I1600" i="34"/>
  <c r="S1600" i="34" s="1"/>
  <c r="S1599" i="34"/>
  <c r="Q1599" i="34"/>
  <c r="S1598" i="34"/>
  <c r="Q1598" i="34"/>
  <c r="S1597" i="34"/>
  <c r="Q1597" i="34"/>
  <c r="S1596" i="34"/>
  <c r="Q1596" i="34"/>
  <c r="S1595" i="34"/>
  <c r="Q1595" i="34"/>
  <c r="Q1594" i="34"/>
  <c r="H1594" i="34"/>
  <c r="S1594" i="34" s="1"/>
  <c r="S1593" i="34"/>
  <c r="Q1593" i="34"/>
  <c r="S1592" i="34"/>
  <c r="Q1592" i="34"/>
  <c r="S1591" i="34"/>
  <c r="Q1591" i="34"/>
  <c r="Q1590" i="34"/>
  <c r="I1590" i="34"/>
  <c r="H1590" i="34"/>
  <c r="S1590" i="34" s="1"/>
  <c r="S1589" i="34"/>
  <c r="Q1589" i="34"/>
  <c r="H1588" i="34"/>
  <c r="S1588" i="34" s="1"/>
  <c r="S1587" i="34"/>
  <c r="Q1587" i="34"/>
  <c r="S1586" i="34"/>
  <c r="Q1586" i="34"/>
  <c r="S1585" i="34"/>
  <c r="Q1585" i="34"/>
  <c r="Q1584" i="34"/>
  <c r="I1584" i="34"/>
  <c r="S1584" i="34" s="1"/>
  <c r="H1583" i="34"/>
  <c r="S1583" i="34" s="1"/>
  <c r="S1582" i="34"/>
  <c r="Q1582" i="34"/>
  <c r="S1581" i="34"/>
  <c r="Q1581" i="34"/>
  <c r="H1580" i="34"/>
  <c r="Q1580" i="34" s="1"/>
  <c r="S1579" i="34"/>
  <c r="Q1579" i="34"/>
  <c r="S1578" i="34"/>
  <c r="Q1578" i="34"/>
  <c r="S1577" i="34"/>
  <c r="Q1577" i="34"/>
  <c r="S1576" i="34"/>
  <c r="Q1576" i="34"/>
  <c r="I1575" i="34"/>
  <c r="S1575" i="34" s="1"/>
  <c r="S1574" i="34"/>
  <c r="Q1574" i="34"/>
  <c r="Q1573" i="34"/>
  <c r="I1573" i="34"/>
  <c r="S1573" i="34" s="1"/>
  <c r="S1572" i="34"/>
  <c r="Q1572" i="34"/>
  <c r="Q1571" i="34"/>
  <c r="H1571" i="34"/>
  <c r="S1571" i="34" s="1"/>
  <c r="S1570" i="34"/>
  <c r="Q1570" i="34"/>
  <c r="S1569" i="34"/>
  <c r="Q1569" i="34"/>
  <c r="S1568" i="34"/>
  <c r="Q1568" i="34"/>
  <c r="I1567" i="34"/>
  <c r="S1566" i="34"/>
  <c r="Q1566" i="34"/>
  <c r="S1565" i="34"/>
  <c r="Q1565" i="34"/>
  <c r="S1564" i="34"/>
  <c r="Q1564" i="34"/>
  <c r="S1563" i="34"/>
  <c r="Q1563" i="34"/>
  <c r="H1562" i="34"/>
  <c r="S1562" i="34" s="1"/>
  <c r="S1561" i="34"/>
  <c r="Q1561" i="34"/>
  <c r="S1560" i="34"/>
  <c r="Q1560" i="34"/>
  <c r="S1559" i="34"/>
  <c r="Q1559" i="34"/>
  <c r="S1558" i="34"/>
  <c r="Q1558" i="34"/>
  <c r="Q1557" i="34"/>
  <c r="H1557" i="34"/>
  <c r="S1557" i="34" s="1"/>
  <c r="S1556" i="34"/>
  <c r="Q1556" i="34"/>
  <c r="S1555" i="34"/>
  <c r="Q1555" i="34"/>
  <c r="S1554" i="34"/>
  <c r="Q1554" i="34"/>
  <c r="S1553" i="34"/>
  <c r="Q1553" i="34"/>
  <c r="S1552" i="34"/>
  <c r="Q1552" i="34"/>
  <c r="S1551" i="34"/>
  <c r="Q1551" i="34"/>
  <c r="S1550" i="34"/>
  <c r="Q1550" i="34"/>
  <c r="S1549" i="34"/>
  <c r="Q1549" i="34"/>
  <c r="S1548" i="34"/>
  <c r="Q1548" i="34"/>
  <c r="S1547" i="34"/>
  <c r="Q1547" i="34"/>
  <c r="S1546" i="34"/>
  <c r="Q1546" i="34"/>
  <c r="I1546" i="34"/>
  <c r="S1545" i="34"/>
  <c r="Q1545" i="34"/>
  <c r="S1544" i="34"/>
  <c r="Q1544" i="34"/>
  <c r="S1543" i="34"/>
  <c r="Q1543" i="34"/>
  <c r="S1542" i="34"/>
  <c r="Q1542" i="34"/>
  <c r="S1541" i="34"/>
  <c r="Q1541" i="34"/>
  <c r="S1540" i="34"/>
  <c r="Q1540" i="34"/>
  <c r="S1539" i="34"/>
  <c r="Q1539" i="34"/>
  <c r="S1538" i="34"/>
  <c r="Q1538" i="34"/>
  <c r="S1537" i="34"/>
  <c r="Q1537" i="34"/>
  <c r="S1536" i="34"/>
  <c r="Q1536" i="34"/>
  <c r="S1535" i="34"/>
  <c r="Q1535" i="34"/>
  <c r="S1534" i="34"/>
  <c r="Q1534" i="34"/>
  <c r="S1533" i="34"/>
  <c r="Q1533" i="34"/>
  <c r="S1532" i="34"/>
  <c r="Q1532" i="34"/>
  <c r="I1531" i="34"/>
  <c r="I1530" i="34"/>
  <c r="S1529" i="34"/>
  <c r="Q1529" i="34"/>
  <c r="S1528" i="34"/>
  <c r="Q1528" i="34"/>
  <c r="S1527" i="34"/>
  <c r="Q1527" i="34"/>
  <c r="S1526" i="34"/>
  <c r="Q1526" i="34"/>
  <c r="Q1525" i="34"/>
  <c r="I1525" i="34"/>
  <c r="S1525" i="34" s="1"/>
  <c r="S1524" i="34"/>
  <c r="Q1524" i="34"/>
  <c r="S1523" i="34"/>
  <c r="Q1523" i="34"/>
  <c r="S1522" i="34"/>
  <c r="Q1522" i="34"/>
  <c r="Q1521" i="34"/>
  <c r="I1521" i="34"/>
  <c r="I1520" i="34"/>
  <c r="S1520" i="34" s="1"/>
  <c r="S1519" i="34"/>
  <c r="Q1519" i="34"/>
  <c r="Q1518" i="34"/>
  <c r="I1518" i="34"/>
  <c r="S1518" i="34" s="1"/>
  <c r="S1517" i="34"/>
  <c r="Q1517" i="34"/>
  <c r="S1516" i="34"/>
  <c r="Q1516" i="34"/>
  <c r="S1515" i="34"/>
  <c r="Q1515" i="34"/>
  <c r="S1514" i="34"/>
  <c r="Q1514" i="34"/>
  <c r="S1513" i="34"/>
  <c r="Q1513" i="34"/>
  <c r="S1512" i="34"/>
  <c r="Q1512" i="34"/>
  <c r="S1511" i="34"/>
  <c r="Q1511" i="34"/>
  <c r="S1510" i="34"/>
  <c r="Q1510" i="34"/>
  <c r="S1509" i="34"/>
  <c r="Q1509" i="34"/>
  <c r="S1508" i="34"/>
  <c r="Q1508" i="34"/>
  <c r="I1507" i="34"/>
  <c r="S1507" i="34" s="1"/>
  <c r="Q1506" i="34"/>
  <c r="I1506" i="34"/>
  <c r="S1506" i="34" s="1"/>
  <c r="I1505" i="34"/>
  <c r="S1505" i="34" s="1"/>
  <c r="S1504" i="34"/>
  <c r="Q1504" i="34"/>
  <c r="S1503" i="34"/>
  <c r="Q1503" i="34"/>
  <c r="S1502" i="34"/>
  <c r="Q1502" i="34"/>
  <c r="S1501" i="34"/>
  <c r="Q1501" i="34"/>
  <c r="S1500" i="34"/>
  <c r="Q1500" i="34"/>
  <c r="S1499" i="34"/>
  <c r="Q1499" i="34"/>
  <c r="S1498" i="34"/>
  <c r="Q1498" i="34"/>
  <c r="S1497" i="34"/>
  <c r="Q1497" i="34"/>
  <c r="S1496" i="34"/>
  <c r="Q1496" i="34"/>
  <c r="I1495" i="34"/>
  <c r="S1495" i="34" s="1"/>
  <c r="S1494" i="34"/>
  <c r="Q1494" i="34"/>
  <c r="S1493" i="34"/>
  <c r="Q1493" i="34"/>
  <c r="H1492" i="34"/>
  <c r="S1492" i="34" s="1"/>
  <c r="S1491" i="34"/>
  <c r="Q1491" i="34"/>
  <c r="S1490" i="34"/>
  <c r="Q1490" i="34"/>
  <c r="S1489" i="34"/>
  <c r="Q1489" i="34"/>
  <c r="S1488" i="34"/>
  <c r="Q1488" i="34"/>
  <c r="Q1487" i="34"/>
  <c r="I1487" i="34"/>
  <c r="S1487" i="34" s="1"/>
  <c r="S1486" i="34"/>
  <c r="Q1486" i="34"/>
  <c r="S1485" i="34"/>
  <c r="Q1485" i="34"/>
  <c r="S1484" i="34"/>
  <c r="Q1484" i="34"/>
  <c r="S1483" i="34"/>
  <c r="Q1483" i="34"/>
  <c r="S1482" i="34"/>
  <c r="Q1482" i="34"/>
  <c r="S1481" i="34"/>
  <c r="Q1481" i="34"/>
  <c r="S1480" i="34"/>
  <c r="Q1480" i="34"/>
  <c r="S1479" i="34"/>
  <c r="Q1479" i="34"/>
  <c r="S1478" i="34"/>
  <c r="Q1478" i="34"/>
  <c r="S1477" i="34"/>
  <c r="Q1477" i="34"/>
  <c r="S1476" i="34"/>
  <c r="Q1476" i="34"/>
  <c r="S1475" i="34"/>
  <c r="Q1475" i="34"/>
  <c r="S1474" i="34"/>
  <c r="Q1474" i="34"/>
  <c r="I1473" i="34"/>
  <c r="S1472" i="34"/>
  <c r="Q1472" i="34"/>
  <c r="S1471" i="34"/>
  <c r="Q1471" i="34"/>
  <c r="S1470" i="34"/>
  <c r="Q1470" i="34"/>
  <c r="S1469" i="34"/>
  <c r="Q1469" i="34"/>
  <c r="I1468" i="34"/>
  <c r="S1468" i="34" s="1"/>
  <c r="Q1467" i="34"/>
  <c r="I1467" i="34"/>
  <c r="S1467" i="34" s="1"/>
  <c r="S1466" i="34"/>
  <c r="Q1466" i="34"/>
  <c r="Q1465" i="34"/>
  <c r="I1465" i="34"/>
  <c r="S1464" i="34"/>
  <c r="Q1464" i="34"/>
  <c r="S1463" i="34"/>
  <c r="Q1463" i="34"/>
  <c r="S1462" i="34"/>
  <c r="Q1462" i="34"/>
  <c r="S1461" i="34"/>
  <c r="Q1461" i="34"/>
  <c r="S1460" i="34"/>
  <c r="Q1460" i="34"/>
  <c r="S1459" i="34"/>
  <c r="Q1459" i="34"/>
  <c r="S1458" i="34"/>
  <c r="Q1458" i="34"/>
  <c r="S1457" i="34"/>
  <c r="Q1457" i="34"/>
  <c r="S1456" i="34"/>
  <c r="Q1456" i="34"/>
  <c r="S1455" i="34"/>
  <c r="Q1455" i="34"/>
  <c r="S1454" i="34"/>
  <c r="Q1454" i="34"/>
  <c r="S1453" i="34"/>
  <c r="Q1453" i="34"/>
  <c r="S1452" i="34"/>
  <c r="Q1452" i="34"/>
  <c r="S1451" i="34"/>
  <c r="Q1451" i="34"/>
  <c r="S1450" i="34"/>
  <c r="Q1450" i="34"/>
  <c r="S1449" i="34"/>
  <c r="Q1449" i="34"/>
  <c r="S1448" i="34"/>
  <c r="Q1448" i="34"/>
  <c r="S1447" i="34"/>
  <c r="Q1447" i="34"/>
  <c r="S1446" i="34"/>
  <c r="Q1446" i="34"/>
  <c r="S1445" i="34"/>
  <c r="Q1445" i="34"/>
  <c r="I1444" i="34"/>
  <c r="S1443" i="34"/>
  <c r="Q1443" i="34"/>
  <c r="S1442" i="34"/>
  <c r="Q1442" i="34"/>
  <c r="S1441" i="34"/>
  <c r="Q1441" i="34"/>
  <c r="S1440" i="34"/>
  <c r="Q1440" i="34"/>
  <c r="S1439" i="34"/>
  <c r="Q1439" i="34"/>
  <c r="S1438" i="34"/>
  <c r="Q1438" i="34"/>
  <c r="S1437" i="34"/>
  <c r="Q1437" i="34"/>
  <c r="S1436" i="34"/>
  <c r="Q1436" i="34"/>
  <c r="S1435" i="34"/>
  <c r="Q1435" i="34"/>
  <c r="I1434" i="34"/>
  <c r="S1434" i="34" s="1"/>
  <c r="S1433" i="34"/>
  <c r="Q1433" i="34"/>
  <c r="S1432" i="34"/>
  <c r="Q1432" i="34"/>
  <c r="S1431" i="34"/>
  <c r="Q1431" i="34"/>
  <c r="S1430" i="34"/>
  <c r="Q1430" i="34"/>
  <c r="S1429" i="34"/>
  <c r="Q1429" i="34"/>
  <c r="S1428" i="34"/>
  <c r="Q1428" i="34"/>
  <c r="Q1427" i="34"/>
  <c r="I1427" i="34"/>
  <c r="S1427" i="34" s="1"/>
  <c r="S1426" i="34"/>
  <c r="Q1426" i="34"/>
  <c r="S1425" i="34"/>
  <c r="Q1425" i="34"/>
  <c r="S1424" i="34"/>
  <c r="Q1424" i="34"/>
  <c r="S1423" i="34"/>
  <c r="Q1423" i="34"/>
  <c r="S1422" i="34"/>
  <c r="Q1422" i="34"/>
  <c r="S1421" i="34"/>
  <c r="Q1421" i="34"/>
  <c r="S1420" i="34"/>
  <c r="Q1420" i="34"/>
  <c r="S1419" i="34"/>
  <c r="Q1419" i="34"/>
  <c r="S1418" i="34"/>
  <c r="Q1418" i="34"/>
  <c r="S1417" i="34"/>
  <c r="Q1417" i="34"/>
  <c r="S1416" i="34"/>
  <c r="Q1416" i="34"/>
  <c r="S1415" i="34"/>
  <c r="Q1415" i="34"/>
  <c r="S1414" i="34"/>
  <c r="Q1414" i="34"/>
  <c r="S1413" i="34"/>
  <c r="Q1413" i="34"/>
  <c r="S1412" i="34"/>
  <c r="Q1412" i="34"/>
  <c r="Q1411" i="34"/>
  <c r="I1411" i="34"/>
  <c r="S1410" i="34"/>
  <c r="Q1410" i="34"/>
  <c r="S1409" i="34"/>
  <c r="Q1409" i="34"/>
  <c r="S1408" i="34"/>
  <c r="Q1408" i="34"/>
  <c r="S1407" i="34"/>
  <c r="Q1407" i="34"/>
  <c r="S1406" i="34"/>
  <c r="Q1406" i="34"/>
  <c r="S1405" i="34"/>
  <c r="Q1405" i="34"/>
  <c r="S1404" i="34"/>
  <c r="Q1404" i="34"/>
  <c r="I1403" i="34"/>
  <c r="S1403" i="34" s="1"/>
  <c r="Q1402" i="34"/>
  <c r="I1402" i="34"/>
  <c r="S1402" i="34" s="1"/>
  <c r="S1401" i="34"/>
  <c r="Q1401" i="34"/>
  <c r="S1400" i="34"/>
  <c r="Q1400" i="34"/>
  <c r="S1399" i="34"/>
  <c r="Q1399" i="34"/>
  <c r="S1398" i="34"/>
  <c r="Q1398" i="34"/>
  <c r="S1397" i="34"/>
  <c r="Q1397" i="34"/>
  <c r="S1396" i="34"/>
  <c r="Q1396" i="34"/>
  <c r="S1395" i="34"/>
  <c r="Q1395" i="34"/>
  <c r="Q1394" i="34"/>
  <c r="I1394" i="34"/>
  <c r="S1394" i="34" s="1"/>
  <c r="S1393" i="34"/>
  <c r="Q1393" i="34"/>
  <c r="I1392" i="34"/>
  <c r="H1392" i="34"/>
  <c r="S1392" i="34" s="1"/>
  <c r="S1391" i="34"/>
  <c r="Q1391" i="34"/>
  <c r="S1390" i="34"/>
  <c r="Q1390" i="34"/>
  <c r="S1389" i="34"/>
  <c r="Q1389" i="34"/>
  <c r="S1388" i="34"/>
  <c r="Q1388" i="34"/>
  <c r="S1387" i="34"/>
  <c r="Q1387" i="34"/>
  <c r="S1386" i="34"/>
  <c r="Q1386" i="34"/>
  <c r="S1385" i="34"/>
  <c r="Q1385" i="34"/>
  <c r="S1384" i="34"/>
  <c r="Q1384" i="34"/>
  <c r="S1383" i="34"/>
  <c r="Q1383" i="34"/>
  <c r="S1382" i="34"/>
  <c r="Q1382" i="34"/>
  <c r="S1381" i="34"/>
  <c r="Q1381" i="34"/>
  <c r="Q1380" i="34"/>
  <c r="I1380" i="34"/>
  <c r="S1380" i="34" s="1"/>
  <c r="S1379" i="34"/>
  <c r="Q1379" i="34"/>
  <c r="S1378" i="34"/>
  <c r="Q1378" i="34"/>
  <c r="S1377" i="34"/>
  <c r="Q1377" i="34"/>
  <c r="S1376" i="34"/>
  <c r="Q1376" i="34"/>
  <c r="S1375" i="34"/>
  <c r="Q1375" i="34"/>
  <c r="S1374" i="34"/>
  <c r="Q1374" i="34"/>
  <c r="S1373" i="34"/>
  <c r="Q1373" i="34"/>
  <c r="S1372" i="34"/>
  <c r="Q1372" i="34"/>
  <c r="S1371" i="34"/>
  <c r="Q1371" i="34"/>
  <c r="S1370" i="34"/>
  <c r="Q1370" i="34"/>
  <c r="S1369" i="34"/>
  <c r="Q1369" i="34"/>
  <c r="S1368" i="34"/>
  <c r="Q1368" i="34"/>
  <c r="S1367" i="34"/>
  <c r="Q1367" i="34"/>
  <c r="S1366" i="34"/>
  <c r="Q1366" i="34"/>
  <c r="S1365" i="34"/>
  <c r="Q1365" i="34"/>
  <c r="S1364" i="34"/>
  <c r="Q1364" i="34"/>
  <c r="S1363" i="34"/>
  <c r="Q1363" i="34"/>
  <c r="S1362" i="34"/>
  <c r="Q1362" i="34"/>
  <c r="S1361" i="34"/>
  <c r="Q1361" i="34"/>
  <c r="S1360" i="34"/>
  <c r="Q1360" i="34"/>
  <c r="Q1359" i="34"/>
  <c r="I1359" i="34"/>
  <c r="S1359" i="34" s="1"/>
  <c r="S1358" i="34"/>
  <c r="Q1358" i="34"/>
  <c r="Q1357" i="34"/>
  <c r="I1357" i="34"/>
  <c r="S1357" i="34" s="1"/>
  <c r="I1356" i="34"/>
  <c r="S1355" i="34"/>
  <c r="Q1355" i="34"/>
  <c r="S1354" i="34"/>
  <c r="Q1354" i="34"/>
  <c r="S1353" i="34"/>
  <c r="I1353" i="34"/>
  <c r="S1352" i="34"/>
  <c r="Q1352" i="34"/>
  <c r="S1351" i="34"/>
  <c r="Q1351" i="34"/>
  <c r="S1350" i="34"/>
  <c r="Q1350" i="34"/>
  <c r="S1349" i="34"/>
  <c r="Q1349" i="34"/>
  <c r="S1348" i="34"/>
  <c r="Q1348" i="34"/>
  <c r="S1347" i="34"/>
  <c r="Q1347" i="34"/>
  <c r="Q1346" i="34"/>
  <c r="I1346" i="34"/>
  <c r="S1346" i="34" s="1"/>
  <c r="S1345" i="34"/>
  <c r="Q1345" i="34"/>
  <c r="S1344" i="34"/>
  <c r="Q1344" i="34"/>
  <c r="S1343" i="34"/>
  <c r="Q1343" i="34"/>
  <c r="S1342" i="34"/>
  <c r="Q1342" i="34"/>
  <c r="S1341" i="34"/>
  <c r="Q1341" i="34"/>
  <c r="S1340" i="34"/>
  <c r="Q1340" i="34"/>
  <c r="S1339" i="34"/>
  <c r="Q1339" i="34"/>
  <c r="S1338" i="34"/>
  <c r="Q1338" i="34"/>
  <c r="Q1337" i="34"/>
  <c r="I1337" i="34"/>
  <c r="S1337" i="34" s="1"/>
  <c r="S1336" i="34"/>
  <c r="Q1336" i="34"/>
  <c r="S1335" i="34"/>
  <c r="Q1335" i="34"/>
  <c r="Q1334" i="34"/>
  <c r="I1334" i="34"/>
  <c r="S1334" i="34" s="1"/>
  <c r="S1333" i="34"/>
  <c r="Q1333" i="34"/>
  <c r="S1332" i="34"/>
  <c r="Q1332" i="34"/>
  <c r="S1331" i="34"/>
  <c r="Q1331" i="34"/>
  <c r="Q1330" i="34"/>
  <c r="I1330" i="34"/>
  <c r="S1329" i="34"/>
  <c r="Q1329" i="34"/>
  <c r="S1328" i="34"/>
  <c r="Q1328" i="34"/>
  <c r="S1327" i="34"/>
  <c r="Q1327" i="34"/>
  <c r="S1326" i="34"/>
  <c r="Q1326" i="34"/>
  <c r="S1325" i="34"/>
  <c r="Q1325" i="34"/>
  <c r="S1324" i="34"/>
  <c r="Q1324" i="34"/>
  <c r="I1323" i="34"/>
  <c r="Q1323" i="34" s="1"/>
  <c r="S1322" i="34"/>
  <c r="Q1322" i="34"/>
  <c r="S1321" i="34"/>
  <c r="Q1321" i="34"/>
  <c r="S1320" i="34"/>
  <c r="Q1320" i="34"/>
  <c r="S1319" i="34"/>
  <c r="Q1319" i="34"/>
  <c r="S1318" i="34"/>
  <c r="Q1318" i="34"/>
  <c r="I1317" i="34"/>
  <c r="S1317" i="34" s="1"/>
  <c r="S1316" i="34"/>
  <c r="Q1316" i="34"/>
  <c r="Q1315" i="34"/>
  <c r="I1315" i="34"/>
  <c r="S1315" i="34" s="1"/>
  <c r="S1314" i="34"/>
  <c r="Q1314" i="34"/>
  <c r="S1313" i="34"/>
  <c r="Q1313" i="34"/>
  <c r="S1312" i="34"/>
  <c r="Q1312" i="34"/>
  <c r="S1311" i="34"/>
  <c r="Q1311" i="34"/>
  <c r="S1310" i="34"/>
  <c r="Q1310" i="34"/>
  <c r="S1309" i="34"/>
  <c r="Q1309" i="34"/>
  <c r="S1308" i="34"/>
  <c r="Q1308" i="34"/>
  <c r="S1307" i="34"/>
  <c r="Q1307" i="34"/>
  <c r="I1306" i="34"/>
  <c r="S1306" i="34" s="1"/>
  <c r="S1305" i="34"/>
  <c r="Q1305" i="34"/>
  <c r="Q1304" i="34"/>
  <c r="I1304" i="34"/>
  <c r="S1304" i="34" s="1"/>
  <c r="S1303" i="34"/>
  <c r="Q1303" i="34"/>
  <c r="S1302" i="34"/>
  <c r="Q1302" i="34"/>
  <c r="S1301" i="34"/>
  <c r="Q1301" i="34"/>
  <c r="I1300" i="34"/>
  <c r="I1299" i="34"/>
  <c r="Q1299" i="34" s="1"/>
  <c r="Q1298" i="34"/>
  <c r="I1298" i="34"/>
  <c r="S1298" i="34" s="1"/>
  <c r="S1297" i="34"/>
  <c r="Q1297" i="34"/>
  <c r="Q1296" i="34"/>
  <c r="I1296" i="34"/>
  <c r="S1296" i="34" s="1"/>
  <c r="S1295" i="34"/>
  <c r="Q1295" i="34"/>
  <c r="S1294" i="34"/>
  <c r="Q1294" i="34"/>
  <c r="S1293" i="34"/>
  <c r="Q1293" i="34"/>
  <c r="I1292" i="34"/>
  <c r="S1291" i="34"/>
  <c r="Q1291" i="34"/>
  <c r="S1290" i="34"/>
  <c r="Q1290" i="34"/>
  <c r="I1289" i="34"/>
  <c r="Q1289" i="34" s="1"/>
  <c r="S1288" i="34"/>
  <c r="Q1288" i="34"/>
  <c r="Q1287" i="34"/>
  <c r="I1287" i="34"/>
  <c r="S1287" i="34" s="1"/>
  <c r="Q1286" i="34"/>
  <c r="I1286" i="34"/>
  <c r="S1286" i="34" s="1"/>
  <c r="S1285" i="34"/>
  <c r="Q1285" i="34"/>
  <c r="S1284" i="34"/>
  <c r="Q1284" i="34"/>
  <c r="I1283" i="34"/>
  <c r="S1282" i="34"/>
  <c r="Q1282" i="34"/>
  <c r="S1281" i="34"/>
  <c r="Q1281" i="34"/>
  <c r="S1280" i="34"/>
  <c r="Q1280" i="34"/>
  <c r="I1279" i="34"/>
  <c r="Q1279" i="34" s="1"/>
  <c r="Q1278" i="34"/>
  <c r="I1278" i="34"/>
  <c r="S1278" i="34" s="1"/>
  <c r="S1277" i="34"/>
  <c r="Q1277" i="34"/>
  <c r="Q1276" i="34"/>
  <c r="I1276" i="34"/>
  <c r="S1276" i="34" s="1"/>
  <c r="S1275" i="34"/>
  <c r="Q1275" i="34"/>
  <c r="S1274" i="34"/>
  <c r="Q1274" i="34"/>
  <c r="S1273" i="34"/>
  <c r="Q1273" i="34"/>
  <c r="S1272" i="34"/>
  <c r="Q1272" i="34"/>
  <c r="S1271" i="34"/>
  <c r="Q1271" i="34"/>
  <c r="S1270" i="34"/>
  <c r="Q1270" i="34"/>
  <c r="S1269" i="34"/>
  <c r="Q1269" i="34"/>
  <c r="I1268" i="34"/>
  <c r="S1267" i="34"/>
  <c r="Q1267" i="34"/>
  <c r="S1266" i="34"/>
  <c r="Q1266" i="34"/>
  <c r="S1265" i="34"/>
  <c r="Q1265" i="34"/>
  <c r="S1264" i="34"/>
  <c r="Q1264" i="34"/>
  <c r="S1263" i="34"/>
  <c r="Q1263" i="34"/>
  <c r="S1262" i="34"/>
  <c r="Q1262" i="34"/>
  <c r="S1261" i="34"/>
  <c r="Q1261" i="34"/>
  <c r="S1260" i="34"/>
  <c r="Q1260" i="34"/>
  <c r="S1259" i="34"/>
  <c r="Q1259" i="34"/>
  <c r="I1258" i="34"/>
  <c r="Q1258" i="34" s="1"/>
  <c r="S1257" i="34"/>
  <c r="Q1257" i="34"/>
  <c r="S1256" i="34"/>
  <c r="Q1256" i="34"/>
  <c r="Q1255" i="34"/>
  <c r="I1255" i="34"/>
  <c r="S1255" i="34" s="1"/>
  <c r="S1254" i="34"/>
  <c r="Q1254" i="34"/>
  <c r="S1253" i="34"/>
  <c r="Q1253" i="34"/>
  <c r="Q1252" i="34"/>
  <c r="I1252" i="34"/>
  <c r="S1252" i="34" s="1"/>
  <c r="S1251" i="34"/>
  <c r="Q1251" i="34"/>
  <c r="S1250" i="34"/>
  <c r="Q1250" i="34"/>
  <c r="I1249" i="34"/>
  <c r="S1248" i="34"/>
  <c r="Q1248" i="34"/>
  <c r="S1247" i="34"/>
  <c r="Q1247" i="34"/>
  <c r="S1246" i="34"/>
  <c r="Q1246" i="34"/>
  <c r="S1245" i="34"/>
  <c r="Q1245" i="34"/>
  <c r="S1244" i="34"/>
  <c r="Q1244" i="34"/>
  <c r="I1243" i="34"/>
  <c r="Q1243" i="34" s="1"/>
  <c r="S1242" i="34"/>
  <c r="Q1242" i="34"/>
  <c r="Q1241" i="34"/>
  <c r="I1241" i="34"/>
  <c r="S1241" i="34" s="1"/>
  <c r="S1240" i="34"/>
  <c r="Q1240" i="34"/>
  <c r="S1239" i="34"/>
  <c r="Q1239" i="34"/>
  <c r="S1238" i="34"/>
  <c r="Q1238" i="34"/>
  <c r="S1237" i="34"/>
  <c r="Q1237" i="34"/>
  <c r="S1236" i="34"/>
  <c r="Q1236" i="34"/>
  <c r="Q1235" i="34"/>
  <c r="I1235" i="34"/>
  <c r="S1235" i="34" s="1"/>
  <c r="S1234" i="34"/>
  <c r="Q1234" i="34"/>
  <c r="I1233" i="34"/>
  <c r="S1232" i="34"/>
  <c r="Q1232" i="34"/>
  <c r="I1231" i="34"/>
  <c r="Q1231" i="34" s="1"/>
  <c r="S1230" i="34"/>
  <c r="Q1230" i="34"/>
  <c r="S1229" i="34"/>
  <c r="Q1229" i="34"/>
  <c r="S1228" i="34"/>
  <c r="Q1228" i="34"/>
  <c r="Q1227" i="34"/>
  <c r="I1227" i="34"/>
  <c r="S1227" i="34" s="1"/>
  <c r="S1226" i="34"/>
  <c r="Q1226" i="34"/>
  <c r="Q1225" i="34"/>
  <c r="I1225" i="34"/>
  <c r="S1225" i="34" s="1"/>
  <c r="S1224" i="34"/>
  <c r="Q1224" i="34"/>
  <c r="S1223" i="34"/>
  <c r="Q1223" i="34"/>
  <c r="I1222" i="34"/>
  <c r="H1222" i="34"/>
  <c r="Q1222" i="34" s="1"/>
  <c r="Q1221" i="34"/>
  <c r="I1221" i="34"/>
  <c r="S1221" i="34" s="1"/>
  <c r="S1220" i="34"/>
  <c r="Q1220" i="34"/>
  <c r="S1219" i="34"/>
  <c r="Q1219" i="34"/>
  <c r="S1218" i="34"/>
  <c r="Q1218" i="34"/>
  <c r="Q1217" i="34"/>
  <c r="I1217" i="34"/>
  <c r="S1217" i="34" s="1"/>
  <c r="S1216" i="34"/>
  <c r="Q1216" i="34"/>
  <c r="S1215" i="34"/>
  <c r="Q1215" i="34"/>
  <c r="S1214" i="34"/>
  <c r="Q1214" i="34"/>
  <c r="S1213" i="34"/>
  <c r="Q1213" i="34"/>
  <c r="S1212" i="34"/>
  <c r="Q1212" i="34"/>
  <c r="S1211" i="34"/>
  <c r="Q1211" i="34"/>
  <c r="S1210" i="34"/>
  <c r="Q1210" i="34"/>
  <c r="S1209" i="34"/>
  <c r="Q1209" i="34"/>
  <c r="S1208" i="34"/>
  <c r="Q1208" i="34"/>
  <c r="S1207" i="34"/>
  <c r="Q1207" i="34"/>
  <c r="H1206" i="34"/>
  <c r="S1206" i="34" s="1"/>
  <c r="S1205" i="34"/>
  <c r="Q1205" i="34"/>
  <c r="S1204" i="34"/>
  <c r="Q1204" i="34"/>
  <c r="S1203" i="34"/>
  <c r="Q1203" i="34"/>
  <c r="S1202" i="34"/>
  <c r="Q1202" i="34"/>
  <c r="S1201" i="34"/>
  <c r="Q1201" i="34"/>
  <c r="S1200" i="34"/>
  <c r="Q1200" i="34"/>
  <c r="S1199" i="34"/>
  <c r="Q1199" i="34"/>
  <c r="S1198" i="34"/>
  <c r="Q1198" i="34"/>
  <c r="I1197" i="34"/>
  <c r="Q1197" i="34" s="1"/>
  <c r="Q1196" i="34"/>
  <c r="I1196" i="34"/>
  <c r="S1196" i="34" s="1"/>
  <c r="Q1195" i="34"/>
  <c r="I1195" i="34"/>
  <c r="S1195" i="34" s="1"/>
  <c r="H1194" i="34"/>
  <c r="S1194" i="34" s="1"/>
  <c r="S1193" i="34"/>
  <c r="Q1193" i="34"/>
  <c r="S1192" i="34"/>
  <c r="Q1192" i="34"/>
  <c r="S1191" i="34"/>
  <c r="Q1191" i="34"/>
  <c r="S1190" i="34"/>
  <c r="Q1190" i="34"/>
  <c r="I1189" i="34"/>
  <c r="Q1189" i="34" s="1"/>
  <c r="Q1188" i="34"/>
  <c r="I1188" i="34"/>
  <c r="S1188" i="34" s="1"/>
  <c r="Q1187" i="34"/>
  <c r="I1187" i="34"/>
  <c r="S1187" i="34" s="1"/>
  <c r="I1186" i="34"/>
  <c r="S1185" i="34"/>
  <c r="Q1185" i="34"/>
  <c r="S1184" i="34"/>
  <c r="Q1184" i="34"/>
  <c r="S1183" i="34"/>
  <c r="Q1183" i="34"/>
  <c r="S1182" i="34"/>
  <c r="Q1182" i="34"/>
  <c r="S1181" i="34"/>
  <c r="Q1181" i="34"/>
  <c r="S1180" i="34"/>
  <c r="Q1180" i="34"/>
  <c r="S1179" i="34"/>
  <c r="Q1179" i="34"/>
  <c r="S1178" i="34"/>
  <c r="Q1178" i="34"/>
  <c r="S1177" i="34"/>
  <c r="Q1177" i="34"/>
  <c r="S1176" i="34"/>
  <c r="Q1176" i="34"/>
  <c r="S1175" i="34"/>
  <c r="Q1175" i="34"/>
  <c r="S1174" i="34"/>
  <c r="Q1174" i="34"/>
  <c r="S1173" i="34"/>
  <c r="Q1173" i="34"/>
  <c r="S1172" i="34"/>
  <c r="Q1172" i="34"/>
  <c r="S1171" i="34"/>
  <c r="Q1171" i="34"/>
  <c r="I1170" i="34"/>
  <c r="Q1170" i="34" s="1"/>
  <c r="S1169" i="34"/>
  <c r="Q1169" i="34"/>
  <c r="S1168" i="34"/>
  <c r="Q1168" i="34"/>
  <c r="S1167" i="34"/>
  <c r="Q1167" i="34"/>
  <c r="I1166" i="34"/>
  <c r="H1166" i="34"/>
  <c r="S1166" i="34" s="1"/>
  <c r="S1165" i="34"/>
  <c r="Q1165" i="34"/>
  <c r="S1164" i="34"/>
  <c r="Q1164" i="34"/>
  <c r="S1163" i="34"/>
  <c r="Q1163" i="34"/>
  <c r="S1162" i="34"/>
  <c r="Q1162" i="34"/>
  <c r="S1161" i="34"/>
  <c r="Q1161" i="34"/>
  <c r="S1160" i="34"/>
  <c r="Q1160" i="34"/>
  <c r="S1159" i="34"/>
  <c r="Q1159" i="34"/>
  <c r="S1158" i="34"/>
  <c r="Q1158" i="34"/>
  <c r="S1157" i="34"/>
  <c r="Q1157" i="34"/>
  <c r="S1156" i="34"/>
  <c r="Q1156" i="34"/>
  <c r="S1155" i="34"/>
  <c r="Q1155" i="34"/>
  <c r="I1154" i="34"/>
  <c r="S1153" i="34"/>
  <c r="Q1153" i="34"/>
  <c r="S1152" i="34"/>
  <c r="Q1152" i="34"/>
  <c r="S1151" i="34"/>
  <c r="Q1151" i="34"/>
  <c r="S1150" i="34"/>
  <c r="Q1150" i="34"/>
  <c r="I1149" i="34"/>
  <c r="Q1149" i="34" s="1"/>
  <c r="Q1148" i="34"/>
  <c r="I1148" i="34"/>
  <c r="S1148" i="34" s="1"/>
  <c r="S1147" i="34"/>
  <c r="Q1147" i="34"/>
  <c r="S1146" i="34"/>
  <c r="Q1146" i="34"/>
  <c r="S1145" i="34"/>
  <c r="Q1145" i="34"/>
  <c r="S1144" i="34"/>
  <c r="Q1144" i="34"/>
  <c r="S1143" i="34"/>
  <c r="Q1143" i="34"/>
  <c r="S1142" i="34"/>
  <c r="Q1142" i="34"/>
  <c r="S1141" i="34"/>
  <c r="Q1141" i="34"/>
  <c r="S1140" i="34"/>
  <c r="Q1140" i="34"/>
  <c r="S1139" i="34"/>
  <c r="Q1139" i="34"/>
  <c r="S1138" i="34"/>
  <c r="Q1138" i="34"/>
  <c r="S1137" i="34"/>
  <c r="Q1137" i="34"/>
  <c r="S1136" i="34"/>
  <c r="Q1136" i="34"/>
  <c r="Q1135" i="34"/>
  <c r="I1135" i="34"/>
  <c r="S1135" i="34" s="1"/>
  <c r="S1134" i="34"/>
  <c r="Q1134" i="34"/>
  <c r="S1133" i="34"/>
  <c r="Q1133" i="34"/>
  <c r="S1132" i="34"/>
  <c r="Q1132" i="34"/>
  <c r="I1131" i="34"/>
  <c r="S1130" i="34"/>
  <c r="Q1130" i="34"/>
  <c r="S1129" i="34"/>
  <c r="Q1129" i="34"/>
  <c r="Q1128" i="34"/>
  <c r="I1128" i="34"/>
  <c r="S1128" i="34" s="1"/>
  <c r="S1127" i="34"/>
  <c r="Q1127" i="34"/>
  <c r="S1126" i="34"/>
  <c r="Q1126" i="34"/>
  <c r="S1125" i="34"/>
  <c r="Q1125" i="34"/>
  <c r="S1124" i="34"/>
  <c r="Q1124" i="34"/>
  <c r="S1123" i="34"/>
  <c r="Q1123" i="34"/>
  <c r="I1122" i="34"/>
  <c r="H1122" i="34"/>
  <c r="S1122" i="34" s="1"/>
  <c r="S1121" i="34"/>
  <c r="Q1121" i="34"/>
  <c r="S1120" i="34"/>
  <c r="Q1120" i="34"/>
  <c r="S1119" i="34"/>
  <c r="Q1119" i="34"/>
  <c r="S1118" i="34"/>
  <c r="Q1118" i="34"/>
  <c r="S1117" i="34"/>
  <c r="Q1117" i="34"/>
  <c r="S1116" i="34"/>
  <c r="Q1116" i="34"/>
  <c r="S1115" i="34"/>
  <c r="Q1115" i="34"/>
  <c r="I1114" i="34"/>
  <c r="S1113" i="34"/>
  <c r="Q1113" i="34"/>
  <c r="S1112" i="34"/>
  <c r="Q1112" i="34"/>
  <c r="Q1111" i="34"/>
  <c r="I1111" i="34"/>
  <c r="S1111" i="34" s="1"/>
  <c r="Q1110" i="34"/>
  <c r="I1110" i="34"/>
  <c r="S1110" i="34" s="1"/>
  <c r="Q1109" i="34"/>
  <c r="I1109" i="34"/>
  <c r="S1109" i="34" s="1"/>
  <c r="I1108" i="34"/>
  <c r="S1107" i="34"/>
  <c r="Q1107" i="34"/>
  <c r="Q1106" i="34"/>
  <c r="I1106" i="34"/>
  <c r="S1106" i="34" s="1"/>
  <c r="S1105" i="34"/>
  <c r="Q1105" i="34"/>
  <c r="S1104" i="34"/>
  <c r="Q1104" i="34"/>
  <c r="S1103" i="34"/>
  <c r="Q1103" i="34"/>
  <c r="S1102" i="34"/>
  <c r="Q1102" i="34"/>
  <c r="S1101" i="34"/>
  <c r="Q1101" i="34"/>
  <c r="S1100" i="34"/>
  <c r="Q1100" i="34"/>
  <c r="S1099" i="34"/>
  <c r="Q1099" i="34"/>
  <c r="S1098" i="34"/>
  <c r="Q1098" i="34"/>
  <c r="S1097" i="34"/>
  <c r="Q1097" i="34"/>
  <c r="S1096" i="34"/>
  <c r="Q1096" i="34"/>
  <c r="S1095" i="34"/>
  <c r="Q1095" i="34"/>
  <c r="S1094" i="34"/>
  <c r="Q1094" i="34"/>
  <c r="S1093" i="34"/>
  <c r="Q1093" i="34"/>
  <c r="S1092" i="34"/>
  <c r="Q1092" i="34"/>
  <c r="S1091" i="34"/>
  <c r="Q1091" i="34"/>
  <c r="S1090" i="34"/>
  <c r="Q1090" i="34"/>
  <c r="S1089" i="34"/>
  <c r="Q1089" i="34"/>
  <c r="S1088" i="34"/>
  <c r="Q1088" i="34"/>
  <c r="S1087" i="34"/>
  <c r="Q1087" i="34"/>
  <c r="S1086" i="34"/>
  <c r="Q1086" i="34"/>
  <c r="S1085" i="34"/>
  <c r="Q1085" i="34"/>
  <c r="Q1084" i="34"/>
  <c r="I1084" i="34"/>
  <c r="S1084" i="34" s="1"/>
  <c r="S1083" i="34"/>
  <c r="Q1083" i="34"/>
  <c r="S1082" i="34"/>
  <c r="Q1082" i="34"/>
  <c r="S1081" i="34"/>
  <c r="Q1081" i="34"/>
  <c r="S1080" i="34"/>
  <c r="Q1080" i="34"/>
  <c r="S1079" i="34"/>
  <c r="Q1079" i="34"/>
  <c r="S1078" i="34"/>
  <c r="Q1078" i="34"/>
  <c r="S1077" i="34"/>
  <c r="Q1077" i="34"/>
  <c r="S1076" i="34"/>
  <c r="Q1076" i="34"/>
  <c r="Q1075" i="34"/>
  <c r="I1075" i="34"/>
  <c r="S1075" i="34" s="1"/>
  <c r="S1074" i="34"/>
  <c r="Q1074" i="34"/>
  <c r="S1073" i="34"/>
  <c r="Q1073" i="34"/>
  <c r="S1072" i="34"/>
  <c r="Q1072" i="34"/>
  <c r="S1071" i="34"/>
  <c r="Q1071" i="34"/>
  <c r="S1070" i="34"/>
  <c r="Q1070" i="34"/>
  <c r="S1069" i="34"/>
  <c r="Q1069" i="34"/>
  <c r="I1068" i="34"/>
  <c r="S1067" i="34"/>
  <c r="Q1067" i="34"/>
  <c r="I1066" i="34"/>
  <c r="Q1066" i="34" s="1"/>
  <c r="S1065" i="34"/>
  <c r="Q1065" i="34"/>
  <c r="S1064" i="34"/>
  <c r="Q1064" i="34"/>
  <c r="S1063" i="34"/>
  <c r="Q1063" i="34"/>
  <c r="S1062" i="34"/>
  <c r="Q1062" i="34"/>
  <c r="S1061" i="34"/>
  <c r="Q1061" i="34"/>
  <c r="I1060" i="34"/>
  <c r="H1060" i="34"/>
  <c r="S1060" i="34" s="1"/>
  <c r="I1059" i="34"/>
  <c r="I1058" i="34"/>
  <c r="Q1058" i="34" s="1"/>
  <c r="S1057" i="34"/>
  <c r="Q1057" i="34"/>
  <c r="S1056" i="34"/>
  <c r="Q1056" i="34"/>
  <c r="S1055" i="34"/>
  <c r="Q1055" i="34"/>
  <c r="S1054" i="34"/>
  <c r="Q1054" i="34"/>
  <c r="Q1053" i="34"/>
  <c r="I1053" i="34"/>
  <c r="S1053" i="34" s="1"/>
  <c r="S1052" i="34"/>
  <c r="Q1052" i="34"/>
  <c r="S1051" i="34"/>
  <c r="Q1051" i="34"/>
  <c r="S1050" i="34"/>
  <c r="Q1050" i="34"/>
  <c r="S1049" i="34"/>
  <c r="Q1049" i="34"/>
  <c r="S1048" i="34"/>
  <c r="Q1048" i="34"/>
  <c r="Q1047" i="34"/>
  <c r="I1047" i="34"/>
  <c r="S1047" i="34" s="1"/>
  <c r="I1046" i="34"/>
  <c r="S1045" i="34"/>
  <c r="Q1045" i="34"/>
  <c r="S1044" i="34"/>
  <c r="Q1044" i="34"/>
  <c r="S1043" i="34"/>
  <c r="Q1043" i="34"/>
  <c r="I1042" i="34"/>
  <c r="Q1042" i="34" s="1"/>
  <c r="S1041" i="34"/>
  <c r="Q1041" i="34"/>
  <c r="S1040" i="34"/>
  <c r="Q1040" i="34"/>
  <c r="S1039" i="34"/>
  <c r="Q1039" i="34"/>
  <c r="S1038" i="34"/>
  <c r="Q1038" i="34"/>
  <c r="S1037" i="34"/>
  <c r="Q1037" i="34"/>
  <c r="S1036" i="34"/>
  <c r="Q1036" i="34"/>
  <c r="S1035" i="34"/>
  <c r="Q1035" i="34"/>
  <c r="S1034" i="34"/>
  <c r="Q1034" i="34"/>
  <c r="S1033" i="34"/>
  <c r="Q1033" i="34"/>
  <c r="S1032" i="34"/>
  <c r="Q1032" i="34"/>
  <c r="S1031" i="34"/>
  <c r="Q1031" i="34"/>
  <c r="Q1030" i="34"/>
  <c r="I1030" i="34"/>
  <c r="S1030" i="34" s="1"/>
  <c r="S1029" i="34"/>
  <c r="Q1029" i="34"/>
  <c r="S1028" i="34"/>
  <c r="Q1028" i="34"/>
  <c r="S1027" i="34"/>
  <c r="Q1027" i="34"/>
  <c r="S1026" i="34"/>
  <c r="Q1026" i="34"/>
  <c r="S1025" i="34"/>
  <c r="Q1025" i="34"/>
  <c r="S1024" i="34"/>
  <c r="Q1024" i="34"/>
  <c r="S1023" i="34"/>
  <c r="Q1023" i="34"/>
  <c r="S1022" i="34"/>
  <c r="Q1022" i="34"/>
  <c r="S1021" i="34"/>
  <c r="Q1021" i="34"/>
  <c r="S1020" i="34"/>
  <c r="Q1020" i="34"/>
  <c r="S1019" i="34"/>
  <c r="Q1019" i="34"/>
  <c r="S1018" i="34"/>
  <c r="Q1018" i="34"/>
  <c r="S1017" i="34"/>
  <c r="Q1017" i="34"/>
  <c r="S1016" i="34"/>
  <c r="Q1016" i="34"/>
  <c r="S1015" i="34"/>
  <c r="Q1015" i="34"/>
  <c r="S1014" i="34"/>
  <c r="Q1014" i="34"/>
  <c r="S1013" i="34"/>
  <c r="Q1013" i="34"/>
  <c r="Q1012" i="34"/>
  <c r="I1012" i="34"/>
  <c r="S1012" i="34" s="1"/>
  <c r="S1011" i="34"/>
  <c r="Q1011" i="34"/>
  <c r="I1010" i="34"/>
  <c r="S1009" i="34"/>
  <c r="Q1009" i="34"/>
  <c r="I1008" i="34"/>
  <c r="Q1008" i="34" s="1"/>
  <c r="S1007" i="34"/>
  <c r="Q1007" i="34"/>
  <c r="S1006" i="34"/>
  <c r="Q1006" i="34"/>
  <c r="S1005" i="34"/>
  <c r="Q1005" i="34"/>
  <c r="S1004" i="34"/>
  <c r="Q1004" i="34"/>
  <c r="S1003" i="34"/>
  <c r="Q1003" i="34"/>
  <c r="Q1002" i="34"/>
  <c r="I1002" i="34"/>
  <c r="S1002" i="34" s="1"/>
  <c r="S1001" i="34"/>
  <c r="Q1001" i="34"/>
  <c r="S1000" i="34"/>
  <c r="Q1000" i="34"/>
  <c r="S999" i="34"/>
  <c r="Q999" i="34"/>
  <c r="S998" i="34"/>
  <c r="Q998" i="34"/>
  <c r="S997" i="34"/>
  <c r="Q997" i="34"/>
  <c r="Q996" i="34"/>
  <c r="I996" i="34"/>
  <c r="S996" i="34" s="1"/>
  <c r="I995" i="34"/>
  <c r="S994" i="34"/>
  <c r="Q994" i="34"/>
  <c r="S993" i="34"/>
  <c r="Q993" i="34"/>
  <c r="S992" i="34"/>
  <c r="Q992" i="34"/>
  <c r="S991" i="34"/>
  <c r="Q991" i="34"/>
  <c r="S990" i="34"/>
  <c r="Q990" i="34"/>
  <c r="I989" i="34"/>
  <c r="Q989" i="34" s="1"/>
  <c r="S988" i="34"/>
  <c r="Q988" i="34"/>
  <c r="S987" i="34"/>
  <c r="Q987" i="34"/>
  <c r="S986" i="34"/>
  <c r="Q986" i="34"/>
  <c r="S985" i="34"/>
  <c r="Q985" i="34"/>
  <c r="S984" i="34"/>
  <c r="Q984" i="34"/>
  <c r="Q983" i="34"/>
  <c r="I983" i="34"/>
  <c r="S983" i="34" s="1"/>
  <c r="S982" i="34"/>
  <c r="Q982" i="34"/>
  <c r="Q981" i="34"/>
  <c r="I981" i="34"/>
  <c r="S981" i="34" s="1"/>
  <c r="S980" i="34"/>
  <c r="Q980" i="34"/>
  <c r="I979" i="34"/>
  <c r="I978" i="34"/>
  <c r="Q978" i="34" s="1"/>
  <c r="S977" i="34"/>
  <c r="Q977" i="34"/>
  <c r="S976" i="34"/>
  <c r="Q976" i="34"/>
  <c r="Q975" i="34"/>
  <c r="I975" i="34"/>
  <c r="S975" i="34" s="1"/>
  <c r="S974" i="34"/>
  <c r="Q974" i="34"/>
  <c r="S973" i="34"/>
  <c r="Q973" i="34"/>
  <c r="S972" i="34"/>
  <c r="Q972" i="34"/>
  <c r="S971" i="34"/>
  <c r="Q971" i="34"/>
  <c r="S970" i="34"/>
  <c r="Q970" i="34"/>
  <c r="S969" i="34"/>
  <c r="Q969" i="34"/>
  <c r="Q968" i="34"/>
  <c r="I968" i="34"/>
  <c r="S968" i="34" s="1"/>
  <c r="S967" i="34"/>
  <c r="Q967" i="34"/>
  <c r="S966" i="34"/>
  <c r="Q966" i="34"/>
  <c r="S965" i="34"/>
  <c r="I965" i="34"/>
  <c r="S964" i="34"/>
  <c r="Q964" i="34"/>
  <c r="I963" i="34"/>
  <c r="Q963" i="34" s="1"/>
  <c r="S962" i="34"/>
  <c r="Q962" i="34"/>
  <c r="S961" i="34"/>
  <c r="Q961" i="34"/>
  <c r="S960" i="34"/>
  <c r="Q960" i="34"/>
  <c r="I959" i="34"/>
  <c r="H959" i="34"/>
  <c r="S959" i="34" s="1"/>
  <c r="I958" i="34"/>
  <c r="I957" i="34"/>
  <c r="Q957" i="34" s="1"/>
  <c r="S956" i="34"/>
  <c r="Q956" i="34"/>
  <c r="S955" i="34"/>
  <c r="Q955" i="34"/>
  <c r="S954" i="34"/>
  <c r="Q954" i="34"/>
  <c r="S953" i="34"/>
  <c r="Q953" i="34"/>
  <c r="S952" i="34"/>
  <c r="Q952" i="34"/>
  <c r="S951" i="34"/>
  <c r="Q951" i="34"/>
  <c r="Q950" i="34"/>
  <c r="I950" i="34"/>
  <c r="S950" i="34" s="1"/>
  <c r="S949" i="34"/>
  <c r="Q949" i="34"/>
  <c r="Q948" i="34"/>
  <c r="I948" i="34"/>
  <c r="S948" i="34" s="1"/>
  <c r="S947" i="34"/>
  <c r="Q947" i="34"/>
  <c r="I947" i="34"/>
  <c r="S946" i="34"/>
  <c r="Q946" i="34"/>
  <c r="I945" i="34"/>
  <c r="Q944" i="34"/>
  <c r="I944" i="34"/>
  <c r="S944" i="34" s="1"/>
  <c r="S943" i="34"/>
  <c r="Q943" i="34"/>
  <c r="S942" i="34"/>
  <c r="Q942" i="34"/>
  <c r="S941" i="34"/>
  <c r="Q941" i="34"/>
  <c r="Q940" i="34"/>
  <c r="I940" i="34"/>
  <c r="S940" i="34" s="1"/>
  <c r="S939" i="34"/>
  <c r="I939" i="34"/>
  <c r="S938" i="34"/>
  <c r="Q938" i="34"/>
  <c r="S937" i="34"/>
  <c r="Q937" i="34"/>
  <c r="S936" i="34"/>
  <c r="Q936" i="34"/>
  <c r="S935" i="34"/>
  <c r="Q935" i="34"/>
  <c r="S934" i="34"/>
  <c r="Q934" i="34"/>
  <c r="S933" i="34"/>
  <c r="Q933" i="34"/>
  <c r="S932" i="34"/>
  <c r="Q932" i="34"/>
  <c r="S931" i="34"/>
  <c r="Q931" i="34"/>
  <c r="S930" i="34"/>
  <c r="Q930" i="34"/>
  <c r="S929" i="34"/>
  <c r="Q929" i="34"/>
  <c r="S928" i="34"/>
  <c r="Q928" i="34"/>
  <c r="S927" i="34"/>
  <c r="Q927" i="34"/>
  <c r="S926" i="34"/>
  <c r="Q926" i="34"/>
  <c r="S925" i="34"/>
  <c r="Q925" i="34"/>
  <c r="S924" i="34"/>
  <c r="Q924" i="34"/>
  <c r="S923" i="34"/>
  <c r="Q923" i="34"/>
  <c r="S922" i="34"/>
  <c r="Q922" i="34"/>
  <c r="S921" i="34"/>
  <c r="Q921" i="34"/>
  <c r="S920" i="34"/>
  <c r="Q920" i="34"/>
  <c r="S919" i="34"/>
  <c r="Q919" i="34"/>
  <c r="I918" i="34"/>
  <c r="S918" i="34" s="1"/>
  <c r="S917" i="34"/>
  <c r="Q917" i="34"/>
  <c r="S916" i="34"/>
  <c r="Q916" i="34"/>
  <c r="S915" i="34"/>
  <c r="Q915" i="34"/>
  <c r="S914" i="34"/>
  <c r="Q914" i="34"/>
  <c r="Q913" i="34"/>
  <c r="I913" i="34"/>
  <c r="S913" i="34" s="1"/>
  <c r="S912" i="34"/>
  <c r="Q912" i="34"/>
  <c r="S911" i="34"/>
  <c r="Q911" i="34"/>
  <c r="Q910" i="34"/>
  <c r="I910" i="34"/>
  <c r="S910" i="34" s="1"/>
  <c r="S909" i="34"/>
  <c r="Q909" i="34"/>
  <c r="S908" i="34"/>
  <c r="Q908" i="34"/>
  <c r="S907" i="34"/>
  <c r="Q907" i="34"/>
  <c r="S906" i="34"/>
  <c r="Q906" i="34"/>
  <c r="S905" i="34"/>
  <c r="Q905" i="34"/>
  <c r="S904" i="34"/>
  <c r="Q904" i="34"/>
  <c r="Q903" i="34"/>
  <c r="I903" i="34"/>
  <c r="S902" i="34"/>
  <c r="I902" i="34"/>
  <c r="Q901" i="34"/>
  <c r="I901" i="34"/>
  <c r="S901" i="34" s="1"/>
  <c r="Q900" i="34"/>
  <c r="I900" i="34"/>
  <c r="S900" i="34" s="1"/>
  <c r="S899" i="34"/>
  <c r="Q899" i="34"/>
  <c r="I898" i="34"/>
  <c r="I897" i="34"/>
  <c r="S897" i="34" s="1"/>
  <c r="Q896" i="34"/>
  <c r="I896" i="34"/>
  <c r="S896" i="34" s="1"/>
  <c r="S895" i="34"/>
  <c r="Q895" i="34"/>
  <c r="S894" i="34"/>
  <c r="Q894" i="34"/>
  <c r="S893" i="34"/>
  <c r="Q893" i="34"/>
  <c r="S892" i="34"/>
  <c r="Q892" i="34"/>
  <c r="S891" i="34"/>
  <c r="Q891" i="34"/>
  <c r="Q890" i="34"/>
  <c r="I890" i="34"/>
  <c r="S890" i="34" s="1"/>
  <c r="S889" i="34"/>
  <c r="I889" i="34"/>
  <c r="S888" i="34"/>
  <c r="Q888" i="34"/>
  <c r="S887" i="34"/>
  <c r="Q887" i="34"/>
  <c r="S886" i="34"/>
  <c r="Q886" i="34"/>
  <c r="S885" i="34"/>
  <c r="Q885" i="34"/>
  <c r="S884" i="34"/>
  <c r="Q884" i="34"/>
  <c r="S883" i="34"/>
  <c r="I883" i="34"/>
  <c r="S882" i="34"/>
  <c r="Q882" i="34"/>
  <c r="S881" i="34"/>
  <c r="Q881" i="34"/>
  <c r="S880" i="34"/>
  <c r="Q880" i="34"/>
  <c r="Q879" i="34"/>
  <c r="I879" i="34"/>
  <c r="S879" i="34" s="1"/>
  <c r="S878" i="34"/>
  <c r="Q878" i="34"/>
  <c r="Q877" i="34"/>
  <c r="I877" i="34"/>
  <c r="S877" i="34" s="1"/>
  <c r="S876" i="34"/>
  <c r="Q876" i="34"/>
  <c r="S875" i="34"/>
  <c r="Q875" i="34"/>
  <c r="S874" i="34"/>
  <c r="Q874" i="34"/>
  <c r="S873" i="34"/>
  <c r="Q873" i="34"/>
  <c r="S872" i="34"/>
  <c r="Q872" i="34"/>
  <c r="I871" i="34"/>
  <c r="S870" i="34"/>
  <c r="Q870" i="34"/>
  <c r="S869" i="34"/>
  <c r="Q869" i="34"/>
  <c r="S868" i="34"/>
  <c r="Q868" i="34"/>
  <c r="I867" i="34"/>
  <c r="S867" i="34" s="1"/>
  <c r="S866" i="34"/>
  <c r="Q866" i="34"/>
  <c r="S865" i="34"/>
  <c r="Q865" i="34"/>
  <c r="S864" i="34"/>
  <c r="Q864" i="34"/>
  <c r="S863" i="34"/>
  <c r="Q863" i="34"/>
  <c r="S862" i="34"/>
  <c r="Q862" i="34"/>
  <c r="S861" i="34"/>
  <c r="Q861" i="34"/>
  <c r="S860" i="34"/>
  <c r="Q860" i="34"/>
  <c r="S859" i="34"/>
  <c r="Q859" i="34"/>
  <c r="S858" i="34"/>
  <c r="Q858" i="34"/>
  <c r="Q857" i="34"/>
  <c r="I857" i="34"/>
  <c r="S857" i="34" s="1"/>
  <c r="Q856" i="34"/>
  <c r="I856" i="34"/>
  <c r="S856" i="34" s="1"/>
  <c r="S855" i="34"/>
  <c r="Q855" i="34"/>
  <c r="S854" i="34"/>
  <c r="Q854" i="34"/>
  <c r="Q853" i="34"/>
  <c r="I853" i="34"/>
  <c r="S852" i="34"/>
  <c r="Q852" i="34"/>
  <c r="S851" i="34"/>
  <c r="Q851" i="34"/>
  <c r="I850" i="34"/>
  <c r="Q850" i="34" s="1"/>
  <c r="Q849" i="34"/>
  <c r="I849" i="34"/>
  <c r="S849" i="34" s="1"/>
  <c r="S848" i="34"/>
  <c r="Q848" i="34"/>
  <c r="S847" i="34"/>
  <c r="Q847" i="34"/>
  <c r="I846" i="34"/>
  <c r="Q846" i="34" s="1"/>
  <c r="Q845" i="34"/>
  <c r="I845" i="34"/>
  <c r="I844" i="34"/>
  <c r="S844" i="34" s="1"/>
  <c r="H844" i="34"/>
  <c r="S843" i="34"/>
  <c r="Q843" i="34"/>
  <c r="I842" i="34"/>
  <c r="S842" i="34" s="1"/>
  <c r="H841" i="34"/>
  <c r="S841" i="34" s="1"/>
  <c r="S840" i="34"/>
  <c r="Q840" i="34"/>
  <c r="I839" i="34"/>
  <c r="Q839" i="34" s="1"/>
  <c r="S838" i="34"/>
  <c r="Q838" i="34"/>
  <c r="S837" i="34"/>
  <c r="Q837" i="34"/>
  <c r="S836" i="34"/>
  <c r="Q836" i="34"/>
  <c r="S835" i="34"/>
  <c r="Q835" i="34"/>
  <c r="S834" i="34"/>
  <c r="Q834" i="34"/>
  <c r="S833" i="34"/>
  <c r="Q833" i="34"/>
  <c r="S832" i="34"/>
  <c r="Q832" i="34"/>
  <c r="S831" i="34"/>
  <c r="Q831" i="34"/>
  <c r="S830" i="34"/>
  <c r="Q830" i="34"/>
  <c r="S829" i="34"/>
  <c r="Q829" i="34"/>
  <c r="S828" i="34"/>
  <c r="Q828" i="34"/>
  <c r="Q827" i="34"/>
  <c r="I827" i="34"/>
  <c r="S827" i="34" s="1"/>
  <c r="S826" i="34"/>
  <c r="Q826" i="34"/>
  <c r="S825" i="34"/>
  <c r="Q825" i="34"/>
  <c r="S824" i="34"/>
  <c r="Q824" i="34"/>
  <c r="S823" i="34"/>
  <c r="Q823" i="34"/>
  <c r="S822" i="34"/>
  <c r="Q822" i="34"/>
  <c r="I821" i="34"/>
  <c r="S820" i="34"/>
  <c r="Q820" i="34"/>
  <c r="Q819" i="34"/>
  <c r="I819" i="34"/>
  <c r="S819" i="34" s="1"/>
  <c r="Q818" i="34"/>
  <c r="I818" i="34"/>
  <c r="S818" i="34" s="1"/>
  <c r="S817" i="34"/>
  <c r="Q817" i="34"/>
  <c r="S816" i="34"/>
  <c r="Q816" i="34"/>
  <c r="S815" i="34"/>
  <c r="Q815" i="34"/>
  <c r="S814" i="34"/>
  <c r="Q814" i="34"/>
  <c r="S813" i="34"/>
  <c r="Q813" i="34"/>
  <c r="S812" i="34"/>
  <c r="Q812" i="34"/>
  <c r="S811" i="34"/>
  <c r="Q811" i="34"/>
  <c r="S810" i="34"/>
  <c r="Q810" i="34"/>
  <c r="S809" i="34"/>
  <c r="Q809" i="34"/>
  <c r="S808" i="34"/>
  <c r="Q808" i="34"/>
  <c r="S807" i="34"/>
  <c r="Q807" i="34"/>
  <c r="S806" i="34"/>
  <c r="Q806" i="34"/>
  <c r="S805" i="34"/>
  <c r="Q805" i="34"/>
  <c r="S804" i="34"/>
  <c r="Q804" i="34"/>
  <c r="S803" i="34"/>
  <c r="Q803" i="34"/>
  <c r="S802" i="34"/>
  <c r="Q802" i="34"/>
  <c r="S801" i="34"/>
  <c r="Q801" i="34"/>
  <c r="S800" i="34"/>
  <c r="Q800" i="34"/>
  <c r="H799" i="34"/>
  <c r="S799" i="34" s="1"/>
  <c r="I798" i="34"/>
  <c r="S798" i="34" s="1"/>
  <c r="S797" i="34"/>
  <c r="Q797" i="34"/>
  <c r="S796" i="34"/>
  <c r="Q796" i="34"/>
  <c r="S795" i="34"/>
  <c r="Q795" i="34"/>
  <c r="S794" i="34"/>
  <c r="Q794" i="34"/>
  <c r="S793" i="34"/>
  <c r="Q793" i="34"/>
  <c r="S792" i="34"/>
  <c r="Q792" i="34"/>
  <c r="Q791" i="34"/>
  <c r="I791" i="34"/>
  <c r="S791" i="34" s="1"/>
  <c r="S790" i="34"/>
  <c r="Q790" i="34"/>
  <c r="S789" i="34"/>
  <c r="Q789" i="34"/>
  <c r="S788" i="34"/>
  <c r="Q788" i="34"/>
  <c r="S787" i="34"/>
  <c r="Q787" i="34"/>
  <c r="S786" i="34"/>
  <c r="Q786" i="34"/>
  <c r="S785" i="34"/>
  <c r="Q785" i="34"/>
  <c r="S784" i="34"/>
  <c r="Q784" i="34"/>
  <c r="S783" i="34"/>
  <c r="Q783" i="34"/>
  <c r="Q782" i="34"/>
  <c r="I782" i="34"/>
  <c r="S782" i="34" s="1"/>
  <c r="S781" i="34"/>
  <c r="Q781" i="34"/>
  <c r="S780" i="34"/>
  <c r="Q780" i="34"/>
  <c r="I779" i="34"/>
  <c r="S779" i="34" s="1"/>
  <c r="S778" i="34"/>
  <c r="Q778" i="34"/>
  <c r="S777" i="34"/>
  <c r="Q777" i="34"/>
  <c r="S776" i="34"/>
  <c r="Q776" i="34"/>
  <c r="Q775" i="34"/>
  <c r="I775" i="34"/>
  <c r="S775" i="34" s="1"/>
  <c r="S774" i="34"/>
  <c r="Q774" i="34"/>
  <c r="S773" i="34"/>
  <c r="Q773" i="34"/>
  <c r="I772" i="34"/>
  <c r="S771" i="34"/>
  <c r="Q771" i="34"/>
  <c r="S770" i="34"/>
  <c r="Q770" i="34"/>
  <c r="S769" i="34"/>
  <c r="Q769" i="34"/>
  <c r="S768" i="34"/>
  <c r="Q768" i="34"/>
  <c r="S767" i="34"/>
  <c r="Q767" i="34"/>
  <c r="S766" i="34"/>
  <c r="Q766" i="34"/>
  <c r="Q765" i="34"/>
  <c r="I765" i="34"/>
  <c r="S765" i="34" s="1"/>
  <c r="I764" i="34"/>
  <c r="S764" i="34" s="1"/>
  <c r="S763" i="34"/>
  <c r="Q763" i="34"/>
  <c r="S762" i="34"/>
  <c r="Q762" i="34"/>
  <c r="S761" i="34"/>
  <c r="Q761" i="34"/>
  <c r="S760" i="34"/>
  <c r="Q760" i="34"/>
  <c r="S759" i="34"/>
  <c r="Q759" i="34"/>
  <c r="S758" i="34"/>
  <c r="Q758" i="34"/>
  <c r="S757" i="34"/>
  <c r="Q757" i="34"/>
  <c r="Q756" i="34"/>
  <c r="I756" i="34"/>
  <c r="S756" i="34" s="1"/>
  <c r="S755" i="34"/>
  <c r="Q755" i="34"/>
  <c r="S754" i="34"/>
  <c r="Q754" i="34"/>
  <c r="S753" i="34"/>
  <c r="Q753" i="34"/>
  <c r="S752" i="34"/>
  <c r="Q752" i="34"/>
  <c r="S751" i="34"/>
  <c r="Q751" i="34"/>
  <c r="S750" i="34"/>
  <c r="Q750" i="34"/>
  <c r="S749" i="34"/>
  <c r="Q749" i="34"/>
  <c r="S748" i="34"/>
  <c r="Q748" i="34"/>
  <c r="S747" i="34"/>
  <c r="Q747" i="34"/>
  <c r="S746" i="34"/>
  <c r="Q746" i="34"/>
  <c r="S745" i="34"/>
  <c r="Q745" i="34"/>
  <c r="S744" i="34"/>
  <c r="Q744" i="34"/>
  <c r="S743" i="34"/>
  <c r="Q743" i="34"/>
  <c r="S742" i="34"/>
  <c r="Q742" i="34"/>
  <c r="S741" i="34"/>
  <c r="Q741" i="34"/>
  <c r="S740" i="34"/>
  <c r="Q740" i="34"/>
  <c r="S739" i="34"/>
  <c r="Q739" i="34"/>
  <c r="S738" i="34"/>
  <c r="Q738" i="34"/>
  <c r="S737" i="34"/>
  <c r="Q737" i="34"/>
  <c r="S736" i="34"/>
  <c r="Q736" i="34"/>
  <c r="S735" i="34"/>
  <c r="Q735" i="34"/>
  <c r="S734" i="34"/>
  <c r="Q734" i="34"/>
  <c r="I733" i="34"/>
  <c r="S732" i="34"/>
  <c r="Q732" i="34"/>
  <c r="Q731" i="34"/>
  <c r="I731" i="34"/>
  <c r="S731" i="34" s="1"/>
  <c r="S730" i="34"/>
  <c r="Q730" i="34"/>
  <c r="I729" i="34"/>
  <c r="S729" i="34" s="1"/>
  <c r="S728" i="34"/>
  <c r="Q728" i="34"/>
  <c r="S727" i="34"/>
  <c r="Q727" i="34"/>
  <c r="S726" i="34"/>
  <c r="Q726" i="34"/>
  <c r="Q725" i="34"/>
  <c r="I725" i="34"/>
  <c r="S724" i="34"/>
  <c r="Q724" i="34"/>
  <c r="S723" i="34"/>
  <c r="Q723" i="34"/>
  <c r="S722" i="34"/>
  <c r="Q722" i="34"/>
  <c r="S721" i="34"/>
  <c r="Q721" i="34"/>
  <c r="I720" i="34"/>
  <c r="S719" i="34"/>
  <c r="Q719" i="34"/>
  <c r="Q718" i="34"/>
  <c r="I718" i="34"/>
  <c r="S718" i="34" s="1"/>
  <c r="S717" i="34"/>
  <c r="Q717" i="34"/>
  <c r="I716" i="34"/>
  <c r="S716" i="34" s="1"/>
  <c r="Q715" i="34"/>
  <c r="I715" i="34"/>
  <c r="S714" i="34"/>
  <c r="Q714" i="34"/>
  <c r="S713" i="34"/>
  <c r="Q713" i="34"/>
  <c r="S712" i="34"/>
  <c r="Q712" i="34"/>
  <c r="S711" i="34"/>
  <c r="Q711" i="34"/>
  <c r="S710" i="34"/>
  <c r="Q710" i="34"/>
  <c r="S709" i="34"/>
  <c r="Q709" i="34"/>
  <c r="S708" i="34"/>
  <c r="Q708" i="34"/>
  <c r="S707" i="34"/>
  <c r="Q707" i="34"/>
  <c r="S706" i="34"/>
  <c r="Q706" i="34"/>
  <c r="S705" i="34"/>
  <c r="Q705" i="34"/>
  <c r="S704" i="34"/>
  <c r="Q704" i="34"/>
  <c r="S703" i="34"/>
  <c r="Q703" i="34"/>
  <c r="S702" i="34"/>
  <c r="Q702" i="34"/>
  <c r="S701" i="34"/>
  <c r="I701" i="34"/>
  <c r="S700" i="34"/>
  <c r="Q700" i="34"/>
  <c r="S699" i="34"/>
  <c r="Q699" i="34"/>
  <c r="S698" i="34"/>
  <c r="Q698" i="34"/>
  <c r="S697" i="34"/>
  <c r="Q697" i="34"/>
  <c r="S696" i="34"/>
  <c r="Q696" i="34"/>
  <c r="S695" i="34"/>
  <c r="Q695" i="34"/>
  <c r="S694" i="34"/>
  <c r="Q694" i="34"/>
  <c r="Q693" i="34"/>
  <c r="I693" i="34"/>
  <c r="S693" i="34" s="1"/>
  <c r="I692" i="34"/>
  <c r="S692" i="34" s="1"/>
  <c r="S691" i="34"/>
  <c r="Q691" i="34"/>
  <c r="Q690" i="34"/>
  <c r="I690" i="34"/>
  <c r="S689" i="34"/>
  <c r="Q689" i="34"/>
  <c r="S688" i="34"/>
  <c r="Q688" i="34"/>
  <c r="S687" i="34"/>
  <c r="Q687" i="34"/>
  <c r="S686" i="34"/>
  <c r="I686" i="34"/>
  <c r="S685" i="34"/>
  <c r="Q685" i="34"/>
  <c r="Q684" i="34"/>
  <c r="I684" i="34"/>
  <c r="S684" i="34" s="1"/>
  <c r="S683" i="34"/>
  <c r="Q683" i="34"/>
  <c r="I682" i="34"/>
  <c r="S682" i="34" s="1"/>
  <c r="S681" i="34"/>
  <c r="Q681" i="34"/>
  <c r="S680" i="34"/>
  <c r="Q680" i="34"/>
  <c r="Q679" i="34"/>
  <c r="I679" i="34"/>
  <c r="S678" i="34"/>
  <c r="Q678" i="34"/>
  <c r="S677" i="34"/>
  <c r="Q677" i="34"/>
  <c r="S676" i="34"/>
  <c r="Q676" i="34"/>
  <c r="I675" i="34"/>
  <c r="Q675" i="34" s="1"/>
  <c r="S674" i="34"/>
  <c r="Q674" i="34"/>
  <c r="S673" i="34"/>
  <c r="Q673" i="34"/>
  <c r="S672" i="34"/>
  <c r="Q672" i="34"/>
  <c r="S671" i="34"/>
  <c r="Q671" i="34"/>
  <c r="S670" i="34"/>
  <c r="Q670" i="34"/>
  <c r="S669" i="34"/>
  <c r="Q669" i="34"/>
  <c r="S668" i="34"/>
  <c r="Q668" i="34"/>
  <c r="S667" i="34"/>
  <c r="Q667" i="34"/>
  <c r="S666" i="34"/>
  <c r="Q666" i="34"/>
  <c r="S665" i="34"/>
  <c r="Q665" i="34"/>
  <c r="S664" i="34"/>
  <c r="Q664" i="34"/>
  <c r="S663" i="34"/>
  <c r="Q663" i="34"/>
  <c r="S662" i="34"/>
  <c r="Q662" i="34"/>
  <c r="S661" i="34"/>
  <c r="Q661" i="34"/>
  <c r="S660" i="34"/>
  <c r="Q660" i="34"/>
  <c r="S659" i="34"/>
  <c r="Q659" i="34"/>
  <c r="S658" i="34"/>
  <c r="Q658" i="34"/>
  <c r="S657" i="34"/>
  <c r="Q657" i="34"/>
  <c r="S656" i="34"/>
  <c r="Q656" i="34"/>
  <c r="S655" i="34"/>
  <c r="Q655" i="34"/>
  <c r="S654" i="34"/>
  <c r="Q654" i="34"/>
  <c r="Q653" i="34"/>
  <c r="I653" i="34"/>
  <c r="S653" i="34" s="1"/>
  <c r="S652" i="34"/>
  <c r="I652" i="34"/>
  <c r="Q652" i="34" s="1"/>
  <c r="S651" i="34"/>
  <c r="Q651" i="34"/>
  <c r="S650" i="34"/>
  <c r="Q650" i="34"/>
  <c r="S649" i="34"/>
  <c r="Q649" i="34"/>
  <c r="S648" i="34"/>
  <c r="Q648" i="34"/>
  <c r="S647" i="34"/>
  <c r="Q647" i="34"/>
  <c r="Q646" i="34"/>
  <c r="I646" i="34"/>
  <c r="S645" i="34"/>
  <c r="Q645" i="34"/>
  <c r="S644" i="34"/>
  <c r="Q644" i="34"/>
  <c r="S643" i="34"/>
  <c r="Q643" i="34"/>
  <c r="S642" i="34"/>
  <c r="Q642" i="34"/>
  <c r="S641" i="34"/>
  <c r="Q641" i="34"/>
  <c r="S640" i="34"/>
  <c r="Q640" i="34"/>
  <c r="S639" i="34"/>
  <c r="Q639" i="34"/>
  <c r="S638" i="34"/>
  <c r="Q638" i="34"/>
  <c r="S637" i="34"/>
  <c r="Q637" i="34"/>
  <c r="S636" i="34"/>
  <c r="Q636" i="34"/>
  <c r="S635" i="34"/>
  <c r="Q635" i="34"/>
  <c r="S634" i="34"/>
  <c r="Q634" i="34"/>
  <c r="S633" i="34"/>
  <c r="Q633" i="34"/>
  <c r="S632" i="34"/>
  <c r="Q632" i="34"/>
  <c r="S631" i="34"/>
  <c r="Q631" i="34"/>
  <c r="S630" i="34"/>
  <c r="Q630" i="34"/>
  <c r="S629" i="34"/>
  <c r="Q629" i="34"/>
  <c r="S628" i="34"/>
  <c r="Q628" i="34"/>
  <c r="S627" i="34"/>
  <c r="Q627" i="34"/>
  <c r="S626" i="34"/>
  <c r="Q626" i="34"/>
  <c r="S625" i="34"/>
  <c r="Q625" i="34"/>
  <c r="S624" i="34"/>
  <c r="Q624" i="34"/>
  <c r="S623" i="34"/>
  <c r="Q623" i="34"/>
  <c r="I622" i="34"/>
  <c r="S622" i="34" s="1"/>
  <c r="H622" i="34"/>
  <c r="Q621" i="34"/>
  <c r="H621" i="34"/>
  <c r="S621" i="34" s="1"/>
  <c r="S620" i="34"/>
  <c r="Q620" i="34"/>
  <c r="S619" i="34"/>
  <c r="Q619" i="34"/>
  <c r="S618" i="34"/>
  <c r="Q618" i="34"/>
  <c r="S617" i="34"/>
  <c r="Q617" i="34"/>
  <c r="S616" i="34"/>
  <c r="Q616" i="34"/>
  <c r="S615" i="34"/>
  <c r="Q615" i="34"/>
  <c r="S614" i="34"/>
  <c r="Q614" i="34"/>
  <c r="S613" i="34"/>
  <c r="I613" i="34"/>
  <c r="S612" i="34"/>
  <c r="H612" i="34"/>
  <c r="Q612" i="34" s="1"/>
  <c r="S611" i="34"/>
  <c r="Q611" i="34"/>
  <c r="S610" i="34"/>
  <c r="Q610" i="34"/>
  <c r="S609" i="34"/>
  <c r="Q609" i="34"/>
  <c r="S608" i="34"/>
  <c r="Q608" i="34"/>
  <c r="S607" i="34"/>
  <c r="Q607" i="34"/>
  <c r="S606" i="34"/>
  <c r="Q606" i="34"/>
  <c r="S605" i="34"/>
  <c r="Q605" i="34"/>
  <c r="S604" i="34"/>
  <c r="Q604" i="34"/>
  <c r="Q603" i="34"/>
  <c r="I603" i="34"/>
  <c r="S603" i="34" s="1"/>
  <c r="S602" i="34"/>
  <c r="Q602" i="34"/>
  <c r="S601" i="34"/>
  <c r="Q601" i="34"/>
  <c r="S600" i="34"/>
  <c r="Q600" i="34"/>
  <c r="S599" i="34"/>
  <c r="Q599" i="34"/>
  <c r="S598" i="34"/>
  <c r="Q598" i="34"/>
  <c r="S597" i="34"/>
  <c r="Q597" i="34"/>
  <c r="S596" i="34"/>
  <c r="Q596" i="34"/>
  <c r="S595" i="34"/>
  <c r="Q595" i="34"/>
  <c r="S594" i="34"/>
  <c r="Q594" i="34"/>
  <c r="S593" i="34"/>
  <c r="Q593" i="34"/>
  <c r="S592" i="34"/>
  <c r="Q592" i="34"/>
  <c r="I591" i="34"/>
  <c r="H591" i="34"/>
  <c r="Q591" i="34" s="1"/>
  <c r="S590" i="34"/>
  <c r="Q590" i="34"/>
  <c r="S589" i="34"/>
  <c r="Q589" i="34"/>
  <c r="S588" i="34"/>
  <c r="Q588" i="34"/>
  <c r="S587" i="34"/>
  <c r="Q587" i="34"/>
  <c r="S586" i="34"/>
  <c r="Q586" i="34"/>
  <c r="S585" i="34"/>
  <c r="Q585" i="34"/>
  <c r="S584" i="34"/>
  <c r="Q584" i="34"/>
  <c r="S583" i="34"/>
  <c r="Q583" i="34"/>
  <c r="S582" i="34"/>
  <c r="Q582" i="34"/>
  <c r="S581" i="34"/>
  <c r="Q581" i="34"/>
  <c r="S580" i="34"/>
  <c r="Q580" i="34"/>
  <c r="S579" i="34"/>
  <c r="Q579" i="34"/>
  <c r="S578" i="34"/>
  <c r="Q578" i="34"/>
  <c r="S577" i="34"/>
  <c r="Q577" i="34"/>
  <c r="S576" i="34"/>
  <c r="Q576" i="34"/>
  <c r="I575" i="34"/>
  <c r="Q575" i="34" s="1"/>
  <c r="S574" i="34"/>
  <c r="Q574" i="34"/>
  <c r="S573" i="34"/>
  <c r="Q573" i="34"/>
  <c r="S572" i="34"/>
  <c r="Q572" i="34"/>
  <c r="S571" i="34"/>
  <c r="Q571" i="34"/>
  <c r="S570" i="34"/>
  <c r="Q570" i="34"/>
  <c r="S569" i="34"/>
  <c r="Q569" i="34"/>
  <c r="S568" i="34"/>
  <c r="Q568" i="34"/>
  <c r="S567" i="34"/>
  <c r="Q567" i="34"/>
  <c r="S566" i="34"/>
  <c r="Q566" i="34"/>
  <c r="S565" i="34"/>
  <c r="Q565" i="34"/>
  <c r="I564" i="34"/>
  <c r="H564" i="34"/>
  <c r="S564" i="34" s="1"/>
  <c r="S563" i="34"/>
  <c r="Q563" i="34"/>
  <c r="S562" i="34"/>
  <c r="Q562" i="34"/>
  <c r="I561" i="34"/>
  <c r="S560" i="34"/>
  <c r="Q560" i="34"/>
  <c r="S559" i="34"/>
  <c r="Q559" i="34"/>
  <c r="S558" i="34"/>
  <c r="Q558" i="34"/>
  <c r="S557" i="34"/>
  <c r="Q557" i="34"/>
  <c r="S556" i="34"/>
  <c r="Q556" i="34"/>
  <c r="S555" i="34"/>
  <c r="Q555" i="34"/>
  <c r="S554" i="34"/>
  <c r="Q554" i="34"/>
  <c r="I553" i="34"/>
  <c r="S553" i="34" s="1"/>
  <c r="H553" i="34"/>
  <c r="S552" i="34"/>
  <c r="Q552" i="34"/>
  <c r="S551" i="34"/>
  <c r="Q551" i="34"/>
  <c r="S550" i="34"/>
  <c r="Q550" i="34"/>
  <c r="S549" i="34"/>
  <c r="Q549" i="34"/>
  <c r="S548" i="34"/>
  <c r="Q548" i="34"/>
  <c r="S547" i="34"/>
  <c r="Q547" i="34"/>
  <c r="S546" i="34"/>
  <c r="Q546" i="34"/>
  <c r="S545" i="34"/>
  <c r="Q545" i="34"/>
  <c r="S544" i="34"/>
  <c r="Q544" i="34"/>
  <c r="S543" i="34"/>
  <c r="Q543" i="34"/>
  <c r="S542" i="34"/>
  <c r="Q542" i="34"/>
  <c r="Q541" i="34"/>
  <c r="I541" i="34"/>
  <c r="S541" i="34" s="1"/>
  <c r="S540" i="34"/>
  <c r="Q540" i="34"/>
  <c r="S539" i="34"/>
  <c r="Q539" i="34"/>
  <c r="S538" i="34"/>
  <c r="Q538" i="34"/>
  <c r="S537" i="34"/>
  <c r="Q537" i="34"/>
  <c r="S536" i="34"/>
  <c r="Q536" i="34"/>
  <c r="S535" i="34"/>
  <c r="Q535" i="34"/>
  <c r="S534" i="34"/>
  <c r="Q534" i="34"/>
  <c r="S533" i="34"/>
  <c r="Q533" i="34"/>
  <c r="S532" i="34"/>
  <c r="Q532" i="34"/>
  <c r="S531" i="34"/>
  <c r="Q531" i="34"/>
  <c r="H530" i="34"/>
  <c r="S530" i="34" s="1"/>
  <c r="S529" i="34"/>
  <c r="Q529" i="34"/>
  <c r="S528" i="34"/>
  <c r="Q528" i="34"/>
  <c r="S527" i="34"/>
  <c r="Q527" i="34"/>
  <c r="S526" i="34"/>
  <c r="Q526" i="34"/>
  <c r="S525" i="34"/>
  <c r="Q525" i="34"/>
  <c r="H524" i="34"/>
  <c r="Q524" i="34" s="1"/>
  <c r="S523" i="34"/>
  <c r="Q523" i="34"/>
  <c r="S522" i="34"/>
  <c r="Q522" i="34"/>
  <c r="Q521" i="34"/>
  <c r="I521" i="34"/>
  <c r="S521" i="34" s="1"/>
  <c r="S520" i="34"/>
  <c r="Q520" i="34"/>
  <c r="S519" i="34"/>
  <c r="Q519" i="34"/>
  <c r="S518" i="34"/>
  <c r="Q518" i="34"/>
  <c r="S517" i="34"/>
  <c r="Q517" i="34"/>
  <c r="S516" i="34"/>
  <c r="Q516" i="34"/>
  <c r="S515" i="34"/>
  <c r="Q515" i="34"/>
  <c r="S514" i="34"/>
  <c r="Q514" i="34"/>
  <c r="S513" i="34"/>
  <c r="Q513" i="34"/>
  <c r="S512" i="34"/>
  <c r="Q512" i="34"/>
  <c r="S511" i="34"/>
  <c r="Q511" i="34"/>
  <c r="I510" i="34"/>
  <c r="S510" i="34" s="1"/>
  <c r="S509" i="34"/>
  <c r="Q509" i="34"/>
  <c r="S508" i="34"/>
  <c r="Q508" i="34"/>
  <c r="S507" i="34"/>
  <c r="Q507" i="34"/>
  <c r="S506" i="34"/>
  <c r="Q506" i="34"/>
  <c r="S505" i="34"/>
  <c r="Q505" i="34"/>
  <c r="S504" i="34"/>
  <c r="Q504" i="34"/>
  <c r="S503" i="34"/>
  <c r="Q503" i="34"/>
  <c r="S502" i="34"/>
  <c r="Q502" i="34"/>
  <c r="S501" i="34"/>
  <c r="Q501" i="34"/>
  <c r="S500" i="34"/>
  <c r="Q500" i="34"/>
  <c r="S499" i="34"/>
  <c r="Q499" i="34"/>
  <c r="S498" i="34"/>
  <c r="Q498" i="34"/>
  <c r="S497" i="34"/>
  <c r="Q497" i="34"/>
  <c r="S496" i="34"/>
  <c r="Q496" i="34"/>
  <c r="S495" i="34"/>
  <c r="Q495" i="34"/>
  <c r="S494" i="34"/>
  <c r="Q494" i="34"/>
  <c r="S493" i="34"/>
  <c r="Q493" i="34"/>
  <c r="S492" i="34"/>
  <c r="Q492" i="34"/>
  <c r="S491" i="34"/>
  <c r="Q491" i="34"/>
  <c r="S490" i="34"/>
  <c r="Q490" i="34"/>
  <c r="S489" i="34"/>
  <c r="Q489" i="34"/>
  <c r="S488" i="34"/>
  <c r="Q488" i="34"/>
  <c r="S487" i="34"/>
  <c r="Q487" i="34"/>
  <c r="S486" i="34"/>
  <c r="Q486" i="34"/>
  <c r="S485" i="34"/>
  <c r="Q485" i="34"/>
  <c r="S484" i="34"/>
  <c r="Q484" i="34"/>
  <c r="S483" i="34"/>
  <c r="Q483" i="34"/>
  <c r="S482" i="34"/>
  <c r="Q482" i="34"/>
  <c r="S481" i="34"/>
  <c r="Q481" i="34"/>
  <c r="S480" i="34"/>
  <c r="Q480" i="34"/>
  <c r="S479" i="34"/>
  <c r="Q479" i="34"/>
  <c r="S478" i="34"/>
  <c r="Q478" i="34"/>
  <c r="S477" i="34"/>
  <c r="Q477" i="34"/>
  <c r="I476" i="34"/>
  <c r="I475" i="34"/>
  <c r="Q475" i="34" s="1"/>
  <c r="S474" i="34"/>
  <c r="Q474" i="34"/>
  <c r="S473" i="34"/>
  <c r="Q473" i="34"/>
  <c r="S472" i="34"/>
  <c r="Q472" i="34"/>
  <c r="S471" i="34"/>
  <c r="Q471" i="34"/>
  <c r="S470" i="34"/>
  <c r="Q470" i="34"/>
  <c r="S469" i="34"/>
  <c r="Q469" i="34"/>
  <c r="S468" i="34"/>
  <c r="Q468" i="34"/>
  <c r="S467" i="34"/>
  <c r="Q467" i="34"/>
  <c r="S466" i="34"/>
  <c r="Q466" i="34"/>
  <c r="S465" i="34"/>
  <c r="Q465" i="34"/>
  <c r="S464" i="34"/>
  <c r="Q464" i="34"/>
  <c r="S463" i="34"/>
  <c r="Q463" i="34"/>
  <c r="S462" i="34"/>
  <c r="Q462" i="34"/>
  <c r="S461" i="34"/>
  <c r="Q461" i="34"/>
  <c r="S460" i="34"/>
  <c r="Q460" i="34"/>
  <c r="S459" i="34"/>
  <c r="Q459" i="34"/>
  <c r="S458" i="34"/>
  <c r="Q458" i="34"/>
  <c r="S457" i="34"/>
  <c r="Q457" i="34"/>
  <c r="S456" i="34"/>
  <c r="Q456" i="34"/>
  <c r="S455" i="34"/>
  <c r="Q455" i="34"/>
  <c r="S454" i="34"/>
  <c r="Q454" i="34"/>
  <c r="S453" i="34"/>
  <c r="Q453" i="34"/>
  <c r="Q452" i="34"/>
  <c r="I452" i="34"/>
  <c r="S452" i="34" s="1"/>
  <c r="S451" i="34"/>
  <c r="Q451" i="34"/>
  <c r="S450" i="34"/>
  <c r="Q450" i="34"/>
  <c r="S449" i="34"/>
  <c r="Q449" i="34"/>
  <c r="S448" i="34"/>
  <c r="Q448" i="34"/>
  <c r="S447" i="34"/>
  <c r="Q447" i="34"/>
  <c r="S446" i="34"/>
  <c r="Q446" i="34"/>
  <c r="S445" i="34"/>
  <c r="Q445" i="34"/>
  <c r="S444" i="34"/>
  <c r="Q444" i="34"/>
  <c r="I443" i="34"/>
  <c r="S443" i="34" s="1"/>
  <c r="H443" i="34"/>
  <c r="Q443" i="34" s="1"/>
  <c r="S442" i="34"/>
  <c r="H442" i="34"/>
  <c r="Q442" i="34" s="1"/>
  <c r="S441" i="34"/>
  <c r="Q441" i="34"/>
  <c r="S440" i="34"/>
  <c r="Q440" i="34"/>
  <c r="S439" i="34"/>
  <c r="Q439" i="34"/>
  <c r="S438" i="34"/>
  <c r="Q438" i="34"/>
  <c r="S437" i="34"/>
  <c r="Q437" i="34"/>
  <c r="S436" i="34"/>
  <c r="Q436" i="34"/>
  <c r="S435" i="34"/>
  <c r="Q435" i="34"/>
  <c r="S434" i="34"/>
  <c r="Q434" i="34"/>
  <c r="I433" i="34"/>
  <c r="H433" i="34"/>
  <c r="S433" i="34" s="1"/>
  <c r="I432" i="34"/>
  <c r="H432" i="34"/>
  <c r="Q432" i="34" s="1"/>
  <c r="S431" i="34"/>
  <c r="Q431" i="34"/>
  <c r="S430" i="34"/>
  <c r="Q430" i="34"/>
  <c r="S429" i="34"/>
  <c r="Q429" i="34"/>
  <c r="S428" i="34"/>
  <c r="Q428" i="34"/>
  <c r="S427" i="34"/>
  <c r="Q427" i="34"/>
  <c r="S426" i="34"/>
  <c r="Q426" i="34"/>
  <c r="S425" i="34"/>
  <c r="Q425" i="34"/>
  <c r="S424" i="34"/>
  <c r="Q424" i="34"/>
  <c r="S423" i="34"/>
  <c r="Q423" i="34"/>
  <c r="S422" i="34"/>
  <c r="Q422" i="34"/>
  <c r="S421" i="34"/>
  <c r="Q421" i="34"/>
  <c r="Q420" i="34"/>
  <c r="I420" i="34"/>
  <c r="S420" i="34" s="1"/>
  <c r="S419" i="34"/>
  <c r="Q419" i="34"/>
  <c r="S418" i="34"/>
  <c r="Q418" i="34"/>
  <c r="S417" i="34"/>
  <c r="Q417" i="34"/>
  <c r="I416" i="34"/>
  <c r="S416" i="34" s="1"/>
  <c r="H416" i="34"/>
  <c r="Q416" i="34" s="1"/>
  <c r="S415" i="34"/>
  <c r="Q415" i="34"/>
  <c r="S414" i="34"/>
  <c r="Q414" i="34"/>
  <c r="S413" i="34"/>
  <c r="Q413" i="34"/>
  <c r="S412" i="34"/>
  <c r="Q412" i="34"/>
  <c r="S411" i="34"/>
  <c r="Q411" i="34"/>
  <c r="S410" i="34"/>
  <c r="Q410" i="34"/>
  <c r="S409" i="34"/>
  <c r="Q409" i="34"/>
  <c r="S408" i="34"/>
  <c r="Q408" i="34"/>
  <c r="S407" i="34"/>
  <c r="Q407" i="34"/>
  <c r="S406" i="34"/>
  <c r="H406" i="34"/>
  <c r="Q406" i="34" s="1"/>
  <c r="S405" i="34"/>
  <c r="Q405" i="34"/>
  <c r="S404" i="34"/>
  <c r="Q404" i="34"/>
  <c r="S403" i="34"/>
  <c r="Q403" i="34"/>
  <c r="S402" i="34"/>
  <c r="Q402" i="34"/>
  <c r="S401" i="34"/>
  <c r="Q401" i="34"/>
  <c r="S400" i="34"/>
  <c r="Q400" i="34"/>
  <c r="S399" i="34"/>
  <c r="Q399" i="34"/>
  <c r="S398" i="34"/>
  <c r="Q398" i="34"/>
  <c r="S397" i="34"/>
  <c r="Q397" i="34"/>
  <c r="S396" i="34"/>
  <c r="Q396" i="34"/>
  <c r="S395" i="34"/>
  <c r="Q395" i="34"/>
  <c r="S394" i="34"/>
  <c r="Q394" i="34"/>
  <c r="S393" i="34"/>
  <c r="Q393" i="34"/>
  <c r="Q392" i="34"/>
  <c r="I392" i="34"/>
  <c r="S392" i="34" s="1"/>
  <c r="S391" i="34"/>
  <c r="Q391" i="34"/>
  <c r="S390" i="34"/>
  <c r="Q390" i="34"/>
  <c r="S389" i="34"/>
  <c r="Q389" i="34"/>
  <c r="S388" i="34"/>
  <c r="Q388" i="34"/>
  <c r="S387" i="34"/>
  <c r="Q387" i="34"/>
  <c r="Q386" i="34"/>
  <c r="I386" i="34"/>
  <c r="S385" i="34"/>
  <c r="I385" i="34"/>
  <c r="S384" i="34"/>
  <c r="Q384" i="34"/>
  <c r="S383" i="34"/>
  <c r="Q383" i="34"/>
  <c r="S382" i="34"/>
  <c r="Q382" i="34"/>
  <c r="S381" i="34"/>
  <c r="Q381" i="34"/>
  <c r="S380" i="34"/>
  <c r="Q380" i="34"/>
  <c r="S379" i="34"/>
  <c r="Q379" i="34"/>
  <c r="S378" i="34"/>
  <c r="Q378" i="34"/>
  <c r="S377" i="34"/>
  <c r="Q377" i="34"/>
  <c r="S376" i="34"/>
  <c r="Q376" i="34"/>
  <c r="S375" i="34"/>
  <c r="Q375" i="34"/>
  <c r="S374" i="34"/>
  <c r="Q374" i="34"/>
  <c r="S373" i="34"/>
  <c r="I373" i="34"/>
  <c r="Q373" i="34" s="1"/>
  <c r="S372" i="34"/>
  <c r="Q372" i="34"/>
  <c r="S371" i="34"/>
  <c r="Q371" i="34"/>
  <c r="Q370" i="34"/>
  <c r="I370" i="34"/>
  <c r="S370" i="34" s="1"/>
  <c r="S369" i="34"/>
  <c r="Q369" i="34"/>
  <c r="S368" i="34"/>
  <c r="Q368" i="34"/>
  <c r="S367" i="34"/>
  <c r="Q367" i="34"/>
  <c r="I366" i="34"/>
  <c r="H366" i="34"/>
  <c r="Q366" i="34" s="1"/>
  <c r="S365" i="34"/>
  <c r="Q365" i="34"/>
  <c r="S364" i="34"/>
  <c r="Q364" i="34"/>
  <c r="S363" i="34"/>
  <c r="Q363" i="34"/>
  <c r="S362" i="34"/>
  <c r="Q362" i="34"/>
  <c r="S361" i="34"/>
  <c r="Q361" i="34"/>
  <c r="S360" i="34"/>
  <c r="Q360" i="34"/>
  <c r="S359" i="34"/>
  <c r="Q359" i="34"/>
  <c r="S358" i="34"/>
  <c r="Q358" i="34"/>
  <c r="S357" i="34"/>
  <c r="Q357" i="34"/>
  <c r="S356" i="34"/>
  <c r="Q356" i="34"/>
  <c r="S355" i="34"/>
  <c r="Q355" i="34"/>
  <c r="S354" i="34"/>
  <c r="Q354" i="34"/>
  <c r="S353" i="34"/>
  <c r="Q353" i="34"/>
  <c r="S352" i="34"/>
  <c r="Q352" i="34"/>
  <c r="S351" i="34"/>
  <c r="Q351" i="34"/>
  <c r="S350" i="34"/>
  <c r="Q350" i="34"/>
  <c r="S349" i="34"/>
  <c r="Q349" i="34"/>
  <c r="S348" i="34"/>
  <c r="Q348" i="34"/>
  <c r="S347" i="34"/>
  <c r="Q347" i="34"/>
  <c r="S346" i="34"/>
  <c r="Q346" i="34"/>
  <c r="I345" i="34"/>
  <c r="Q345" i="34" s="1"/>
  <c r="S344" i="34"/>
  <c r="Q344" i="34"/>
  <c r="S343" i="34"/>
  <c r="Q343" i="34"/>
  <c r="S342" i="34"/>
  <c r="Q342" i="34"/>
  <c r="S341" i="34"/>
  <c r="Q341" i="34"/>
  <c r="Q340" i="34"/>
  <c r="I340" i="34"/>
  <c r="S340" i="34" s="1"/>
  <c r="S339" i="34"/>
  <c r="Q339" i="34"/>
  <c r="Q338" i="34"/>
  <c r="H338" i="34"/>
  <c r="S338" i="34" s="1"/>
  <c r="S337" i="34"/>
  <c r="Q337" i="34"/>
  <c r="S336" i="34"/>
  <c r="Q336" i="34"/>
  <c r="S335" i="34"/>
  <c r="Q335" i="34"/>
  <c r="S334" i="34"/>
  <c r="Q334" i="34"/>
  <c r="S333" i="34"/>
  <c r="Q333" i="34"/>
  <c r="H332" i="34"/>
  <c r="S332" i="34" s="1"/>
  <c r="S331" i="34"/>
  <c r="Q331" i="34"/>
  <c r="S330" i="34"/>
  <c r="Q330" i="34"/>
  <c r="S329" i="34"/>
  <c r="Q329" i="34"/>
  <c r="S328" i="34"/>
  <c r="Q328" i="34"/>
  <c r="S327" i="34"/>
  <c r="Q327" i="34"/>
  <c r="H326" i="34"/>
  <c r="Q326" i="34" s="1"/>
  <c r="S325" i="34"/>
  <c r="Q325" i="34"/>
  <c r="S324" i="34"/>
  <c r="Q324" i="34"/>
  <c r="S323" i="34"/>
  <c r="Q323" i="34"/>
  <c r="S322" i="34"/>
  <c r="Q322" i="34"/>
  <c r="S321" i="34"/>
  <c r="Q321" i="34"/>
  <c r="Q320" i="34"/>
  <c r="I320" i="34"/>
  <c r="S320" i="34" s="1"/>
  <c r="S319" i="34"/>
  <c r="Q319" i="34"/>
  <c r="Q318" i="34"/>
  <c r="H318" i="34"/>
  <c r="S318" i="34" s="1"/>
  <c r="S317" i="34"/>
  <c r="Q317" i="34"/>
  <c r="S316" i="34"/>
  <c r="Q316" i="34"/>
  <c r="Q315" i="34"/>
  <c r="H315" i="34"/>
  <c r="S315" i="34" s="1"/>
  <c r="S314" i="34"/>
  <c r="Q314" i="34"/>
  <c r="S313" i="34"/>
  <c r="Q313" i="34"/>
  <c r="S312" i="34"/>
  <c r="Q312" i="34"/>
  <c r="I311" i="34"/>
  <c r="H311" i="34"/>
  <c r="S311" i="34" s="1"/>
  <c r="S310" i="34"/>
  <c r="Q310" i="34"/>
  <c r="S309" i="34"/>
  <c r="Q309" i="34"/>
  <c r="S308" i="34"/>
  <c r="Q308" i="34"/>
  <c r="S307" i="34"/>
  <c r="Q307" i="34"/>
  <c r="S306" i="34"/>
  <c r="Q306" i="34"/>
  <c r="S305" i="34"/>
  <c r="Q305" i="34"/>
  <c r="I304" i="34"/>
  <c r="S304" i="34" s="1"/>
  <c r="S303" i="34"/>
  <c r="Q303" i="34"/>
  <c r="S302" i="34"/>
  <c r="Q302" i="34"/>
  <c r="S301" i="34"/>
  <c r="Q301" i="34"/>
  <c r="Q300" i="34"/>
  <c r="H300" i="34"/>
  <c r="S300" i="34" s="1"/>
  <c r="Q299" i="34"/>
  <c r="I299" i="34"/>
  <c r="S299" i="34" s="1"/>
  <c r="S298" i="34"/>
  <c r="Q298" i="34"/>
  <c r="S297" i="34"/>
  <c r="Q297" i="34"/>
  <c r="S296" i="34"/>
  <c r="Q296" i="34"/>
  <c r="S295" i="34"/>
  <c r="Q295" i="34"/>
  <c r="S294" i="34"/>
  <c r="Q294" i="34"/>
  <c r="S293" i="34"/>
  <c r="Q293" i="34"/>
  <c r="S292" i="34"/>
  <c r="Q292" i="34"/>
  <c r="I291" i="34"/>
  <c r="Q291" i="34" s="1"/>
  <c r="I290" i="34"/>
  <c r="S290" i="34" s="1"/>
  <c r="S289" i="34"/>
  <c r="Q289" i="34"/>
  <c r="S288" i="34"/>
  <c r="Q288" i="34"/>
  <c r="S287" i="34"/>
  <c r="Q287" i="34"/>
  <c r="Q286" i="34"/>
  <c r="I286" i="34"/>
  <c r="S286" i="34" s="1"/>
  <c r="S285" i="34"/>
  <c r="Q285" i="34"/>
  <c r="S284" i="34"/>
  <c r="Q284" i="34"/>
  <c r="S283" i="34"/>
  <c r="Q283" i="34"/>
  <c r="S282" i="34"/>
  <c r="Q282" i="34"/>
  <c r="S281" i="34"/>
  <c r="Q281" i="34"/>
  <c r="S280" i="34"/>
  <c r="Q280" i="34"/>
  <c r="S279" i="34"/>
  <c r="Q279" i="34"/>
  <c r="S278" i="34"/>
  <c r="Q278" i="34"/>
  <c r="S277" i="34"/>
  <c r="Q277" i="34"/>
  <c r="S276" i="34"/>
  <c r="Q276" i="34"/>
  <c r="S275" i="34"/>
  <c r="Q275" i="34"/>
  <c r="Q274" i="34"/>
  <c r="I274" i="34"/>
  <c r="S274" i="34" s="1"/>
  <c r="S273" i="34"/>
  <c r="Q273" i="34"/>
  <c r="S272" i="34"/>
  <c r="Q272" i="34"/>
  <c r="S271" i="34"/>
  <c r="Q271" i="34"/>
  <c r="S270" i="34"/>
  <c r="Q270" i="34"/>
  <c r="S269" i="34"/>
  <c r="Q269" i="34"/>
  <c r="S268" i="34"/>
  <c r="Q268" i="34"/>
  <c r="S267" i="34"/>
  <c r="Q267" i="34"/>
  <c r="S266" i="34"/>
  <c r="Q266" i="34"/>
  <c r="I265" i="34"/>
  <c r="Q265" i="34" s="1"/>
  <c r="S264" i="34"/>
  <c r="Q264" i="34"/>
  <c r="S263" i="34"/>
  <c r="Q263" i="34"/>
  <c r="S262" i="34"/>
  <c r="Q262" i="34"/>
  <c r="I261" i="34"/>
  <c r="S261" i="34" s="1"/>
  <c r="S260" i="34"/>
  <c r="Q260" i="34"/>
  <c r="S259" i="34"/>
  <c r="Q259" i="34"/>
  <c r="S258" i="34"/>
  <c r="Q258" i="34"/>
  <c r="Q257" i="34"/>
  <c r="I257" i="34"/>
  <c r="S257" i="34" s="1"/>
  <c r="S256" i="34"/>
  <c r="Q256" i="34"/>
  <c r="S255" i="34"/>
  <c r="Q255" i="34"/>
  <c r="S254" i="34"/>
  <c r="Q254" i="34"/>
  <c r="S253" i="34"/>
  <c r="Q253" i="34"/>
  <c r="S252" i="34"/>
  <c r="Q252" i="34"/>
  <c r="S251" i="34"/>
  <c r="Q251" i="34"/>
  <c r="S250" i="34"/>
  <c r="Q250" i="34"/>
  <c r="Q249" i="34"/>
  <c r="I249" i="34"/>
  <c r="S249" i="34" s="1"/>
  <c r="S248" i="34"/>
  <c r="Q248" i="34"/>
  <c r="S247" i="34"/>
  <c r="Q247" i="34"/>
  <c r="S246" i="34"/>
  <c r="Q246" i="34"/>
  <c r="I245" i="34"/>
  <c r="Q245" i="34" s="1"/>
  <c r="S244" i="34"/>
  <c r="Q244" i="34"/>
  <c r="S243" i="34"/>
  <c r="Q243" i="34"/>
  <c r="S242" i="34"/>
  <c r="Q242" i="34"/>
  <c r="S241" i="34"/>
  <c r="Q241" i="34"/>
  <c r="H240" i="34"/>
  <c r="S240" i="34" s="1"/>
  <c r="S239" i="34"/>
  <c r="Q239" i="34"/>
  <c r="S238" i="34"/>
  <c r="Q238" i="34"/>
  <c r="S237" i="34"/>
  <c r="Q237" i="34"/>
  <c r="S236" i="34"/>
  <c r="Q236" i="34"/>
  <c r="Q235" i="34"/>
  <c r="I235" i="34"/>
  <c r="S235" i="34" s="1"/>
  <c r="S234" i="34"/>
  <c r="Q234" i="34"/>
  <c r="S233" i="34"/>
  <c r="Q233" i="34"/>
  <c r="S232" i="34"/>
  <c r="Q232" i="34"/>
  <c r="S231" i="34"/>
  <c r="Q231" i="34"/>
  <c r="S230" i="34"/>
  <c r="Q230" i="34"/>
  <c r="S229" i="34"/>
  <c r="Q229" i="34"/>
  <c r="S228" i="34"/>
  <c r="Q228" i="34"/>
  <c r="S227" i="34"/>
  <c r="Q227" i="34"/>
  <c r="S226" i="34"/>
  <c r="Q226" i="34"/>
  <c r="S225" i="34"/>
  <c r="Q225" i="34"/>
  <c r="S224" i="34"/>
  <c r="Q224" i="34"/>
  <c r="S223" i="34"/>
  <c r="Q223" i="34"/>
  <c r="Q222" i="34"/>
  <c r="I222" i="34"/>
  <c r="S222" i="34" s="1"/>
  <c r="S221" i="34"/>
  <c r="Q221" i="34"/>
  <c r="S220" i="34"/>
  <c r="Q220" i="34"/>
  <c r="S219" i="34"/>
  <c r="Q219" i="34"/>
  <c r="S218" i="34"/>
  <c r="Q218" i="34"/>
  <c r="S217" i="34"/>
  <c r="Q217" i="34"/>
  <c r="S216" i="34"/>
  <c r="Q216" i="34"/>
  <c r="S215" i="34"/>
  <c r="Q215" i="34"/>
  <c r="S214" i="34"/>
  <c r="Q214" i="34"/>
  <c r="S213" i="34"/>
  <c r="Q213" i="34"/>
  <c r="S212" i="34"/>
  <c r="Q212" i="34"/>
  <c r="H211" i="34"/>
  <c r="Q211" i="34" s="1"/>
  <c r="S210" i="34"/>
  <c r="Q210" i="34"/>
  <c r="S209" i="34"/>
  <c r="Q209" i="34"/>
  <c r="S208" i="34"/>
  <c r="Q208" i="34"/>
  <c r="I207" i="34"/>
  <c r="S207" i="34" s="1"/>
  <c r="Q206" i="34"/>
  <c r="I206" i="34"/>
  <c r="S206" i="34" s="1"/>
  <c r="S205" i="34"/>
  <c r="Q205" i="34"/>
  <c r="S204" i="34"/>
  <c r="Q204" i="34"/>
  <c r="S203" i="34"/>
  <c r="Q203" i="34"/>
  <c r="S202" i="34"/>
  <c r="Q202" i="34"/>
  <c r="Q201" i="34"/>
  <c r="I201" i="34"/>
  <c r="S201" i="34" s="1"/>
  <c r="I200" i="34"/>
  <c r="Q200" i="34" s="1"/>
  <c r="S199" i="34"/>
  <c r="Q199" i="34"/>
  <c r="I198" i="34"/>
  <c r="S198" i="34" s="1"/>
  <c r="S197" i="34"/>
  <c r="Q197" i="34"/>
  <c r="Q196" i="34"/>
  <c r="H196" i="34"/>
  <c r="S196" i="34" s="1"/>
  <c r="S195" i="34"/>
  <c r="Q195" i="34"/>
  <c r="S194" i="34"/>
  <c r="Q194" i="34"/>
  <c r="S193" i="34"/>
  <c r="Q193" i="34"/>
  <c r="S192" i="34"/>
  <c r="Q192" i="34"/>
  <c r="S191" i="34"/>
  <c r="Q191" i="34"/>
  <c r="S190" i="34"/>
  <c r="Q190" i="34"/>
  <c r="S189" i="34"/>
  <c r="Q189" i="34"/>
  <c r="S188" i="34"/>
  <c r="Q188" i="34"/>
  <c r="S187" i="34"/>
  <c r="Q187" i="34"/>
  <c r="S186" i="34"/>
  <c r="Q186" i="34"/>
  <c r="S185" i="34"/>
  <c r="Q185" i="34"/>
  <c r="Q184" i="34"/>
  <c r="H184" i="34"/>
  <c r="S184" i="34" s="1"/>
  <c r="I183" i="34"/>
  <c r="Q183" i="34" s="1"/>
  <c r="H182" i="34"/>
  <c r="S182" i="34" s="1"/>
  <c r="Q181" i="34"/>
  <c r="I181" i="34"/>
  <c r="S181" i="34" s="1"/>
  <c r="S180" i="34"/>
  <c r="Q180" i="34"/>
  <c r="S179" i="34"/>
  <c r="Q179" i="34"/>
  <c r="S178" i="34"/>
  <c r="Q178" i="34"/>
  <c r="Q177" i="34"/>
  <c r="H177" i="34"/>
  <c r="S177" i="34" s="1"/>
  <c r="S176" i="34"/>
  <c r="Q176" i="34"/>
  <c r="S175" i="34"/>
  <c r="Q175" i="34"/>
  <c r="S174" i="34"/>
  <c r="Q174" i="34"/>
  <c r="S173" i="34"/>
  <c r="Q173" i="34"/>
  <c r="S172" i="34"/>
  <c r="Q172" i="34"/>
  <c r="S171" i="34"/>
  <c r="Q171" i="34"/>
  <c r="S170" i="34"/>
  <c r="Q170" i="34"/>
  <c r="S169" i="34"/>
  <c r="Q169" i="34"/>
  <c r="S168" i="34"/>
  <c r="Q168" i="34"/>
  <c r="I167" i="34"/>
  <c r="Q167" i="34" s="1"/>
  <c r="S166" i="34"/>
  <c r="Q166" i="34"/>
  <c r="I165" i="34"/>
  <c r="S165" i="34" s="1"/>
  <c r="S164" i="34"/>
  <c r="Q164" i="34"/>
  <c r="S163" i="34"/>
  <c r="Q163" i="34"/>
  <c r="S162" i="34"/>
  <c r="Q162" i="34"/>
  <c r="S161" i="34"/>
  <c r="Q161" i="34"/>
  <c r="S160" i="34"/>
  <c r="Q160" i="34"/>
  <c r="Q159" i="34"/>
  <c r="I159" i="34"/>
  <c r="S159" i="34" s="1"/>
  <c r="S158" i="34"/>
  <c r="Q158" i="34"/>
  <c r="S157" i="34"/>
  <c r="Q157" i="34"/>
  <c r="S156" i="34"/>
  <c r="Q156" i="34"/>
  <c r="S155" i="34"/>
  <c r="Q155" i="34"/>
  <c r="S154" i="34"/>
  <c r="Q154" i="34"/>
  <c r="S153" i="34"/>
  <c r="Q153" i="34"/>
  <c r="S152" i="34"/>
  <c r="Q152" i="34"/>
  <c r="S151" i="34"/>
  <c r="Q151" i="34"/>
  <c r="S150" i="34"/>
  <c r="Q150" i="34"/>
  <c r="S149" i="34"/>
  <c r="Q149" i="34"/>
  <c r="S148" i="34"/>
  <c r="Q148" i="34"/>
  <c r="S147" i="34"/>
  <c r="Q147" i="34"/>
  <c r="S146" i="34"/>
  <c r="Q146" i="34"/>
  <c r="S145" i="34"/>
  <c r="Q145" i="34"/>
  <c r="S144" i="34"/>
  <c r="Q144" i="34"/>
  <c r="S143" i="34"/>
  <c r="Q143" i="34"/>
  <c r="S142" i="34"/>
  <c r="Q142" i="34"/>
  <c r="S141" i="34"/>
  <c r="Q141" i="34"/>
  <c r="Q140" i="34"/>
  <c r="I140" i="34"/>
  <c r="S139" i="34"/>
  <c r="Q139" i="34"/>
  <c r="S138" i="34"/>
  <c r="Q138" i="34"/>
  <c r="S137" i="34"/>
  <c r="Q137" i="34"/>
  <c r="S136" i="34"/>
  <c r="Q136" i="34"/>
  <c r="S135" i="34"/>
  <c r="Q135" i="34"/>
  <c r="S134" i="34"/>
  <c r="Q134" i="34"/>
  <c r="S133" i="34"/>
  <c r="Q133" i="34"/>
  <c r="S132" i="34"/>
  <c r="Q132" i="34"/>
  <c r="S131" i="34"/>
  <c r="Q131" i="34"/>
  <c r="S130" i="34"/>
  <c r="Q130" i="34"/>
  <c r="S129" i="34"/>
  <c r="Q129" i="34"/>
  <c r="S128" i="34"/>
  <c r="Q128" i="34"/>
  <c r="S127" i="34"/>
  <c r="Q127" i="34"/>
  <c r="S126" i="34"/>
  <c r="Q126" i="34"/>
  <c r="S125" i="34"/>
  <c r="Q125" i="34"/>
  <c r="S124" i="34"/>
  <c r="Q124" i="34"/>
  <c r="S123" i="34"/>
  <c r="Q123" i="34"/>
  <c r="I122" i="34"/>
  <c r="Q122" i="34" s="1"/>
  <c r="S121" i="34"/>
  <c r="Q121" i="34"/>
  <c r="S120" i="34"/>
  <c r="Q120" i="34"/>
  <c r="S119" i="34"/>
  <c r="Q119" i="34"/>
  <c r="S118" i="34"/>
  <c r="Q118" i="34"/>
  <c r="S117" i="34"/>
  <c r="Q117" i="34"/>
  <c r="S116" i="34"/>
  <c r="Q116" i="34"/>
  <c r="S115" i="34"/>
  <c r="Q115" i="34"/>
  <c r="S114" i="34"/>
  <c r="Q114" i="34"/>
  <c r="S113" i="34"/>
  <c r="Q113" i="34"/>
  <c r="S112" i="34"/>
  <c r="Q112" i="34"/>
  <c r="S111" i="34"/>
  <c r="Q111" i="34"/>
  <c r="S110" i="34"/>
  <c r="Q110" i="34"/>
  <c r="S109" i="34"/>
  <c r="Q109" i="34"/>
  <c r="S108" i="34"/>
  <c r="Q108" i="34"/>
  <c r="S107" i="34"/>
  <c r="Q107" i="34"/>
  <c r="S106" i="34"/>
  <c r="Q106" i="34"/>
  <c r="S105" i="34"/>
  <c r="Q105" i="34"/>
  <c r="S104" i="34"/>
  <c r="Q104" i="34"/>
  <c r="S103" i="34"/>
  <c r="Q103" i="34"/>
  <c r="I102" i="34"/>
  <c r="S102" i="34" s="1"/>
  <c r="S101" i="34"/>
  <c r="Q101" i="34"/>
  <c r="S100" i="34"/>
  <c r="Q100" i="34"/>
  <c r="S99" i="34"/>
  <c r="Q99" i="34"/>
  <c r="S98" i="34"/>
  <c r="Q98" i="34"/>
  <c r="S97" i="34"/>
  <c r="Q97" i="34"/>
  <c r="S96" i="34"/>
  <c r="Q96" i="34"/>
  <c r="S95" i="34"/>
  <c r="Q95" i="34"/>
  <c r="I94" i="34"/>
  <c r="H94" i="34"/>
  <c r="S94" i="34" s="1"/>
  <c r="S93" i="34"/>
  <c r="Q93" i="34"/>
  <c r="S92" i="34"/>
  <c r="Q92" i="34"/>
  <c r="S91" i="34"/>
  <c r="Q91" i="34"/>
  <c r="S90" i="34"/>
  <c r="Q90" i="34"/>
  <c r="S89" i="34"/>
  <c r="Q89" i="34"/>
  <c r="I88" i="34"/>
  <c r="H88" i="34"/>
  <c r="Q88" i="34" s="1"/>
  <c r="S87" i="34"/>
  <c r="Q87" i="34"/>
  <c r="S86" i="34"/>
  <c r="Q86" i="34"/>
  <c r="S85" i="34"/>
  <c r="Q85" i="34"/>
  <c r="S84" i="34"/>
  <c r="Q84" i="34"/>
  <c r="S83" i="34"/>
  <c r="Q83" i="34"/>
  <c r="S82" i="34"/>
  <c r="Q82" i="34"/>
  <c r="S81" i="34"/>
  <c r="Q81" i="34"/>
  <c r="S80" i="34"/>
  <c r="Q80" i="34"/>
  <c r="S79" i="34"/>
  <c r="Q79" i="34"/>
  <c r="S78" i="34"/>
  <c r="Q78" i="34"/>
  <c r="S77" i="34"/>
  <c r="Q77" i="34"/>
  <c r="S76" i="34"/>
  <c r="Q76" i="34"/>
  <c r="S75" i="34"/>
  <c r="Q75" i="34"/>
  <c r="S74" i="34"/>
  <c r="Q74" i="34"/>
  <c r="S73" i="34"/>
  <c r="Q73" i="34"/>
  <c r="S72" i="34"/>
  <c r="Q72" i="34"/>
  <c r="S71" i="34"/>
  <c r="Q71" i="34"/>
  <c r="S70" i="34"/>
  <c r="Q70" i="34"/>
  <c r="Q69" i="34"/>
  <c r="I69" i="34"/>
  <c r="S69" i="34" s="1"/>
  <c r="S68" i="34"/>
  <c r="Q68" i="34"/>
  <c r="S67" i="34"/>
  <c r="Q67" i="34"/>
  <c r="S66" i="34"/>
  <c r="Q66" i="34"/>
  <c r="S65" i="34"/>
  <c r="Q65" i="34"/>
  <c r="S64" i="34"/>
  <c r="Q64" i="34"/>
  <c r="Q63" i="34"/>
  <c r="I63" i="34"/>
  <c r="I62" i="34"/>
  <c r="H62" i="34"/>
  <c r="Q62" i="34" s="1"/>
  <c r="Q61" i="34"/>
  <c r="H61" i="34"/>
  <c r="S61" i="34" s="1"/>
  <c r="I60" i="34"/>
  <c r="H60" i="34"/>
  <c r="S60" i="34" s="1"/>
  <c r="H59" i="34"/>
  <c r="S59" i="34" s="1"/>
  <c r="S58" i="34"/>
  <c r="Q58" i="34"/>
  <c r="S57" i="34"/>
  <c r="Q57" i="34"/>
  <c r="S56" i="34"/>
  <c r="Q56" i="34"/>
  <c r="Q55" i="34"/>
  <c r="I55" i="34"/>
  <c r="S55" i="34" s="1"/>
  <c r="S54" i="34"/>
  <c r="Q54" i="34"/>
  <c r="I53" i="34"/>
  <c r="H53" i="34"/>
  <c r="S53" i="34" s="1"/>
  <c r="S52" i="34"/>
  <c r="Q52" i="34"/>
  <c r="S51" i="34"/>
  <c r="Q51" i="34"/>
  <c r="I50" i="34"/>
  <c r="S50" i="34" s="1"/>
  <c r="H50" i="34"/>
  <c r="Q50" i="34" s="1"/>
  <c r="S49" i="34"/>
  <c r="Q49" i="34"/>
  <c r="S48" i="34"/>
  <c r="Q48" i="34"/>
  <c r="Q47" i="34"/>
  <c r="I47" i="34"/>
  <c r="I46" i="34"/>
  <c r="Q46" i="34" s="1"/>
  <c r="H45" i="34"/>
  <c r="S45" i="34" s="1"/>
  <c r="Q44" i="34"/>
  <c r="I44" i="34"/>
  <c r="S44" i="34" s="1"/>
  <c r="S43" i="34"/>
  <c r="Q43" i="34"/>
  <c r="S42" i="34"/>
  <c r="Q42" i="34"/>
  <c r="S41" i="34"/>
  <c r="Q41" i="34"/>
  <c r="S40" i="34"/>
  <c r="Q40" i="34"/>
  <c r="S39" i="34"/>
  <c r="Q39" i="34"/>
  <c r="Q38" i="34"/>
  <c r="I38" i="34"/>
  <c r="S37" i="34"/>
  <c r="Q37" i="34"/>
  <c r="S36" i="34"/>
  <c r="Q36" i="34"/>
  <c r="S35" i="34"/>
  <c r="Q35" i="34"/>
  <c r="S34" i="34"/>
  <c r="Q34" i="34"/>
  <c r="S33" i="34"/>
  <c r="Q33" i="34"/>
  <c r="S32" i="34"/>
  <c r="Q32" i="34"/>
  <c r="S31" i="34"/>
  <c r="Q31" i="34"/>
  <c r="H30" i="34"/>
  <c r="Q30" i="34" s="1"/>
  <c r="S29" i="34"/>
  <c r="Q29" i="34"/>
  <c r="S28" i="34"/>
  <c r="Q28" i="34"/>
  <c r="H27" i="34"/>
  <c r="S27" i="34" s="1"/>
  <c r="I26" i="34"/>
  <c r="H26" i="34"/>
  <c r="S26" i="34" s="1"/>
  <c r="S25" i="34"/>
  <c r="Q25" i="34"/>
  <c r="H24" i="34"/>
  <c r="Q24" i="34" s="1"/>
  <c r="H23" i="34"/>
  <c r="S23" i="34" s="1"/>
  <c r="S22" i="34"/>
  <c r="Q22" i="34"/>
  <c r="Q21" i="34"/>
  <c r="H21" i="34"/>
  <c r="S21" i="34" s="1"/>
  <c r="S20" i="34"/>
  <c r="Q20" i="34"/>
  <c r="S19" i="34"/>
  <c r="Q19" i="34"/>
  <c r="S18" i="34"/>
  <c r="Q18" i="34"/>
  <c r="S17" i="34"/>
  <c r="Q17" i="34"/>
  <c r="S16" i="34"/>
  <c r="Q16" i="34"/>
  <c r="S15" i="34"/>
  <c r="Q15" i="34"/>
  <c r="S14" i="34"/>
  <c r="Q14" i="34"/>
  <c r="S13" i="34"/>
  <c r="Q13" i="34"/>
  <c r="S12" i="34"/>
  <c r="Q12" i="34"/>
  <c r="S11" i="34"/>
  <c r="Q11" i="34"/>
  <c r="S10" i="34"/>
  <c r="Q10" i="34"/>
  <c r="Q9" i="34"/>
  <c r="I9" i="34"/>
  <c r="S8" i="34"/>
  <c r="Q8" i="34"/>
  <c r="S7" i="34"/>
  <c r="Q7" i="34"/>
  <c r="H6" i="34"/>
  <c r="Q6" i="34" s="1"/>
  <c r="H5" i="34"/>
  <c r="Q5" i="34" s="1"/>
  <c r="S4" i="34"/>
  <c r="Q4" i="34"/>
  <c r="S3" i="34"/>
  <c r="Q3" i="34"/>
  <c r="J2226" i="34" l="1"/>
  <c r="J2206" i="34"/>
  <c r="J1834" i="34"/>
  <c r="J1690" i="34"/>
  <c r="K1690" i="34" s="1"/>
  <c r="J1670" i="34"/>
  <c r="K1670" i="34" s="1"/>
  <c r="J1642" i="34"/>
  <c r="J1618" i="34"/>
  <c r="J1590" i="34"/>
  <c r="K1590" i="34" s="1"/>
  <c r="J1574" i="34"/>
  <c r="K1574" i="34" s="1"/>
  <c r="J1546" i="34"/>
  <c r="J1514" i="34"/>
  <c r="J1486" i="34"/>
  <c r="K1486" i="34" s="1"/>
  <c r="J1206" i="34"/>
  <c r="K1206" i="34" s="1"/>
  <c r="J1194" i="34"/>
  <c r="J1186" i="34"/>
  <c r="J1134" i="34"/>
  <c r="K1134" i="34" s="1"/>
  <c r="J1122" i="34"/>
  <c r="K1122" i="34" s="1"/>
  <c r="J1102" i="34"/>
  <c r="J714" i="34"/>
  <c r="J594" i="34"/>
  <c r="K594" i="34" s="1"/>
  <c r="J530" i="34"/>
  <c r="K530" i="34" s="1"/>
  <c r="J390" i="34"/>
  <c r="J370" i="34"/>
  <c r="J366" i="34"/>
  <c r="K366" i="34" s="1"/>
  <c r="J306" i="34"/>
  <c r="K306" i="34" s="1"/>
  <c r="J298" i="34"/>
  <c r="J226" i="34"/>
  <c r="J186" i="34"/>
  <c r="K186" i="34" s="1"/>
  <c r="J106" i="34"/>
  <c r="K106" i="34" s="1"/>
  <c r="J94" i="34"/>
  <c r="J74" i="34"/>
  <c r="J30" i="34"/>
  <c r="K30" i="34" s="1"/>
  <c r="J18" i="34"/>
  <c r="K18" i="34" s="1"/>
  <c r="J6" i="34"/>
  <c r="J2105" i="34"/>
  <c r="J2037" i="34"/>
  <c r="K2037" i="34" s="1"/>
  <c r="J2029" i="34"/>
  <c r="K2029" i="34" s="1"/>
  <c r="J1661" i="34"/>
  <c r="J9" i="34"/>
  <c r="J5" i="34"/>
  <c r="K5" i="34" s="1"/>
  <c r="J2188" i="34"/>
  <c r="L2188" i="34" s="1"/>
  <c r="M2188" i="34" s="1"/>
  <c r="J2184" i="34"/>
  <c r="J2136" i="34"/>
  <c r="J2104" i="34"/>
  <c r="K2104" i="34" s="1"/>
  <c r="J2044" i="34"/>
  <c r="K2044" i="34" s="1"/>
  <c r="J2020" i="34"/>
  <c r="J1976" i="34"/>
  <c r="L1976" i="34" s="1"/>
  <c r="M1976" i="34" s="1"/>
  <c r="J1832" i="34"/>
  <c r="L1832" i="34" s="1"/>
  <c r="M1832" i="34" s="1"/>
  <c r="J1764" i="34"/>
  <c r="K1764" i="34" s="1"/>
  <c r="J1688" i="34"/>
  <c r="J1648" i="34"/>
  <c r="L1648" i="34" s="1"/>
  <c r="M1648" i="34" s="1"/>
  <c r="J1644" i="34"/>
  <c r="K1644" i="34" s="1"/>
  <c r="J1580" i="34"/>
  <c r="K1580" i="34" s="1"/>
  <c r="J1520" i="34"/>
  <c r="L1520" i="34" s="1"/>
  <c r="M1520" i="34" s="1"/>
  <c r="J1496" i="34"/>
  <c r="J1276" i="34"/>
  <c r="L1276" i="34" s="1"/>
  <c r="M1276" i="34" s="1"/>
  <c r="J1188" i="34"/>
  <c r="K1188" i="34" s="1"/>
  <c r="J1140" i="34"/>
  <c r="L1140" i="34" s="1"/>
  <c r="M1140" i="34" s="1"/>
  <c r="J1060" i="34"/>
  <c r="L1060" i="34" s="1"/>
  <c r="M1060" i="34" s="1"/>
  <c r="J1793" i="34"/>
  <c r="K1793" i="34" s="1"/>
  <c r="J832" i="34"/>
  <c r="K832" i="34" s="1"/>
  <c r="J800" i="34"/>
  <c r="K800" i="34" s="1"/>
  <c r="J596" i="34"/>
  <c r="L596" i="34" s="1"/>
  <c r="M596" i="34" s="1"/>
  <c r="J524" i="34"/>
  <c r="L524" i="34" s="1"/>
  <c r="M524" i="34" s="1"/>
  <c r="J432" i="34"/>
  <c r="K432" i="34" s="1"/>
  <c r="J1605" i="34"/>
  <c r="L1605" i="34" s="1"/>
  <c r="M1605" i="34" s="1"/>
  <c r="J1573" i="34"/>
  <c r="K1573" i="34" s="1"/>
  <c r="J1557" i="34"/>
  <c r="L1557" i="34" s="1"/>
  <c r="M1557" i="34" s="1"/>
  <c r="J1525" i="34"/>
  <c r="L1525" i="34" s="1"/>
  <c r="M1525" i="34" s="1"/>
  <c r="J1521" i="34"/>
  <c r="L1521" i="34" s="1"/>
  <c r="M1521" i="34" s="1"/>
  <c r="J1481" i="34"/>
  <c r="K1481" i="34" s="1"/>
  <c r="J1473" i="34"/>
  <c r="K1473" i="34" s="1"/>
  <c r="J148" i="34"/>
  <c r="K148" i="34" s="1"/>
  <c r="J116" i="34"/>
  <c r="K116" i="34" s="1"/>
  <c r="J104" i="34"/>
  <c r="K104" i="34" s="1"/>
  <c r="J84" i="34"/>
  <c r="K84" i="34" s="1"/>
  <c r="J32" i="34"/>
  <c r="K32" i="34" s="1"/>
  <c r="J613" i="34"/>
  <c r="L613" i="34" s="1"/>
  <c r="M613" i="34" s="1"/>
  <c r="J561" i="34"/>
  <c r="L561" i="34" s="1"/>
  <c r="M561" i="34" s="1"/>
  <c r="J541" i="34"/>
  <c r="K541" i="34" s="1"/>
  <c r="J401" i="34"/>
  <c r="K401" i="34" s="1"/>
  <c r="J341" i="34"/>
  <c r="K341" i="34" s="1"/>
  <c r="J281" i="34"/>
  <c r="K281" i="34" s="1"/>
  <c r="J69" i="34"/>
  <c r="K69" i="34" s="1"/>
  <c r="J61" i="34"/>
  <c r="K61" i="34" s="1"/>
  <c r="J45" i="34"/>
  <c r="K45" i="34" s="1"/>
  <c r="J25" i="34"/>
  <c r="L25" i="34" s="1"/>
  <c r="M25" i="34" s="1"/>
  <c r="J21" i="34"/>
  <c r="K21" i="34" s="1"/>
  <c r="J4" i="34"/>
  <c r="K4" i="34" s="1"/>
  <c r="J2239" i="34"/>
  <c r="K2239" i="34" s="1"/>
  <c r="J2215" i="34"/>
  <c r="K2215" i="34" s="1"/>
  <c r="J2203" i="34"/>
  <c r="K2203" i="34" s="1"/>
  <c r="J2199" i="34"/>
  <c r="K2199" i="34" s="1"/>
  <c r="J2143" i="34"/>
  <c r="L2143" i="34" s="1"/>
  <c r="M2143" i="34" s="1"/>
  <c r="J2003" i="34"/>
  <c r="K2003" i="34" s="1"/>
  <c r="J1987" i="34"/>
  <c r="K1987" i="34" s="1"/>
  <c r="J1875" i="34"/>
  <c r="L1875" i="34" s="1"/>
  <c r="M1875" i="34" s="1"/>
  <c r="J1847" i="34"/>
  <c r="K1847" i="34" s="1"/>
  <c r="J1835" i="34"/>
  <c r="K1835" i="34" s="1"/>
  <c r="J1831" i="34"/>
  <c r="K1831" i="34" s="1"/>
  <c r="J1667" i="34"/>
  <c r="L1667" i="34" s="1"/>
  <c r="M1667" i="34" s="1"/>
  <c r="J1663" i="34"/>
  <c r="K1663" i="34" s="1"/>
  <c r="J1659" i="34"/>
  <c r="K1659" i="34" s="1"/>
  <c r="J1651" i="34"/>
  <c r="K1651" i="34" s="1"/>
  <c r="J1587" i="34"/>
  <c r="K1587" i="34" s="1"/>
  <c r="J1583" i="34"/>
  <c r="K1583" i="34" s="1"/>
  <c r="J1571" i="34"/>
  <c r="K1571" i="34" s="1"/>
  <c r="J1495" i="34"/>
  <c r="K1495" i="34" s="1"/>
  <c r="J1487" i="34"/>
  <c r="L1487" i="34" s="1"/>
  <c r="M1487" i="34" s="1"/>
  <c r="J1411" i="34"/>
  <c r="K1411" i="34" s="1"/>
  <c r="J1195" i="34"/>
  <c r="K1195" i="34" s="1"/>
  <c r="J799" i="34"/>
  <c r="K799" i="34" s="1"/>
  <c r="J611" i="34"/>
  <c r="K611" i="34" s="1"/>
  <c r="J591" i="34"/>
  <c r="K591" i="34" s="1"/>
  <c r="J555" i="34"/>
  <c r="L555" i="34" s="1"/>
  <c r="M555" i="34" s="1"/>
  <c r="J463" i="34"/>
  <c r="K463" i="34" s="1"/>
  <c r="J375" i="34"/>
  <c r="L375" i="34" s="1"/>
  <c r="M375" i="34" s="1"/>
  <c r="J351" i="34"/>
  <c r="K351" i="34" s="1"/>
  <c r="J315" i="34"/>
  <c r="K315" i="34" s="1"/>
  <c r="J311" i="34"/>
  <c r="K311" i="34" s="1"/>
  <c r="J59" i="34"/>
  <c r="K59" i="34" s="1"/>
  <c r="J31" i="34"/>
  <c r="K31" i="34" s="1"/>
  <c r="J27" i="34"/>
  <c r="K27" i="34" s="1"/>
  <c r="J23" i="34"/>
  <c r="K23" i="34" s="1"/>
  <c r="K2206" i="34"/>
  <c r="L2206" i="34"/>
  <c r="M2206" i="34" s="1"/>
  <c r="K2226" i="34"/>
  <c r="L2226" i="34"/>
  <c r="M2226" i="34" s="1"/>
  <c r="K6" i="34"/>
  <c r="L6" i="34"/>
  <c r="M6" i="34" s="1"/>
  <c r="K9" i="34"/>
  <c r="L9" i="34"/>
  <c r="K2188" i="34"/>
  <c r="K2184" i="34"/>
  <c r="L2184" i="34"/>
  <c r="M2184" i="34" s="1"/>
  <c r="K2105" i="34"/>
  <c r="L2105" i="34"/>
  <c r="M2105" i="34" s="1"/>
  <c r="K2136" i="34"/>
  <c r="L2136" i="34"/>
  <c r="L2199" i="34"/>
  <c r="M2199" i="34" s="1"/>
  <c r="K1661" i="34"/>
  <c r="L1661" i="34"/>
  <c r="M1661" i="34" s="1"/>
  <c r="K1605" i="34"/>
  <c r="K1525" i="34"/>
  <c r="K2020" i="34"/>
  <c r="L2020" i="34"/>
  <c r="M2020" i="34" s="1"/>
  <c r="K1976" i="34"/>
  <c r="K1688" i="34"/>
  <c r="L1688" i="34"/>
  <c r="K1648" i="34"/>
  <c r="K1520" i="34"/>
  <c r="K1496" i="34"/>
  <c r="L1496" i="34"/>
  <c r="M1496" i="34" s="1"/>
  <c r="L800" i="34"/>
  <c r="M800" i="34" s="1"/>
  <c r="L432" i="34"/>
  <c r="M432" i="34" s="1"/>
  <c r="L32" i="34"/>
  <c r="M32" i="34" s="1"/>
  <c r="K1834" i="34"/>
  <c r="L1834" i="34"/>
  <c r="K1642" i="34"/>
  <c r="L1642" i="34"/>
  <c r="M1642" i="34" s="1"/>
  <c r="K1618" i="34"/>
  <c r="L1618" i="34"/>
  <c r="M1618" i="34" s="1"/>
  <c r="L1574" i="34"/>
  <c r="M1574" i="34" s="1"/>
  <c r="K1546" i="34"/>
  <c r="L1546" i="34"/>
  <c r="K1514" i="34"/>
  <c r="L1514" i="34"/>
  <c r="M1514" i="34" s="1"/>
  <c r="K1194" i="34"/>
  <c r="L1194" i="34"/>
  <c r="M1194" i="34" s="1"/>
  <c r="K1186" i="34"/>
  <c r="L1186" i="34"/>
  <c r="L1122" i="34"/>
  <c r="M1122" i="34" s="1"/>
  <c r="K1102" i="34"/>
  <c r="L1102" i="34"/>
  <c r="M1102" i="34" s="1"/>
  <c r="K714" i="34"/>
  <c r="L714" i="34"/>
  <c r="M714" i="34" s="1"/>
  <c r="K390" i="34"/>
  <c r="L390" i="34"/>
  <c r="M390" i="34" s="1"/>
  <c r="K370" i="34"/>
  <c r="L370" i="34"/>
  <c r="M370" i="34" s="1"/>
  <c r="L306" i="34"/>
  <c r="M306" i="34" s="1"/>
  <c r="K298" i="34"/>
  <c r="L298" i="34"/>
  <c r="M298" i="34" s="1"/>
  <c r="K226" i="34"/>
  <c r="L226" i="34"/>
  <c r="M226" i="34" s="1"/>
  <c r="K94" i="34"/>
  <c r="L94" i="34"/>
  <c r="M94" i="34" s="1"/>
  <c r="K74" i="34"/>
  <c r="L74" i="34"/>
  <c r="M74" i="34" s="1"/>
  <c r="L18" i="34"/>
  <c r="M18" i="34" s="1"/>
  <c r="J1686" i="34"/>
  <c r="K1686" i="34" s="1"/>
  <c r="J1041" i="34"/>
  <c r="J838" i="34"/>
  <c r="K838" i="34" s="1"/>
  <c r="J172" i="34"/>
  <c r="L172" i="34" s="1"/>
  <c r="M172" i="34" s="1"/>
  <c r="J1426" i="34"/>
  <c r="L1426" i="34" s="1"/>
  <c r="M1426" i="34" s="1"/>
  <c r="J1747" i="34"/>
  <c r="L1747" i="34" s="1"/>
  <c r="M1747" i="34" s="1"/>
  <c r="J1084" i="34"/>
  <c r="J237" i="34"/>
  <c r="J354" i="34"/>
  <c r="L354" i="34" s="1"/>
  <c r="M354" i="34" s="1"/>
  <c r="J451" i="34"/>
  <c r="L451" i="34" s="1"/>
  <c r="M451" i="34" s="1"/>
  <c r="J579" i="34"/>
  <c r="L579" i="34" s="1"/>
  <c r="M579" i="34" s="1"/>
  <c r="J677" i="34"/>
  <c r="J1166" i="34"/>
  <c r="K1166" i="34" s="1"/>
  <c r="J1319" i="34"/>
  <c r="K1319" i="34" s="1"/>
  <c r="J1163" i="34"/>
  <c r="L1163" i="34" s="1"/>
  <c r="M1163" i="34" s="1"/>
  <c r="J624" i="34"/>
  <c r="K624" i="34" s="1"/>
  <c r="J1675" i="34"/>
  <c r="L1675" i="34" s="1"/>
  <c r="M1675" i="34" s="1"/>
  <c r="J1779" i="34"/>
  <c r="L1779" i="34" s="1"/>
  <c r="M1779" i="34" s="1"/>
  <c r="J1668" i="34"/>
  <c r="J1838" i="34"/>
  <c r="K1838" i="34" s="1"/>
  <c r="J1100" i="34"/>
  <c r="J1121" i="34"/>
  <c r="J1493" i="34"/>
  <c r="J1732" i="34"/>
  <c r="J2154" i="34"/>
  <c r="J304" i="34"/>
  <c r="K304" i="34" s="1"/>
  <c r="J8" i="34"/>
  <c r="J134" i="34"/>
  <c r="K134" i="34" s="1"/>
  <c r="J154" i="34"/>
  <c r="L154" i="34" s="1"/>
  <c r="M154" i="34" s="1"/>
  <c r="J158" i="34"/>
  <c r="K158" i="34" s="1"/>
  <c r="J168" i="34"/>
  <c r="K168" i="34" s="1"/>
  <c r="J177" i="34"/>
  <c r="J219" i="34"/>
  <c r="L219" i="34" s="1"/>
  <c r="M219" i="34" s="1"/>
  <c r="J228" i="34"/>
  <c r="L228" i="34" s="1"/>
  <c r="M228" i="34" s="1"/>
  <c r="J314" i="34"/>
  <c r="J406" i="34"/>
  <c r="K406" i="34" s="1"/>
  <c r="J575" i="34"/>
  <c r="K575" i="34" s="1"/>
  <c r="J55" i="34"/>
  <c r="K55" i="34" s="1"/>
  <c r="J144" i="34"/>
  <c r="K144" i="34" s="1"/>
  <c r="J190" i="34"/>
  <c r="K190" i="34" s="1"/>
  <c r="J215" i="34"/>
  <c r="K215" i="34" s="1"/>
  <c r="J227" i="34"/>
  <c r="L227" i="34" s="1"/>
  <c r="M227" i="34" s="1"/>
  <c r="J248" i="34"/>
  <c r="K248" i="34" s="1"/>
  <c r="J268" i="34"/>
  <c r="L268" i="34" s="1"/>
  <c r="M268" i="34" s="1"/>
  <c r="J358" i="34"/>
  <c r="K358" i="34" s="1"/>
  <c r="J362" i="34"/>
  <c r="L362" i="34" s="1"/>
  <c r="M362" i="34" s="1"/>
  <c r="J383" i="34"/>
  <c r="K383" i="34" s="1"/>
  <c r="J421" i="34"/>
  <c r="J428" i="34"/>
  <c r="L428" i="34" s="1"/>
  <c r="M428" i="34" s="1"/>
  <c r="J701" i="34"/>
  <c r="J138" i="34"/>
  <c r="L138" i="34" s="1"/>
  <c r="M138" i="34" s="1"/>
  <c r="J150" i="34"/>
  <c r="K150" i="34" s="1"/>
  <c r="J175" i="34"/>
  <c r="K175" i="34" s="1"/>
  <c r="J210" i="34"/>
  <c r="L210" i="34" s="1"/>
  <c r="M210" i="34" s="1"/>
  <c r="J255" i="34"/>
  <c r="K255" i="34" s="1"/>
  <c r="J330" i="34"/>
  <c r="L330" i="34" s="1"/>
  <c r="M330" i="34" s="1"/>
  <c r="J348" i="34"/>
  <c r="L348" i="34" s="1"/>
  <c r="M348" i="34" s="1"/>
  <c r="J405" i="34"/>
  <c r="J636" i="34"/>
  <c r="J863" i="34"/>
  <c r="K863" i="34" s="1"/>
  <c r="J1030" i="34"/>
  <c r="K1030" i="34" s="1"/>
  <c r="J599" i="34"/>
  <c r="K599" i="34" s="1"/>
  <c r="J738" i="34"/>
  <c r="L738" i="34" s="1"/>
  <c r="M738" i="34" s="1"/>
  <c r="J967" i="34"/>
  <c r="K967" i="34" s="1"/>
  <c r="J1038" i="34"/>
  <c r="K1038" i="34" s="1"/>
  <c r="J852" i="34"/>
  <c r="J1037" i="34"/>
  <c r="J1076" i="34"/>
  <c r="J1092" i="34"/>
  <c r="J1091" i="34"/>
  <c r="L1091" i="34" s="1"/>
  <c r="M1091" i="34" s="1"/>
  <c r="J1105" i="34"/>
  <c r="J1112" i="34"/>
  <c r="J1268" i="34"/>
  <c r="J1168" i="34"/>
  <c r="J1410" i="34"/>
  <c r="L1410" i="34" s="1"/>
  <c r="M1410" i="34" s="1"/>
  <c r="J1340" i="34"/>
  <c r="J1512" i="34"/>
  <c r="J1531" i="34"/>
  <c r="L1531" i="34" s="1"/>
  <c r="M1531" i="34" s="1"/>
  <c r="J1692" i="34"/>
  <c r="J1585" i="34"/>
  <c r="J1715" i="34"/>
  <c r="L1715" i="34" s="1"/>
  <c r="M1715" i="34" s="1"/>
  <c r="J1466" i="34"/>
  <c r="L1466" i="34" s="1"/>
  <c r="M1466" i="34" s="1"/>
  <c r="J1635" i="34"/>
  <c r="L1635" i="34" s="1"/>
  <c r="M1635" i="34" s="1"/>
  <c r="J1502" i="34"/>
  <c r="K1502" i="34" s="1"/>
  <c r="J1768" i="34"/>
  <c r="J1617" i="34"/>
  <c r="J1718" i="34"/>
  <c r="K1718" i="34" s="1"/>
  <c r="J1723" i="34"/>
  <c r="L1723" i="34" s="1"/>
  <c r="M1723" i="34" s="1"/>
  <c r="J1757" i="34"/>
  <c r="J1634" i="34"/>
  <c r="L1634" i="34" s="1"/>
  <c r="M1634" i="34" s="1"/>
  <c r="J1695" i="34"/>
  <c r="K1695" i="34" s="1"/>
  <c r="J1729" i="34"/>
  <c r="J1735" i="34"/>
  <c r="K1735" i="34" s="1"/>
  <c r="J1753" i="34"/>
  <c r="J1774" i="34"/>
  <c r="K1774" i="34" s="1"/>
  <c r="J1868" i="34"/>
  <c r="J1897" i="34"/>
  <c r="J1904" i="34"/>
  <c r="J1852" i="34"/>
  <c r="J1934" i="34"/>
  <c r="J2027" i="34"/>
  <c r="L2027" i="34" s="1"/>
  <c r="M2027" i="34" s="1"/>
  <c r="J1989" i="34"/>
  <c r="J2028" i="34"/>
  <c r="J2036" i="34"/>
  <c r="J2055" i="34"/>
  <c r="K2055" i="34" s="1"/>
  <c r="J2064" i="34"/>
  <c r="J2070" i="34"/>
  <c r="J2122" i="34"/>
  <c r="J2126" i="34"/>
  <c r="J2132" i="34"/>
  <c r="J2075" i="34"/>
  <c r="L2075" i="34" s="1"/>
  <c r="M2075" i="34" s="1"/>
  <c r="J2078" i="34"/>
  <c r="J2131" i="34"/>
  <c r="L2131" i="34" s="1"/>
  <c r="M2131" i="34" s="1"/>
  <c r="J2191" i="34"/>
  <c r="J2195" i="34"/>
  <c r="J480" i="34"/>
  <c r="K480" i="34" s="1"/>
  <c r="J842" i="34"/>
  <c r="L842" i="34" s="1"/>
  <c r="M842" i="34" s="1"/>
  <c r="J47" i="34"/>
  <c r="K47" i="34" s="1"/>
  <c r="J98" i="34"/>
  <c r="L98" i="34" s="1"/>
  <c r="M98" i="34" s="1"/>
  <c r="J127" i="34"/>
  <c r="K127" i="34" s="1"/>
  <c r="J161" i="34"/>
  <c r="J205" i="34"/>
  <c r="J264" i="34"/>
  <c r="K264" i="34" s="1"/>
  <c r="J272" i="34"/>
  <c r="K272" i="34" s="1"/>
  <c r="J283" i="34"/>
  <c r="L283" i="34" s="1"/>
  <c r="M283" i="34" s="1"/>
  <c r="J301" i="34"/>
  <c r="J308" i="34"/>
  <c r="L308" i="34" s="1"/>
  <c r="M308" i="34" s="1"/>
  <c r="J342" i="34"/>
  <c r="K342" i="34" s="1"/>
  <c r="J504" i="34"/>
  <c r="K504" i="34" s="1"/>
  <c r="J551" i="34"/>
  <c r="K551" i="34" s="1"/>
  <c r="J564" i="34"/>
  <c r="J605" i="34"/>
  <c r="J640" i="34"/>
  <c r="J650" i="34"/>
  <c r="L650" i="34" s="1"/>
  <c r="M650" i="34" s="1"/>
  <c r="J654" i="34"/>
  <c r="K654" i="34" s="1"/>
  <c r="J689" i="34"/>
  <c r="J718" i="34"/>
  <c r="K718" i="34" s="1"/>
  <c r="J734" i="34"/>
  <c r="K734" i="34" s="1"/>
  <c r="J802" i="34"/>
  <c r="L802" i="34" s="1"/>
  <c r="M802" i="34" s="1"/>
  <c r="J866" i="34"/>
  <c r="L866" i="34" s="1"/>
  <c r="M866" i="34" s="1"/>
  <c r="J1074" i="34"/>
  <c r="L1074" i="34" s="1"/>
  <c r="M1074" i="34" s="1"/>
  <c r="J369" i="34"/>
  <c r="J373" i="34"/>
  <c r="J379" i="34"/>
  <c r="L379" i="34" s="1"/>
  <c r="M379" i="34" s="1"/>
  <c r="J462" i="34"/>
  <c r="K462" i="34" s="1"/>
  <c r="J466" i="34"/>
  <c r="L466" i="34" s="1"/>
  <c r="M466" i="34" s="1"/>
  <c r="J476" i="34"/>
  <c r="L476" i="34" s="1"/>
  <c r="M476" i="34" s="1"/>
  <c r="J485" i="34"/>
  <c r="J519" i="34"/>
  <c r="K519" i="34" s="1"/>
  <c r="J533" i="34"/>
  <c r="J583" i="34"/>
  <c r="K583" i="34" s="1"/>
  <c r="J618" i="34"/>
  <c r="L618" i="34" s="1"/>
  <c r="M618" i="34" s="1"/>
  <c r="J643" i="34"/>
  <c r="L643" i="34" s="1"/>
  <c r="M643" i="34" s="1"/>
  <c r="J697" i="34"/>
  <c r="J705" i="34"/>
  <c r="J774" i="34"/>
  <c r="K774" i="34" s="1"/>
  <c r="J810" i="34"/>
  <c r="L810" i="34" s="1"/>
  <c r="M810" i="34" s="1"/>
  <c r="J1050" i="34"/>
  <c r="L1050" i="34" s="1"/>
  <c r="M1050" i="34" s="1"/>
  <c r="J1470" i="34"/>
  <c r="K1470" i="34" s="1"/>
  <c r="J50" i="34"/>
  <c r="L50" i="34" s="1"/>
  <c r="M50" i="34" s="1"/>
  <c r="J471" i="34"/>
  <c r="K471" i="34" s="1"/>
  <c r="J726" i="34"/>
  <c r="K726" i="34" s="1"/>
  <c r="J709" i="34"/>
  <c r="J762" i="34"/>
  <c r="L762" i="34" s="1"/>
  <c r="M762" i="34" s="1"/>
  <c r="J806" i="34"/>
  <c r="K806" i="34" s="1"/>
  <c r="J1028" i="34"/>
  <c r="J1139" i="34"/>
  <c r="L1139" i="34" s="1"/>
  <c r="M1139" i="34" s="1"/>
  <c r="J1284" i="34"/>
  <c r="J1351" i="34"/>
  <c r="K1351" i="34" s="1"/>
  <c r="J1370" i="34"/>
  <c r="L1370" i="34" s="1"/>
  <c r="M1370" i="34" s="1"/>
  <c r="J1538" i="34"/>
  <c r="L1538" i="34" s="1"/>
  <c r="M1538" i="34" s="1"/>
  <c r="J445" i="34"/>
  <c r="J475" i="34"/>
  <c r="L475" i="34" s="1"/>
  <c r="M475" i="34" s="1"/>
  <c r="J508" i="34"/>
  <c r="L508" i="34" s="1"/>
  <c r="M508" i="34" s="1"/>
  <c r="J539" i="34"/>
  <c r="L539" i="34" s="1"/>
  <c r="M539" i="34" s="1"/>
  <c r="J659" i="34"/>
  <c r="L659" i="34" s="1"/>
  <c r="M659" i="34" s="1"/>
  <c r="J770" i="34"/>
  <c r="L770" i="34" s="1"/>
  <c r="M770" i="34" s="1"/>
  <c r="J844" i="34"/>
  <c r="J886" i="34"/>
  <c r="K886" i="34" s="1"/>
  <c r="J894" i="34"/>
  <c r="K894" i="34" s="1"/>
  <c r="J917" i="34"/>
  <c r="J925" i="34"/>
  <c r="J978" i="34"/>
  <c r="L978" i="34" s="1"/>
  <c r="M978" i="34" s="1"/>
  <c r="J986" i="34"/>
  <c r="L986" i="34" s="1"/>
  <c r="M986" i="34" s="1"/>
  <c r="J994" i="34"/>
  <c r="L994" i="34" s="1"/>
  <c r="M994" i="34" s="1"/>
  <c r="J1002" i="34"/>
  <c r="L1002" i="34" s="1"/>
  <c r="M1002" i="34" s="1"/>
  <c r="J1023" i="34"/>
  <c r="K1023" i="34" s="1"/>
  <c r="J1065" i="34"/>
  <c r="J1155" i="34"/>
  <c r="L1155" i="34" s="1"/>
  <c r="M1155" i="34" s="1"/>
  <c r="J1212" i="34"/>
  <c r="J1221" i="34"/>
  <c r="J1240" i="34"/>
  <c r="J1256" i="34"/>
  <c r="J1300" i="34"/>
  <c r="J1335" i="34"/>
  <c r="K1335" i="34" s="1"/>
  <c r="J1375" i="34"/>
  <c r="K1375" i="34" s="1"/>
  <c r="J826" i="34"/>
  <c r="L826" i="34" s="1"/>
  <c r="M826" i="34" s="1"/>
  <c r="J847" i="34"/>
  <c r="K847" i="34" s="1"/>
  <c r="J878" i="34"/>
  <c r="K878" i="34" s="1"/>
  <c r="J913" i="34"/>
  <c r="J921" i="34"/>
  <c r="J945" i="34"/>
  <c r="J1036" i="34"/>
  <c r="J1082" i="34"/>
  <c r="L1082" i="34" s="1"/>
  <c r="M1082" i="34" s="1"/>
  <c r="J1098" i="34"/>
  <c r="L1098" i="34" s="1"/>
  <c r="M1098" i="34" s="1"/>
  <c r="J1147" i="34"/>
  <c r="L1147" i="34" s="1"/>
  <c r="M1147" i="34" s="1"/>
  <c r="J1180" i="34"/>
  <c r="J1224" i="34"/>
  <c r="J1371" i="34"/>
  <c r="L1371" i="34" s="1"/>
  <c r="M1371" i="34" s="1"/>
  <c r="J1405" i="34"/>
  <c r="J1498" i="34"/>
  <c r="L1498" i="34" s="1"/>
  <c r="M1498" i="34" s="1"/>
  <c r="J1509" i="34"/>
  <c r="J1569" i="34"/>
  <c r="J1044" i="34"/>
  <c r="J1128" i="34"/>
  <c r="J1592" i="34"/>
  <c r="J1643" i="34"/>
  <c r="L1643" i="34" s="1"/>
  <c r="M1643" i="34" s="1"/>
  <c r="J1683" i="34"/>
  <c r="L1683" i="34" s="1"/>
  <c r="M1683" i="34" s="1"/>
  <c r="J1698" i="34"/>
  <c r="L1698" i="34" s="1"/>
  <c r="M1698" i="34" s="1"/>
  <c r="J1707" i="34"/>
  <c r="L1707" i="34" s="1"/>
  <c r="M1707" i="34" s="1"/>
  <c r="J1749" i="34"/>
  <c r="J1880" i="34"/>
  <c r="J1888" i="34"/>
  <c r="J1148" i="34"/>
  <c r="J1164" i="34"/>
  <c r="J1190" i="34"/>
  <c r="K1190" i="34" s="1"/>
  <c r="J1442" i="34"/>
  <c r="L1442" i="34" s="1"/>
  <c r="M1442" i="34" s="1"/>
  <c r="J1562" i="34"/>
  <c r="L1562" i="34" s="1"/>
  <c r="M1562" i="34" s="1"/>
  <c r="J1606" i="34"/>
  <c r="K1606" i="34" s="1"/>
  <c r="J1631" i="34"/>
  <c r="K1631" i="34" s="1"/>
  <c r="J1711" i="34"/>
  <c r="K1711" i="34" s="1"/>
  <c r="J1863" i="34"/>
  <c r="K1863" i="34" s="1"/>
  <c r="J1864" i="34"/>
  <c r="J1914" i="34"/>
  <c r="J2089" i="34"/>
  <c r="J1111" i="34"/>
  <c r="K1111" i="34" s="1"/>
  <c r="J1292" i="34"/>
  <c r="J1308" i="34"/>
  <c r="J1649" i="34"/>
  <c r="J1679" i="34"/>
  <c r="J1687" i="34"/>
  <c r="K1687" i="34" s="1"/>
  <c r="J1742" i="34"/>
  <c r="K1742" i="34" s="1"/>
  <c r="J1794" i="34"/>
  <c r="L1794" i="34" s="1"/>
  <c r="M1794" i="34" s="1"/>
  <c r="J1871" i="34"/>
  <c r="K1871" i="34" s="1"/>
  <c r="J1630" i="34"/>
  <c r="K1630" i="34" s="1"/>
  <c r="J1817" i="34"/>
  <c r="J2106" i="34"/>
  <c r="J2112" i="34"/>
  <c r="J2202" i="34"/>
  <c r="J1624" i="34"/>
  <c r="J1645" i="34"/>
  <c r="J1656" i="34"/>
  <c r="J1660" i="34"/>
  <c r="J1840" i="34"/>
  <c r="J1919" i="34"/>
  <c r="K1919" i="34" s="1"/>
  <c r="J2009" i="34"/>
  <c r="J2077" i="34"/>
  <c r="J2085" i="34"/>
  <c r="J2110" i="34"/>
  <c r="J2141" i="34"/>
  <c r="J1623" i="34"/>
  <c r="K1623" i="34" s="1"/>
  <c r="J1923" i="34"/>
  <c r="L1923" i="34" s="1"/>
  <c r="M1923" i="34" s="1"/>
  <c r="J1927" i="34"/>
  <c r="K1927" i="34" s="1"/>
  <c r="J2093" i="34"/>
  <c r="J2185" i="34"/>
  <c r="J2066" i="34"/>
  <c r="J2147" i="34"/>
  <c r="L2147" i="34" s="1"/>
  <c r="M2147" i="34" s="1"/>
  <c r="J1981" i="34"/>
  <c r="J1988" i="34"/>
  <c r="J2150" i="34"/>
  <c r="J2169" i="34"/>
  <c r="J2220" i="34"/>
  <c r="J2001" i="34"/>
  <c r="J2058" i="34"/>
  <c r="J2071" i="34"/>
  <c r="K2071" i="34" s="1"/>
  <c r="J2124" i="34"/>
  <c r="J2178" i="34"/>
  <c r="M1186" i="34"/>
  <c r="M2136" i="34"/>
  <c r="M1546" i="34"/>
  <c r="M1688" i="34"/>
  <c r="S6" i="34"/>
  <c r="S24" i="34"/>
  <c r="S30" i="34"/>
  <c r="S46" i="34"/>
  <c r="Q53" i="34"/>
  <c r="Q60" i="34"/>
  <c r="S62" i="34"/>
  <c r="S88" i="34"/>
  <c r="S122" i="34"/>
  <c r="S167" i="34"/>
  <c r="S183" i="34"/>
  <c r="S200" i="34"/>
  <c r="S211" i="34"/>
  <c r="S245" i="34"/>
  <c r="S265" i="34"/>
  <c r="S291" i="34"/>
  <c r="Q311" i="34"/>
  <c r="S366" i="34"/>
  <c r="S432" i="34"/>
  <c r="S591" i="34"/>
  <c r="Q772" i="34"/>
  <c r="I2279" i="34"/>
  <c r="L2279" i="34" s="1"/>
  <c r="S9" i="34"/>
  <c r="Q26" i="34"/>
  <c r="S38" i="34"/>
  <c r="S47" i="34"/>
  <c r="S63" i="34"/>
  <c r="Q94" i="34"/>
  <c r="S140" i="34"/>
  <c r="Q332" i="34"/>
  <c r="S386" i="34"/>
  <c r="Q433" i="34"/>
  <c r="Q720" i="34"/>
  <c r="Q733" i="34"/>
  <c r="Q23" i="34"/>
  <c r="Q27" i="34"/>
  <c r="Q45" i="34"/>
  <c r="Q59" i="34"/>
  <c r="Q102" i="34"/>
  <c r="Q165" i="34"/>
  <c r="Q182" i="34"/>
  <c r="Q198" i="34"/>
  <c r="Q207" i="34"/>
  <c r="Q240" i="34"/>
  <c r="Q261" i="34"/>
  <c r="Q290" i="34"/>
  <c r="Q304" i="34"/>
  <c r="S326" i="34"/>
  <c r="S345" i="34"/>
  <c r="Q476" i="34"/>
  <c r="Q510" i="34"/>
  <c r="Q530" i="34"/>
  <c r="Q561" i="34"/>
  <c r="Q564" i="34"/>
  <c r="S575" i="34"/>
  <c r="Q686" i="34"/>
  <c r="Q701" i="34"/>
  <c r="S772" i="34"/>
  <c r="H2279" i="34"/>
  <c r="S5" i="34"/>
  <c r="M9" i="34"/>
  <c r="Q385" i="34"/>
  <c r="S475" i="34"/>
  <c r="S476" i="34"/>
  <c r="S524" i="34"/>
  <c r="Q553" i="34"/>
  <c r="S561" i="34"/>
  <c r="Q613" i="34"/>
  <c r="Q622" i="34"/>
  <c r="S675" i="34"/>
  <c r="S720" i="34"/>
  <c r="S733" i="34"/>
  <c r="Q798" i="34"/>
  <c r="Q821" i="34"/>
  <c r="Q841" i="34"/>
  <c r="S846" i="34"/>
  <c r="S850" i="34"/>
  <c r="Q871" i="34"/>
  <c r="Q898" i="34"/>
  <c r="S646" i="34"/>
  <c r="S679" i="34"/>
  <c r="Q682" i="34"/>
  <c r="S690" i="34"/>
  <c r="Q692" i="34"/>
  <c r="S715" i="34"/>
  <c r="Q716" i="34"/>
  <c r="S725" i="34"/>
  <c r="Q729" i="34"/>
  <c r="Q764" i="34"/>
  <c r="Q779" i="34"/>
  <c r="Q799" i="34"/>
  <c r="S821" i="34"/>
  <c r="S839" i="34"/>
  <c r="Q842" i="34"/>
  <c r="S871" i="34"/>
  <c r="Q883" i="34"/>
  <c r="Q889" i="34"/>
  <c r="S898" i="34"/>
  <c r="Q902" i="34"/>
  <c r="Q945" i="34"/>
  <c r="Q958" i="34"/>
  <c r="Q965" i="34"/>
  <c r="Q867" i="34"/>
  <c r="Q918" i="34"/>
  <c r="Q844" i="34"/>
  <c r="S845" i="34"/>
  <c r="S853" i="34"/>
  <c r="Q897" i="34"/>
  <c r="S903" i="34"/>
  <c r="Q939" i="34"/>
  <c r="S945" i="34"/>
  <c r="S958" i="34"/>
  <c r="S957" i="34"/>
  <c r="S963" i="34"/>
  <c r="S978" i="34"/>
  <c r="Q979" i="34"/>
  <c r="S989" i="34"/>
  <c r="Q995" i="34"/>
  <c r="S1008" i="34"/>
  <c r="Q1010" i="34"/>
  <c r="S1042" i="34"/>
  <c r="Q1046" i="34"/>
  <c r="S1058" i="34"/>
  <c r="Q1059" i="34"/>
  <c r="S1066" i="34"/>
  <c r="Q1068" i="34"/>
  <c r="Q1108" i="34"/>
  <c r="Q1114" i="34"/>
  <c r="Q1131" i="34"/>
  <c r="S1149" i="34"/>
  <c r="Q1154" i="34"/>
  <c r="S1170" i="34"/>
  <c r="Q1186" i="34"/>
  <c r="S1189" i="34"/>
  <c r="Q1194" i="34"/>
  <c r="S1197" i="34"/>
  <c r="Q1206" i="34"/>
  <c r="S1231" i="34"/>
  <c r="Q1233" i="34"/>
  <c r="S1243" i="34"/>
  <c r="Q1249" i="34"/>
  <c r="S1258" i="34"/>
  <c r="Q1268" i="34"/>
  <c r="S1279" i="34"/>
  <c r="Q1283" i="34"/>
  <c r="S1289" i="34"/>
  <c r="Q1292" i="34"/>
  <c r="S1299" i="34"/>
  <c r="Q1300" i="34"/>
  <c r="Q1317" i="34"/>
  <c r="S1323" i="34"/>
  <c r="S1330" i="34"/>
  <c r="S979" i="34"/>
  <c r="S995" i="34"/>
  <c r="S1010" i="34"/>
  <c r="S1046" i="34"/>
  <c r="S1059" i="34"/>
  <c r="S1068" i="34"/>
  <c r="S1108" i="34"/>
  <c r="S1114" i="34"/>
  <c r="S1131" i="34"/>
  <c r="S1154" i="34"/>
  <c r="S1186" i="34"/>
  <c r="S1222" i="34"/>
  <c r="S1233" i="34"/>
  <c r="S1249" i="34"/>
  <c r="S1268" i="34"/>
  <c r="S1283" i="34"/>
  <c r="S1292" i="34"/>
  <c r="S1300" i="34"/>
  <c r="Q1444" i="34"/>
  <c r="Q1473" i="34"/>
  <c r="Q959" i="34"/>
  <c r="Q1060" i="34"/>
  <c r="Q1122" i="34"/>
  <c r="Q1166" i="34"/>
  <c r="Q1306" i="34"/>
  <c r="Q1356" i="34"/>
  <c r="Q1403" i="34"/>
  <c r="Q1353" i="34"/>
  <c r="S1356" i="34"/>
  <c r="Q1392" i="34"/>
  <c r="S1444" i="34"/>
  <c r="S1473" i="34"/>
  <c r="S1411" i="34"/>
  <c r="S1465" i="34"/>
  <c r="Q1492" i="34"/>
  <c r="Q1507" i="34"/>
  <c r="S1521" i="34"/>
  <c r="Q1531" i="34"/>
  <c r="Q1567" i="34"/>
  <c r="Q1583" i="34"/>
  <c r="S1659" i="34"/>
  <c r="Q1676" i="34"/>
  <c r="Q1721" i="34"/>
  <c r="S1731" i="34"/>
  <c r="Q1434" i="34"/>
  <c r="Q1468" i="34"/>
  <c r="Q1495" i="34"/>
  <c r="S1530" i="34"/>
  <c r="Q1530" i="34"/>
  <c r="S1636" i="34"/>
  <c r="S1637" i="34"/>
  <c r="Q1661" i="34"/>
  <c r="Q1731" i="34"/>
  <c r="Q1505" i="34"/>
  <c r="Q1520" i="34"/>
  <c r="S1531" i="34"/>
  <c r="S1567" i="34"/>
  <c r="S1580" i="34"/>
  <c r="Q1605" i="34"/>
  <c r="S1655" i="34"/>
  <c r="S1676" i="34"/>
  <c r="Q1687" i="34"/>
  <c r="S1693" i="34"/>
  <c r="Q1694" i="34"/>
  <c r="S1642" i="34"/>
  <c r="Q1646" i="34"/>
  <c r="Q1662" i="34"/>
  <c r="Q1688" i="34"/>
  <c r="Q1743" i="34"/>
  <c r="S1745" i="34"/>
  <c r="S1763" i="34"/>
  <c r="S1773" i="34"/>
  <c r="S1781" i="34"/>
  <c r="S1802" i="34"/>
  <c r="S1817" i="34"/>
  <c r="Q1901" i="34"/>
  <c r="S1952" i="34"/>
  <c r="S1715" i="34"/>
  <c r="S1732" i="34"/>
  <c r="S1747" i="34"/>
  <c r="Q1764" i="34"/>
  <c r="S1774" i="34"/>
  <c r="S1822" i="34"/>
  <c r="Q1959" i="34"/>
  <c r="Q1961" i="34"/>
  <c r="Q2061" i="34"/>
  <c r="S2061" i="34"/>
  <c r="Q1562" i="34"/>
  <c r="Q1575" i="34"/>
  <c r="Q1588" i="34"/>
  <c r="Q1600" i="34"/>
  <c r="Q1612" i="34"/>
  <c r="Q1641" i="34"/>
  <c r="Q1653" i="34"/>
  <c r="Q1672" i="34"/>
  <c r="Q1685" i="34"/>
  <c r="Q1690" i="34"/>
  <c r="Q1697" i="34"/>
  <c r="Q1719" i="34"/>
  <c r="Q1739" i="34"/>
  <c r="M1834" i="34"/>
  <c r="Q1985" i="34"/>
  <c r="Q1834" i="34"/>
  <c r="Q1952" i="34"/>
  <c r="S2122" i="34"/>
  <c r="S2136" i="34"/>
  <c r="Q2069" i="34"/>
  <c r="Q2084" i="34"/>
  <c r="Q2086" i="34"/>
  <c r="Q2037" i="34"/>
  <c r="S2069" i="34"/>
  <c r="Q2074" i="34"/>
  <c r="Q2077" i="34"/>
  <c r="S2078" i="34"/>
  <c r="S2088" i="34"/>
  <c r="Q2139" i="34"/>
  <c r="Q2147" i="34"/>
  <c r="S2236" i="34"/>
  <c r="Q2070" i="34"/>
  <c r="Q2134" i="34"/>
  <c r="S2143" i="34"/>
  <c r="S2240" i="34"/>
  <c r="S2174" i="34"/>
  <c r="S2230" i="34"/>
  <c r="J29" i="34"/>
  <c r="J102" i="34"/>
  <c r="K102" i="34" s="1"/>
  <c r="J119" i="34"/>
  <c r="K119" i="34" s="1"/>
  <c r="J75" i="34"/>
  <c r="L75" i="34" s="1"/>
  <c r="M75" i="34" s="1"/>
  <c r="J110" i="34"/>
  <c r="K110" i="34" s="1"/>
  <c r="J123" i="34"/>
  <c r="L123" i="34" s="1"/>
  <c r="M123" i="34" s="1"/>
  <c r="J40" i="34"/>
  <c r="K40" i="34" s="1"/>
  <c r="J79" i="34"/>
  <c r="K79" i="34" s="1"/>
  <c r="J53" i="34"/>
  <c r="J66" i="34"/>
  <c r="L66" i="34" s="1"/>
  <c r="M66" i="34" s="1"/>
  <c r="J91" i="34"/>
  <c r="L91" i="34" s="1"/>
  <c r="M91" i="34" s="1"/>
  <c r="J97" i="34"/>
  <c r="J107" i="34"/>
  <c r="L107" i="34" s="1"/>
  <c r="M107" i="34" s="1"/>
  <c r="J7" i="34"/>
  <c r="J10" i="34"/>
  <c r="J14" i="34"/>
  <c r="K14" i="34" s="1"/>
  <c r="J17" i="34"/>
  <c r="J20" i="34"/>
  <c r="L20" i="34" s="1"/>
  <c r="M20" i="34" s="1"/>
  <c r="J22" i="34"/>
  <c r="K22" i="34" s="1"/>
  <c r="J24" i="34"/>
  <c r="K24" i="34" s="1"/>
  <c r="J26" i="34"/>
  <c r="L26" i="34" s="1"/>
  <c r="M26" i="34" s="1"/>
  <c r="J28" i="34"/>
  <c r="L28" i="34" s="1"/>
  <c r="M28" i="34" s="1"/>
  <c r="J35" i="34"/>
  <c r="L35" i="34" s="1"/>
  <c r="M35" i="34" s="1"/>
  <c r="J39" i="34"/>
  <c r="K39" i="34" s="1"/>
  <c r="J43" i="34"/>
  <c r="L43" i="34" s="1"/>
  <c r="M43" i="34" s="1"/>
  <c r="J46" i="34"/>
  <c r="K46" i="34" s="1"/>
  <c r="J58" i="34"/>
  <c r="L58" i="34" s="1"/>
  <c r="M58" i="34" s="1"/>
  <c r="J60" i="34"/>
  <c r="L60" i="34" s="1"/>
  <c r="M60" i="34" s="1"/>
  <c r="J62" i="34"/>
  <c r="K62" i="34" s="1"/>
  <c r="J65" i="34"/>
  <c r="J70" i="34"/>
  <c r="K70" i="34" s="1"/>
  <c r="J73" i="34"/>
  <c r="J78" i="34"/>
  <c r="K78" i="34" s="1"/>
  <c r="J82" i="34"/>
  <c r="L82" i="34" s="1"/>
  <c r="M82" i="34" s="1"/>
  <c r="J85" i="34"/>
  <c r="J96" i="34"/>
  <c r="K96" i="34" s="1"/>
  <c r="J101" i="34"/>
  <c r="J105" i="34"/>
  <c r="J109" i="34"/>
  <c r="J118" i="34"/>
  <c r="K118" i="34" s="1"/>
  <c r="J122" i="34"/>
  <c r="L122" i="34" s="1"/>
  <c r="M122" i="34" s="1"/>
  <c r="J126" i="34"/>
  <c r="K126" i="34" s="1"/>
  <c r="J130" i="34"/>
  <c r="L130" i="34" s="1"/>
  <c r="M130" i="34" s="1"/>
  <c r="J133" i="34"/>
  <c r="J137" i="34"/>
  <c r="J140" i="34"/>
  <c r="L140" i="34" s="1"/>
  <c r="M140" i="34" s="1"/>
  <c r="J143" i="34"/>
  <c r="K143" i="34" s="1"/>
  <c r="J147" i="34"/>
  <c r="L147" i="34" s="1"/>
  <c r="M147" i="34" s="1"/>
  <c r="J149" i="34"/>
  <c r="J153" i="34"/>
  <c r="J157" i="34"/>
  <c r="J164" i="34"/>
  <c r="L164" i="34" s="1"/>
  <c r="M164" i="34" s="1"/>
  <c r="J182" i="34"/>
  <c r="K182" i="34" s="1"/>
  <c r="J251" i="34"/>
  <c r="L251" i="34" s="1"/>
  <c r="M251" i="34" s="1"/>
  <c r="J282" i="34"/>
  <c r="L282" i="34" s="1"/>
  <c r="M282" i="34" s="1"/>
  <c r="J289" i="34"/>
  <c r="J293" i="34"/>
  <c r="J332" i="34"/>
  <c r="L332" i="34" s="1"/>
  <c r="M332" i="34" s="1"/>
  <c r="J335" i="34"/>
  <c r="K335" i="34" s="1"/>
  <c r="J413" i="34"/>
  <c r="J433" i="34"/>
  <c r="J441" i="34"/>
  <c r="J443" i="34"/>
  <c r="L443" i="34" s="1"/>
  <c r="M443" i="34" s="1"/>
  <c r="J444" i="34"/>
  <c r="L444" i="34" s="1"/>
  <c r="M444" i="34" s="1"/>
  <c r="J454" i="34"/>
  <c r="K454" i="34" s="1"/>
  <c r="J169" i="34"/>
  <c r="J184" i="34"/>
  <c r="K184" i="34" s="1"/>
  <c r="J200" i="34"/>
  <c r="K200" i="34" s="1"/>
  <c r="J209" i="34"/>
  <c r="J234" i="34"/>
  <c r="L234" i="34" s="1"/>
  <c r="M234" i="34" s="1"/>
  <c r="J240" i="34"/>
  <c r="K240" i="34" s="1"/>
  <c r="J242" i="34"/>
  <c r="L242" i="34" s="1"/>
  <c r="M242" i="34" s="1"/>
  <c r="J247" i="34"/>
  <c r="K247" i="34" s="1"/>
  <c r="J252" i="34"/>
  <c r="L252" i="34" s="1"/>
  <c r="M252" i="34" s="1"/>
  <c r="J254" i="34"/>
  <c r="K254" i="34" s="1"/>
  <c r="J258" i="34"/>
  <c r="L258" i="34" s="1"/>
  <c r="M258" i="34" s="1"/>
  <c r="J259" i="34"/>
  <c r="L259" i="34" s="1"/>
  <c r="M259" i="34" s="1"/>
  <c r="J263" i="34"/>
  <c r="K263" i="34" s="1"/>
  <c r="J267" i="34"/>
  <c r="L267" i="34" s="1"/>
  <c r="M267" i="34" s="1"/>
  <c r="J271" i="34"/>
  <c r="K271" i="34" s="1"/>
  <c r="J275" i="34"/>
  <c r="L275" i="34" s="1"/>
  <c r="M275" i="34" s="1"/>
  <c r="J276" i="34"/>
  <c r="L276" i="34" s="1"/>
  <c r="M276" i="34" s="1"/>
  <c r="J279" i="34"/>
  <c r="K279" i="34" s="1"/>
  <c r="J294" i="34"/>
  <c r="K294" i="34" s="1"/>
  <c r="J297" i="34"/>
  <c r="J310" i="34"/>
  <c r="K310" i="34" s="1"/>
  <c r="J322" i="34"/>
  <c r="L322" i="34" s="1"/>
  <c r="M322" i="34" s="1"/>
  <c r="J323" i="34"/>
  <c r="L323" i="34" s="1"/>
  <c r="M323" i="34" s="1"/>
  <c r="J336" i="34"/>
  <c r="K336" i="34" s="1"/>
  <c r="J353" i="34"/>
  <c r="J357" i="34"/>
  <c r="J361" i="34"/>
  <c r="J365" i="34"/>
  <c r="J386" i="34"/>
  <c r="L386" i="34" s="1"/>
  <c r="M386" i="34" s="1"/>
  <c r="J414" i="34"/>
  <c r="K414" i="34" s="1"/>
  <c r="J424" i="34"/>
  <c r="K424" i="34" s="1"/>
  <c r="J431" i="34"/>
  <c r="K431" i="34" s="1"/>
  <c r="J434" i="34"/>
  <c r="L434" i="34" s="1"/>
  <c r="M434" i="34" s="1"/>
  <c r="J437" i="34"/>
  <c r="J438" i="34"/>
  <c r="K438" i="34" s="1"/>
  <c r="J465" i="34"/>
  <c r="J162" i="34"/>
  <c r="L162" i="34" s="1"/>
  <c r="M162" i="34" s="1"/>
  <c r="J165" i="34"/>
  <c r="J174" i="34"/>
  <c r="K174" i="34" s="1"/>
  <c r="J178" i="34"/>
  <c r="L178" i="34" s="1"/>
  <c r="M178" i="34" s="1"/>
  <c r="J185" i="34"/>
  <c r="J192" i="34"/>
  <c r="K192" i="34" s="1"/>
  <c r="J193" i="34"/>
  <c r="J196" i="34"/>
  <c r="L196" i="34" s="1"/>
  <c r="M196" i="34" s="1"/>
  <c r="J201" i="34"/>
  <c r="J211" i="34"/>
  <c r="L211" i="34" s="1"/>
  <c r="M211" i="34" s="1"/>
  <c r="J213" i="34"/>
  <c r="J222" i="34"/>
  <c r="K222" i="34" s="1"/>
  <c r="J231" i="34"/>
  <c r="K231" i="34" s="1"/>
  <c r="J235" i="34"/>
  <c r="L235" i="34" s="1"/>
  <c r="M235" i="34" s="1"/>
  <c r="J239" i="34"/>
  <c r="K239" i="34" s="1"/>
  <c r="J280" i="34"/>
  <c r="K280" i="34" s="1"/>
  <c r="J300" i="34"/>
  <c r="J316" i="34"/>
  <c r="L316" i="34" s="1"/>
  <c r="M316" i="34" s="1"/>
  <c r="J326" i="34"/>
  <c r="K326" i="34" s="1"/>
  <c r="J338" i="34"/>
  <c r="L338" i="34" s="1"/>
  <c r="M338" i="34" s="1"/>
  <c r="J343" i="34"/>
  <c r="K343" i="34" s="1"/>
  <c r="J344" i="34"/>
  <c r="K344" i="34" s="1"/>
  <c r="J347" i="34"/>
  <c r="L347" i="34" s="1"/>
  <c r="M347" i="34" s="1"/>
  <c r="J378" i="34"/>
  <c r="L378" i="34" s="1"/>
  <c r="M378" i="34" s="1"/>
  <c r="J382" i="34"/>
  <c r="K382" i="34" s="1"/>
  <c r="J387" i="34"/>
  <c r="L387" i="34" s="1"/>
  <c r="M387" i="34" s="1"/>
  <c r="J391" i="34"/>
  <c r="K391" i="34" s="1"/>
  <c r="J393" i="34"/>
  <c r="J397" i="34"/>
  <c r="J407" i="34"/>
  <c r="K407" i="34" s="1"/>
  <c r="J409" i="34"/>
  <c r="J416" i="34"/>
  <c r="K416" i="34" s="1"/>
  <c r="J455" i="34"/>
  <c r="K455" i="34" s="1"/>
  <c r="J461" i="34"/>
  <c r="J468" i="34"/>
  <c r="L468" i="34" s="1"/>
  <c r="M468" i="34" s="1"/>
  <c r="J167" i="34"/>
  <c r="K167" i="34" s="1"/>
  <c r="J171" i="34"/>
  <c r="L171" i="34" s="1"/>
  <c r="M171" i="34" s="1"/>
  <c r="J189" i="34"/>
  <c r="J204" i="34"/>
  <c r="L204" i="34" s="1"/>
  <c r="M204" i="34" s="1"/>
  <c r="J223" i="34"/>
  <c r="K223" i="34" s="1"/>
  <c r="J236" i="34"/>
  <c r="L236" i="34" s="1"/>
  <c r="M236" i="34" s="1"/>
  <c r="J243" i="34"/>
  <c r="L243" i="34" s="1"/>
  <c r="M243" i="34" s="1"/>
  <c r="J313" i="34"/>
  <c r="J318" i="34"/>
  <c r="K318" i="34" s="1"/>
  <c r="J329" i="34"/>
  <c r="J368" i="34"/>
  <c r="K368" i="34" s="1"/>
  <c r="J398" i="34"/>
  <c r="K398" i="34" s="1"/>
  <c r="J404" i="34"/>
  <c r="L404" i="34" s="1"/>
  <c r="M404" i="34" s="1"/>
  <c r="J410" i="34"/>
  <c r="L410" i="34" s="1"/>
  <c r="M410" i="34" s="1"/>
  <c r="J417" i="34"/>
  <c r="J420" i="34"/>
  <c r="L420" i="34" s="1"/>
  <c r="M420" i="34" s="1"/>
  <c r="J427" i="34"/>
  <c r="L427" i="34" s="1"/>
  <c r="M427" i="34" s="1"/>
  <c r="J448" i="34"/>
  <c r="K448" i="34" s="1"/>
  <c r="J458" i="34"/>
  <c r="L458" i="34" s="1"/>
  <c r="M458" i="34" s="1"/>
  <c r="J472" i="34"/>
  <c r="K472" i="34" s="1"/>
  <c r="J446" i="34"/>
  <c r="K446" i="34" s="1"/>
  <c r="J450" i="34"/>
  <c r="L450" i="34" s="1"/>
  <c r="M450" i="34" s="1"/>
  <c r="J452" i="34"/>
  <c r="L452" i="34" s="1"/>
  <c r="M452" i="34" s="1"/>
  <c r="J453" i="34"/>
  <c r="J456" i="34"/>
  <c r="K456" i="34" s="1"/>
  <c r="J457" i="34"/>
  <c r="J460" i="34"/>
  <c r="L460" i="34" s="1"/>
  <c r="M460" i="34" s="1"/>
  <c r="J464" i="34"/>
  <c r="K464" i="34" s="1"/>
  <c r="J467" i="34"/>
  <c r="L467" i="34" s="1"/>
  <c r="M467" i="34" s="1"/>
  <c r="J470" i="34"/>
  <c r="K470" i="34" s="1"/>
  <c r="J474" i="34"/>
  <c r="L474" i="34" s="1"/>
  <c r="M474" i="34" s="1"/>
  <c r="J478" i="34"/>
  <c r="K478" i="34" s="1"/>
  <c r="J496" i="34"/>
  <c r="K496" i="34" s="1"/>
  <c r="J512" i="34"/>
  <c r="K512" i="34" s="1"/>
  <c r="J547" i="34"/>
  <c r="L547" i="34" s="1"/>
  <c r="M547" i="34" s="1"/>
  <c r="J593" i="34"/>
  <c r="J713" i="34"/>
  <c r="J766" i="34"/>
  <c r="K766" i="34" s="1"/>
  <c r="J782" i="34"/>
  <c r="K782" i="34" s="1"/>
  <c r="J790" i="34"/>
  <c r="K790" i="34" s="1"/>
  <c r="J798" i="34"/>
  <c r="K798" i="34" s="1"/>
  <c r="J442" i="34"/>
  <c r="L442" i="34" s="1"/>
  <c r="M442" i="34" s="1"/>
  <c r="J492" i="34"/>
  <c r="L492" i="34" s="1"/>
  <c r="M492" i="34" s="1"/>
  <c r="J633" i="34"/>
  <c r="J637" i="34"/>
  <c r="J651" i="34"/>
  <c r="L651" i="34" s="1"/>
  <c r="M651" i="34" s="1"/>
  <c r="J655" i="34"/>
  <c r="K655" i="34" s="1"/>
  <c r="J665" i="34"/>
  <c r="J754" i="34"/>
  <c r="L754" i="34" s="1"/>
  <c r="M754" i="34" s="1"/>
  <c r="J849" i="34"/>
  <c r="J853" i="34"/>
  <c r="J869" i="34"/>
  <c r="J488" i="34"/>
  <c r="K488" i="34" s="1"/>
  <c r="J523" i="34"/>
  <c r="L523" i="34" s="1"/>
  <c r="M523" i="34" s="1"/>
  <c r="J535" i="34"/>
  <c r="K535" i="34" s="1"/>
  <c r="J554" i="34"/>
  <c r="L554" i="34" s="1"/>
  <c r="M554" i="34" s="1"/>
  <c r="J559" i="34"/>
  <c r="K559" i="34" s="1"/>
  <c r="J568" i="34"/>
  <c r="K568" i="34" s="1"/>
  <c r="J587" i="34"/>
  <c r="L587" i="34" s="1"/>
  <c r="M587" i="34" s="1"/>
  <c r="J644" i="34"/>
  <c r="J647" i="34"/>
  <c r="K647" i="34" s="1"/>
  <c r="J693" i="34"/>
  <c r="J786" i="34"/>
  <c r="L786" i="34" s="1"/>
  <c r="M786" i="34" s="1"/>
  <c r="J867" i="34"/>
  <c r="L867" i="34" s="1"/>
  <c r="M867" i="34" s="1"/>
  <c r="J481" i="34"/>
  <c r="J483" i="34"/>
  <c r="L483" i="34" s="1"/>
  <c r="M483" i="34" s="1"/>
  <c r="J484" i="34"/>
  <c r="L484" i="34" s="1"/>
  <c r="M484" i="34" s="1"/>
  <c r="J500" i="34"/>
  <c r="L500" i="34" s="1"/>
  <c r="M500" i="34" s="1"/>
  <c r="J629" i="34"/>
  <c r="J669" i="34"/>
  <c r="J722" i="34"/>
  <c r="L722" i="34" s="1"/>
  <c r="M722" i="34" s="1"/>
  <c r="J730" i="34"/>
  <c r="L730" i="34" s="1"/>
  <c r="M730" i="34" s="1"/>
  <c r="J758" i="34"/>
  <c r="K758" i="34" s="1"/>
  <c r="J778" i="34"/>
  <c r="L778" i="34" s="1"/>
  <c r="M778" i="34" s="1"/>
  <c r="J817" i="34"/>
  <c r="J822" i="34"/>
  <c r="K822" i="34" s="1"/>
  <c r="J829" i="34"/>
  <c r="J841" i="34"/>
  <c r="J845" i="34"/>
  <c r="J848" i="34"/>
  <c r="J486" i="34"/>
  <c r="K486" i="34" s="1"/>
  <c r="J487" i="34"/>
  <c r="K487" i="34" s="1"/>
  <c r="J490" i="34"/>
  <c r="L490" i="34" s="1"/>
  <c r="M490" i="34" s="1"/>
  <c r="J491" i="34"/>
  <c r="L491" i="34" s="1"/>
  <c r="M491" i="34" s="1"/>
  <c r="J494" i="34"/>
  <c r="K494" i="34" s="1"/>
  <c r="J495" i="34"/>
  <c r="K495" i="34" s="1"/>
  <c r="J498" i="34"/>
  <c r="L498" i="34" s="1"/>
  <c r="M498" i="34" s="1"/>
  <c r="J499" i="34"/>
  <c r="L499" i="34" s="1"/>
  <c r="M499" i="34" s="1"/>
  <c r="J502" i="34"/>
  <c r="K502" i="34" s="1"/>
  <c r="J503" i="34"/>
  <c r="K503" i="34" s="1"/>
  <c r="J506" i="34"/>
  <c r="L506" i="34" s="1"/>
  <c r="M506" i="34" s="1"/>
  <c r="J507" i="34"/>
  <c r="L507" i="34" s="1"/>
  <c r="M507" i="34" s="1"/>
  <c r="J510" i="34"/>
  <c r="K510" i="34" s="1"/>
  <c r="J511" i="34"/>
  <c r="K511" i="34" s="1"/>
  <c r="J514" i="34"/>
  <c r="L514" i="34" s="1"/>
  <c r="M514" i="34" s="1"/>
  <c r="J515" i="34"/>
  <c r="L515" i="34" s="1"/>
  <c r="M515" i="34" s="1"/>
  <c r="J517" i="34"/>
  <c r="J518" i="34"/>
  <c r="K518" i="34" s="1"/>
  <c r="J521" i="34"/>
  <c r="J522" i="34"/>
  <c r="L522" i="34" s="1"/>
  <c r="M522" i="34" s="1"/>
  <c r="J525" i="34"/>
  <c r="J528" i="34"/>
  <c r="K528" i="34" s="1"/>
  <c r="J529" i="34"/>
  <c r="J531" i="34"/>
  <c r="L531" i="34" s="1"/>
  <c r="M531" i="34" s="1"/>
  <c r="J532" i="34"/>
  <c r="L532" i="34" s="1"/>
  <c r="M532" i="34" s="1"/>
  <c r="J534" i="34"/>
  <c r="K534" i="34" s="1"/>
  <c r="J537" i="34"/>
  <c r="J538" i="34"/>
  <c r="L538" i="34" s="1"/>
  <c r="M538" i="34" s="1"/>
  <c r="J542" i="34"/>
  <c r="K542" i="34" s="1"/>
  <c r="J545" i="34"/>
  <c r="J546" i="34"/>
  <c r="L546" i="34" s="1"/>
  <c r="M546" i="34" s="1"/>
  <c r="J549" i="34"/>
  <c r="J550" i="34"/>
  <c r="K550" i="34" s="1"/>
  <c r="J557" i="34"/>
  <c r="J562" i="34"/>
  <c r="L562" i="34" s="1"/>
  <c r="M562" i="34" s="1"/>
  <c r="J563" i="34"/>
  <c r="L563" i="34" s="1"/>
  <c r="M563" i="34" s="1"/>
  <c r="J566" i="34"/>
  <c r="K566" i="34" s="1"/>
  <c r="J567" i="34"/>
  <c r="K567" i="34" s="1"/>
  <c r="J570" i="34"/>
  <c r="L570" i="34" s="1"/>
  <c r="M570" i="34" s="1"/>
  <c r="J571" i="34"/>
  <c r="L571" i="34" s="1"/>
  <c r="M571" i="34" s="1"/>
  <c r="J573" i="34"/>
  <c r="J574" i="34"/>
  <c r="K574" i="34" s="1"/>
  <c r="J577" i="34"/>
  <c r="J578" i="34"/>
  <c r="L578" i="34" s="1"/>
  <c r="M578" i="34" s="1"/>
  <c r="J581" i="34"/>
  <c r="J582" i="34"/>
  <c r="K582" i="34" s="1"/>
  <c r="J585" i="34"/>
  <c r="J586" i="34"/>
  <c r="L586" i="34" s="1"/>
  <c r="M586" i="34" s="1"/>
  <c r="J589" i="34"/>
  <c r="J590" i="34"/>
  <c r="K590" i="34" s="1"/>
  <c r="J592" i="34"/>
  <c r="K592" i="34" s="1"/>
  <c r="J597" i="34"/>
  <c r="J598" i="34"/>
  <c r="K598" i="34" s="1"/>
  <c r="J600" i="34"/>
  <c r="K600" i="34" s="1"/>
  <c r="J603" i="34"/>
  <c r="L603" i="34" s="1"/>
  <c r="M603" i="34" s="1"/>
  <c r="J604" i="34"/>
  <c r="J607" i="34"/>
  <c r="K607" i="34" s="1"/>
  <c r="J616" i="34"/>
  <c r="K616" i="34" s="1"/>
  <c r="J617" i="34"/>
  <c r="J620" i="34"/>
  <c r="J623" i="34"/>
  <c r="K623" i="34" s="1"/>
  <c r="J627" i="34"/>
  <c r="L627" i="34" s="1"/>
  <c r="M627" i="34" s="1"/>
  <c r="J631" i="34"/>
  <c r="K631" i="34" s="1"/>
  <c r="J635" i="34"/>
  <c r="L635" i="34" s="1"/>
  <c r="M635" i="34" s="1"/>
  <c r="J639" i="34"/>
  <c r="K639" i="34" s="1"/>
  <c r="J856" i="34"/>
  <c r="J860" i="34"/>
  <c r="J864" i="34"/>
  <c r="J868" i="34"/>
  <c r="J890" i="34"/>
  <c r="L890" i="34" s="1"/>
  <c r="M890" i="34" s="1"/>
  <c r="J953" i="34"/>
  <c r="J982" i="34"/>
  <c r="K982" i="34" s="1"/>
  <c r="J990" i="34"/>
  <c r="K990" i="34" s="1"/>
  <c r="J998" i="34"/>
  <c r="K998" i="34" s="1"/>
  <c r="J1006" i="34"/>
  <c r="K1006" i="34" s="1"/>
  <c r="J1021" i="34"/>
  <c r="J493" i="34"/>
  <c r="J497" i="34"/>
  <c r="J501" i="34"/>
  <c r="J553" i="34"/>
  <c r="J642" i="34"/>
  <c r="L642" i="34" s="1"/>
  <c r="M642" i="34" s="1"/>
  <c r="J649" i="34"/>
  <c r="J653" i="34"/>
  <c r="J658" i="34"/>
  <c r="L658" i="34" s="1"/>
  <c r="M658" i="34" s="1"/>
  <c r="J662" i="34"/>
  <c r="K662" i="34" s="1"/>
  <c r="J664" i="34"/>
  <c r="J668" i="34"/>
  <c r="J672" i="34"/>
  <c r="J676" i="34"/>
  <c r="J680" i="34"/>
  <c r="J684" i="34"/>
  <c r="J688" i="34"/>
  <c r="J692" i="34"/>
  <c r="J696" i="34"/>
  <c r="J700" i="34"/>
  <c r="J704" i="34"/>
  <c r="J708" i="34"/>
  <c r="J712" i="34"/>
  <c r="J717" i="34"/>
  <c r="J721" i="34"/>
  <c r="J725" i="34"/>
  <c r="J729" i="34"/>
  <c r="J733" i="34"/>
  <c r="J737" i="34"/>
  <c r="J741" i="34"/>
  <c r="J745" i="34"/>
  <c r="J749" i="34"/>
  <c r="J753" i="34"/>
  <c r="J757" i="34"/>
  <c r="J761" i="34"/>
  <c r="J769" i="34"/>
  <c r="J773" i="34"/>
  <c r="J777" i="34"/>
  <c r="J781" i="34"/>
  <c r="J785" i="34"/>
  <c r="J789" i="34"/>
  <c r="J793" i="34"/>
  <c r="J797" i="34"/>
  <c r="J801" i="34"/>
  <c r="J805" i="34"/>
  <c r="J809" i="34"/>
  <c r="J813" i="34"/>
  <c r="J873" i="34"/>
  <c r="J874" i="34"/>
  <c r="L874" i="34" s="1"/>
  <c r="M874" i="34" s="1"/>
  <c r="J882" i="34"/>
  <c r="L882" i="34" s="1"/>
  <c r="M882" i="34" s="1"/>
  <c r="J971" i="34"/>
  <c r="L971" i="34" s="1"/>
  <c r="M971" i="34" s="1"/>
  <c r="J851" i="34"/>
  <c r="L851" i="34" s="1"/>
  <c r="M851" i="34" s="1"/>
  <c r="J855" i="34"/>
  <c r="K855" i="34" s="1"/>
  <c r="J858" i="34"/>
  <c r="L858" i="34" s="1"/>
  <c r="M858" i="34" s="1"/>
  <c r="J862" i="34"/>
  <c r="K862" i="34" s="1"/>
  <c r="J902" i="34"/>
  <c r="K902" i="34" s="1"/>
  <c r="J910" i="34"/>
  <c r="K910" i="34" s="1"/>
  <c r="J933" i="34"/>
  <c r="J941" i="34"/>
  <c r="J949" i="34"/>
  <c r="J870" i="34"/>
  <c r="K870" i="34" s="1"/>
  <c r="J974" i="34"/>
  <c r="K974" i="34" s="1"/>
  <c r="J1014" i="34"/>
  <c r="K1014" i="34" s="1"/>
  <c r="J876" i="34"/>
  <c r="J877" i="34"/>
  <c r="J880" i="34"/>
  <c r="J881" i="34"/>
  <c r="J884" i="34"/>
  <c r="J885" i="34"/>
  <c r="J888" i="34"/>
  <c r="J889" i="34"/>
  <c r="J892" i="34"/>
  <c r="J893" i="34"/>
  <c r="J896" i="34"/>
  <c r="J897" i="34"/>
  <c r="J900" i="34"/>
  <c r="J901" i="34"/>
  <c r="J904" i="34"/>
  <c r="J905" i="34"/>
  <c r="J908" i="34"/>
  <c r="J909" i="34"/>
  <c r="J911" i="34"/>
  <c r="K911" i="34" s="1"/>
  <c r="J912" i="34"/>
  <c r="J915" i="34"/>
  <c r="L915" i="34" s="1"/>
  <c r="M915" i="34" s="1"/>
  <c r="J916" i="34"/>
  <c r="J919" i="34"/>
  <c r="K919" i="34" s="1"/>
  <c r="J920" i="34"/>
  <c r="J923" i="34"/>
  <c r="L923" i="34" s="1"/>
  <c r="M923" i="34" s="1"/>
  <c r="J924" i="34"/>
  <c r="J927" i="34"/>
  <c r="K927" i="34" s="1"/>
  <c r="J931" i="34"/>
  <c r="L931" i="34" s="1"/>
  <c r="M931" i="34" s="1"/>
  <c r="J932" i="34"/>
  <c r="J935" i="34"/>
  <c r="K935" i="34" s="1"/>
  <c r="J936" i="34"/>
  <c r="J939" i="34"/>
  <c r="L939" i="34" s="1"/>
  <c r="M939" i="34" s="1"/>
  <c r="J940" i="34"/>
  <c r="J943" i="34"/>
  <c r="K943" i="34" s="1"/>
  <c r="J944" i="34"/>
  <c r="J947" i="34"/>
  <c r="L947" i="34" s="1"/>
  <c r="M947" i="34" s="1"/>
  <c r="J948" i="34"/>
  <c r="J951" i="34"/>
  <c r="K951" i="34" s="1"/>
  <c r="J952" i="34"/>
  <c r="J955" i="34"/>
  <c r="L955" i="34" s="1"/>
  <c r="M955" i="34" s="1"/>
  <c r="J956" i="34"/>
  <c r="J958" i="34"/>
  <c r="K958" i="34" s="1"/>
  <c r="J961" i="34"/>
  <c r="J962" i="34"/>
  <c r="L962" i="34" s="1"/>
  <c r="M962" i="34" s="1"/>
  <c r="J965" i="34"/>
  <c r="J966" i="34"/>
  <c r="K966" i="34" s="1"/>
  <c r="J969" i="34"/>
  <c r="J970" i="34"/>
  <c r="L970" i="34" s="1"/>
  <c r="M970" i="34" s="1"/>
  <c r="J973" i="34"/>
  <c r="J976" i="34"/>
  <c r="J977" i="34"/>
  <c r="J980" i="34"/>
  <c r="J984" i="34"/>
  <c r="J985" i="34"/>
  <c r="J988" i="34"/>
  <c r="J989" i="34"/>
  <c r="J992" i="34"/>
  <c r="J993" i="34"/>
  <c r="J996" i="34"/>
  <c r="J997" i="34"/>
  <c r="J1000" i="34"/>
  <c r="J1001" i="34"/>
  <c r="J1004" i="34"/>
  <c r="J1008" i="34"/>
  <c r="J1012" i="34"/>
  <c r="J1018" i="34"/>
  <c r="L1018" i="34" s="1"/>
  <c r="M1018" i="34" s="1"/>
  <c r="J1019" i="34"/>
  <c r="L1019" i="34" s="1"/>
  <c r="M1019" i="34" s="1"/>
  <c r="J1027" i="34"/>
  <c r="L1027" i="34" s="1"/>
  <c r="M1027" i="34" s="1"/>
  <c r="J1034" i="34"/>
  <c r="L1034" i="34" s="1"/>
  <c r="M1034" i="34" s="1"/>
  <c r="J1035" i="34"/>
  <c r="L1035" i="34" s="1"/>
  <c r="M1035" i="34" s="1"/>
  <c r="J1042" i="34"/>
  <c r="L1042" i="34" s="1"/>
  <c r="M1042" i="34" s="1"/>
  <c r="J1043" i="34"/>
  <c r="L1043" i="34" s="1"/>
  <c r="M1043" i="34" s="1"/>
  <c r="J1046" i="34"/>
  <c r="K1046" i="34" s="1"/>
  <c r="J1052" i="34"/>
  <c r="J1061" i="34"/>
  <c r="J1063" i="34"/>
  <c r="K1063" i="34" s="1"/>
  <c r="J1150" i="34"/>
  <c r="K1150" i="34" s="1"/>
  <c r="J1024" i="34"/>
  <c r="J1029" i="34"/>
  <c r="J1032" i="34"/>
  <c r="J1039" i="34"/>
  <c r="K1039" i="34" s="1"/>
  <c r="J1045" i="34"/>
  <c r="J1047" i="34"/>
  <c r="K1047" i="34" s="1"/>
  <c r="J1058" i="34"/>
  <c r="L1058" i="34" s="1"/>
  <c r="M1058" i="34" s="1"/>
  <c r="J1072" i="34"/>
  <c r="J1017" i="34"/>
  <c r="J1049" i="34"/>
  <c r="J1056" i="34"/>
  <c r="J1057" i="34"/>
  <c r="J1068" i="34"/>
  <c r="J1022" i="34"/>
  <c r="K1022" i="34" s="1"/>
  <c r="J1025" i="34"/>
  <c r="J1033" i="34"/>
  <c r="J1053" i="34"/>
  <c r="J1054" i="34"/>
  <c r="K1054" i="34" s="1"/>
  <c r="J1064" i="34"/>
  <c r="J1066" i="34"/>
  <c r="L1066" i="34" s="1"/>
  <c r="M1066" i="34" s="1"/>
  <c r="J1067" i="34"/>
  <c r="L1067" i="34" s="1"/>
  <c r="M1067" i="34" s="1"/>
  <c r="J1070" i="34"/>
  <c r="K1070" i="34" s="1"/>
  <c r="J1071" i="34"/>
  <c r="K1071" i="34" s="1"/>
  <c r="J1078" i="34"/>
  <c r="K1078" i="34" s="1"/>
  <c r="J1079" i="34"/>
  <c r="K1079" i="34" s="1"/>
  <c r="J1094" i="34"/>
  <c r="K1094" i="34" s="1"/>
  <c r="J1095" i="34"/>
  <c r="K1095" i="34" s="1"/>
  <c r="J1103" i="34"/>
  <c r="K1103" i="34" s="1"/>
  <c r="J1107" i="34"/>
  <c r="L1107" i="34" s="1"/>
  <c r="M1107" i="34" s="1"/>
  <c r="J1119" i="34"/>
  <c r="K1119" i="34" s="1"/>
  <c r="J1146" i="34"/>
  <c r="L1146" i="34" s="1"/>
  <c r="M1146" i="34" s="1"/>
  <c r="J1162" i="34"/>
  <c r="L1162" i="34" s="1"/>
  <c r="M1162" i="34" s="1"/>
  <c r="J1172" i="34"/>
  <c r="J1217" i="34"/>
  <c r="J1391" i="34"/>
  <c r="K1391" i="34" s="1"/>
  <c r="J1040" i="34"/>
  <c r="J1069" i="34"/>
  <c r="J1077" i="34"/>
  <c r="J1080" i="34"/>
  <c r="J1090" i="34"/>
  <c r="L1090" i="34" s="1"/>
  <c r="M1090" i="34" s="1"/>
  <c r="J1093" i="34"/>
  <c r="J1096" i="34"/>
  <c r="J1106" i="34"/>
  <c r="L1106" i="34" s="1"/>
  <c r="M1106" i="34" s="1"/>
  <c r="J1109" i="34"/>
  <c r="J1126" i="34"/>
  <c r="K1126" i="34" s="1"/>
  <c r="J1129" i="34"/>
  <c r="J1143" i="34"/>
  <c r="K1143" i="34" s="1"/>
  <c r="J1149" i="34"/>
  <c r="J1151" i="34"/>
  <c r="K1151" i="34" s="1"/>
  <c r="J1152" i="34"/>
  <c r="J1159" i="34"/>
  <c r="K1159" i="34" s="1"/>
  <c r="J1165" i="34"/>
  <c r="J1174" i="34"/>
  <c r="K1174" i="34" s="1"/>
  <c r="J1175" i="34"/>
  <c r="K1175" i="34" s="1"/>
  <c r="J1179" i="34"/>
  <c r="L1179" i="34" s="1"/>
  <c r="M1179" i="34" s="1"/>
  <c r="J1196" i="34"/>
  <c r="J1197" i="34"/>
  <c r="J1201" i="34"/>
  <c r="J1208" i="34"/>
  <c r="J1213" i="34"/>
  <c r="J1219" i="34"/>
  <c r="L1219" i="34" s="1"/>
  <c r="M1219" i="34" s="1"/>
  <c r="J1220" i="34"/>
  <c r="J1223" i="34"/>
  <c r="K1223" i="34" s="1"/>
  <c r="J1227" i="34"/>
  <c r="L1227" i="34" s="1"/>
  <c r="M1227" i="34" s="1"/>
  <c r="J1232" i="34"/>
  <c r="J1238" i="34"/>
  <c r="K1238" i="34" s="1"/>
  <c r="J1239" i="34"/>
  <c r="K1239" i="34" s="1"/>
  <c r="J1243" i="34"/>
  <c r="L1243" i="34" s="1"/>
  <c r="M1243" i="34" s="1"/>
  <c r="J1254" i="34"/>
  <c r="K1254" i="34" s="1"/>
  <c r="J1255" i="34"/>
  <c r="K1255" i="34" s="1"/>
  <c r="J1259" i="34"/>
  <c r="L1259" i="34" s="1"/>
  <c r="M1259" i="34" s="1"/>
  <c r="J1260" i="34"/>
  <c r="J1267" i="34"/>
  <c r="L1267" i="34" s="1"/>
  <c r="M1267" i="34" s="1"/>
  <c r="J1275" i="34"/>
  <c r="L1275" i="34" s="1"/>
  <c r="M1275" i="34" s="1"/>
  <c r="J1278" i="34"/>
  <c r="K1278" i="34" s="1"/>
  <c r="J1280" i="34"/>
  <c r="J1283" i="34"/>
  <c r="L1283" i="34" s="1"/>
  <c r="M1283" i="34" s="1"/>
  <c r="J1296" i="34"/>
  <c r="J1299" i="34"/>
  <c r="L1299" i="34" s="1"/>
  <c r="M1299" i="34" s="1"/>
  <c r="J1312" i="34"/>
  <c r="J1315" i="34"/>
  <c r="L1315" i="34" s="1"/>
  <c r="M1315" i="34" s="1"/>
  <c r="J1328" i="34"/>
  <c r="J1331" i="34"/>
  <c r="L1331" i="34" s="1"/>
  <c r="M1331" i="34" s="1"/>
  <c r="J1344" i="34"/>
  <c r="J1347" i="34"/>
  <c r="L1347" i="34" s="1"/>
  <c r="M1347" i="34" s="1"/>
  <c r="J1360" i="34"/>
  <c r="J1394" i="34"/>
  <c r="L1394" i="34" s="1"/>
  <c r="M1394" i="34" s="1"/>
  <c r="J1469" i="34"/>
  <c r="J1075" i="34"/>
  <c r="L1075" i="34" s="1"/>
  <c r="M1075" i="34" s="1"/>
  <c r="J1127" i="34"/>
  <c r="K1127" i="34" s="1"/>
  <c r="J1133" i="34"/>
  <c r="J1138" i="34"/>
  <c r="L1138" i="34" s="1"/>
  <c r="M1138" i="34" s="1"/>
  <c r="J1154" i="34"/>
  <c r="L1154" i="34" s="1"/>
  <c r="M1154" i="34" s="1"/>
  <c r="J1202" i="34"/>
  <c r="L1202" i="34" s="1"/>
  <c r="M1202" i="34" s="1"/>
  <c r="J1209" i="34"/>
  <c r="J1228" i="34"/>
  <c r="J1387" i="34"/>
  <c r="L1387" i="34" s="1"/>
  <c r="M1387" i="34" s="1"/>
  <c r="J1392" i="34"/>
  <c r="J1449" i="34"/>
  <c r="J1458" i="34"/>
  <c r="L1458" i="34" s="1"/>
  <c r="M1458" i="34" s="1"/>
  <c r="J1085" i="34"/>
  <c r="J1087" i="34"/>
  <c r="K1087" i="34" s="1"/>
  <c r="J1088" i="34"/>
  <c r="J1101" i="34"/>
  <c r="J1114" i="34"/>
  <c r="L1114" i="34" s="1"/>
  <c r="M1114" i="34" s="1"/>
  <c r="J1116" i="34"/>
  <c r="J1117" i="34"/>
  <c r="J1123" i="34"/>
  <c r="L1123" i="34" s="1"/>
  <c r="M1123" i="34" s="1"/>
  <c r="J1124" i="34"/>
  <c r="J1141" i="34"/>
  <c r="J1144" i="34"/>
  <c r="J1157" i="34"/>
  <c r="J1160" i="34"/>
  <c r="J1167" i="34"/>
  <c r="K1167" i="34" s="1"/>
  <c r="J1171" i="34"/>
  <c r="L1171" i="34" s="1"/>
  <c r="M1171" i="34" s="1"/>
  <c r="J1182" i="34"/>
  <c r="K1182" i="34" s="1"/>
  <c r="J1183" i="34"/>
  <c r="K1183" i="34" s="1"/>
  <c r="J1187" i="34"/>
  <c r="L1187" i="34" s="1"/>
  <c r="M1187" i="34" s="1"/>
  <c r="J1204" i="34"/>
  <c r="J1211" i="34"/>
  <c r="L1211" i="34" s="1"/>
  <c r="M1211" i="34" s="1"/>
  <c r="J1216" i="34"/>
  <c r="J1230" i="34"/>
  <c r="K1230" i="34" s="1"/>
  <c r="J1235" i="34"/>
  <c r="L1235" i="34" s="1"/>
  <c r="M1235" i="34" s="1"/>
  <c r="J1246" i="34"/>
  <c r="K1246" i="34" s="1"/>
  <c r="J1247" i="34"/>
  <c r="K1247" i="34" s="1"/>
  <c r="J1251" i="34"/>
  <c r="L1251" i="34" s="1"/>
  <c r="M1251" i="34" s="1"/>
  <c r="J1263" i="34"/>
  <c r="K1263" i="34" s="1"/>
  <c r="J1264" i="34"/>
  <c r="J1271" i="34"/>
  <c r="K1271" i="34" s="1"/>
  <c r="J1272" i="34"/>
  <c r="J1287" i="34"/>
  <c r="K1287" i="34" s="1"/>
  <c r="J1288" i="34"/>
  <c r="J1304" i="34"/>
  <c r="J1307" i="34"/>
  <c r="L1307" i="34" s="1"/>
  <c r="M1307" i="34" s="1"/>
  <c r="J1320" i="34"/>
  <c r="J1323" i="34"/>
  <c r="L1323" i="34" s="1"/>
  <c r="M1323" i="34" s="1"/>
  <c r="J1336" i="34"/>
  <c r="J1339" i="34"/>
  <c r="L1339" i="34" s="1"/>
  <c r="M1339" i="34" s="1"/>
  <c r="J1352" i="34"/>
  <c r="J1374" i="34"/>
  <c r="K1374" i="34" s="1"/>
  <c r="J1282" i="34"/>
  <c r="L1282" i="34" s="1"/>
  <c r="M1282" i="34" s="1"/>
  <c r="J1286" i="34"/>
  <c r="K1286" i="34" s="1"/>
  <c r="J1290" i="34"/>
  <c r="L1290" i="34" s="1"/>
  <c r="M1290" i="34" s="1"/>
  <c r="J1294" i="34"/>
  <c r="K1294" i="34" s="1"/>
  <c r="J1298" i="34"/>
  <c r="L1298" i="34" s="1"/>
  <c r="M1298" i="34" s="1"/>
  <c r="J1302" i="34"/>
  <c r="K1302" i="34" s="1"/>
  <c r="J1306" i="34"/>
  <c r="L1306" i="34" s="1"/>
  <c r="M1306" i="34" s="1"/>
  <c r="J1310" i="34"/>
  <c r="K1310" i="34" s="1"/>
  <c r="J1314" i="34"/>
  <c r="L1314" i="34" s="1"/>
  <c r="M1314" i="34" s="1"/>
  <c r="J1316" i="34"/>
  <c r="J1318" i="34"/>
  <c r="K1318" i="34" s="1"/>
  <c r="J1322" i="34"/>
  <c r="L1322" i="34" s="1"/>
  <c r="M1322" i="34" s="1"/>
  <c r="J1324" i="34"/>
  <c r="J1326" i="34"/>
  <c r="K1326" i="34" s="1"/>
  <c r="J1330" i="34"/>
  <c r="L1330" i="34" s="1"/>
  <c r="M1330" i="34" s="1"/>
  <c r="J1334" i="34"/>
  <c r="K1334" i="34" s="1"/>
  <c r="J1338" i="34"/>
  <c r="L1338" i="34" s="1"/>
  <c r="M1338" i="34" s="1"/>
  <c r="J1342" i="34"/>
  <c r="K1342" i="34" s="1"/>
  <c r="J1346" i="34"/>
  <c r="L1346" i="34" s="1"/>
  <c r="M1346" i="34" s="1"/>
  <c r="J1348" i="34"/>
  <c r="J1350" i="34"/>
  <c r="K1350" i="34" s="1"/>
  <c r="J1354" i="34"/>
  <c r="L1354" i="34" s="1"/>
  <c r="M1354" i="34" s="1"/>
  <c r="J1356" i="34"/>
  <c r="J1358" i="34"/>
  <c r="K1358" i="34" s="1"/>
  <c r="J1424" i="34"/>
  <c r="J1429" i="34"/>
  <c r="J1436" i="34"/>
  <c r="J1494" i="34"/>
  <c r="K1494" i="34" s="1"/>
  <c r="J1362" i="34"/>
  <c r="L1362" i="34" s="1"/>
  <c r="M1362" i="34" s="1"/>
  <c r="J1366" i="34"/>
  <c r="K1366" i="34" s="1"/>
  <c r="J1373" i="34"/>
  <c r="J1378" i="34"/>
  <c r="L1378" i="34" s="1"/>
  <c r="M1378" i="34" s="1"/>
  <c r="J1382" i="34"/>
  <c r="K1382" i="34" s="1"/>
  <c r="J1393" i="34"/>
  <c r="J1401" i="34"/>
  <c r="J1409" i="34"/>
  <c r="J1417" i="34"/>
  <c r="J1421" i="34"/>
  <c r="J1433" i="34"/>
  <c r="J1448" i="34"/>
  <c r="J1450" i="34"/>
  <c r="L1450" i="34" s="1"/>
  <c r="M1450" i="34" s="1"/>
  <c r="J1453" i="34"/>
  <c r="J1461" i="34"/>
  <c r="J1462" i="34"/>
  <c r="K1462" i="34" s="1"/>
  <c r="J1465" i="34"/>
  <c r="J1361" i="34"/>
  <c r="J1367" i="34"/>
  <c r="K1367" i="34" s="1"/>
  <c r="J1377" i="34"/>
  <c r="J1383" i="34"/>
  <c r="K1383" i="34" s="1"/>
  <c r="J1397" i="34"/>
  <c r="J1400" i="34"/>
  <c r="J1408" i="34"/>
  <c r="J1413" i="34"/>
  <c r="J1418" i="34"/>
  <c r="L1418" i="34" s="1"/>
  <c r="M1418" i="34" s="1"/>
  <c r="J1425" i="34"/>
  <c r="J1428" i="34"/>
  <c r="J1440" i="34"/>
  <c r="J1452" i="34"/>
  <c r="J1454" i="34"/>
  <c r="K1454" i="34" s="1"/>
  <c r="J1460" i="34"/>
  <c r="J1476" i="34"/>
  <c r="J1480" i="34"/>
  <c r="J1558" i="34"/>
  <c r="K1558" i="34" s="1"/>
  <c r="J1565" i="34"/>
  <c r="J1599" i="34"/>
  <c r="K1599" i="34" s="1"/>
  <c r="J1601" i="34"/>
  <c r="J1636" i="34"/>
  <c r="J1722" i="34"/>
  <c r="L1722" i="34" s="1"/>
  <c r="M1722" i="34" s="1"/>
  <c r="J1738" i="34"/>
  <c r="L1738" i="34" s="1"/>
  <c r="M1738" i="34" s="1"/>
  <c r="J1830" i="34"/>
  <c r="K1830" i="34" s="1"/>
  <c r="J1555" i="34"/>
  <c r="L1555" i="34" s="1"/>
  <c r="M1555" i="34" s="1"/>
  <c r="J1564" i="34"/>
  <c r="J1578" i="34"/>
  <c r="L1578" i="34" s="1"/>
  <c r="M1578" i="34" s="1"/>
  <c r="J1584" i="34"/>
  <c r="J1591" i="34"/>
  <c r="K1591" i="34" s="1"/>
  <c r="J1598" i="34"/>
  <c r="K1598" i="34" s="1"/>
  <c r="J1621" i="34"/>
  <c r="J1627" i="34"/>
  <c r="L1627" i="34" s="1"/>
  <c r="M1627" i="34" s="1"/>
  <c r="J1363" i="34"/>
  <c r="L1363" i="34" s="1"/>
  <c r="M1363" i="34" s="1"/>
  <c r="J1398" i="34"/>
  <c r="K1398" i="34" s="1"/>
  <c r="J1402" i="34"/>
  <c r="L1402" i="34" s="1"/>
  <c r="M1402" i="34" s="1"/>
  <c r="J1406" i="34"/>
  <c r="K1406" i="34" s="1"/>
  <c r="J1414" i="34"/>
  <c r="K1414" i="34" s="1"/>
  <c r="J1438" i="34"/>
  <c r="K1438" i="34" s="1"/>
  <c r="J1446" i="34"/>
  <c r="K1446" i="34" s="1"/>
  <c r="J1477" i="34"/>
  <c r="J1478" i="34"/>
  <c r="K1478" i="34" s="1"/>
  <c r="J1484" i="34"/>
  <c r="J1485" i="34"/>
  <c r="J1492" i="34"/>
  <c r="J1505" i="34"/>
  <c r="J1545" i="34"/>
  <c r="J1554" i="34"/>
  <c r="L1554" i="34" s="1"/>
  <c r="M1554" i="34" s="1"/>
  <c r="J1576" i="34"/>
  <c r="J1582" i="34"/>
  <c r="K1582" i="34" s="1"/>
  <c r="J1589" i="34"/>
  <c r="J1597" i="34"/>
  <c r="J1602" i="34"/>
  <c r="L1602" i="34" s="1"/>
  <c r="M1602" i="34" s="1"/>
  <c r="J1609" i="34"/>
  <c r="J1611" i="34"/>
  <c r="L1611" i="34" s="1"/>
  <c r="M1611" i="34" s="1"/>
  <c r="J1638" i="34"/>
  <c r="K1638" i="34" s="1"/>
  <c r="J1650" i="34"/>
  <c r="L1650" i="34" s="1"/>
  <c r="M1650" i="34" s="1"/>
  <c r="J1769" i="34"/>
  <c r="J1474" i="34"/>
  <c r="L1474" i="34" s="1"/>
  <c r="M1474" i="34" s="1"/>
  <c r="J1482" i="34"/>
  <c r="L1482" i="34" s="1"/>
  <c r="M1482" i="34" s="1"/>
  <c r="J1490" i="34"/>
  <c r="L1490" i="34" s="1"/>
  <c r="M1490" i="34" s="1"/>
  <c r="J1501" i="34"/>
  <c r="J1506" i="34"/>
  <c r="L1506" i="34" s="1"/>
  <c r="M1506" i="34" s="1"/>
  <c r="J1524" i="34"/>
  <c r="J1535" i="34"/>
  <c r="K1535" i="34" s="1"/>
  <c r="J1536" i="34"/>
  <c r="J1541" i="34"/>
  <c r="J1542" i="34"/>
  <c r="K1542" i="34" s="1"/>
  <c r="J1550" i="34"/>
  <c r="K1550" i="34" s="1"/>
  <c r="J1551" i="34"/>
  <c r="K1551" i="34" s="1"/>
  <c r="J1561" i="34"/>
  <c r="J1568" i="34"/>
  <c r="J1579" i="34"/>
  <c r="L1579" i="34" s="1"/>
  <c r="M1579" i="34" s="1"/>
  <c r="J1581" i="34"/>
  <c r="J1586" i="34"/>
  <c r="L1586" i="34" s="1"/>
  <c r="M1586" i="34" s="1"/>
  <c r="J1593" i="34"/>
  <c r="J1595" i="34"/>
  <c r="L1595" i="34" s="1"/>
  <c r="M1595" i="34" s="1"/>
  <c r="J1604" i="34"/>
  <c r="J1607" i="34"/>
  <c r="K1607" i="34" s="1"/>
  <c r="J1615" i="34"/>
  <c r="K1615" i="34" s="1"/>
  <c r="J1511" i="34"/>
  <c r="K1511" i="34" s="1"/>
  <c r="J1515" i="34"/>
  <c r="L1515" i="34" s="1"/>
  <c r="M1515" i="34" s="1"/>
  <c r="J1517" i="34"/>
  <c r="J1523" i="34"/>
  <c r="L1523" i="34" s="1"/>
  <c r="M1523" i="34" s="1"/>
  <c r="J1526" i="34"/>
  <c r="K1526" i="34" s="1"/>
  <c r="J1530" i="34"/>
  <c r="L1530" i="34" s="1"/>
  <c r="M1530" i="34" s="1"/>
  <c r="J1534" i="34"/>
  <c r="K1534" i="34" s="1"/>
  <c r="J1540" i="34"/>
  <c r="J1544" i="34"/>
  <c r="J1549" i="34"/>
  <c r="J1553" i="34"/>
  <c r="J1560" i="34"/>
  <c r="J1563" i="34"/>
  <c r="L1563" i="34" s="1"/>
  <c r="M1563" i="34" s="1"/>
  <c r="J1567" i="34"/>
  <c r="K1567" i="34" s="1"/>
  <c r="J1612" i="34"/>
  <c r="J1633" i="34"/>
  <c r="J1657" i="34"/>
  <c r="J1671" i="34"/>
  <c r="K1671" i="34" s="1"/>
  <c r="J1676" i="34"/>
  <c r="J1684" i="34"/>
  <c r="J1689" i="34"/>
  <c r="J1693" i="34"/>
  <c r="J1694" i="34"/>
  <c r="K1694" i="34" s="1"/>
  <c r="J1704" i="34"/>
  <c r="J1724" i="34"/>
  <c r="J1745" i="34"/>
  <c r="J1808" i="34"/>
  <c r="J1616" i="34"/>
  <c r="J1697" i="34"/>
  <c r="J1706" i="34"/>
  <c r="L1706" i="34" s="1"/>
  <c r="M1706" i="34" s="1"/>
  <c r="J1712" i="34"/>
  <c r="J1714" i="34"/>
  <c r="L1714" i="34" s="1"/>
  <c r="M1714" i="34" s="1"/>
  <c r="J1719" i="34"/>
  <c r="K1719" i="34" s="1"/>
  <c r="J1731" i="34"/>
  <c r="L1731" i="34" s="1"/>
  <c r="M1731" i="34" s="1"/>
  <c r="J1765" i="34"/>
  <c r="J1784" i="34"/>
  <c r="J1822" i="34"/>
  <c r="K1822" i="34" s="1"/>
  <c r="J1619" i="34"/>
  <c r="L1619" i="34" s="1"/>
  <c r="M1619" i="34" s="1"/>
  <c r="J1622" i="34"/>
  <c r="K1622" i="34" s="1"/>
  <c r="J1625" i="34"/>
  <c r="J1628" i="34"/>
  <c r="J1639" i="34"/>
  <c r="K1639" i="34" s="1"/>
  <c r="J1646" i="34"/>
  <c r="K1646" i="34" s="1"/>
  <c r="J1653" i="34"/>
  <c r="J1655" i="34"/>
  <c r="K1655" i="34" s="1"/>
  <c r="J1662" i="34"/>
  <c r="K1662" i="34" s="1"/>
  <c r="J1666" i="34"/>
  <c r="L1666" i="34" s="1"/>
  <c r="M1666" i="34" s="1"/>
  <c r="J1669" i="34"/>
  <c r="J1678" i="34"/>
  <c r="K1678" i="34" s="1"/>
  <c r="J1680" i="34"/>
  <c r="J1700" i="34"/>
  <c r="J1708" i="34"/>
  <c r="J1726" i="34"/>
  <c r="K1726" i="34" s="1"/>
  <c r="J1734" i="34"/>
  <c r="K1734" i="34" s="1"/>
  <c r="J1741" i="34"/>
  <c r="J1743" i="34"/>
  <c r="K1743" i="34" s="1"/>
  <c r="J1746" i="34"/>
  <c r="L1746" i="34" s="1"/>
  <c r="M1746" i="34" s="1"/>
  <c r="J1748" i="34"/>
  <c r="J1754" i="34"/>
  <c r="L1754" i="34" s="1"/>
  <c r="M1754" i="34" s="1"/>
  <c r="J1761" i="34"/>
  <c r="J1762" i="34"/>
  <c r="L1762" i="34" s="1"/>
  <c r="M1762" i="34" s="1"/>
  <c r="J1786" i="34"/>
  <c r="L1786" i="34" s="1"/>
  <c r="M1786" i="34" s="1"/>
  <c r="J1791" i="34"/>
  <c r="K1791" i="34" s="1"/>
  <c r="J1805" i="34"/>
  <c r="J1673" i="34"/>
  <c r="J1677" i="34"/>
  <c r="J1681" i="34"/>
  <c r="J1696" i="34"/>
  <c r="J1699" i="34"/>
  <c r="L1699" i="34" s="1"/>
  <c r="M1699" i="34" s="1"/>
  <c r="J1705" i="34"/>
  <c r="J1709" i="34"/>
  <c r="J1713" i="34"/>
  <c r="J1717" i="34"/>
  <c r="J1721" i="34"/>
  <c r="J1728" i="34"/>
  <c r="J1733" i="34"/>
  <c r="J1737" i="34"/>
  <c r="J1740" i="34"/>
  <c r="J1744" i="34"/>
  <c r="J1752" i="34"/>
  <c r="J1756" i="34"/>
  <c r="J1760" i="34"/>
  <c r="J1767" i="34"/>
  <c r="K1767" i="34" s="1"/>
  <c r="J1770" i="34"/>
  <c r="L1770" i="34" s="1"/>
  <c r="M1770" i="34" s="1"/>
  <c r="J1780" i="34"/>
  <c r="J1797" i="34"/>
  <c r="J1815" i="34"/>
  <c r="K1815" i="34" s="1"/>
  <c r="J1846" i="34"/>
  <c r="K1846" i="34" s="1"/>
  <c r="J1848" i="34"/>
  <c r="J1851" i="34"/>
  <c r="L1851" i="34" s="1"/>
  <c r="M1851" i="34" s="1"/>
  <c r="J1783" i="34"/>
  <c r="K1783" i="34" s="1"/>
  <c r="J1804" i="34"/>
  <c r="J1821" i="34"/>
  <c r="J1829" i="34"/>
  <c r="J1773" i="34"/>
  <c r="J1782" i="34"/>
  <c r="K1782" i="34" s="1"/>
  <c r="J1787" i="34"/>
  <c r="L1787" i="34" s="1"/>
  <c r="M1787" i="34" s="1"/>
  <c r="J1792" i="34"/>
  <c r="J1798" i="34"/>
  <c r="K1798" i="34" s="1"/>
  <c r="J1801" i="34"/>
  <c r="J1809" i="34"/>
  <c r="J1811" i="34"/>
  <c r="L1811" i="34" s="1"/>
  <c r="M1811" i="34" s="1"/>
  <c r="J1818" i="34"/>
  <c r="L1818" i="34" s="1"/>
  <c r="M1818" i="34" s="1"/>
  <c r="J1826" i="34"/>
  <c r="L1826" i="34" s="1"/>
  <c r="M1826" i="34" s="1"/>
  <c r="J1842" i="34"/>
  <c r="L1842" i="34" s="1"/>
  <c r="M1842" i="34" s="1"/>
  <c r="J1816" i="34"/>
  <c r="J1777" i="34"/>
  <c r="J1781" i="34"/>
  <c r="J1788" i="34"/>
  <c r="J1795" i="34"/>
  <c r="L1795" i="34" s="1"/>
  <c r="M1795" i="34" s="1"/>
  <c r="J1799" i="34"/>
  <c r="K1799" i="34" s="1"/>
  <c r="J1802" i="34"/>
  <c r="L1802" i="34" s="1"/>
  <c r="M1802" i="34" s="1"/>
  <c r="J1806" i="34"/>
  <c r="K1806" i="34" s="1"/>
  <c r="J1810" i="34"/>
  <c r="L1810" i="34" s="1"/>
  <c r="M1810" i="34" s="1"/>
  <c r="J1813" i="34"/>
  <c r="J1819" i="34"/>
  <c r="L1819" i="34" s="1"/>
  <c r="M1819" i="34" s="1"/>
  <c r="J1823" i="34"/>
  <c r="K1823" i="34" s="1"/>
  <c r="J1827" i="34"/>
  <c r="L1827" i="34" s="1"/>
  <c r="M1827" i="34" s="1"/>
  <c r="J1833" i="34"/>
  <c r="J1836" i="34"/>
  <c r="J1844" i="34"/>
  <c r="J1849" i="34"/>
  <c r="J1854" i="34"/>
  <c r="K1854" i="34" s="1"/>
  <c r="J1856" i="34"/>
  <c r="J1872" i="34"/>
  <c r="J1877" i="34"/>
  <c r="J1889" i="34"/>
  <c r="J1893" i="34"/>
  <c r="J1922" i="34"/>
  <c r="J1855" i="34"/>
  <c r="K1855" i="34" s="1"/>
  <c r="J1884" i="34"/>
  <c r="J1896" i="34"/>
  <c r="J1910" i="34"/>
  <c r="J1940" i="34"/>
  <c r="J1948" i="34"/>
  <c r="J1957" i="34"/>
  <c r="J1965" i="34"/>
  <c r="J1973" i="34"/>
  <c r="J2000" i="34"/>
  <c r="J1858" i="34"/>
  <c r="L1858" i="34" s="1"/>
  <c r="M1858" i="34" s="1"/>
  <c r="J1862" i="34"/>
  <c r="J1879" i="34"/>
  <c r="K1879" i="34" s="1"/>
  <c r="J1883" i="34"/>
  <c r="L1883" i="34" s="1"/>
  <c r="M1883" i="34" s="1"/>
  <c r="J1887" i="34"/>
  <c r="K1887" i="34" s="1"/>
  <c r="J1891" i="34"/>
  <c r="L1891" i="34" s="1"/>
  <c r="M1891" i="34" s="1"/>
  <c r="J1895" i="34"/>
  <c r="K1895" i="34" s="1"/>
  <c r="J1906" i="34"/>
  <c r="J1909" i="34"/>
  <c r="J1913" i="34"/>
  <c r="J1917" i="34"/>
  <c r="J1921" i="34"/>
  <c r="J1925" i="34"/>
  <c r="J1931" i="34"/>
  <c r="L1931" i="34" s="1"/>
  <c r="M1931" i="34" s="1"/>
  <c r="J1932" i="34"/>
  <c r="J1935" i="34"/>
  <c r="K1935" i="34" s="1"/>
  <c r="J1984" i="34"/>
  <c r="J1929" i="34"/>
  <c r="J1944" i="34"/>
  <c r="J1961" i="34"/>
  <c r="J1969" i="34"/>
  <c r="J1977" i="34"/>
  <c r="J1980" i="34"/>
  <c r="J1993" i="34"/>
  <c r="J1930" i="34"/>
  <c r="J1936" i="34"/>
  <c r="J1939" i="34"/>
  <c r="L1939" i="34" s="1"/>
  <c r="M1939" i="34" s="1"/>
  <c r="J1943" i="34"/>
  <c r="K1943" i="34" s="1"/>
  <c r="J1947" i="34"/>
  <c r="L1947" i="34" s="1"/>
  <c r="M1947" i="34" s="1"/>
  <c r="J1951" i="34"/>
  <c r="K1951" i="34" s="1"/>
  <c r="J1953" i="34"/>
  <c r="J1954" i="34"/>
  <c r="J1956" i="34"/>
  <c r="J1960" i="34"/>
  <c r="J1964" i="34"/>
  <c r="J1968" i="34"/>
  <c r="J1972" i="34"/>
  <c r="J1979" i="34"/>
  <c r="L1979" i="34" s="1"/>
  <c r="M1979" i="34" s="1"/>
  <c r="J1983" i="34"/>
  <c r="K1983" i="34" s="1"/>
  <c r="J1992" i="34"/>
  <c r="J1996" i="34"/>
  <c r="J1999" i="34"/>
  <c r="K1999" i="34" s="1"/>
  <c r="J2005" i="34"/>
  <c r="J2008" i="34"/>
  <c r="J2032" i="34"/>
  <c r="J1941" i="34"/>
  <c r="J1949" i="34"/>
  <c r="J1952" i="34"/>
  <c r="J1958" i="34"/>
  <c r="J1962" i="34"/>
  <c r="J1966" i="34"/>
  <c r="J1970" i="34"/>
  <c r="J1990" i="34"/>
  <c r="J2006" i="34"/>
  <c r="J2034" i="34"/>
  <c r="J2063" i="34"/>
  <c r="K2063" i="34" s="1"/>
  <c r="J2012" i="34"/>
  <c r="J2016" i="34"/>
  <c r="J2019" i="34"/>
  <c r="L2019" i="34" s="1"/>
  <c r="M2019" i="34" s="1"/>
  <c r="J2022" i="34"/>
  <c r="J2026" i="34"/>
  <c r="J2039" i="34"/>
  <c r="K2039" i="34" s="1"/>
  <c r="J2038" i="34"/>
  <c r="J2040" i="34"/>
  <c r="J2043" i="34"/>
  <c r="L2043" i="34" s="1"/>
  <c r="M2043" i="34" s="1"/>
  <c r="J2049" i="34"/>
  <c r="J2051" i="34"/>
  <c r="L2051" i="34" s="1"/>
  <c r="M2051" i="34" s="1"/>
  <c r="J2062" i="34"/>
  <c r="J2042" i="34"/>
  <c r="J2050" i="34"/>
  <c r="J2052" i="34"/>
  <c r="J2057" i="34"/>
  <c r="J2061" i="34"/>
  <c r="J2065" i="34"/>
  <c r="J2082" i="34"/>
  <c r="J2086" i="34"/>
  <c r="J2090" i="34"/>
  <c r="J2109" i="34"/>
  <c r="J2083" i="34"/>
  <c r="L2083" i="34" s="1"/>
  <c r="M2083" i="34" s="1"/>
  <c r="J2076" i="34"/>
  <c r="J2098" i="34"/>
  <c r="J2101" i="34"/>
  <c r="J2079" i="34"/>
  <c r="K2079" i="34" s="1"/>
  <c r="J2081" i="34"/>
  <c r="J2084" i="34"/>
  <c r="J2088" i="34"/>
  <c r="J2092" i="34"/>
  <c r="J2096" i="34"/>
  <c r="J2100" i="34"/>
  <c r="J2111" i="34"/>
  <c r="K2111" i="34" s="1"/>
  <c r="J2108" i="34"/>
  <c r="J2115" i="34"/>
  <c r="L2115" i="34" s="1"/>
  <c r="M2115" i="34" s="1"/>
  <c r="J2118" i="34"/>
  <c r="J2129" i="34"/>
  <c r="J2134" i="34"/>
  <c r="J2113" i="34"/>
  <c r="J2117" i="34"/>
  <c r="J2120" i="34"/>
  <c r="J2135" i="34"/>
  <c r="K2135" i="34" s="1"/>
  <c r="J2137" i="34"/>
  <c r="J2138" i="34"/>
  <c r="J2140" i="34"/>
  <c r="J2144" i="34"/>
  <c r="J2146" i="34"/>
  <c r="J2148" i="34"/>
  <c r="J2149" i="34"/>
  <c r="J2152" i="34"/>
  <c r="J2153" i="34"/>
  <c r="J2176" i="34"/>
  <c r="J2186" i="34"/>
  <c r="J2142" i="34"/>
  <c r="J2177" i="34"/>
  <c r="J2159" i="34"/>
  <c r="K2159" i="34" s="1"/>
  <c r="J2163" i="34"/>
  <c r="L2163" i="34" s="1"/>
  <c r="M2163" i="34" s="1"/>
  <c r="J2168" i="34"/>
  <c r="J2171" i="34"/>
  <c r="J2175" i="34"/>
  <c r="J2179" i="34"/>
  <c r="J2189" i="34"/>
  <c r="J2193" i="34"/>
  <c r="J2194" i="34"/>
  <c r="J2190" i="34"/>
  <c r="J2200" i="34"/>
  <c r="J2201" i="34"/>
  <c r="J2205" i="34"/>
  <c r="J2207" i="34"/>
  <c r="J2208" i="34"/>
  <c r="J2212" i="34"/>
  <c r="J2223" i="34"/>
  <c r="J2216" i="34"/>
  <c r="J2210" i="34"/>
  <c r="J2214" i="34"/>
  <c r="J2222" i="34"/>
  <c r="J2224" i="34"/>
  <c r="J2225" i="34"/>
  <c r="J2228" i="34"/>
  <c r="J2238" i="34"/>
  <c r="J2227" i="34"/>
  <c r="J2229" i="34"/>
  <c r="J2231" i="34"/>
  <c r="J2232" i="34"/>
  <c r="L61" i="34" l="1"/>
  <c r="M61" i="34" s="1"/>
  <c r="L4" i="34"/>
  <c r="M4" i="34" s="1"/>
  <c r="L2029" i="34"/>
  <c r="M2029" i="34" s="1"/>
  <c r="L106" i="34"/>
  <c r="M106" i="34" s="1"/>
  <c r="L530" i="34"/>
  <c r="M530" i="34" s="1"/>
  <c r="L1206" i="34"/>
  <c r="M1206" i="34" s="1"/>
  <c r="L1670" i="34"/>
  <c r="M1670" i="34" s="1"/>
  <c r="K1487" i="34"/>
  <c r="L148" i="34"/>
  <c r="M148" i="34" s="1"/>
  <c r="L832" i="34"/>
  <c r="M832" i="34" s="1"/>
  <c r="L401" i="34"/>
  <c r="M401" i="34" s="1"/>
  <c r="K1875" i="34"/>
  <c r="K1140" i="34"/>
  <c r="K1521" i="34"/>
  <c r="L1134" i="34"/>
  <c r="M1134" i="34" s="1"/>
  <c r="K596" i="34"/>
  <c r="K1060" i="34"/>
  <c r="L186" i="34"/>
  <c r="M186" i="34" s="1"/>
  <c r="L341" i="34"/>
  <c r="M341" i="34" s="1"/>
  <c r="L116" i="34"/>
  <c r="M116" i="34" s="1"/>
  <c r="K1832" i="34"/>
  <c r="K613" i="34"/>
  <c r="L1690" i="34"/>
  <c r="M1690" i="34" s="1"/>
  <c r="L1587" i="34"/>
  <c r="M1587" i="34" s="1"/>
  <c r="L2104" i="34"/>
  <c r="M2104" i="34" s="1"/>
  <c r="L1590" i="34"/>
  <c r="M1590" i="34" s="1"/>
  <c r="K1667" i="34"/>
  <c r="L366" i="34"/>
  <c r="M366" i="34" s="1"/>
  <c r="L1486" i="34"/>
  <c r="M1486" i="34" s="1"/>
  <c r="K524" i="34"/>
  <c r="L594" i="34"/>
  <c r="M594" i="34" s="1"/>
  <c r="K1276" i="34"/>
  <c r="L1847" i="34"/>
  <c r="M1847" i="34" s="1"/>
  <c r="L45" i="34"/>
  <c r="M45" i="34" s="1"/>
  <c r="L30" i="34"/>
  <c r="M30" i="34" s="1"/>
  <c r="K2143" i="34"/>
  <c r="L1644" i="34"/>
  <c r="M1644" i="34" s="1"/>
  <c r="L1793" i="34"/>
  <c r="M1793" i="34" s="1"/>
  <c r="L2239" i="34"/>
  <c r="M2239" i="34" s="1"/>
  <c r="K375" i="34"/>
  <c r="L1663" i="34"/>
  <c r="M1663" i="34" s="1"/>
  <c r="L1473" i="34"/>
  <c r="M1473" i="34" s="1"/>
  <c r="L2037" i="34"/>
  <c r="M2037" i="34" s="1"/>
  <c r="L5" i="34"/>
  <c r="M5" i="34" s="1"/>
  <c r="K1557" i="34"/>
  <c r="K561" i="34"/>
  <c r="J1434" i="34"/>
  <c r="L1434" i="34" s="1"/>
  <c r="M1434" i="34" s="1"/>
  <c r="L84" i="34"/>
  <c r="M84" i="34" s="1"/>
  <c r="L59" i="34"/>
  <c r="M59" i="34" s="1"/>
  <c r="L611" i="34"/>
  <c r="M611" i="34" s="1"/>
  <c r="L31" i="34"/>
  <c r="M31" i="34" s="1"/>
  <c r="L1835" i="34"/>
  <c r="M1835" i="34" s="1"/>
  <c r="L1583" i="34"/>
  <c r="M1583" i="34" s="1"/>
  <c r="K25" i="34"/>
  <c r="L2203" i="34"/>
  <c r="M2203" i="34" s="1"/>
  <c r="K555" i="34"/>
  <c r="L1195" i="34"/>
  <c r="M1195" i="34" s="1"/>
  <c r="L351" i="34"/>
  <c r="M351" i="34" s="1"/>
  <c r="L591" i="34"/>
  <c r="M591" i="34" s="1"/>
  <c r="L1411" i="34"/>
  <c r="M1411" i="34" s="1"/>
  <c r="L27" i="34"/>
  <c r="M27" i="34" s="1"/>
  <c r="L1571" i="34"/>
  <c r="M1571" i="34" s="1"/>
  <c r="L104" i="34"/>
  <c r="M104" i="34" s="1"/>
  <c r="L1188" i="34"/>
  <c r="M1188" i="34" s="1"/>
  <c r="L1580" i="34"/>
  <c r="M1580" i="34" s="1"/>
  <c r="L1764" i="34"/>
  <c r="M1764" i="34" s="1"/>
  <c r="L2044" i="34"/>
  <c r="M2044" i="34" s="1"/>
  <c r="L281" i="34"/>
  <c r="M281" i="34" s="1"/>
  <c r="L1481" i="34"/>
  <c r="M1481" i="34" s="1"/>
  <c r="L1573" i="34"/>
  <c r="M1573" i="34" s="1"/>
  <c r="L2215" i="34"/>
  <c r="M2215" i="34" s="1"/>
  <c r="L315" i="34"/>
  <c r="M315" i="34" s="1"/>
  <c r="L1659" i="34"/>
  <c r="M1659" i="34" s="1"/>
  <c r="L2003" i="34"/>
  <c r="M2003" i="34" s="1"/>
  <c r="L23" i="34"/>
  <c r="M23" i="34" s="1"/>
  <c r="L311" i="34"/>
  <c r="M311" i="34" s="1"/>
  <c r="L463" i="34"/>
  <c r="M463" i="34" s="1"/>
  <c r="L799" i="34"/>
  <c r="M799" i="34" s="1"/>
  <c r="L1495" i="34"/>
  <c r="M1495" i="34" s="1"/>
  <c r="L1651" i="34"/>
  <c r="M1651" i="34" s="1"/>
  <c r="L1831" i="34"/>
  <c r="M1831" i="34" s="1"/>
  <c r="L1987" i="34"/>
  <c r="M1987" i="34" s="1"/>
  <c r="L21" i="34"/>
  <c r="M21" i="34" s="1"/>
  <c r="L69" i="34"/>
  <c r="M69" i="34" s="1"/>
  <c r="L541" i="34"/>
  <c r="M541" i="34" s="1"/>
  <c r="K1679" i="34"/>
  <c r="L1679" i="34"/>
  <c r="M1679" i="34" s="1"/>
  <c r="L314" i="34"/>
  <c r="M314" i="34" s="1"/>
  <c r="K314" i="34"/>
  <c r="L300" i="34"/>
  <c r="M300" i="34" s="1"/>
  <c r="K300" i="34"/>
  <c r="K437" i="34"/>
  <c r="L437" i="34"/>
  <c r="M437" i="34" s="1"/>
  <c r="L2200" i="34"/>
  <c r="M2200" i="34" s="1"/>
  <c r="K2200" i="34"/>
  <c r="K2149" i="34"/>
  <c r="L2149" i="34"/>
  <c r="M2149" i="34" s="1"/>
  <c r="K2229" i="34"/>
  <c r="L2229" i="34"/>
  <c r="M2229" i="34" s="1"/>
  <c r="J2236" i="34"/>
  <c r="J2211" i="34"/>
  <c r="L2208" i="34"/>
  <c r="M2208" i="34" s="1"/>
  <c r="K2208" i="34"/>
  <c r="K2189" i="34"/>
  <c r="L2189" i="34"/>
  <c r="M2189" i="34" s="1"/>
  <c r="K2171" i="34"/>
  <c r="L2171" i="34"/>
  <c r="M2171" i="34" s="1"/>
  <c r="L2168" i="34"/>
  <c r="M2168" i="34" s="1"/>
  <c r="K2168" i="34"/>
  <c r="K2177" i="34"/>
  <c r="L2177" i="34"/>
  <c r="M2177" i="34" s="1"/>
  <c r="L2176" i="34"/>
  <c r="M2176" i="34" s="1"/>
  <c r="K2176" i="34"/>
  <c r="J2164" i="34"/>
  <c r="K2146" i="34"/>
  <c r="L2146" i="34"/>
  <c r="M2146" i="34" s="1"/>
  <c r="K2138" i="34"/>
  <c r="L2138" i="34"/>
  <c r="M2138" i="34" s="1"/>
  <c r="K2117" i="34"/>
  <c r="L2117" i="34"/>
  <c r="M2117" i="34" s="1"/>
  <c r="K2118" i="34"/>
  <c r="L2118" i="34"/>
  <c r="M2118" i="34" s="1"/>
  <c r="K2100" i="34"/>
  <c r="L2100" i="34"/>
  <c r="M2100" i="34" s="1"/>
  <c r="L2096" i="34"/>
  <c r="M2096" i="34" s="1"/>
  <c r="K2096" i="34"/>
  <c r="K2076" i="34"/>
  <c r="L2076" i="34"/>
  <c r="M2076" i="34" s="1"/>
  <c r="K2082" i="34"/>
  <c r="L2082" i="34"/>
  <c r="M2082" i="34" s="1"/>
  <c r="K2050" i="34"/>
  <c r="L2050" i="34"/>
  <c r="M2050" i="34" s="1"/>
  <c r="K2016" i="34"/>
  <c r="L2016" i="34"/>
  <c r="M2016" i="34" s="1"/>
  <c r="K2012" i="34"/>
  <c r="L2012" i="34"/>
  <c r="M2012" i="34" s="1"/>
  <c r="K1970" i="34"/>
  <c r="L1970" i="34"/>
  <c r="M1970" i="34" s="1"/>
  <c r="K1962" i="34"/>
  <c r="L1962" i="34"/>
  <c r="M1962" i="34" s="1"/>
  <c r="K1952" i="34"/>
  <c r="L1952" i="34"/>
  <c r="M1952" i="34" s="1"/>
  <c r="K2008" i="34"/>
  <c r="L2008" i="34"/>
  <c r="M2008" i="34" s="1"/>
  <c r="J1997" i="34"/>
  <c r="K1992" i="34"/>
  <c r="L1992" i="34"/>
  <c r="M1992" i="34" s="1"/>
  <c r="K1972" i="34"/>
  <c r="L1972" i="34"/>
  <c r="M1972" i="34" s="1"/>
  <c r="K1956" i="34"/>
  <c r="L1956" i="34"/>
  <c r="M1956" i="34" s="1"/>
  <c r="K1944" i="34"/>
  <c r="L1944" i="34"/>
  <c r="M1944" i="34" s="1"/>
  <c r="K1925" i="34"/>
  <c r="L1925" i="34"/>
  <c r="M1925" i="34" s="1"/>
  <c r="K1909" i="34"/>
  <c r="L1909" i="34"/>
  <c r="M1909" i="34" s="1"/>
  <c r="K2000" i="34"/>
  <c r="L2000" i="34"/>
  <c r="M2000" i="34" s="1"/>
  <c r="K1948" i="34"/>
  <c r="L1948" i="34"/>
  <c r="M1948" i="34" s="1"/>
  <c r="J1885" i="34"/>
  <c r="L1849" i="34"/>
  <c r="M1849" i="34" s="1"/>
  <c r="K1849" i="34"/>
  <c r="L1801" i="34"/>
  <c r="M1801" i="34" s="1"/>
  <c r="K1801" i="34"/>
  <c r="K1848" i="34"/>
  <c r="L1848" i="34"/>
  <c r="M1848" i="34" s="1"/>
  <c r="K1744" i="34"/>
  <c r="L1744" i="34"/>
  <c r="M1744" i="34" s="1"/>
  <c r="K1728" i="34"/>
  <c r="L1728" i="34"/>
  <c r="M1728" i="34" s="1"/>
  <c r="K1709" i="34"/>
  <c r="L1709" i="34"/>
  <c r="M1709" i="34" s="1"/>
  <c r="K1696" i="34"/>
  <c r="L1696" i="34"/>
  <c r="M1696" i="34" s="1"/>
  <c r="J1800" i="34"/>
  <c r="K1748" i="34"/>
  <c r="L1748" i="34"/>
  <c r="M1748" i="34" s="1"/>
  <c r="K1653" i="34"/>
  <c r="L1653" i="34"/>
  <c r="M1653" i="34" s="1"/>
  <c r="K1628" i="34"/>
  <c r="L1628" i="34"/>
  <c r="M1628" i="34" s="1"/>
  <c r="K1765" i="34"/>
  <c r="L1765" i="34"/>
  <c r="M1765" i="34" s="1"/>
  <c r="K1697" i="34"/>
  <c r="L1697" i="34"/>
  <c r="M1697" i="34" s="1"/>
  <c r="K1616" i="34"/>
  <c r="L1616" i="34"/>
  <c r="M1616" i="34" s="1"/>
  <c r="K1808" i="34"/>
  <c r="L1808" i="34"/>
  <c r="M1808" i="34" s="1"/>
  <c r="K1704" i="34"/>
  <c r="L1704" i="34"/>
  <c r="M1704" i="34" s="1"/>
  <c r="K1693" i="34"/>
  <c r="L1693" i="34"/>
  <c r="M1693" i="34" s="1"/>
  <c r="K1657" i="34"/>
  <c r="L1657" i="34"/>
  <c r="M1657" i="34" s="1"/>
  <c r="J1603" i="34"/>
  <c r="K1553" i="34"/>
  <c r="L1553" i="34"/>
  <c r="M1553" i="34" s="1"/>
  <c r="K1540" i="34"/>
  <c r="L1540" i="34"/>
  <c r="M1540" i="34" s="1"/>
  <c r="J1641" i="34"/>
  <c r="L1769" i="34"/>
  <c r="M1769" i="34" s="1"/>
  <c r="K1769" i="34"/>
  <c r="K1576" i="34"/>
  <c r="L1576" i="34"/>
  <c r="M1576" i="34" s="1"/>
  <c r="K1505" i="34"/>
  <c r="L1505" i="34"/>
  <c r="M1505" i="34" s="1"/>
  <c r="K1484" i="34"/>
  <c r="L1484" i="34"/>
  <c r="M1484" i="34" s="1"/>
  <c r="K1621" i="34"/>
  <c r="L1621" i="34"/>
  <c r="M1621" i="34" s="1"/>
  <c r="J1825" i="34"/>
  <c r="K1636" i="34"/>
  <c r="L1636" i="34"/>
  <c r="M1636" i="34" s="1"/>
  <c r="J1594" i="34"/>
  <c r="K1377" i="34"/>
  <c r="L1377" i="34"/>
  <c r="M1377" i="34" s="1"/>
  <c r="K1448" i="34"/>
  <c r="L1448" i="34"/>
  <c r="M1448" i="34" s="1"/>
  <c r="K1424" i="34"/>
  <c r="L1424" i="34"/>
  <c r="M1424" i="34" s="1"/>
  <c r="K1348" i="34"/>
  <c r="L1348" i="34"/>
  <c r="M1348" i="34" s="1"/>
  <c r="K1324" i="34"/>
  <c r="L1324" i="34"/>
  <c r="M1324" i="34" s="1"/>
  <c r="K1288" i="34"/>
  <c r="L1288" i="34"/>
  <c r="M1288" i="34" s="1"/>
  <c r="K1264" i="34"/>
  <c r="L1264" i="34"/>
  <c r="M1264" i="34" s="1"/>
  <c r="J1192" i="34"/>
  <c r="K1144" i="34"/>
  <c r="L1144" i="34"/>
  <c r="M1144" i="34" s="1"/>
  <c r="K1124" i="34"/>
  <c r="L1124" i="34"/>
  <c r="M1124" i="34" s="1"/>
  <c r="K1228" i="34"/>
  <c r="L1228" i="34"/>
  <c r="M1228" i="34" s="1"/>
  <c r="K1209" i="34"/>
  <c r="L1209" i="34"/>
  <c r="M1209" i="34" s="1"/>
  <c r="K1469" i="34"/>
  <c r="L1469" i="34"/>
  <c r="M1469" i="34" s="1"/>
  <c r="K1360" i="34"/>
  <c r="L1360" i="34"/>
  <c r="M1360" i="34" s="1"/>
  <c r="K1260" i="34"/>
  <c r="L1260" i="34"/>
  <c r="M1260" i="34" s="1"/>
  <c r="K1196" i="34"/>
  <c r="L1196" i="34"/>
  <c r="M1196" i="34" s="1"/>
  <c r="K1152" i="34"/>
  <c r="L1152" i="34"/>
  <c r="M1152" i="34" s="1"/>
  <c r="J1136" i="34"/>
  <c r="K1129" i="34"/>
  <c r="L1129" i="34"/>
  <c r="M1129" i="34" s="1"/>
  <c r="K1096" i="34"/>
  <c r="L1096" i="34"/>
  <c r="M1096" i="34" s="1"/>
  <c r="K1077" i="34"/>
  <c r="L1077" i="34"/>
  <c r="M1077" i="34" s="1"/>
  <c r="J1252" i="34"/>
  <c r="J1135" i="34"/>
  <c r="J1108" i="34"/>
  <c r="K1053" i="34"/>
  <c r="L1053" i="34"/>
  <c r="M1053" i="34" s="1"/>
  <c r="K1045" i="34"/>
  <c r="L1045" i="34"/>
  <c r="M1045" i="34" s="1"/>
  <c r="K1032" i="34"/>
  <c r="L1032" i="34"/>
  <c r="M1032" i="34" s="1"/>
  <c r="K1061" i="34"/>
  <c r="L1061" i="34"/>
  <c r="M1061" i="34" s="1"/>
  <c r="J1026" i="34"/>
  <c r="K1004" i="34"/>
  <c r="L1004" i="34"/>
  <c r="M1004" i="34" s="1"/>
  <c r="K996" i="34"/>
  <c r="L996" i="34"/>
  <c r="M996" i="34" s="1"/>
  <c r="K988" i="34"/>
  <c r="L988" i="34"/>
  <c r="M988" i="34" s="1"/>
  <c r="K980" i="34"/>
  <c r="L980" i="34"/>
  <c r="M980" i="34" s="1"/>
  <c r="K965" i="34"/>
  <c r="L965" i="34"/>
  <c r="M965" i="34" s="1"/>
  <c r="K952" i="34"/>
  <c r="L952" i="34"/>
  <c r="M952" i="34" s="1"/>
  <c r="K940" i="34"/>
  <c r="L940" i="34"/>
  <c r="M940" i="34" s="1"/>
  <c r="K924" i="34"/>
  <c r="L924" i="34"/>
  <c r="M924" i="34" s="1"/>
  <c r="K912" i="34"/>
  <c r="L912" i="34"/>
  <c r="M912" i="34" s="1"/>
  <c r="K900" i="34"/>
  <c r="L900" i="34"/>
  <c r="M900" i="34" s="1"/>
  <c r="K897" i="34"/>
  <c r="L897" i="34"/>
  <c r="M897" i="34" s="1"/>
  <c r="K884" i="34"/>
  <c r="L884" i="34"/>
  <c r="M884" i="34" s="1"/>
  <c r="K876" i="34"/>
  <c r="L876" i="34"/>
  <c r="M876" i="34" s="1"/>
  <c r="K873" i="34"/>
  <c r="L873" i="34"/>
  <c r="M873" i="34" s="1"/>
  <c r="K553" i="34"/>
  <c r="L553" i="34"/>
  <c r="M553" i="34" s="1"/>
  <c r="K1021" i="34"/>
  <c r="L1021" i="34"/>
  <c r="M1021" i="34" s="1"/>
  <c r="K864" i="34"/>
  <c r="L864" i="34"/>
  <c r="M864" i="34" s="1"/>
  <c r="K856" i="34"/>
  <c r="L856" i="34"/>
  <c r="M856" i="34" s="1"/>
  <c r="K589" i="34"/>
  <c r="L589" i="34"/>
  <c r="M589" i="34" s="1"/>
  <c r="K581" i="34"/>
  <c r="L581" i="34"/>
  <c r="M581" i="34" s="1"/>
  <c r="K573" i="34"/>
  <c r="L573" i="34"/>
  <c r="M573" i="34" s="1"/>
  <c r="J558" i="34"/>
  <c r="K848" i="34"/>
  <c r="L848" i="34"/>
  <c r="M848" i="34" s="1"/>
  <c r="K829" i="34"/>
  <c r="L829" i="34"/>
  <c r="M829" i="34" s="1"/>
  <c r="K817" i="34"/>
  <c r="L817" i="34"/>
  <c r="M817" i="34" s="1"/>
  <c r="K644" i="34"/>
  <c r="L644" i="34"/>
  <c r="M644" i="34" s="1"/>
  <c r="K633" i="34"/>
  <c r="L633" i="34"/>
  <c r="M633" i="34" s="1"/>
  <c r="K457" i="34"/>
  <c r="L457" i="34"/>
  <c r="M457" i="34" s="1"/>
  <c r="K329" i="34"/>
  <c r="L329" i="34"/>
  <c r="M329" i="34" s="1"/>
  <c r="K313" i="34"/>
  <c r="L313" i="34"/>
  <c r="M313" i="34" s="1"/>
  <c r="K201" i="34"/>
  <c r="L201" i="34"/>
  <c r="M201" i="34" s="1"/>
  <c r="K193" i="34"/>
  <c r="L193" i="34"/>
  <c r="M193" i="34" s="1"/>
  <c r="K361" i="34"/>
  <c r="L361" i="34"/>
  <c r="M361" i="34" s="1"/>
  <c r="K357" i="34"/>
  <c r="L357" i="34"/>
  <c r="M357" i="34" s="1"/>
  <c r="K293" i="34"/>
  <c r="L293" i="34"/>
  <c r="M293" i="34" s="1"/>
  <c r="K105" i="34"/>
  <c r="L105" i="34"/>
  <c r="M105" i="34" s="1"/>
  <c r="K65" i="34"/>
  <c r="L65" i="34"/>
  <c r="M65" i="34" s="1"/>
  <c r="K17" i="34"/>
  <c r="L17" i="34"/>
  <c r="M17" i="34" s="1"/>
  <c r="K10" i="34"/>
  <c r="L10" i="34"/>
  <c r="M10" i="34" s="1"/>
  <c r="K7" i="34"/>
  <c r="L7" i="34"/>
  <c r="M7" i="34" s="1"/>
  <c r="K53" i="34"/>
  <c r="L53" i="34"/>
  <c r="M53" i="34" s="1"/>
  <c r="J44" i="34"/>
  <c r="K2178" i="34"/>
  <c r="L2178" i="34"/>
  <c r="M2178" i="34" s="1"/>
  <c r="K2124" i="34"/>
  <c r="L2124" i="34"/>
  <c r="M2124" i="34" s="1"/>
  <c r="L2220" i="34"/>
  <c r="M2220" i="34" s="1"/>
  <c r="K2220" i="34"/>
  <c r="K2150" i="34"/>
  <c r="L2150" i="34"/>
  <c r="M2150" i="34" s="1"/>
  <c r="K1988" i="34"/>
  <c r="L1988" i="34"/>
  <c r="M1988" i="34" s="1"/>
  <c r="J2139" i="34"/>
  <c r="J2165" i="34"/>
  <c r="L2085" i="34"/>
  <c r="M2085" i="34" s="1"/>
  <c r="K2085" i="34"/>
  <c r="K1645" i="34"/>
  <c r="L1645" i="34"/>
  <c r="M1645" i="34" s="1"/>
  <c r="J2155" i="34"/>
  <c r="L1817" i="34"/>
  <c r="M1817" i="34" s="1"/>
  <c r="K1817" i="34"/>
  <c r="K1914" i="34"/>
  <c r="L1914" i="34"/>
  <c r="M1914" i="34" s="1"/>
  <c r="K1148" i="34"/>
  <c r="L1148" i="34"/>
  <c r="M1148" i="34" s="1"/>
  <c r="K1749" i="34"/>
  <c r="L1749" i="34"/>
  <c r="M1749" i="34" s="1"/>
  <c r="K1128" i="34"/>
  <c r="L1128" i="34"/>
  <c r="M1128" i="34" s="1"/>
  <c r="J1010" i="34"/>
  <c r="J929" i="34"/>
  <c r="J898" i="34"/>
  <c r="K1221" i="34"/>
  <c r="L1221" i="34"/>
  <c r="M1221" i="34" s="1"/>
  <c r="K1028" i="34"/>
  <c r="L1028" i="34"/>
  <c r="M1028" i="34" s="1"/>
  <c r="K844" i="34"/>
  <c r="L844" i="34"/>
  <c r="M844" i="34" s="1"/>
  <c r="K709" i="34"/>
  <c r="L709" i="34"/>
  <c r="M709" i="34" s="1"/>
  <c r="J473" i="34"/>
  <c r="K705" i="34"/>
  <c r="L705" i="34"/>
  <c r="M705" i="34" s="1"/>
  <c r="K485" i="34"/>
  <c r="L485" i="34"/>
  <c r="M485" i="34" s="1"/>
  <c r="K373" i="34"/>
  <c r="L373" i="34"/>
  <c r="M373" i="34" s="1"/>
  <c r="J286" i="34"/>
  <c r="J746" i="34"/>
  <c r="K605" i="34"/>
  <c r="L605" i="34"/>
  <c r="M605" i="34" s="1"/>
  <c r="J489" i="34"/>
  <c r="K301" i="34"/>
  <c r="L301" i="34"/>
  <c r="M301" i="34" s="1"/>
  <c r="K161" i="34"/>
  <c r="L161" i="34"/>
  <c r="M161" i="34" s="1"/>
  <c r="J88" i="34"/>
  <c r="K2132" i="34"/>
  <c r="L2132" i="34"/>
  <c r="M2132" i="34" s="1"/>
  <c r="K2122" i="34"/>
  <c r="L2122" i="34"/>
  <c r="M2122" i="34" s="1"/>
  <c r="K2036" i="34"/>
  <c r="L2036" i="34"/>
  <c r="M2036" i="34" s="1"/>
  <c r="K2028" i="34"/>
  <c r="L2028" i="34"/>
  <c r="M2028" i="34" s="1"/>
  <c r="K1989" i="34"/>
  <c r="L1989" i="34"/>
  <c r="M1989" i="34" s="1"/>
  <c r="K1868" i="34"/>
  <c r="L1868" i="34"/>
  <c r="M1868" i="34" s="1"/>
  <c r="K1757" i="34"/>
  <c r="L1757" i="34"/>
  <c r="M1757" i="34" s="1"/>
  <c r="K1768" i="34"/>
  <c r="L1768" i="34"/>
  <c r="M1768" i="34" s="1"/>
  <c r="K1692" i="34"/>
  <c r="L1692" i="34"/>
  <c r="M1692" i="34" s="1"/>
  <c r="K1512" i="34"/>
  <c r="L1512" i="34"/>
  <c r="M1512" i="34" s="1"/>
  <c r="K1268" i="34"/>
  <c r="L1268" i="34"/>
  <c r="M1268" i="34" s="1"/>
  <c r="K1112" i="34"/>
  <c r="L1112" i="34"/>
  <c r="M1112" i="34" s="1"/>
  <c r="K1105" i="34"/>
  <c r="L1105" i="34"/>
  <c r="M1105" i="34" s="1"/>
  <c r="K677" i="34"/>
  <c r="L677" i="34"/>
  <c r="M677" i="34" s="1"/>
  <c r="K26" i="34"/>
  <c r="K50" i="34"/>
  <c r="K58" i="34"/>
  <c r="K66" i="34"/>
  <c r="K82" i="34"/>
  <c r="K98" i="34"/>
  <c r="K122" i="34"/>
  <c r="K130" i="34"/>
  <c r="K138" i="34"/>
  <c r="K154" i="34"/>
  <c r="K162" i="34"/>
  <c r="K178" i="34"/>
  <c r="K210" i="34"/>
  <c r="K234" i="34"/>
  <c r="K242" i="34"/>
  <c r="K258" i="34"/>
  <c r="K282" i="34"/>
  <c r="K322" i="34"/>
  <c r="K330" i="34"/>
  <c r="K338" i="34"/>
  <c r="K354" i="34"/>
  <c r="K362" i="34"/>
  <c r="K378" i="34"/>
  <c r="K386" i="34"/>
  <c r="K410" i="34"/>
  <c r="K434" i="34"/>
  <c r="K442" i="34"/>
  <c r="K450" i="34"/>
  <c r="K458" i="34"/>
  <c r="K466" i="34"/>
  <c r="K474" i="34"/>
  <c r="K490" i="34"/>
  <c r="K498" i="34"/>
  <c r="K506" i="34"/>
  <c r="K514" i="34"/>
  <c r="K522" i="34"/>
  <c r="K538" i="34"/>
  <c r="K546" i="34"/>
  <c r="K554" i="34"/>
  <c r="K562" i="34"/>
  <c r="K570" i="34"/>
  <c r="K578" i="34"/>
  <c r="K586" i="34"/>
  <c r="K618" i="34"/>
  <c r="K642" i="34"/>
  <c r="K650" i="34"/>
  <c r="K658" i="34"/>
  <c r="K722" i="34"/>
  <c r="K730" i="34"/>
  <c r="K738" i="34"/>
  <c r="K754" i="34"/>
  <c r="K762" i="34"/>
  <c r="K770" i="34"/>
  <c r="K778" i="34"/>
  <c r="K786" i="34"/>
  <c r="K802" i="34"/>
  <c r="K810" i="34"/>
  <c r="K826" i="34"/>
  <c r="K842" i="34"/>
  <c r="K858" i="34"/>
  <c r="K866" i="34"/>
  <c r="K874" i="34"/>
  <c r="K882" i="34"/>
  <c r="K890" i="34"/>
  <c r="K962" i="34"/>
  <c r="K970" i="34"/>
  <c r="K978" i="34"/>
  <c r="K986" i="34"/>
  <c r="K994" i="34"/>
  <c r="K1002" i="34"/>
  <c r="K1018" i="34"/>
  <c r="K1034" i="34"/>
  <c r="K1042" i="34"/>
  <c r="K1050" i="34"/>
  <c r="K1058" i="34"/>
  <c r="K1066" i="34"/>
  <c r="K1074" i="34"/>
  <c r="K1082" i="34"/>
  <c r="K1090" i="34"/>
  <c r="K1098" i="34"/>
  <c r="K1106" i="34"/>
  <c r="K1114" i="34"/>
  <c r="K1138" i="34"/>
  <c r="K1146" i="34"/>
  <c r="K1154" i="34"/>
  <c r="K1162" i="34"/>
  <c r="K1202" i="34"/>
  <c r="K1282" i="34"/>
  <c r="K1290" i="34"/>
  <c r="K1298" i="34"/>
  <c r="K1306" i="34"/>
  <c r="K1314" i="34"/>
  <c r="K1322" i="34"/>
  <c r="K1330" i="34"/>
  <c r="K1338" i="34"/>
  <c r="K1346" i="34"/>
  <c r="K1354" i="34"/>
  <c r="K1362" i="34"/>
  <c r="K1370" i="34"/>
  <c r="K1378" i="34"/>
  <c r="K1394" i="34"/>
  <c r="K1402" i="34"/>
  <c r="K1410" i="34"/>
  <c r="K1418" i="34"/>
  <c r="K1426" i="34"/>
  <c r="K1442" i="34"/>
  <c r="K1450" i="34"/>
  <c r="K1458" i="34"/>
  <c r="K1466" i="34"/>
  <c r="K1474" i="34"/>
  <c r="K1482" i="34"/>
  <c r="K1490" i="34"/>
  <c r="K1498" i="34"/>
  <c r="K1506" i="34"/>
  <c r="K1530" i="34"/>
  <c r="K1538" i="34"/>
  <c r="K1554" i="34"/>
  <c r="K1562" i="34"/>
  <c r="K1578" i="34"/>
  <c r="K1586" i="34"/>
  <c r="K1602" i="34"/>
  <c r="K1634" i="34"/>
  <c r="K1650" i="34"/>
  <c r="K1666" i="34"/>
  <c r="K1698" i="34"/>
  <c r="K1706" i="34"/>
  <c r="K1714" i="34"/>
  <c r="K1722" i="34"/>
  <c r="K1738" i="34"/>
  <c r="K1746" i="34"/>
  <c r="K1754" i="34"/>
  <c r="K1762" i="34"/>
  <c r="K1770" i="34"/>
  <c r="K1786" i="34"/>
  <c r="K1794" i="34"/>
  <c r="K1802" i="34"/>
  <c r="K1810" i="34"/>
  <c r="K1818" i="34"/>
  <c r="K1826" i="34"/>
  <c r="K1842" i="34"/>
  <c r="K1858" i="34"/>
  <c r="K35" i="34"/>
  <c r="K43" i="34"/>
  <c r="K75" i="34"/>
  <c r="K91" i="34"/>
  <c r="K107" i="34"/>
  <c r="K123" i="34"/>
  <c r="K147" i="34"/>
  <c r="K171" i="34"/>
  <c r="K211" i="34"/>
  <c r="K219" i="34"/>
  <c r="K227" i="34"/>
  <c r="K235" i="34"/>
  <c r="K243" i="34"/>
  <c r="K251" i="34"/>
  <c r="K259" i="34"/>
  <c r="K267" i="34"/>
  <c r="K275" i="34"/>
  <c r="K283" i="34"/>
  <c r="K323" i="34"/>
  <c r="K347" i="34"/>
  <c r="K379" i="34"/>
  <c r="K387" i="34"/>
  <c r="K427" i="34"/>
  <c r="K443" i="34"/>
  <c r="K451" i="34"/>
  <c r="K467" i="34"/>
  <c r="K475" i="34"/>
  <c r="K483" i="34"/>
  <c r="K491" i="34"/>
  <c r="K499" i="34"/>
  <c r="K507" i="34"/>
  <c r="K515" i="34"/>
  <c r="K523" i="34"/>
  <c r="K531" i="34"/>
  <c r="K539" i="34"/>
  <c r="K547" i="34"/>
  <c r="K563" i="34"/>
  <c r="K571" i="34"/>
  <c r="K579" i="34"/>
  <c r="K587" i="34"/>
  <c r="K603" i="34"/>
  <c r="K627" i="34"/>
  <c r="K635" i="34"/>
  <c r="K643" i="34"/>
  <c r="K651" i="34"/>
  <c r="K659" i="34"/>
  <c r="K851" i="34"/>
  <c r="K867" i="34"/>
  <c r="K915" i="34"/>
  <c r="K923" i="34"/>
  <c r="K931" i="34"/>
  <c r="K939" i="34"/>
  <c r="K947" i="34"/>
  <c r="K955" i="34"/>
  <c r="K971" i="34"/>
  <c r="K1019" i="34"/>
  <c r="K1027" i="34"/>
  <c r="K1035" i="34"/>
  <c r="K1043" i="34"/>
  <c r="K1067" i="34"/>
  <c r="K1075" i="34"/>
  <c r="K1091" i="34"/>
  <c r="K1107" i="34"/>
  <c r="K1123" i="34"/>
  <c r="K1139" i="34"/>
  <c r="K1147" i="34"/>
  <c r="K1155" i="34"/>
  <c r="K1163" i="34"/>
  <c r="K1171" i="34"/>
  <c r="K1179" i="34"/>
  <c r="K1187" i="34"/>
  <c r="K1211" i="34"/>
  <c r="K1219" i="34"/>
  <c r="K1227" i="34"/>
  <c r="K1235" i="34"/>
  <c r="K1243" i="34"/>
  <c r="K1251" i="34"/>
  <c r="K1259" i="34"/>
  <c r="K1267" i="34"/>
  <c r="K1275" i="34"/>
  <c r="K1283" i="34"/>
  <c r="K1299" i="34"/>
  <c r="K1307" i="34"/>
  <c r="K1315" i="34"/>
  <c r="K1323" i="34"/>
  <c r="K1331" i="34"/>
  <c r="K1339" i="34"/>
  <c r="K1347" i="34"/>
  <c r="K1363" i="34"/>
  <c r="K1371" i="34"/>
  <c r="K1387" i="34"/>
  <c r="K1515" i="34"/>
  <c r="K1523" i="34"/>
  <c r="K1531" i="34"/>
  <c r="K1555" i="34"/>
  <c r="K1563" i="34"/>
  <c r="K1579" i="34"/>
  <c r="K1595" i="34"/>
  <c r="K1611" i="34"/>
  <c r="K1619" i="34"/>
  <c r="K1627" i="34"/>
  <c r="K1635" i="34"/>
  <c r="K1643" i="34"/>
  <c r="K1675" i="34"/>
  <c r="K1683" i="34"/>
  <c r="K1699" i="34"/>
  <c r="K1707" i="34"/>
  <c r="K1715" i="34"/>
  <c r="K1723" i="34"/>
  <c r="K1731" i="34"/>
  <c r="K1747" i="34"/>
  <c r="K1779" i="34"/>
  <c r="K1787" i="34"/>
  <c r="K1795" i="34"/>
  <c r="K1811" i="34"/>
  <c r="K1819" i="34"/>
  <c r="K1827" i="34"/>
  <c r="K1851" i="34"/>
  <c r="K1883" i="34"/>
  <c r="K1891" i="34"/>
  <c r="K1923" i="34"/>
  <c r="K1931" i="34"/>
  <c r="K1939" i="34"/>
  <c r="K1947" i="34"/>
  <c r="K1979" i="34"/>
  <c r="K2019" i="34"/>
  <c r="K2027" i="34"/>
  <c r="K2043" i="34"/>
  <c r="K2051" i="34"/>
  <c r="K2075" i="34"/>
  <c r="K2083" i="34"/>
  <c r="K2115" i="34"/>
  <c r="K2131" i="34"/>
  <c r="K2147" i="34"/>
  <c r="K2163" i="34"/>
  <c r="K20" i="34"/>
  <c r="K28" i="34"/>
  <c r="K60" i="34"/>
  <c r="K140" i="34"/>
  <c r="K164" i="34"/>
  <c r="K172" i="34"/>
  <c r="K196" i="34"/>
  <c r="K204" i="34"/>
  <c r="K228" i="34"/>
  <c r="K236" i="34"/>
  <c r="K252" i="34"/>
  <c r="K268" i="34"/>
  <c r="K276" i="34"/>
  <c r="K308" i="34"/>
  <c r="K316" i="34"/>
  <c r="K332" i="34"/>
  <c r="K348" i="34"/>
  <c r="K404" i="34"/>
  <c r="K420" i="34"/>
  <c r="K428" i="34"/>
  <c r="K444" i="34"/>
  <c r="K452" i="34"/>
  <c r="K460" i="34"/>
  <c r="K468" i="34"/>
  <c r="K476" i="34"/>
  <c r="K484" i="34"/>
  <c r="K492" i="34"/>
  <c r="K500" i="34"/>
  <c r="K508" i="34"/>
  <c r="K532" i="34"/>
  <c r="L568" i="34"/>
  <c r="M568" i="34" s="1"/>
  <c r="L624" i="34"/>
  <c r="M624" i="34" s="1"/>
  <c r="K2224" i="34"/>
  <c r="L2224" i="34"/>
  <c r="M2224" i="34" s="1"/>
  <c r="L2152" i="34"/>
  <c r="M2152" i="34" s="1"/>
  <c r="K2152" i="34"/>
  <c r="K2140" i="34"/>
  <c r="L2140" i="34"/>
  <c r="M2140" i="34" s="1"/>
  <c r="K2216" i="34"/>
  <c r="L2216" i="34"/>
  <c r="M2216" i="34" s="1"/>
  <c r="K2190" i="34"/>
  <c r="L2190" i="34"/>
  <c r="M2190" i="34" s="1"/>
  <c r="L2231" i="34"/>
  <c r="M2231" i="34" s="1"/>
  <c r="K2231" i="34"/>
  <c r="K2227" i="34"/>
  <c r="L2227" i="34"/>
  <c r="M2227" i="34" s="1"/>
  <c r="J2235" i="34"/>
  <c r="L2225" i="34"/>
  <c r="M2225" i="34" s="1"/>
  <c r="K2225" i="34"/>
  <c r="K2214" i="34"/>
  <c r="L2214" i="34"/>
  <c r="M2214" i="34" s="1"/>
  <c r="L2207" i="34"/>
  <c r="M2207" i="34" s="1"/>
  <c r="K2207" i="34"/>
  <c r="K2201" i="34"/>
  <c r="L2201" i="34"/>
  <c r="M2201" i="34" s="1"/>
  <c r="J2198" i="34"/>
  <c r="K2194" i="34"/>
  <c r="L2194" i="34"/>
  <c r="M2194" i="34" s="1"/>
  <c r="K2186" i="34"/>
  <c r="L2186" i="34"/>
  <c r="M2186" i="34" s="1"/>
  <c r="K2153" i="34"/>
  <c r="L2153" i="34"/>
  <c r="M2153" i="34" s="1"/>
  <c r="L2144" i="34"/>
  <c r="M2144" i="34" s="1"/>
  <c r="K2144" i="34"/>
  <c r="K2137" i="34"/>
  <c r="L2137" i="34"/>
  <c r="M2137" i="34" s="1"/>
  <c r="K2129" i="34"/>
  <c r="L2129" i="34"/>
  <c r="M2129" i="34" s="1"/>
  <c r="K2092" i="34"/>
  <c r="L2092" i="34"/>
  <c r="M2092" i="34" s="1"/>
  <c r="K2081" i="34"/>
  <c r="L2081" i="34"/>
  <c r="M2081" i="34" s="1"/>
  <c r="K2098" i="34"/>
  <c r="L2098" i="34"/>
  <c r="M2098" i="34" s="1"/>
  <c r="L2061" i="34"/>
  <c r="M2061" i="34" s="1"/>
  <c r="K2061" i="34"/>
  <c r="K2052" i="34"/>
  <c r="L2052" i="34"/>
  <c r="M2052" i="34" s="1"/>
  <c r="K2006" i="34"/>
  <c r="L2006" i="34"/>
  <c r="M2006" i="34" s="1"/>
  <c r="K1941" i="34"/>
  <c r="L1941" i="34"/>
  <c r="M1941" i="34" s="1"/>
  <c r="J2023" i="34"/>
  <c r="J2007" i="34"/>
  <c r="K1996" i="34"/>
  <c r="L1996" i="34"/>
  <c r="M1996" i="34" s="1"/>
  <c r="K1960" i="34"/>
  <c r="L1960" i="34"/>
  <c r="M1960" i="34" s="1"/>
  <c r="K1930" i="34"/>
  <c r="L1930" i="34"/>
  <c r="M1930" i="34" s="1"/>
  <c r="K1980" i="34"/>
  <c r="L1980" i="34"/>
  <c r="M1980" i="34" s="1"/>
  <c r="L1961" i="34"/>
  <c r="M1961" i="34" s="1"/>
  <c r="K1961" i="34"/>
  <c r="L1929" i="34"/>
  <c r="M1929" i="34" s="1"/>
  <c r="K1929" i="34"/>
  <c r="L1913" i="34"/>
  <c r="M1913" i="34" s="1"/>
  <c r="K1913" i="34"/>
  <c r="J1915" i="34"/>
  <c r="J1881" i="34"/>
  <c r="K1872" i="34"/>
  <c r="L1872" i="34"/>
  <c r="M1872" i="34" s="1"/>
  <c r="K1844" i="34"/>
  <c r="L1844" i="34"/>
  <c r="M1844" i="34" s="1"/>
  <c r="K1788" i="34"/>
  <c r="L1788" i="34"/>
  <c r="M1788" i="34" s="1"/>
  <c r="J1775" i="34"/>
  <c r="K1797" i="34"/>
  <c r="L1797" i="34"/>
  <c r="M1797" i="34" s="1"/>
  <c r="K1760" i="34"/>
  <c r="L1760" i="34"/>
  <c r="M1760" i="34" s="1"/>
  <c r="K1740" i="34"/>
  <c r="L1740" i="34"/>
  <c r="M1740" i="34" s="1"/>
  <c r="K1721" i="34"/>
  <c r="L1721" i="34"/>
  <c r="M1721" i="34" s="1"/>
  <c r="K1705" i="34"/>
  <c r="L1705" i="34"/>
  <c r="M1705" i="34" s="1"/>
  <c r="K1681" i="34"/>
  <c r="L1681" i="34"/>
  <c r="M1681" i="34" s="1"/>
  <c r="K1700" i="34"/>
  <c r="L1700" i="34"/>
  <c r="M1700" i="34" s="1"/>
  <c r="K1625" i="34"/>
  <c r="L1625" i="34"/>
  <c r="M1625" i="34" s="1"/>
  <c r="J1758" i="34"/>
  <c r="J1685" i="34"/>
  <c r="K1676" i="34"/>
  <c r="L1676" i="34"/>
  <c r="M1676" i="34" s="1"/>
  <c r="J1652" i="34"/>
  <c r="K1633" i="34"/>
  <c r="L1633" i="34"/>
  <c r="M1633" i="34" s="1"/>
  <c r="K1549" i="34"/>
  <c r="L1549" i="34"/>
  <c r="M1549" i="34" s="1"/>
  <c r="J1588" i="34"/>
  <c r="K1501" i="34"/>
  <c r="L1501" i="34"/>
  <c r="M1501" i="34" s="1"/>
  <c r="K1609" i="34"/>
  <c r="L1609" i="34"/>
  <c r="M1609" i="34" s="1"/>
  <c r="K1589" i="34"/>
  <c r="L1589" i="34"/>
  <c r="M1589" i="34" s="1"/>
  <c r="K1601" i="34"/>
  <c r="L1601" i="34"/>
  <c r="M1601" i="34" s="1"/>
  <c r="K1452" i="34"/>
  <c r="L1452" i="34"/>
  <c r="M1452" i="34" s="1"/>
  <c r="K1440" i="34"/>
  <c r="L1440" i="34"/>
  <c r="M1440" i="34" s="1"/>
  <c r="K1433" i="34"/>
  <c r="L1433" i="34"/>
  <c r="M1433" i="34" s="1"/>
  <c r="K1421" i="34"/>
  <c r="L1421" i="34"/>
  <c r="M1421" i="34" s="1"/>
  <c r="K1417" i="34"/>
  <c r="L1417" i="34"/>
  <c r="M1417" i="34" s="1"/>
  <c r="K1373" i="34"/>
  <c r="L1373" i="34"/>
  <c r="M1373" i="34" s="1"/>
  <c r="K1436" i="34"/>
  <c r="L1436" i="34"/>
  <c r="M1436" i="34" s="1"/>
  <c r="K1356" i="34"/>
  <c r="L1356" i="34"/>
  <c r="M1356" i="34" s="1"/>
  <c r="J1332" i="34"/>
  <c r="K1352" i="34"/>
  <c r="L1352" i="34"/>
  <c r="M1352" i="34" s="1"/>
  <c r="K1336" i="34"/>
  <c r="L1336" i="34"/>
  <c r="M1336" i="34" s="1"/>
  <c r="K1304" i="34"/>
  <c r="L1304" i="34"/>
  <c r="M1304" i="34" s="1"/>
  <c r="K1160" i="34"/>
  <c r="L1160" i="34"/>
  <c r="M1160" i="34" s="1"/>
  <c r="K1141" i="34"/>
  <c r="L1141" i="34"/>
  <c r="M1141" i="34" s="1"/>
  <c r="K1101" i="34"/>
  <c r="L1101" i="34"/>
  <c r="M1101" i="34" s="1"/>
  <c r="K1085" i="34"/>
  <c r="L1085" i="34"/>
  <c r="M1085" i="34" s="1"/>
  <c r="J1244" i="34"/>
  <c r="K1312" i="34"/>
  <c r="L1312" i="34"/>
  <c r="M1312" i="34" s="1"/>
  <c r="K1208" i="34"/>
  <c r="L1208" i="34"/>
  <c r="M1208" i="34" s="1"/>
  <c r="K1201" i="34"/>
  <c r="L1201" i="34"/>
  <c r="M1201" i="34" s="1"/>
  <c r="K1109" i="34"/>
  <c r="L1109" i="34"/>
  <c r="M1109" i="34" s="1"/>
  <c r="K1069" i="34"/>
  <c r="L1069" i="34"/>
  <c r="M1069" i="34" s="1"/>
  <c r="K1217" i="34"/>
  <c r="L1217" i="34"/>
  <c r="M1217" i="34" s="1"/>
  <c r="J1130" i="34"/>
  <c r="K1064" i="34"/>
  <c r="L1064" i="34"/>
  <c r="M1064" i="34" s="1"/>
  <c r="K1057" i="34"/>
  <c r="L1057" i="34"/>
  <c r="M1057" i="34" s="1"/>
  <c r="K1012" i="34"/>
  <c r="L1012" i="34"/>
  <c r="M1012" i="34" s="1"/>
  <c r="K1001" i="34"/>
  <c r="L1001" i="34"/>
  <c r="M1001" i="34" s="1"/>
  <c r="K993" i="34"/>
  <c r="L993" i="34"/>
  <c r="M993" i="34" s="1"/>
  <c r="K985" i="34"/>
  <c r="L985" i="34"/>
  <c r="M985" i="34" s="1"/>
  <c r="K977" i="34"/>
  <c r="L977" i="34"/>
  <c r="M977" i="34" s="1"/>
  <c r="K936" i="34"/>
  <c r="L936" i="34"/>
  <c r="M936" i="34" s="1"/>
  <c r="K920" i="34"/>
  <c r="L920" i="34"/>
  <c r="M920" i="34" s="1"/>
  <c r="K909" i="34"/>
  <c r="L909" i="34"/>
  <c r="M909" i="34" s="1"/>
  <c r="K896" i="34"/>
  <c r="L896" i="34"/>
  <c r="M896" i="34" s="1"/>
  <c r="K893" i="34"/>
  <c r="L893" i="34"/>
  <c r="M893" i="34" s="1"/>
  <c r="K881" i="34"/>
  <c r="L881" i="34"/>
  <c r="M881" i="34" s="1"/>
  <c r="K933" i="34"/>
  <c r="L933" i="34"/>
  <c r="M933" i="34" s="1"/>
  <c r="K664" i="34"/>
  <c r="L664" i="34"/>
  <c r="M664" i="34" s="1"/>
  <c r="K501" i="34"/>
  <c r="L501" i="34"/>
  <c r="M501" i="34" s="1"/>
  <c r="K557" i="34"/>
  <c r="L557" i="34"/>
  <c r="M557" i="34" s="1"/>
  <c r="K545" i="34"/>
  <c r="L545" i="34"/>
  <c r="M545" i="34" s="1"/>
  <c r="K537" i="34"/>
  <c r="L537" i="34"/>
  <c r="M537" i="34" s="1"/>
  <c r="K525" i="34"/>
  <c r="L525" i="34"/>
  <c r="M525" i="34" s="1"/>
  <c r="K521" i="34"/>
  <c r="L521" i="34"/>
  <c r="M521" i="34" s="1"/>
  <c r="K845" i="34"/>
  <c r="L845" i="34"/>
  <c r="M845" i="34" s="1"/>
  <c r="J814" i="34"/>
  <c r="K693" i="34"/>
  <c r="L693" i="34"/>
  <c r="M693" i="34" s="1"/>
  <c r="K853" i="34"/>
  <c r="L853" i="34"/>
  <c r="M853" i="34" s="1"/>
  <c r="K665" i="34"/>
  <c r="L665" i="34"/>
  <c r="M665" i="34" s="1"/>
  <c r="K713" i="34"/>
  <c r="L713" i="34"/>
  <c r="M713" i="34" s="1"/>
  <c r="K417" i="34"/>
  <c r="L417" i="34"/>
  <c r="M417" i="34" s="1"/>
  <c r="K409" i="34"/>
  <c r="L409" i="34"/>
  <c r="M409" i="34" s="1"/>
  <c r="J246" i="34"/>
  <c r="K213" i="34"/>
  <c r="L213" i="34"/>
  <c r="M213" i="34" s="1"/>
  <c r="K185" i="34"/>
  <c r="L185" i="34"/>
  <c r="M185" i="34" s="1"/>
  <c r="K365" i="34"/>
  <c r="L365" i="34"/>
  <c r="M365" i="34" s="1"/>
  <c r="K413" i="34"/>
  <c r="L413" i="34"/>
  <c r="M413" i="34" s="1"/>
  <c r="J303" i="34"/>
  <c r="K157" i="34"/>
  <c r="L157" i="34"/>
  <c r="M157" i="34" s="1"/>
  <c r="K149" i="34"/>
  <c r="L149" i="34"/>
  <c r="M149" i="34" s="1"/>
  <c r="K137" i="34"/>
  <c r="L137" i="34"/>
  <c r="M137" i="34" s="1"/>
  <c r="K109" i="34"/>
  <c r="L109" i="34"/>
  <c r="M109" i="34" s="1"/>
  <c r="K101" i="34"/>
  <c r="L101" i="34"/>
  <c r="M101" i="34" s="1"/>
  <c r="K85" i="34"/>
  <c r="L85" i="34"/>
  <c r="M85" i="34" s="1"/>
  <c r="K73" i="34"/>
  <c r="L73" i="34"/>
  <c r="M73" i="34" s="1"/>
  <c r="J83" i="34"/>
  <c r="K29" i="34"/>
  <c r="L29" i="34"/>
  <c r="M29" i="34" s="1"/>
  <c r="L2001" i="34"/>
  <c r="M2001" i="34" s="1"/>
  <c r="K2001" i="34"/>
  <c r="K1981" i="34"/>
  <c r="L1981" i="34"/>
  <c r="M1981" i="34" s="1"/>
  <c r="L2077" i="34"/>
  <c r="M2077" i="34" s="1"/>
  <c r="K2077" i="34"/>
  <c r="K1624" i="34"/>
  <c r="L1624" i="34"/>
  <c r="M1624" i="34" s="1"/>
  <c r="K2202" i="34"/>
  <c r="L2202" i="34"/>
  <c r="M2202" i="34" s="1"/>
  <c r="L2112" i="34"/>
  <c r="M2112" i="34" s="1"/>
  <c r="K2112" i="34"/>
  <c r="K1649" i="34"/>
  <c r="L1649" i="34"/>
  <c r="M1649" i="34" s="1"/>
  <c r="K1308" i="34"/>
  <c r="L1308" i="34"/>
  <c r="M1308" i="34" s="1"/>
  <c r="K1880" i="34"/>
  <c r="L1880" i="34"/>
  <c r="M1880" i="34" s="1"/>
  <c r="J1739" i="34"/>
  <c r="K1044" i="34"/>
  <c r="L1044" i="34"/>
  <c r="M1044" i="34" s="1"/>
  <c r="K1509" i="34"/>
  <c r="L1509" i="34"/>
  <c r="M1509" i="34" s="1"/>
  <c r="K1405" i="34"/>
  <c r="L1405" i="34"/>
  <c r="M1405" i="34" s="1"/>
  <c r="K1224" i="34"/>
  <c r="L1224" i="34"/>
  <c r="M1224" i="34" s="1"/>
  <c r="J959" i="34"/>
  <c r="K921" i="34"/>
  <c r="L921" i="34"/>
  <c r="M921" i="34" s="1"/>
  <c r="J1518" i="34"/>
  <c r="K1256" i="34"/>
  <c r="L1256" i="34"/>
  <c r="M1256" i="34" s="1"/>
  <c r="K1212" i="34"/>
  <c r="L1212" i="34"/>
  <c r="M1212" i="34" s="1"/>
  <c r="K925" i="34"/>
  <c r="L925" i="34"/>
  <c r="M925" i="34" s="1"/>
  <c r="J614" i="34"/>
  <c r="K445" i="34"/>
  <c r="L445" i="34"/>
  <c r="M445" i="34" s="1"/>
  <c r="J601" i="34"/>
  <c r="J681" i="34"/>
  <c r="J818" i="34"/>
  <c r="K697" i="34"/>
  <c r="L697" i="34"/>
  <c r="M697" i="34" s="1"/>
  <c r="J632" i="34"/>
  <c r="J449" i="34"/>
  <c r="K369" i="34"/>
  <c r="L369" i="34"/>
  <c r="M369" i="34" s="1"/>
  <c r="J526" i="34"/>
  <c r="J447" i="34"/>
  <c r="J290" i="34"/>
  <c r="J835" i="34"/>
  <c r="L2191" i="34"/>
  <c r="M2191" i="34" s="1"/>
  <c r="K2191" i="34"/>
  <c r="J2180" i="34"/>
  <c r="K2126" i="34"/>
  <c r="L2126" i="34"/>
  <c r="M2126" i="34" s="1"/>
  <c r="L1897" i="34"/>
  <c r="M1897" i="34" s="1"/>
  <c r="K1897" i="34"/>
  <c r="K1585" i="34"/>
  <c r="L1585" i="34"/>
  <c r="M1585" i="34" s="1"/>
  <c r="K1340" i="34"/>
  <c r="L1340" i="34"/>
  <c r="M1340" i="34" s="1"/>
  <c r="J859" i="34"/>
  <c r="J685" i="34"/>
  <c r="J663" i="34"/>
  <c r="J11" i="34"/>
  <c r="K177" i="34"/>
  <c r="L177" i="34"/>
  <c r="M177" i="34" s="1"/>
  <c r="J86" i="34"/>
  <c r="K1493" i="34"/>
  <c r="L1493" i="34"/>
  <c r="M1493" i="34" s="1"/>
  <c r="K1121" i="34"/>
  <c r="L1121" i="34"/>
  <c r="M1121" i="34" s="1"/>
  <c r="L14" i="34"/>
  <c r="M14" i="34" s="1"/>
  <c r="L22" i="34"/>
  <c r="M22" i="34" s="1"/>
  <c r="L46" i="34"/>
  <c r="M46" i="34" s="1"/>
  <c r="L62" i="34"/>
  <c r="M62" i="34" s="1"/>
  <c r="L70" i="34"/>
  <c r="M70" i="34" s="1"/>
  <c r="L78" i="34"/>
  <c r="M78" i="34" s="1"/>
  <c r="L102" i="34"/>
  <c r="M102" i="34" s="1"/>
  <c r="L110" i="34"/>
  <c r="M110" i="34" s="1"/>
  <c r="L118" i="34"/>
  <c r="M118" i="34" s="1"/>
  <c r="L126" i="34"/>
  <c r="M126" i="34" s="1"/>
  <c r="L134" i="34"/>
  <c r="M134" i="34" s="1"/>
  <c r="L150" i="34"/>
  <c r="M150" i="34" s="1"/>
  <c r="L158" i="34"/>
  <c r="M158" i="34" s="1"/>
  <c r="L174" i="34"/>
  <c r="M174" i="34" s="1"/>
  <c r="L182" i="34"/>
  <c r="M182" i="34" s="1"/>
  <c r="L190" i="34"/>
  <c r="M190" i="34" s="1"/>
  <c r="L222" i="34"/>
  <c r="M222" i="34" s="1"/>
  <c r="L254" i="34"/>
  <c r="M254" i="34" s="1"/>
  <c r="L294" i="34"/>
  <c r="M294" i="34" s="1"/>
  <c r="L310" i="34"/>
  <c r="M310" i="34" s="1"/>
  <c r="L318" i="34"/>
  <c r="M318" i="34" s="1"/>
  <c r="L326" i="34"/>
  <c r="M326" i="34" s="1"/>
  <c r="L342" i="34"/>
  <c r="M342" i="34" s="1"/>
  <c r="L358" i="34"/>
  <c r="M358" i="34" s="1"/>
  <c r="L382" i="34"/>
  <c r="M382" i="34" s="1"/>
  <c r="L398" i="34"/>
  <c r="M398" i="34" s="1"/>
  <c r="L406" i="34"/>
  <c r="M406" i="34" s="1"/>
  <c r="L414" i="34"/>
  <c r="M414" i="34" s="1"/>
  <c r="L438" i="34"/>
  <c r="M438" i="34" s="1"/>
  <c r="L446" i="34"/>
  <c r="M446" i="34" s="1"/>
  <c r="L454" i="34"/>
  <c r="M454" i="34" s="1"/>
  <c r="L462" i="34"/>
  <c r="M462" i="34" s="1"/>
  <c r="L470" i="34"/>
  <c r="M470" i="34" s="1"/>
  <c r="L478" i="34"/>
  <c r="M478" i="34" s="1"/>
  <c r="L486" i="34"/>
  <c r="M486" i="34" s="1"/>
  <c r="L494" i="34"/>
  <c r="M494" i="34" s="1"/>
  <c r="L502" i="34"/>
  <c r="M502" i="34" s="1"/>
  <c r="L510" i="34"/>
  <c r="M510" i="34" s="1"/>
  <c r="L518" i="34"/>
  <c r="M518" i="34" s="1"/>
  <c r="L534" i="34"/>
  <c r="M534" i="34" s="1"/>
  <c r="L542" i="34"/>
  <c r="M542" i="34" s="1"/>
  <c r="L550" i="34"/>
  <c r="M550" i="34" s="1"/>
  <c r="L566" i="34"/>
  <c r="M566" i="34" s="1"/>
  <c r="L574" i="34"/>
  <c r="M574" i="34" s="1"/>
  <c r="L582" i="34"/>
  <c r="M582" i="34" s="1"/>
  <c r="L590" i="34"/>
  <c r="M590" i="34" s="1"/>
  <c r="L598" i="34"/>
  <c r="M598" i="34" s="1"/>
  <c r="L654" i="34"/>
  <c r="M654" i="34" s="1"/>
  <c r="L662" i="34"/>
  <c r="M662" i="34" s="1"/>
  <c r="L718" i="34"/>
  <c r="M718" i="34" s="1"/>
  <c r="L726" i="34"/>
  <c r="M726" i="34" s="1"/>
  <c r="L734" i="34"/>
  <c r="M734" i="34" s="1"/>
  <c r="L758" i="34"/>
  <c r="M758" i="34" s="1"/>
  <c r="L766" i="34"/>
  <c r="M766" i="34" s="1"/>
  <c r="L774" i="34"/>
  <c r="M774" i="34" s="1"/>
  <c r="L782" i="34"/>
  <c r="M782" i="34" s="1"/>
  <c r="L790" i="34"/>
  <c r="M790" i="34" s="1"/>
  <c r="L798" i="34"/>
  <c r="M798" i="34" s="1"/>
  <c r="L806" i="34"/>
  <c r="M806" i="34" s="1"/>
  <c r="L822" i="34"/>
  <c r="M822" i="34" s="1"/>
  <c r="L838" i="34"/>
  <c r="M838" i="34" s="1"/>
  <c r="L862" i="34"/>
  <c r="M862" i="34" s="1"/>
  <c r="L870" i="34"/>
  <c r="M870" i="34" s="1"/>
  <c r="L878" i="34"/>
  <c r="M878" i="34" s="1"/>
  <c r="L886" i="34"/>
  <c r="M886" i="34" s="1"/>
  <c r="L894" i="34"/>
  <c r="M894" i="34" s="1"/>
  <c r="L902" i="34"/>
  <c r="M902" i="34" s="1"/>
  <c r="L910" i="34"/>
  <c r="M910" i="34" s="1"/>
  <c r="L958" i="34"/>
  <c r="M958" i="34" s="1"/>
  <c r="L966" i="34"/>
  <c r="M966" i="34" s="1"/>
  <c r="L974" i="34"/>
  <c r="M974" i="34" s="1"/>
  <c r="L982" i="34"/>
  <c r="M982" i="34" s="1"/>
  <c r="L990" i="34"/>
  <c r="M990" i="34" s="1"/>
  <c r="L998" i="34"/>
  <c r="M998" i="34" s="1"/>
  <c r="L1006" i="34"/>
  <c r="M1006" i="34" s="1"/>
  <c r="L1014" i="34"/>
  <c r="M1014" i="34" s="1"/>
  <c r="L1022" i="34"/>
  <c r="M1022" i="34" s="1"/>
  <c r="L1030" i="34"/>
  <c r="M1030" i="34" s="1"/>
  <c r="L1038" i="34"/>
  <c r="M1038" i="34" s="1"/>
  <c r="L1046" i="34"/>
  <c r="M1046" i="34" s="1"/>
  <c r="L1054" i="34"/>
  <c r="M1054" i="34" s="1"/>
  <c r="L1070" i="34"/>
  <c r="M1070" i="34" s="1"/>
  <c r="L1078" i="34"/>
  <c r="M1078" i="34" s="1"/>
  <c r="L1094" i="34"/>
  <c r="M1094" i="34" s="1"/>
  <c r="L1126" i="34"/>
  <c r="M1126" i="34" s="1"/>
  <c r="L1150" i="34"/>
  <c r="M1150" i="34" s="1"/>
  <c r="L1166" i="34"/>
  <c r="M1166" i="34" s="1"/>
  <c r="L1174" i="34"/>
  <c r="M1174" i="34" s="1"/>
  <c r="L1182" i="34"/>
  <c r="M1182" i="34" s="1"/>
  <c r="L1190" i="34"/>
  <c r="M1190" i="34" s="1"/>
  <c r="L1230" i="34"/>
  <c r="M1230" i="34" s="1"/>
  <c r="L1238" i="34"/>
  <c r="M1238" i="34" s="1"/>
  <c r="L1246" i="34"/>
  <c r="M1246" i="34" s="1"/>
  <c r="L1254" i="34"/>
  <c r="M1254" i="34" s="1"/>
  <c r="L1278" i="34"/>
  <c r="M1278" i="34" s="1"/>
  <c r="L1286" i="34"/>
  <c r="M1286" i="34" s="1"/>
  <c r="L1294" i="34"/>
  <c r="M1294" i="34" s="1"/>
  <c r="L1302" i="34"/>
  <c r="M1302" i="34" s="1"/>
  <c r="L1310" i="34"/>
  <c r="M1310" i="34" s="1"/>
  <c r="L1318" i="34"/>
  <c r="M1318" i="34" s="1"/>
  <c r="L1326" i="34"/>
  <c r="M1326" i="34" s="1"/>
  <c r="L1334" i="34"/>
  <c r="M1334" i="34" s="1"/>
  <c r="L1342" i="34"/>
  <c r="M1342" i="34" s="1"/>
  <c r="L1350" i="34"/>
  <c r="M1350" i="34" s="1"/>
  <c r="L1358" i="34"/>
  <c r="M1358" i="34" s="1"/>
  <c r="L1366" i="34"/>
  <c r="M1366" i="34" s="1"/>
  <c r="L1374" i="34"/>
  <c r="M1374" i="34" s="1"/>
  <c r="L1382" i="34"/>
  <c r="M1382" i="34" s="1"/>
  <c r="L1398" i="34"/>
  <c r="M1398" i="34" s="1"/>
  <c r="L1406" i="34"/>
  <c r="M1406" i="34" s="1"/>
  <c r="L1414" i="34"/>
  <c r="M1414" i="34" s="1"/>
  <c r="L1438" i="34"/>
  <c r="M1438" i="34" s="1"/>
  <c r="L1446" i="34"/>
  <c r="M1446" i="34" s="1"/>
  <c r="L1454" i="34"/>
  <c r="M1454" i="34" s="1"/>
  <c r="L1462" i="34"/>
  <c r="M1462" i="34" s="1"/>
  <c r="L1470" i="34"/>
  <c r="M1470" i="34" s="1"/>
  <c r="L1478" i="34"/>
  <c r="M1478" i="34" s="1"/>
  <c r="L1494" i="34"/>
  <c r="M1494" i="34" s="1"/>
  <c r="L1502" i="34"/>
  <c r="M1502" i="34" s="1"/>
  <c r="L1526" i="34"/>
  <c r="M1526" i="34" s="1"/>
  <c r="L1534" i="34"/>
  <c r="M1534" i="34" s="1"/>
  <c r="L1542" i="34"/>
  <c r="M1542" i="34" s="1"/>
  <c r="L1550" i="34"/>
  <c r="M1550" i="34" s="1"/>
  <c r="L1558" i="34"/>
  <c r="M1558" i="34" s="1"/>
  <c r="L1582" i="34"/>
  <c r="M1582" i="34" s="1"/>
  <c r="L1598" i="34"/>
  <c r="M1598" i="34" s="1"/>
  <c r="L1606" i="34"/>
  <c r="M1606" i="34" s="1"/>
  <c r="L1622" i="34"/>
  <c r="M1622" i="34" s="1"/>
  <c r="L1630" i="34"/>
  <c r="M1630" i="34" s="1"/>
  <c r="L1638" i="34"/>
  <c r="M1638" i="34" s="1"/>
  <c r="L1646" i="34"/>
  <c r="M1646" i="34" s="1"/>
  <c r="L1662" i="34"/>
  <c r="M1662" i="34" s="1"/>
  <c r="L1678" i="34"/>
  <c r="M1678" i="34" s="1"/>
  <c r="L1686" i="34"/>
  <c r="M1686" i="34" s="1"/>
  <c r="L1694" i="34"/>
  <c r="M1694" i="34" s="1"/>
  <c r="L1718" i="34"/>
  <c r="M1718" i="34" s="1"/>
  <c r="L1726" i="34"/>
  <c r="M1726" i="34" s="1"/>
  <c r="L1734" i="34"/>
  <c r="M1734" i="34" s="1"/>
  <c r="L1742" i="34"/>
  <c r="M1742" i="34" s="1"/>
  <c r="L1774" i="34"/>
  <c r="M1774" i="34" s="1"/>
  <c r="L1782" i="34"/>
  <c r="M1782" i="34" s="1"/>
  <c r="L1798" i="34"/>
  <c r="M1798" i="34" s="1"/>
  <c r="L1806" i="34"/>
  <c r="M1806" i="34" s="1"/>
  <c r="L1822" i="34"/>
  <c r="M1822" i="34" s="1"/>
  <c r="L1830" i="34"/>
  <c r="M1830" i="34" s="1"/>
  <c r="L1838" i="34"/>
  <c r="M1838" i="34" s="1"/>
  <c r="L1846" i="34"/>
  <c r="M1846" i="34" s="1"/>
  <c r="L1854" i="34"/>
  <c r="M1854" i="34" s="1"/>
  <c r="L39" i="34"/>
  <c r="M39" i="34" s="1"/>
  <c r="L47" i="34"/>
  <c r="M47" i="34" s="1"/>
  <c r="L55" i="34"/>
  <c r="M55" i="34" s="1"/>
  <c r="L79" i="34"/>
  <c r="M79" i="34" s="1"/>
  <c r="L119" i="34"/>
  <c r="M119" i="34" s="1"/>
  <c r="L127" i="34"/>
  <c r="M127" i="34" s="1"/>
  <c r="L143" i="34"/>
  <c r="M143" i="34" s="1"/>
  <c r="L167" i="34"/>
  <c r="M167" i="34" s="1"/>
  <c r="L175" i="34"/>
  <c r="M175" i="34" s="1"/>
  <c r="L215" i="34"/>
  <c r="M215" i="34" s="1"/>
  <c r="L223" i="34"/>
  <c r="M223" i="34" s="1"/>
  <c r="L231" i="34"/>
  <c r="M231" i="34" s="1"/>
  <c r="L239" i="34"/>
  <c r="M239" i="34" s="1"/>
  <c r="L247" i="34"/>
  <c r="M247" i="34" s="1"/>
  <c r="L255" i="34"/>
  <c r="M255" i="34" s="1"/>
  <c r="L263" i="34"/>
  <c r="M263" i="34" s="1"/>
  <c r="L271" i="34"/>
  <c r="M271" i="34" s="1"/>
  <c r="L279" i="34"/>
  <c r="M279" i="34" s="1"/>
  <c r="L335" i="34"/>
  <c r="M335" i="34" s="1"/>
  <c r="L343" i="34"/>
  <c r="M343" i="34" s="1"/>
  <c r="L383" i="34"/>
  <c r="M383" i="34" s="1"/>
  <c r="L391" i="34"/>
  <c r="M391" i="34" s="1"/>
  <c r="L407" i="34"/>
  <c r="M407" i="34" s="1"/>
  <c r="L431" i="34"/>
  <c r="M431" i="34" s="1"/>
  <c r="L455" i="34"/>
  <c r="M455" i="34" s="1"/>
  <c r="L471" i="34"/>
  <c r="M471" i="34" s="1"/>
  <c r="L487" i="34"/>
  <c r="M487" i="34" s="1"/>
  <c r="L495" i="34"/>
  <c r="M495" i="34" s="1"/>
  <c r="L503" i="34"/>
  <c r="M503" i="34" s="1"/>
  <c r="L511" i="34"/>
  <c r="M511" i="34" s="1"/>
  <c r="L519" i="34"/>
  <c r="M519" i="34" s="1"/>
  <c r="L535" i="34"/>
  <c r="M535" i="34" s="1"/>
  <c r="L551" i="34"/>
  <c r="M551" i="34" s="1"/>
  <c r="L559" i="34"/>
  <c r="M559" i="34" s="1"/>
  <c r="L567" i="34"/>
  <c r="M567" i="34" s="1"/>
  <c r="L575" i="34"/>
  <c r="M575" i="34" s="1"/>
  <c r="L583" i="34"/>
  <c r="M583" i="34" s="1"/>
  <c r="L599" i="34"/>
  <c r="M599" i="34" s="1"/>
  <c r="L607" i="34"/>
  <c r="M607" i="34" s="1"/>
  <c r="L623" i="34"/>
  <c r="M623" i="34" s="1"/>
  <c r="L631" i="34"/>
  <c r="M631" i="34" s="1"/>
  <c r="L639" i="34"/>
  <c r="M639" i="34" s="1"/>
  <c r="L647" i="34"/>
  <c r="M647" i="34" s="1"/>
  <c r="L655" i="34"/>
  <c r="M655" i="34" s="1"/>
  <c r="L847" i="34"/>
  <c r="M847" i="34" s="1"/>
  <c r="L855" i="34"/>
  <c r="M855" i="34" s="1"/>
  <c r="L863" i="34"/>
  <c r="M863" i="34" s="1"/>
  <c r="L911" i="34"/>
  <c r="M911" i="34" s="1"/>
  <c r="L919" i="34"/>
  <c r="M919" i="34" s="1"/>
  <c r="L927" i="34"/>
  <c r="M927" i="34" s="1"/>
  <c r="L935" i="34"/>
  <c r="M935" i="34" s="1"/>
  <c r="L943" i="34"/>
  <c r="M943" i="34" s="1"/>
  <c r="L951" i="34"/>
  <c r="M951" i="34" s="1"/>
  <c r="L967" i="34"/>
  <c r="M967" i="34" s="1"/>
  <c r="L1023" i="34"/>
  <c r="M1023" i="34" s="1"/>
  <c r="L1039" i="34"/>
  <c r="M1039" i="34" s="1"/>
  <c r="L1047" i="34"/>
  <c r="M1047" i="34" s="1"/>
  <c r="L1063" i="34"/>
  <c r="M1063" i="34" s="1"/>
  <c r="L1071" i="34"/>
  <c r="M1071" i="34" s="1"/>
  <c r="L1079" i="34"/>
  <c r="M1079" i="34" s="1"/>
  <c r="L1087" i="34"/>
  <c r="M1087" i="34" s="1"/>
  <c r="L1095" i="34"/>
  <c r="M1095" i="34" s="1"/>
  <c r="L1103" i="34"/>
  <c r="M1103" i="34" s="1"/>
  <c r="L1111" i="34"/>
  <c r="M1111" i="34" s="1"/>
  <c r="L1119" i="34"/>
  <c r="M1119" i="34" s="1"/>
  <c r="L1127" i="34"/>
  <c r="M1127" i="34" s="1"/>
  <c r="L1143" i="34"/>
  <c r="M1143" i="34" s="1"/>
  <c r="L1151" i="34"/>
  <c r="M1151" i="34" s="1"/>
  <c r="L1159" i="34"/>
  <c r="M1159" i="34" s="1"/>
  <c r="L1167" i="34"/>
  <c r="M1167" i="34" s="1"/>
  <c r="L1175" i="34"/>
  <c r="M1175" i="34" s="1"/>
  <c r="L1183" i="34"/>
  <c r="M1183" i="34" s="1"/>
  <c r="L1223" i="34"/>
  <c r="M1223" i="34" s="1"/>
  <c r="L1239" i="34"/>
  <c r="M1239" i="34" s="1"/>
  <c r="L1247" i="34"/>
  <c r="M1247" i="34" s="1"/>
  <c r="L1255" i="34"/>
  <c r="M1255" i="34" s="1"/>
  <c r="L1263" i="34"/>
  <c r="M1263" i="34" s="1"/>
  <c r="L1271" i="34"/>
  <c r="M1271" i="34" s="1"/>
  <c r="L1287" i="34"/>
  <c r="M1287" i="34" s="1"/>
  <c r="L1319" i="34"/>
  <c r="M1319" i="34" s="1"/>
  <c r="L1335" i="34"/>
  <c r="M1335" i="34" s="1"/>
  <c r="L1351" i="34"/>
  <c r="M1351" i="34" s="1"/>
  <c r="L1367" i="34"/>
  <c r="M1367" i="34" s="1"/>
  <c r="L1375" i="34"/>
  <c r="M1375" i="34" s="1"/>
  <c r="L1383" i="34"/>
  <c r="M1383" i="34" s="1"/>
  <c r="L1391" i="34"/>
  <c r="M1391" i="34" s="1"/>
  <c r="L1511" i="34"/>
  <c r="M1511" i="34" s="1"/>
  <c r="L1535" i="34"/>
  <c r="M1535" i="34" s="1"/>
  <c r="L1551" i="34"/>
  <c r="M1551" i="34" s="1"/>
  <c r="L1567" i="34"/>
  <c r="M1567" i="34" s="1"/>
  <c r="L1591" i="34"/>
  <c r="M1591" i="34" s="1"/>
  <c r="L1599" i="34"/>
  <c r="M1599" i="34" s="1"/>
  <c r="L1607" i="34"/>
  <c r="M1607" i="34" s="1"/>
  <c r="L1615" i="34"/>
  <c r="M1615" i="34" s="1"/>
  <c r="L1623" i="34"/>
  <c r="M1623" i="34" s="1"/>
  <c r="L1631" i="34"/>
  <c r="M1631" i="34" s="1"/>
  <c r="L1639" i="34"/>
  <c r="M1639" i="34" s="1"/>
  <c r="L1655" i="34"/>
  <c r="M1655" i="34" s="1"/>
  <c r="L1671" i="34"/>
  <c r="M1671" i="34" s="1"/>
  <c r="L1687" i="34"/>
  <c r="M1687" i="34" s="1"/>
  <c r="L1695" i="34"/>
  <c r="M1695" i="34" s="1"/>
  <c r="L1711" i="34"/>
  <c r="M1711" i="34" s="1"/>
  <c r="L1719" i="34"/>
  <c r="M1719" i="34" s="1"/>
  <c r="L1735" i="34"/>
  <c r="M1735" i="34" s="1"/>
  <c r="L1743" i="34"/>
  <c r="M1743" i="34" s="1"/>
  <c r="L1767" i="34"/>
  <c r="M1767" i="34" s="1"/>
  <c r="L1783" i="34"/>
  <c r="M1783" i="34" s="1"/>
  <c r="L1791" i="34"/>
  <c r="M1791" i="34" s="1"/>
  <c r="L1799" i="34"/>
  <c r="M1799" i="34" s="1"/>
  <c r="L1815" i="34"/>
  <c r="M1815" i="34" s="1"/>
  <c r="L1823" i="34"/>
  <c r="M1823" i="34" s="1"/>
  <c r="L1855" i="34"/>
  <c r="M1855" i="34" s="1"/>
  <c r="L1863" i="34"/>
  <c r="M1863" i="34" s="1"/>
  <c r="L1871" i="34"/>
  <c r="M1871" i="34" s="1"/>
  <c r="L1879" i="34"/>
  <c r="M1879" i="34" s="1"/>
  <c r="L1887" i="34"/>
  <c r="M1887" i="34" s="1"/>
  <c r="L1895" i="34"/>
  <c r="M1895" i="34" s="1"/>
  <c r="L1919" i="34"/>
  <c r="M1919" i="34" s="1"/>
  <c r="L1927" i="34"/>
  <c r="M1927" i="34" s="1"/>
  <c r="L1935" i="34"/>
  <c r="M1935" i="34" s="1"/>
  <c r="L1943" i="34"/>
  <c r="M1943" i="34" s="1"/>
  <c r="L1951" i="34"/>
  <c r="M1951" i="34" s="1"/>
  <c r="L1983" i="34"/>
  <c r="M1983" i="34" s="1"/>
  <c r="L1999" i="34"/>
  <c r="M1999" i="34" s="1"/>
  <c r="L2039" i="34"/>
  <c r="M2039" i="34" s="1"/>
  <c r="L2055" i="34"/>
  <c r="M2055" i="34" s="1"/>
  <c r="L2063" i="34"/>
  <c r="M2063" i="34" s="1"/>
  <c r="L2071" i="34"/>
  <c r="M2071" i="34" s="1"/>
  <c r="L2079" i="34"/>
  <c r="M2079" i="34" s="1"/>
  <c r="L2111" i="34"/>
  <c r="M2111" i="34" s="1"/>
  <c r="L2135" i="34"/>
  <c r="M2135" i="34" s="1"/>
  <c r="L2159" i="34"/>
  <c r="M2159" i="34" s="1"/>
  <c r="L24" i="34"/>
  <c r="M24" i="34" s="1"/>
  <c r="L40" i="34"/>
  <c r="M40" i="34" s="1"/>
  <c r="L96" i="34"/>
  <c r="M96" i="34" s="1"/>
  <c r="L144" i="34"/>
  <c r="M144" i="34" s="1"/>
  <c r="L168" i="34"/>
  <c r="M168" i="34" s="1"/>
  <c r="L184" i="34"/>
  <c r="M184" i="34" s="1"/>
  <c r="L192" i="34"/>
  <c r="M192" i="34" s="1"/>
  <c r="L200" i="34"/>
  <c r="M200" i="34" s="1"/>
  <c r="L240" i="34"/>
  <c r="M240" i="34" s="1"/>
  <c r="L248" i="34"/>
  <c r="M248" i="34" s="1"/>
  <c r="L264" i="34"/>
  <c r="M264" i="34" s="1"/>
  <c r="L272" i="34"/>
  <c r="M272" i="34" s="1"/>
  <c r="L280" i="34"/>
  <c r="M280" i="34" s="1"/>
  <c r="L304" i="34"/>
  <c r="M304" i="34" s="1"/>
  <c r="L336" i="34"/>
  <c r="M336" i="34" s="1"/>
  <c r="L344" i="34"/>
  <c r="M344" i="34" s="1"/>
  <c r="L368" i="34"/>
  <c r="M368" i="34" s="1"/>
  <c r="L416" i="34"/>
  <c r="M416" i="34" s="1"/>
  <c r="L424" i="34"/>
  <c r="M424" i="34" s="1"/>
  <c r="L448" i="34"/>
  <c r="M448" i="34" s="1"/>
  <c r="L456" i="34"/>
  <c r="M456" i="34" s="1"/>
  <c r="L464" i="34"/>
  <c r="M464" i="34" s="1"/>
  <c r="L472" i="34"/>
  <c r="M472" i="34" s="1"/>
  <c r="L480" i="34"/>
  <c r="M480" i="34" s="1"/>
  <c r="L488" i="34"/>
  <c r="M488" i="34" s="1"/>
  <c r="L496" i="34"/>
  <c r="M496" i="34" s="1"/>
  <c r="L504" i="34"/>
  <c r="M504" i="34" s="1"/>
  <c r="L512" i="34"/>
  <c r="M512" i="34" s="1"/>
  <c r="L528" i="34"/>
  <c r="M528" i="34" s="1"/>
  <c r="K2238" i="34"/>
  <c r="L2238" i="34"/>
  <c r="M2238" i="34" s="1"/>
  <c r="J2234" i="34"/>
  <c r="K2179" i="34"/>
  <c r="L2179" i="34"/>
  <c r="M2179" i="34" s="1"/>
  <c r="L2120" i="34"/>
  <c r="M2120" i="34" s="1"/>
  <c r="K2120" i="34"/>
  <c r="L2088" i="34"/>
  <c r="M2088" i="34" s="1"/>
  <c r="K2088" i="34"/>
  <c r="K2090" i="34"/>
  <c r="L2090" i="34"/>
  <c r="M2090" i="34" s="1"/>
  <c r="K2038" i="34"/>
  <c r="L2038" i="34"/>
  <c r="M2038" i="34" s="1"/>
  <c r="J2031" i="34"/>
  <c r="K2026" i="34"/>
  <c r="L2026" i="34"/>
  <c r="M2026" i="34" s="1"/>
  <c r="K2022" i="34"/>
  <c r="L2022" i="34"/>
  <c r="M2022" i="34" s="1"/>
  <c r="K1990" i="34"/>
  <c r="L1990" i="34"/>
  <c r="M1990" i="34" s="1"/>
  <c r="K1966" i="34"/>
  <c r="L1966" i="34"/>
  <c r="M1966" i="34" s="1"/>
  <c r="L1958" i="34"/>
  <c r="M1958" i="34" s="1"/>
  <c r="K1958" i="34"/>
  <c r="K1949" i="34"/>
  <c r="L1949" i="34"/>
  <c r="M1949" i="34" s="1"/>
  <c r="K2032" i="34"/>
  <c r="L2032" i="34"/>
  <c r="M2032" i="34" s="1"/>
  <c r="K2005" i="34"/>
  <c r="L2005" i="34"/>
  <c r="M2005" i="34" s="1"/>
  <c r="K1964" i="34"/>
  <c r="L1964" i="34"/>
  <c r="M1964" i="34" s="1"/>
  <c r="K1954" i="34"/>
  <c r="L1954" i="34"/>
  <c r="M1954" i="34" s="1"/>
  <c r="K1936" i="34"/>
  <c r="L1936" i="34"/>
  <c r="M1936" i="34" s="1"/>
  <c r="L1993" i="34"/>
  <c r="M1993" i="34" s="1"/>
  <c r="K1993" i="34"/>
  <c r="L1969" i="34"/>
  <c r="M1969" i="34" s="1"/>
  <c r="K1969" i="34"/>
  <c r="K1984" i="34"/>
  <c r="L1984" i="34"/>
  <c r="M1984" i="34" s="1"/>
  <c r="K1917" i="34"/>
  <c r="L1917" i="34"/>
  <c r="M1917" i="34" s="1"/>
  <c r="L1862" i="34"/>
  <c r="M1862" i="34" s="1"/>
  <c r="K1862" i="34"/>
  <c r="K1973" i="34"/>
  <c r="L1973" i="34"/>
  <c r="M1973" i="34" s="1"/>
  <c r="K1957" i="34"/>
  <c r="L1957" i="34"/>
  <c r="M1957" i="34" s="1"/>
  <c r="L1910" i="34"/>
  <c r="M1910" i="34" s="1"/>
  <c r="K1910" i="34"/>
  <c r="K1884" i="34"/>
  <c r="L1884" i="34"/>
  <c r="M1884" i="34" s="1"/>
  <c r="K1922" i="34"/>
  <c r="L1922" i="34"/>
  <c r="M1922" i="34" s="1"/>
  <c r="J1911" i="34"/>
  <c r="K1893" i="34"/>
  <c r="L1893" i="34"/>
  <c r="M1893" i="34" s="1"/>
  <c r="K1877" i="34"/>
  <c r="L1877" i="34"/>
  <c r="M1877" i="34" s="1"/>
  <c r="K1856" i="34"/>
  <c r="L1856" i="34"/>
  <c r="M1856" i="34" s="1"/>
  <c r="K1836" i="34"/>
  <c r="L1836" i="34"/>
  <c r="M1836" i="34" s="1"/>
  <c r="K1781" i="34"/>
  <c r="L1781" i="34"/>
  <c r="M1781" i="34" s="1"/>
  <c r="K1816" i="34"/>
  <c r="L1816" i="34"/>
  <c r="M1816" i="34" s="1"/>
  <c r="K1792" i="34"/>
  <c r="L1792" i="34"/>
  <c r="M1792" i="34" s="1"/>
  <c r="K1829" i="34"/>
  <c r="L1829" i="34"/>
  <c r="M1829" i="34" s="1"/>
  <c r="K1780" i="34"/>
  <c r="L1780" i="34"/>
  <c r="M1780" i="34" s="1"/>
  <c r="K1756" i="34"/>
  <c r="L1756" i="34"/>
  <c r="M1756" i="34" s="1"/>
  <c r="K1737" i="34"/>
  <c r="L1737" i="34"/>
  <c r="M1737" i="34" s="1"/>
  <c r="K1717" i="34"/>
  <c r="L1717" i="34"/>
  <c r="M1717" i="34" s="1"/>
  <c r="K1677" i="34"/>
  <c r="L1677" i="34"/>
  <c r="M1677" i="34" s="1"/>
  <c r="J1750" i="34"/>
  <c r="K1741" i="34"/>
  <c r="L1741" i="34"/>
  <c r="M1741" i="34" s="1"/>
  <c r="K1680" i="34"/>
  <c r="L1680" i="34"/>
  <c r="M1680" i="34" s="1"/>
  <c r="K1784" i="34"/>
  <c r="L1784" i="34"/>
  <c r="M1784" i="34" s="1"/>
  <c r="K1541" i="34"/>
  <c r="L1541" i="34"/>
  <c r="M1541" i="34" s="1"/>
  <c r="J1751" i="34"/>
  <c r="J1730" i="34"/>
  <c r="K1689" i="34"/>
  <c r="L1689" i="34"/>
  <c r="M1689" i="34" s="1"/>
  <c r="K1517" i="34"/>
  <c r="L1517" i="34"/>
  <c r="M1517" i="34" s="1"/>
  <c r="K1604" i="34"/>
  <c r="L1604" i="34"/>
  <c r="M1604" i="34" s="1"/>
  <c r="K1581" i="34"/>
  <c r="L1581" i="34"/>
  <c r="M1581" i="34" s="1"/>
  <c r="K1597" i="34"/>
  <c r="L1597" i="34"/>
  <c r="M1597" i="34" s="1"/>
  <c r="K1545" i="34"/>
  <c r="L1545" i="34"/>
  <c r="M1545" i="34" s="1"/>
  <c r="K1492" i="34"/>
  <c r="L1492" i="34"/>
  <c r="M1492" i="34" s="1"/>
  <c r="K1477" i="34"/>
  <c r="L1477" i="34"/>
  <c r="M1477" i="34" s="1"/>
  <c r="K1584" i="34"/>
  <c r="L1584" i="34"/>
  <c r="M1584" i="34" s="1"/>
  <c r="J1572" i="34"/>
  <c r="K1564" i="34"/>
  <c r="L1564" i="34"/>
  <c r="M1564" i="34" s="1"/>
  <c r="K1476" i="34"/>
  <c r="L1476" i="34"/>
  <c r="M1476" i="34" s="1"/>
  <c r="K1428" i="34"/>
  <c r="L1428" i="34"/>
  <c r="M1428" i="34" s="1"/>
  <c r="K1413" i="34"/>
  <c r="L1413" i="34"/>
  <c r="M1413" i="34" s="1"/>
  <c r="K1408" i="34"/>
  <c r="L1408" i="34"/>
  <c r="M1408" i="34" s="1"/>
  <c r="K1400" i="34"/>
  <c r="L1400" i="34"/>
  <c r="M1400" i="34" s="1"/>
  <c r="K1461" i="34"/>
  <c r="L1461" i="34"/>
  <c r="M1461" i="34" s="1"/>
  <c r="K1409" i="34"/>
  <c r="L1409" i="34"/>
  <c r="M1409" i="34" s="1"/>
  <c r="K1401" i="34"/>
  <c r="L1401" i="34"/>
  <c r="M1401" i="34" s="1"/>
  <c r="K1393" i="34"/>
  <c r="L1393" i="34"/>
  <c r="M1393" i="34" s="1"/>
  <c r="K1320" i="34"/>
  <c r="L1320" i="34"/>
  <c r="M1320" i="34" s="1"/>
  <c r="K1216" i="34"/>
  <c r="L1216" i="34"/>
  <c r="M1216" i="34" s="1"/>
  <c r="K1204" i="34"/>
  <c r="L1204" i="34"/>
  <c r="M1204" i="34" s="1"/>
  <c r="K1157" i="34"/>
  <c r="L1157" i="34"/>
  <c r="M1157" i="34" s="1"/>
  <c r="K1117" i="34"/>
  <c r="L1117" i="34"/>
  <c r="M1117" i="34" s="1"/>
  <c r="K1392" i="34"/>
  <c r="L1392" i="34"/>
  <c r="M1392" i="34" s="1"/>
  <c r="K1344" i="34"/>
  <c r="L1344" i="34"/>
  <c r="M1344" i="34" s="1"/>
  <c r="K1232" i="34"/>
  <c r="L1232" i="34"/>
  <c r="M1232" i="34" s="1"/>
  <c r="J1131" i="34"/>
  <c r="K1093" i="34"/>
  <c r="L1093" i="34"/>
  <c r="M1093" i="34" s="1"/>
  <c r="K1080" i="34"/>
  <c r="L1080" i="34"/>
  <c r="M1080" i="34" s="1"/>
  <c r="K1040" i="34"/>
  <c r="L1040" i="34"/>
  <c r="M1040" i="34" s="1"/>
  <c r="J1236" i="34"/>
  <c r="K1033" i="34"/>
  <c r="L1033" i="34"/>
  <c r="M1033" i="34" s="1"/>
  <c r="K1025" i="34"/>
  <c r="L1025" i="34"/>
  <c r="M1025" i="34" s="1"/>
  <c r="K1068" i="34"/>
  <c r="L1068" i="34"/>
  <c r="M1068" i="34" s="1"/>
  <c r="K1029" i="34"/>
  <c r="L1029" i="34"/>
  <c r="M1029" i="34" s="1"/>
  <c r="K1052" i="34"/>
  <c r="L1052" i="34"/>
  <c r="M1052" i="34" s="1"/>
  <c r="K1000" i="34"/>
  <c r="L1000" i="34"/>
  <c r="M1000" i="34" s="1"/>
  <c r="K992" i="34"/>
  <c r="L992" i="34"/>
  <c r="M992" i="34" s="1"/>
  <c r="K984" i="34"/>
  <c r="L984" i="34"/>
  <c r="M984" i="34" s="1"/>
  <c r="K976" i="34"/>
  <c r="L976" i="34"/>
  <c r="M976" i="34" s="1"/>
  <c r="K969" i="34"/>
  <c r="L969" i="34"/>
  <c r="M969" i="34" s="1"/>
  <c r="K961" i="34"/>
  <c r="L961" i="34"/>
  <c r="M961" i="34" s="1"/>
  <c r="K948" i="34"/>
  <c r="L948" i="34"/>
  <c r="M948" i="34" s="1"/>
  <c r="K932" i="34"/>
  <c r="L932" i="34"/>
  <c r="M932" i="34" s="1"/>
  <c r="K908" i="34"/>
  <c r="L908" i="34"/>
  <c r="M908" i="34" s="1"/>
  <c r="K905" i="34"/>
  <c r="L905" i="34"/>
  <c r="M905" i="34" s="1"/>
  <c r="K892" i="34"/>
  <c r="L892" i="34"/>
  <c r="M892" i="34" s="1"/>
  <c r="K889" i="34"/>
  <c r="L889" i="34"/>
  <c r="M889" i="34" s="1"/>
  <c r="K880" i="34"/>
  <c r="L880" i="34"/>
  <c r="M880" i="34" s="1"/>
  <c r="K941" i="34"/>
  <c r="L941" i="34"/>
  <c r="M941" i="34" s="1"/>
  <c r="K797" i="34"/>
  <c r="L797" i="34"/>
  <c r="M797" i="34" s="1"/>
  <c r="K793" i="34"/>
  <c r="L793" i="34"/>
  <c r="M793" i="34" s="1"/>
  <c r="K789" i="34"/>
  <c r="L789" i="34"/>
  <c r="M789" i="34" s="1"/>
  <c r="K785" i="34"/>
  <c r="L785" i="34"/>
  <c r="M785" i="34" s="1"/>
  <c r="K781" i="34"/>
  <c r="L781" i="34"/>
  <c r="M781" i="34" s="1"/>
  <c r="K777" i="34"/>
  <c r="L777" i="34"/>
  <c r="M777" i="34" s="1"/>
  <c r="K773" i="34"/>
  <c r="L773" i="34"/>
  <c r="M773" i="34" s="1"/>
  <c r="K769" i="34"/>
  <c r="L769" i="34"/>
  <c r="M769" i="34" s="1"/>
  <c r="J765" i="34"/>
  <c r="K761" i="34"/>
  <c r="L761" i="34"/>
  <c r="M761" i="34" s="1"/>
  <c r="K757" i="34"/>
  <c r="L757" i="34"/>
  <c r="M757" i="34" s="1"/>
  <c r="K753" i="34"/>
  <c r="L753" i="34"/>
  <c r="M753" i="34" s="1"/>
  <c r="K749" i="34"/>
  <c r="L749" i="34"/>
  <c r="M749" i="34" s="1"/>
  <c r="K745" i="34"/>
  <c r="L745" i="34"/>
  <c r="M745" i="34" s="1"/>
  <c r="K741" i="34"/>
  <c r="L741" i="34"/>
  <c r="M741" i="34" s="1"/>
  <c r="K737" i="34"/>
  <c r="L737" i="34"/>
  <c r="M737" i="34" s="1"/>
  <c r="K733" i="34"/>
  <c r="L733" i="34"/>
  <c r="M733" i="34" s="1"/>
  <c r="K729" i="34"/>
  <c r="L729" i="34"/>
  <c r="M729" i="34" s="1"/>
  <c r="K725" i="34"/>
  <c r="L725" i="34"/>
  <c r="M725" i="34" s="1"/>
  <c r="K721" i="34"/>
  <c r="L721" i="34"/>
  <c r="M721" i="34" s="1"/>
  <c r="K717" i="34"/>
  <c r="L717" i="34"/>
  <c r="M717" i="34" s="1"/>
  <c r="K668" i="34"/>
  <c r="L668" i="34"/>
  <c r="M668" i="34" s="1"/>
  <c r="K649" i="34"/>
  <c r="L649" i="34"/>
  <c r="M649" i="34" s="1"/>
  <c r="K497" i="34"/>
  <c r="L497" i="34"/>
  <c r="M497" i="34" s="1"/>
  <c r="K868" i="34"/>
  <c r="L868" i="34"/>
  <c r="M868" i="34" s="1"/>
  <c r="K860" i="34"/>
  <c r="L860" i="34"/>
  <c r="M860" i="34" s="1"/>
  <c r="K620" i="34"/>
  <c r="L620" i="34"/>
  <c r="M620" i="34" s="1"/>
  <c r="K604" i="34"/>
  <c r="L604" i="34"/>
  <c r="M604" i="34" s="1"/>
  <c r="K585" i="34"/>
  <c r="L585" i="34"/>
  <c r="M585" i="34" s="1"/>
  <c r="K577" i="34"/>
  <c r="L577" i="34"/>
  <c r="M577" i="34" s="1"/>
  <c r="K841" i="34"/>
  <c r="L841" i="34"/>
  <c r="M841" i="34" s="1"/>
  <c r="K629" i="34"/>
  <c r="L629" i="34"/>
  <c r="M629" i="34" s="1"/>
  <c r="J794" i="34"/>
  <c r="K849" i="34"/>
  <c r="L849" i="34"/>
  <c r="M849" i="34" s="1"/>
  <c r="K593" i="34"/>
  <c r="L593" i="34"/>
  <c r="M593" i="34" s="1"/>
  <c r="J197" i="34"/>
  <c r="K189" i="34"/>
  <c r="L189" i="34"/>
  <c r="M189" i="34" s="1"/>
  <c r="K397" i="34"/>
  <c r="L397" i="34"/>
  <c r="M397" i="34" s="1"/>
  <c r="K165" i="34"/>
  <c r="L165" i="34"/>
  <c r="M165" i="34" s="1"/>
  <c r="K465" i="34"/>
  <c r="L465" i="34"/>
  <c r="M465" i="34" s="1"/>
  <c r="K353" i="34"/>
  <c r="L353" i="34"/>
  <c r="M353" i="34" s="1"/>
  <c r="K441" i="34"/>
  <c r="L441" i="34"/>
  <c r="M441" i="34" s="1"/>
  <c r="K433" i="34"/>
  <c r="L433" i="34"/>
  <c r="M433" i="34" s="1"/>
  <c r="K289" i="34"/>
  <c r="L289" i="34"/>
  <c r="M289" i="34" s="1"/>
  <c r="K133" i="34"/>
  <c r="L133" i="34"/>
  <c r="M133" i="34" s="1"/>
  <c r="K97" i="34"/>
  <c r="L97" i="34"/>
  <c r="M97" i="34" s="1"/>
  <c r="J2166" i="34"/>
  <c r="K2058" i="34"/>
  <c r="L2058" i="34"/>
  <c r="M2058" i="34" s="1"/>
  <c r="K2169" i="34"/>
  <c r="L2169" i="34"/>
  <c r="M2169" i="34" s="1"/>
  <c r="J2069" i="34"/>
  <c r="J2133" i="34"/>
  <c r="K2185" i="34"/>
  <c r="L2185" i="34"/>
  <c r="M2185" i="34" s="1"/>
  <c r="L2093" i="34"/>
  <c r="M2093" i="34" s="1"/>
  <c r="K2093" i="34"/>
  <c r="J1859" i="34"/>
  <c r="K2141" i="34"/>
  <c r="L2141" i="34"/>
  <c r="M2141" i="34" s="1"/>
  <c r="J2017" i="34"/>
  <c r="J1901" i="34"/>
  <c r="K1660" i="34"/>
  <c r="L1660" i="34"/>
  <c r="M1660" i="34" s="1"/>
  <c r="J1610" i="34"/>
  <c r="K2106" i="34"/>
  <c r="L2106" i="34"/>
  <c r="M2106" i="34" s="1"/>
  <c r="K1292" i="34"/>
  <c r="L1292" i="34"/>
  <c r="M1292" i="34" s="1"/>
  <c r="K2089" i="34"/>
  <c r="L2089" i="34"/>
  <c r="M2089" i="34" s="1"/>
  <c r="K1864" i="34"/>
  <c r="L1864" i="34"/>
  <c r="M1864" i="34" s="1"/>
  <c r="K1164" i="34"/>
  <c r="L1164" i="34"/>
  <c r="M1164" i="34" s="1"/>
  <c r="J1933" i="34"/>
  <c r="J1892" i="34"/>
  <c r="J1876" i="34"/>
  <c r="K1592" i="34"/>
  <c r="L1592" i="34"/>
  <c r="M1592" i="34" s="1"/>
  <c r="J1596" i="34"/>
  <c r="K1180" i="34"/>
  <c r="L1180" i="34"/>
  <c r="M1180" i="34" s="1"/>
  <c r="K945" i="34"/>
  <c r="L945" i="34"/>
  <c r="M945" i="34" s="1"/>
  <c r="K913" i="34"/>
  <c r="L913" i="34"/>
  <c r="M913" i="34" s="1"/>
  <c r="K1240" i="34"/>
  <c r="L1240" i="34"/>
  <c r="M1240" i="34" s="1"/>
  <c r="K1065" i="34"/>
  <c r="L1065" i="34"/>
  <c r="M1065" i="34" s="1"/>
  <c r="K917" i="34"/>
  <c r="L917" i="34"/>
  <c r="M917" i="34" s="1"/>
  <c r="J612" i="34"/>
  <c r="K1284" i="34"/>
  <c r="L1284" i="34"/>
  <c r="M1284" i="34" s="1"/>
  <c r="J625" i="34"/>
  <c r="J459" i="34"/>
  <c r="J673" i="34"/>
  <c r="K533" i="34"/>
  <c r="L533" i="34"/>
  <c r="M533" i="34" s="1"/>
  <c r="J319" i="34"/>
  <c r="J54" i="34"/>
  <c r="K640" i="34"/>
  <c r="L640" i="34"/>
  <c r="M640" i="34" s="1"/>
  <c r="K564" i="34"/>
  <c r="L564" i="34"/>
  <c r="M564" i="34" s="1"/>
  <c r="J113" i="34"/>
  <c r="J963" i="34"/>
  <c r="K2195" i="34"/>
  <c r="L2195" i="34"/>
  <c r="M2195" i="34" s="1"/>
  <c r="K2078" i="34"/>
  <c r="L2078" i="34"/>
  <c r="M2078" i="34" s="1"/>
  <c r="K2064" i="34"/>
  <c r="L2064" i="34"/>
  <c r="M2064" i="34" s="1"/>
  <c r="J2056" i="34"/>
  <c r="L1934" i="34"/>
  <c r="M1934" i="34" s="1"/>
  <c r="K1934" i="34"/>
  <c r="K1904" i="34"/>
  <c r="L1904" i="34"/>
  <c r="M1904" i="34" s="1"/>
  <c r="L1753" i="34"/>
  <c r="M1753" i="34" s="1"/>
  <c r="K1753" i="34"/>
  <c r="K1729" i="34"/>
  <c r="L1729" i="34"/>
  <c r="M1729" i="34" s="1"/>
  <c r="K1168" i="34"/>
  <c r="L1168" i="34"/>
  <c r="M1168" i="34" s="1"/>
  <c r="K1092" i="34"/>
  <c r="L1092" i="34"/>
  <c r="M1092" i="34" s="1"/>
  <c r="K1037" i="34"/>
  <c r="L1037" i="34"/>
  <c r="M1037" i="34" s="1"/>
  <c r="K852" i="34"/>
  <c r="L852" i="34"/>
  <c r="M852" i="34" s="1"/>
  <c r="K405" i="34"/>
  <c r="L405" i="34"/>
  <c r="M405" i="34" s="1"/>
  <c r="J609" i="34"/>
  <c r="K421" i="34"/>
  <c r="L421" i="34"/>
  <c r="M421" i="34" s="1"/>
  <c r="L8" i="34"/>
  <c r="M8" i="34" s="1"/>
  <c r="K8" i="34"/>
  <c r="J2230" i="34"/>
  <c r="K1100" i="34"/>
  <c r="L1100" i="34"/>
  <c r="M1100" i="34" s="1"/>
  <c r="K1668" i="34"/>
  <c r="L1668" i="34"/>
  <c r="M1668" i="34" s="1"/>
  <c r="J261" i="34"/>
  <c r="K237" i="34"/>
  <c r="L237" i="34"/>
  <c r="M237" i="34" s="1"/>
  <c r="K1041" i="34"/>
  <c r="L1041" i="34"/>
  <c r="M1041" i="34" s="1"/>
  <c r="L592" i="34"/>
  <c r="M592" i="34" s="1"/>
  <c r="L600" i="34"/>
  <c r="M600" i="34" s="1"/>
  <c r="L616" i="34"/>
  <c r="M616" i="34" s="1"/>
  <c r="K2210" i="34"/>
  <c r="L2210" i="34"/>
  <c r="M2210" i="34" s="1"/>
  <c r="K2193" i="34"/>
  <c r="L2193" i="34"/>
  <c r="M2193" i="34" s="1"/>
  <c r="K2232" i="34"/>
  <c r="L2232" i="34"/>
  <c r="M2232" i="34" s="1"/>
  <c r="J2237" i="34"/>
  <c r="L2228" i="34"/>
  <c r="M2228" i="34" s="1"/>
  <c r="K2228" i="34"/>
  <c r="K2222" i="34"/>
  <c r="L2222" i="34"/>
  <c r="M2222" i="34" s="1"/>
  <c r="L2223" i="34"/>
  <c r="M2223" i="34" s="1"/>
  <c r="K2223" i="34"/>
  <c r="L2212" i="34"/>
  <c r="M2212" i="34" s="1"/>
  <c r="K2212" i="34"/>
  <c r="K2205" i="34"/>
  <c r="L2205" i="34"/>
  <c r="M2205" i="34" s="1"/>
  <c r="L2175" i="34"/>
  <c r="M2175" i="34" s="1"/>
  <c r="K2175" i="34"/>
  <c r="J2183" i="34"/>
  <c r="J2172" i="34"/>
  <c r="K2142" i="34"/>
  <c r="L2142" i="34"/>
  <c r="M2142" i="34" s="1"/>
  <c r="K2148" i="34"/>
  <c r="L2148" i="34"/>
  <c r="M2148" i="34" s="1"/>
  <c r="K2113" i="34"/>
  <c r="L2113" i="34"/>
  <c r="M2113" i="34" s="1"/>
  <c r="K2134" i="34"/>
  <c r="L2134" i="34"/>
  <c r="M2134" i="34" s="1"/>
  <c r="K2108" i="34"/>
  <c r="L2108" i="34"/>
  <c r="M2108" i="34" s="1"/>
  <c r="K2084" i="34"/>
  <c r="L2084" i="34"/>
  <c r="M2084" i="34" s="1"/>
  <c r="L2101" i="34"/>
  <c r="M2101" i="34" s="1"/>
  <c r="K2101" i="34"/>
  <c r="K2109" i="34"/>
  <c r="L2109" i="34"/>
  <c r="M2109" i="34" s="1"/>
  <c r="K2086" i="34"/>
  <c r="L2086" i="34"/>
  <c r="M2086" i="34" s="1"/>
  <c r="K2065" i="34"/>
  <c r="L2065" i="34"/>
  <c r="M2065" i="34" s="1"/>
  <c r="K2057" i="34"/>
  <c r="L2057" i="34"/>
  <c r="M2057" i="34" s="1"/>
  <c r="K2042" i="34"/>
  <c r="L2042" i="34"/>
  <c r="M2042" i="34" s="1"/>
  <c r="K2062" i="34"/>
  <c r="L2062" i="34"/>
  <c r="M2062" i="34" s="1"/>
  <c r="K2049" i="34"/>
  <c r="L2049" i="34"/>
  <c r="M2049" i="34" s="1"/>
  <c r="K2040" i="34"/>
  <c r="L2040" i="34"/>
  <c r="M2040" i="34" s="1"/>
  <c r="K2034" i="34"/>
  <c r="L2034" i="34"/>
  <c r="M2034" i="34" s="1"/>
  <c r="K1968" i="34"/>
  <c r="L1968" i="34"/>
  <c r="M1968" i="34" s="1"/>
  <c r="L1953" i="34"/>
  <c r="M1953" i="34" s="1"/>
  <c r="K1953" i="34"/>
  <c r="L1977" i="34"/>
  <c r="M1977" i="34" s="1"/>
  <c r="K1977" i="34"/>
  <c r="J1974" i="34"/>
  <c r="K1932" i="34"/>
  <c r="L1932" i="34"/>
  <c r="M1932" i="34" s="1"/>
  <c r="L1921" i="34"/>
  <c r="M1921" i="34" s="1"/>
  <c r="K1921" i="34"/>
  <c r="K1906" i="34"/>
  <c r="L1906" i="34"/>
  <c r="M1906" i="34" s="1"/>
  <c r="K1965" i="34"/>
  <c r="L1965" i="34"/>
  <c r="M1965" i="34" s="1"/>
  <c r="K1940" i="34"/>
  <c r="L1940" i="34"/>
  <c r="M1940" i="34" s="1"/>
  <c r="K1896" i="34"/>
  <c r="L1896" i="34"/>
  <c r="M1896" i="34" s="1"/>
  <c r="J1907" i="34"/>
  <c r="L1889" i="34"/>
  <c r="M1889" i="34" s="1"/>
  <c r="K1889" i="34"/>
  <c r="L1833" i="34"/>
  <c r="M1833" i="34" s="1"/>
  <c r="K1833" i="34"/>
  <c r="K1813" i="34"/>
  <c r="L1813" i="34"/>
  <c r="M1813" i="34" s="1"/>
  <c r="L1777" i="34"/>
  <c r="M1777" i="34" s="1"/>
  <c r="K1777" i="34"/>
  <c r="L1809" i="34"/>
  <c r="M1809" i="34" s="1"/>
  <c r="K1809" i="34"/>
  <c r="K1773" i="34"/>
  <c r="L1773" i="34"/>
  <c r="M1773" i="34" s="1"/>
  <c r="K1821" i="34"/>
  <c r="L1821" i="34"/>
  <c r="M1821" i="34" s="1"/>
  <c r="K1804" i="34"/>
  <c r="L1804" i="34"/>
  <c r="M1804" i="34" s="1"/>
  <c r="K1752" i="34"/>
  <c r="L1752" i="34"/>
  <c r="M1752" i="34" s="1"/>
  <c r="K1733" i="34"/>
  <c r="L1733" i="34"/>
  <c r="M1733" i="34" s="1"/>
  <c r="K1713" i="34"/>
  <c r="L1713" i="34"/>
  <c r="M1713" i="34" s="1"/>
  <c r="K1673" i="34"/>
  <c r="L1673" i="34"/>
  <c r="M1673" i="34" s="1"/>
  <c r="K1805" i="34"/>
  <c r="L1805" i="34"/>
  <c r="M1805" i="34" s="1"/>
  <c r="L1761" i="34"/>
  <c r="M1761" i="34" s="1"/>
  <c r="K1761" i="34"/>
  <c r="K1708" i="34"/>
  <c r="L1708" i="34"/>
  <c r="M1708" i="34" s="1"/>
  <c r="K1669" i="34"/>
  <c r="L1669" i="34"/>
  <c r="M1669" i="34" s="1"/>
  <c r="K1712" i="34"/>
  <c r="L1712" i="34"/>
  <c r="M1712" i="34" s="1"/>
  <c r="K1745" i="34"/>
  <c r="L1745" i="34"/>
  <c r="M1745" i="34" s="1"/>
  <c r="K1724" i="34"/>
  <c r="L1724" i="34"/>
  <c r="M1724" i="34" s="1"/>
  <c r="K1684" i="34"/>
  <c r="L1684" i="34"/>
  <c r="M1684" i="34" s="1"/>
  <c r="K1612" i="34"/>
  <c r="L1612" i="34"/>
  <c r="M1612" i="34" s="1"/>
  <c r="K1560" i="34"/>
  <c r="L1560" i="34"/>
  <c r="M1560" i="34" s="1"/>
  <c r="K1544" i="34"/>
  <c r="L1544" i="34"/>
  <c r="M1544" i="34" s="1"/>
  <c r="K1593" i="34"/>
  <c r="L1593" i="34"/>
  <c r="M1593" i="34" s="1"/>
  <c r="K1568" i="34"/>
  <c r="L1568" i="34"/>
  <c r="M1568" i="34" s="1"/>
  <c r="K1561" i="34"/>
  <c r="L1561" i="34"/>
  <c r="M1561" i="34" s="1"/>
  <c r="K1536" i="34"/>
  <c r="L1536" i="34"/>
  <c r="M1536" i="34" s="1"/>
  <c r="K1524" i="34"/>
  <c r="L1524" i="34"/>
  <c r="M1524" i="34" s="1"/>
  <c r="K1485" i="34"/>
  <c r="L1485" i="34"/>
  <c r="M1485" i="34" s="1"/>
  <c r="K1565" i="34"/>
  <c r="L1565" i="34"/>
  <c r="M1565" i="34" s="1"/>
  <c r="K1480" i="34"/>
  <c r="L1480" i="34"/>
  <c r="M1480" i="34" s="1"/>
  <c r="K1460" i="34"/>
  <c r="L1460" i="34"/>
  <c r="M1460" i="34" s="1"/>
  <c r="K1425" i="34"/>
  <c r="L1425" i="34"/>
  <c r="M1425" i="34" s="1"/>
  <c r="K1397" i="34"/>
  <c r="L1397" i="34"/>
  <c r="M1397" i="34" s="1"/>
  <c r="K1361" i="34"/>
  <c r="L1361" i="34"/>
  <c r="M1361" i="34" s="1"/>
  <c r="K1465" i="34"/>
  <c r="L1465" i="34"/>
  <c r="M1465" i="34" s="1"/>
  <c r="K1453" i="34"/>
  <c r="L1453" i="34"/>
  <c r="M1453" i="34" s="1"/>
  <c r="K1429" i="34"/>
  <c r="L1429" i="34"/>
  <c r="M1429" i="34" s="1"/>
  <c r="K1316" i="34"/>
  <c r="L1316" i="34"/>
  <c r="M1316" i="34" s="1"/>
  <c r="K1272" i="34"/>
  <c r="L1272" i="34"/>
  <c r="M1272" i="34" s="1"/>
  <c r="J1222" i="34"/>
  <c r="K1116" i="34"/>
  <c r="L1116" i="34"/>
  <c r="M1116" i="34" s="1"/>
  <c r="K1088" i="34"/>
  <c r="L1088" i="34"/>
  <c r="M1088" i="34" s="1"/>
  <c r="K1449" i="34"/>
  <c r="L1449" i="34"/>
  <c r="M1449" i="34" s="1"/>
  <c r="K1133" i="34"/>
  <c r="L1133" i="34"/>
  <c r="M1133" i="34" s="1"/>
  <c r="J1472" i="34"/>
  <c r="K1328" i="34"/>
  <c r="L1328" i="34"/>
  <c r="M1328" i="34" s="1"/>
  <c r="K1296" i="34"/>
  <c r="L1296" i="34"/>
  <c r="M1296" i="34" s="1"/>
  <c r="K1280" i="34"/>
  <c r="L1280" i="34"/>
  <c r="M1280" i="34" s="1"/>
  <c r="K1220" i="34"/>
  <c r="L1220" i="34"/>
  <c r="M1220" i="34" s="1"/>
  <c r="K1213" i="34"/>
  <c r="L1213" i="34"/>
  <c r="M1213" i="34" s="1"/>
  <c r="K1197" i="34"/>
  <c r="L1197" i="34"/>
  <c r="M1197" i="34" s="1"/>
  <c r="K1165" i="34"/>
  <c r="L1165" i="34"/>
  <c r="M1165" i="34" s="1"/>
  <c r="K1149" i="34"/>
  <c r="L1149" i="34"/>
  <c r="M1149" i="34" s="1"/>
  <c r="K1172" i="34"/>
  <c r="L1172" i="34"/>
  <c r="M1172" i="34" s="1"/>
  <c r="K1056" i="34"/>
  <c r="L1056" i="34"/>
  <c r="M1056" i="34" s="1"/>
  <c r="K1049" i="34"/>
  <c r="L1049" i="34"/>
  <c r="M1049" i="34" s="1"/>
  <c r="K1017" i="34"/>
  <c r="L1017" i="34"/>
  <c r="M1017" i="34" s="1"/>
  <c r="K1072" i="34"/>
  <c r="L1072" i="34"/>
  <c r="M1072" i="34" s="1"/>
  <c r="K1024" i="34"/>
  <c r="L1024" i="34"/>
  <c r="M1024" i="34" s="1"/>
  <c r="K1008" i="34"/>
  <c r="L1008" i="34"/>
  <c r="M1008" i="34" s="1"/>
  <c r="K997" i="34"/>
  <c r="L997" i="34"/>
  <c r="M997" i="34" s="1"/>
  <c r="K989" i="34"/>
  <c r="L989" i="34"/>
  <c r="M989" i="34" s="1"/>
  <c r="J981" i="34"/>
  <c r="K973" i="34"/>
  <c r="L973" i="34"/>
  <c r="M973" i="34" s="1"/>
  <c r="K956" i="34"/>
  <c r="L956" i="34"/>
  <c r="M956" i="34" s="1"/>
  <c r="K944" i="34"/>
  <c r="L944" i="34"/>
  <c r="M944" i="34" s="1"/>
  <c r="J928" i="34"/>
  <c r="K916" i="34"/>
  <c r="L916" i="34"/>
  <c r="M916" i="34" s="1"/>
  <c r="K904" i="34"/>
  <c r="L904" i="34"/>
  <c r="M904" i="34" s="1"/>
  <c r="K901" i="34"/>
  <c r="L901" i="34"/>
  <c r="M901" i="34" s="1"/>
  <c r="K888" i="34"/>
  <c r="L888" i="34"/>
  <c r="M888" i="34" s="1"/>
  <c r="K885" i="34"/>
  <c r="L885" i="34"/>
  <c r="M885" i="34" s="1"/>
  <c r="K877" i="34"/>
  <c r="L877" i="34"/>
  <c r="M877" i="34" s="1"/>
  <c r="K949" i="34"/>
  <c r="L949" i="34"/>
  <c r="M949" i="34" s="1"/>
  <c r="K813" i="34"/>
  <c r="L813" i="34"/>
  <c r="M813" i="34" s="1"/>
  <c r="K809" i="34"/>
  <c r="L809" i="34"/>
  <c r="M809" i="34" s="1"/>
  <c r="K805" i="34"/>
  <c r="L805" i="34"/>
  <c r="M805" i="34" s="1"/>
  <c r="K801" i="34"/>
  <c r="L801" i="34"/>
  <c r="M801" i="34" s="1"/>
  <c r="K712" i="34"/>
  <c r="L712" i="34"/>
  <c r="M712" i="34" s="1"/>
  <c r="K708" i="34"/>
  <c r="L708" i="34"/>
  <c r="M708" i="34" s="1"/>
  <c r="K704" i="34"/>
  <c r="L704" i="34"/>
  <c r="M704" i="34" s="1"/>
  <c r="K700" i="34"/>
  <c r="L700" i="34"/>
  <c r="M700" i="34" s="1"/>
  <c r="K696" i="34"/>
  <c r="L696" i="34"/>
  <c r="M696" i="34" s="1"/>
  <c r="K692" i="34"/>
  <c r="L692" i="34"/>
  <c r="M692" i="34" s="1"/>
  <c r="K688" i="34"/>
  <c r="L688" i="34"/>
  <c r="M688" i="34" s="1"/>
  <c r="K684" i="34"/>
  <c r="L684" i="34"/>
  <c r="M684" i="34" s="1"/>
  <c r="K680" i="34"/>
  <c r="L680" i="34"/>
  <c r="M680" i="34" s="1"/>
  <c r="K676" i="34"/>
  <c r="L676" i="34"/>
  <c r="M676" i="34" s="1"/>
  <c r="K672" i="34"/>
  <c r="L672" i="34"/>
  <c r="M672" i="34" s="1"/>
  <c r="K653" i="34"/>
  <c r="L653" i="34"/>
  <c r="M653" i="34" s="1"/>
  <c r="K493" i="34"/>
  <c r="L493" i="34"/>
  <c r="M493" i="34" s="1"/>
  <c r="K953" i="34"/>
  <c r="L953" i="34"/>
  <c r="M953" i="34" s="1"/>
  <c r="K617" i="34"/>
  <c r="L617" i="34"/>
  <c r="M617" i="34" s="1"/>
  <c r="K597" i="34"/>
  <c r="L597" i="34"/>
  <c r="M597" i="34" s="1"/>
  <c r="K549" i="34"/>
  <c r="L549" i="34"/>
  <c r="M549" i="34" s="1"/>
  <c r="K529" i="34"/>
  <c r="L529" i="34"/>
  <c r="M529" i="34" s="1"/>
  <c r="K517" i="34"/>
  <c r="L517" i="34"/>
  <c r="M517" i="34" s="1"/>
  <c r="K669" i="34"/>
  <c r="L669" i="34"/>
  <c r="M669" i="34" s="1"/>
  <c r="K481" i="34"/>
  <c r="L481" i="34"/>
  <c r="M481" i="34" s="1"/>
  <c r="K869" i="34"/>
  <c r="L869" i="34"/>
  <c r="M869" i="34" s="1"/>
  <c r="K637" i="34"/>
  <c r="L637" i="34"/>
  <c r="M637" i="34" s="1"/>
  <c r="K453" i="34"/>
  <c r="L453" i="34"/>
  <c r="M453" i="34" s="1"/>
  <c r="K461" i="34"/>
  <c r="L461" i="34"/>
  <c r="M461" i="34" s="1"/>
  <c r="K393" i="34"/>
  <c r="L393" i="34"/>
  <c r="M393" i="34" s="1"/>
  <c r="K297" i="34"/>
  <c r="L297" i="34"/>
  <c r="M297" i="34" s="1"/>
  <c r="K209" i="34"/>
  <c r="L209" i="34"/>
  <c r="M209" i="34" s="1"/>
  <c r="K169" i="34"/>
  <c r="L169" i="34"/>
  <c r="M169" i="34" s="1"/>
  <c r="K153" i="34"/>
  <c r="L153" i="34"/>
  <c r="M153" i="34" s="1"/>
  <c r="J2218" i="34"/>
  <c r="J2054" i="34"/>
  <c r="J2233" i="34"/>
  <c r="J1994" i="34"/>
  <c r="J1937" i="34"/>
  <c r="K2066" i="34"/>
  <c r="L2066" i="34"/>
  <c r="M2066" i="34" s="1"/>
  <c r="J2156" i="34"/>
  <c r="J1985" i="34"/>
  <c r="K2110" i="34"/>
  <c r="L2110" i="34"/>
  <c r="M2110" i="34" s="1"/>
  <c r="K2009" i="34"/>
  <c r="L2009" i="34"/>
  <c r="M2009" i="34" s="1"/>
  <c r="K1840" i="34"/>
  <c r="L1840" i="34"/>
  <c r="M1840" i="34" s="1"/>
  <c r="K1656" i="34"/>
  <c r="L1656" i="34"/>
  <c r="M1656" i="34" s="1"/>
  <c r="J1860" i="34"/>
  <c r="J1785" i="34"/>
  <c r="J1189" i="34"/>
  <c r="J1918" i="34"/>
  <c r="J1156" i="34"/>
  <c r="J1113" i="34"/>
  <c r="K1888" i="34"/>
  <c r="L1888" i="34"/>
  <c r="M1888" i="34" s="1"/>
  <c r="K1569" i="34"/>
  <c r="L1569" i="34"/>
  <c r="M1569" i="34" s="1"/>
  <c r="K1036" i="34"/>
  <c r="L1036" i="34"/>
  <c r="M1036" i="34" s="1"/>
  <c r="J937" i="34"/>
  <c r="J906" i="34"/>
  <c r="K1300" i="34"/>
  <c r="L1300" i="34"/>
  <c r="M1300" i="34" s="1"/>
  <c r="J621" i="34"/>
  <c r="J543" i="34"/>
  <c r="J742" i="34"/>
  <c r="J622" i="34"/>
  <c r="J646" i="34"/>
  <c r="J36" i="34"/>
  <c r="K689" i="34"/>
  <c r="L689" i="34"/>
  <c r="M689" i="34" s="1"/>
  <c r="K205" i="34"/>
  <c r="L205" i="34"/>
  <c r="M205" i="34" s="1"/>
  <c r="J2013" i="34"/>
  <c r="K2070" i="34"/>
  <c r="L2070" i="34"/>
  <c r="M2070" i="34" s="1"/>
  <c r="K1852" i="34"/>
  <c r="L1852" i="34"/>
  <c r="M1852" i="34" s="1"/>
  <c r="J1789" i="34"/>
  <c r="K1617" i="34"/>
  <c r="L1617" i="34"/>
  <c r="M1617" i="34" s="1"/>
  <c r="K1076" i="34"/>
  <c r="L1076" i="34"/>
  <c r="M1076" i="34" s="1"/>
  <c r="K636" i="34"/>
  <c r="L636" i="34"/>
  <c r="M636" i="34" s="1"/>
  <c r="J750" i="34"/>
  <c r="K701" i="34"/>
  <c r="L701" i="34"/>
  <c r="M701" i="34" s="1"/>
  <c r="K2154" i="34"/>
  <c r="L2154" i="34"/>
  <c r="M2154" i="34" s="1"/>
  <c r="K1732" i="34"/>
  <c r="L1732" i="34"/>
  <c r="M1732" i="34" s="1"/>
  <c r="K1084" i="34"/>
  <c r="L1084" i="34"/>
  <c r="M1084" i="34" s="1"/>
  <c r="M2279" i="34"/>
  <c r="K2279" i="34"/>
  <c r="S2279" i="34"/>
  <c r="J1303" i="34"/>
  <c r="J479" i="34"/>
  <c r="J1379" i="34"/>
  <c r="J1812" i="34"/>
  <c r="J1355" i="34"/>
  <c r="J1437" i="34"/>
  <c r="J1843" i="34"/>
  <c r="J1457" i="34"/>
  <c r="J837" i="34"/>
  <c r="J1776" i="34"/>
  <c r="J1031" i="34"/>
  <c r="J1513" i="34"/>
  <c r="J1390" i="34"/>
  <c r="J1945" i="34"/>
  <c r="J1386" i="34"/>
  <c r="J1928" i="34"/>
  <c r="J1658" i="34"/>
  <c r="J1193" i="34"/>
  <c r="J1497" i="34"/>
  <c r="J1231" i="34"/>
  <c r="J2048" i="34"/>
  <c r="J1701" i="34"/>
  <c r="J1205" i="34"/>
  <c r="J425" i="34"/>
  <c r="J1445" i="34"/>
  <c r="J1441" i="34"/>
  <c r="J828" i="34"/>
  <c r="J1291" i="34"/>
  <c r="J2097" i="34"/>
  <c r="J394" i="34"/>
  <c r="J214" i="34"/>
  <c r="J2161" i="34"/>
  <c r="J1519" i="34"/>
  <c r="J2128" i="34"/>
  <c r="J1083" i="34"/>
  <c r="J1295" i="34"/>
  <c r="J1005" i="34"/>
  <c r="J2160" i="34"/>
  <c r="J469" i="34"/>
  <c r="J194" i="34"/>
  <c r="J2074" i="34"/>
  <c r="J1176" i="34"/>
  <c r="J2060" i="34"/>
  <c r="J2173" i="34"/>
  <c r="J1343" i="34"/>
  <c r="J1248" i="34"/>
  <c r="J830" i="34"/>
  <c r="J1703" i="34"/>
  <c r="J1359" i="34"/>
  <c r="J1900" i="34"/>
  <c r="J1528" i="34"/>
  <c r="J1184" i="34"/>
  <c r="J1120" i="34"/>
  <c r="J834" i="34"/>
  <c r="J1104" i="34"/>
  <c r="J1048" i="34"/>
  <c r="J824" i="34"/>
  <c r="J207" i="34"/>
  <c r="J821" i="34"/>
  <c r="J244" i="34"/>
  <c r="J2127" i="34"/>
  <c r="J2157" i="34"/>
  <c r="J2067" i="34"/>
  <c r="J2035" i="34"/>
  <c r="J2181" i="34"/>
  <c r="J1926" i="34"/>
  <c r="J1632" i="34"/>
  <c r="J1532" i="34"/>
  <c r="J1903" i="34"/>
  <c r="J1867" i="34"/>
  <c r="J1327" i="34"/>
  <c r="J1547" i="34"/>
  <c r="J1430" i="34"/>
  <c r="J1422" i="34"/>
  <c r="J1198" i="34"/>
  <c r="J1311" i="34"/>
  <c r="J1099" i="34"/>
  <c r="J477" i="34"/>
  <c r="J1279" i="34"/>
  <c r="J179" i="34"/>
  <c r="J839" i="34"/>
  <c r="J608" i="34"/>
  <c r="J2196" i="34"/>
  <c r="J2158" i="34"/>
  <c r="J2145" i="34"/>
  <c r="J2130" i="34"/>
  <c r="J2123" i="34"/>
  <c r="J2114" i="34"/>
  <c r="J2087" i="34"/>
  <c r="J2047" i="34"/>
  <c r="J2041" i="34"/>
  <c r="J2021" i="34"/>
  <c r="J2014" i="34"/>
  <c r="J1998" i="34"/>
  <c r="J1963" i="34"/>
  <c r="J1899" i="34"/>
  <c r="J1870" i="34"/>
  <c r="J1898" i="34"/>
  <c r="J1882" i="34"/>
  <c r="J1853" i="34"/>
  <c r="J1720" i="34"/>
  <c r="J1614" i="34"/>
  <c r="J1763" i="34"/>
  <c r="J1577" i="34"/>
  <c r="J1626" i="34"/>
  <c r="J1566" i="34"/>
  <c r="J1464" i="34"/>
  <c r="J1443" i="34"/>
  <c r="J1516" i="34"/>
  <c r="J1309" i="34"/>
  <c r="J1253" i="34"/>
  <c r="J1237" i="34"/>
  <c r="J1225" i="34"/>
  <c r="J1215" i="34"/>
  <c r="J1349" i="34"/>
  <c r="J1258" i="34"/>
  <c r="J1115" i="34"/>
  <c r="J1214" i="34"/>
  <c r="J1169" i="34"/>
  <c r="J1153" i="34"/>
  <c r="J1007" i="34"/>
  <c r="J950" i="34"/>
  <c r="J934" i="34"/>
  <c r="J907" i="34"/>
  <c r="J891" i="34"/>
  <c r="J875" i="34"/>
  <c r="J865" i="34"/>
  <c r="J836" i="34"/>
  <c r="J779" i="34"/>
  <c r="J820" i="34"/>
  <c r="J760" i="34"/>
  <c r="J699" i="34"/>
  <c r="J683" i="34"/>
  <c r="J619" i="34"/>
  <c r="J588" i="34"/>
  <c r="J560" i="34"/>
  <c r="J548" i="34"/>
  <c r="J540" i="34"/>
  <c r="J520" i="34"/>
  <c r="J513" i="34"/>
  <c r="J505" i="34"/>
  <c r="J776" i="34"/>
  <c r="J648" i="34"/>
  <c r="J739" i="34"/>
  <c r="J656" i="34"/>
  <c r="J402" i="34"/>
  <c r="J363" i="34"/>
  <c r="J305" i="34"/>
  <c r="J295" i="34"/>
  <c r="J291" i="34"/>
  <c r="J265" i="34"/>
  <c r="J229" i="34"/>
  <c r="J216" i="34"/>
  <c r="J198" i="34"/>
  <c r="J389" i="34"/>
  <c r="J202" i="34"/>
  <c r="J187" i="34"/>
  <c r="J312" i="34"/>
  <c r="J203" i="34"/>
  <c r="J152" i="34"/>
  <c r="J146" i="34"/>
  <c r="J117" i="34"/>
  <c r="J112" i="34"/>
  <c r="J77" i="34"/>
  <c r="J64" i="34"/>
  <c r="J38" i="34"/>
  <c r="J16" i="34"/>
  <c r="J15" i="34"/>
  <c r="J108" i="34"/>
  <c r="J2219" i="34"/>
  <c r="J1967" i="34"/>
  <c r="J1938" i="34"/>
  <c r="J1902" i="34"/>
  <c r="J1850" i="34"/>
  <c r="J1828" i="34"/>
  <c r="J1820" i="34"/>
  <c r="J1803" i="34"/>
  <c r="J1824" i="34"/>
  <c r="J1807" i="34"/>
  <c r="J1500" i="34"/>
  <c r="J1416" i="34"/>
  <c r="J1073" i="34"/>
  <c r="J1273" i="34"/>
  <c r="J1234" i="34"/>
  <c r="J1132" i="34"/>
  <c r="J1055" i="34"/>
  <c r="J1020" i="34"/>
  <c r="J1015" i="34"/>
  <c r="J1003" i="34"/>
  <c r="J987" i="34"/>
  <c r="J968" i="34"/>
  <c r="J957" i="34"/>
  <c r="J706" i="34"/>
  <c r="J690" i="34"/>
  <c r="J657" i="34"/>
  <c r="J638" i="34"/>
  <c r="J630" i="34"/>
  <c r="J602" i="34"/>
  <c r="J580" i="34"/>
  <c r="J565" i="34"/>
  <c r="J756" i="34"/>
  <c r="J674" i="34"/>
  <c r="J724" i="34"/>
  <c r="J788" i="34"/>
  <c r="J695" i="34"/>
  <c r="J339" i="34"/>
  <c r="J327" i="34"/>
  <c r="J317" i="34"/>
  <c r="J350" i="34"/>
  <c r="J356" i="34"/>
  <c r="J328" i="34"/>
  <c r="J270" i="34"/>
  <c r="J257" i="34"/>
  <c r="J440" i="34"/>
  <c r="J412" i="34"/>
  <c r="J296" i="34"/>
  <c r="J292" i="34"/>
  <c r="J217" i="34"/>
  <c r="J99" i="34"/>
  <c r="J367" i="34"/>
  <c r="J309" i="34"/>
  <c r="J245" i="34"/>
  <c r="J212" i="34"/>
  <c r="J156" i="34"/>
  <c r="J132" i="34"/>
  <c r="J121" i="34"/>
  <c r="J115" i="34"/>
  <c r="J100" i="34"/>
  <c r="J95" i="34"/>
  <c r="J90" i="34"/>
  <c r="J81" i="34"/>
  <c r="J68" i="34"/>
  <c r="J52" i="34"/>
  <c r="J42" i="34"/>
  <c r="J151" i="34"/>
  <c r="J37" i="34"/>
  <c r="J114" i="34"/>
  <c r="J48" i="34"/>
  <c r="J33" i="34"/>
  <c r="J2213" i="34"/>
  <c r="J2103" i="34"/>
  <c r="J2217" i="34"/>
  <c r="J2221" i="34"/>
  <c r="J2204" i="34"/>
  <c r="J2174" i="34"/>
  <c r="J2151" i="34"/>
  <c r="J2125" i="34"/>
  <c r="J2121" i="34"/>
  <c r="J2119" i="34"/>
  <c r="J2099" i="34"/>
  <c r="J2091" i="34"/>
  <c r="J2073" i="34"/>
  <c r="J2018" i="34"/>
  <c r="J2004" i="34"/>
  <c r="J1991" i="34"/>
  <c r="J1986" i="34"/>
  <c r="J1982" i="34"/>
  <c r="J1971" i="34"/>
  <c r="J1955" i="34"/>
  <c r="J1946" i="34"/>
  <c r="J1942" i="34"/>
  <c r="J1890" i="34"/>
  <c r="J1874" i="34"/>
  <c r="J1866" i="34"/>
  <c r="J1861" i="34"/>
  <c r="J1778" i="34"/>
  <c r="J1736" i="34"/>
  <c r="J1654" i="34"/>
  <c r="J1759" i="34"/>
  <c r="J1716" i="34"/>
  <c r="J1702" i="34"/>
  <c r="J1522" i="34"/>
  <c r="J1510" i="34"/>
  <c r="J1556" i="34"/>
  <c r="J1548" i="34"/>
  <c r="J1533" i="34"/>
  <c r="J1504" i="34"/>
  <c r="J1772" i="34"/>
  <c r="J1710" i="34"/>
  <c r="J1600" i="34"/>
  <c r="J1559" i="34"/>
  <c r="J1672" i="34"/>
  <c r="J1664" i="34"/>
  <c r="J1543" i="34"/>
  <c r="J1537" i="34"/>
  <c r="J1468" i="34"/>
  <c r="J1423" i="34"/>
  <c r="J1403" i="34"/>
  <c r="J1380" i="34"/>
  <c r="J1419" i="34"/>
  <c r="J1459" i="34"/>
  <c r="J1427" i="34"/>
  <c r="J1412" i="34"/>
  <c r="J1376" i="34"/>
  <c r="J1325" i="34"/>
  <c r="J1118" i="34"/>
  <c r="J1489" i="34"/>
  <c r="J1345" i="34"/>
  <c r="J1329" i="34"/>
  <c r="J1313" i="34"/>
  <c r="J1297" i="34"/>
  <c r="J1281" i="34"/>
  <c r="J1270" i="34"/>
  <c r="J1250" i="34"/>
  <c r="J1241" i="34"/>
  <c r="J1199" i="34"/>
  <c r="J1177" i="34"/>
  <c r="J1125" i="34"/>
  <c r="J1372" i="34"/>
  <c r="J1301" i="34"/>
  <c r="J1181" i="34"/>
  <c r="J1137" i="34"/>
  <c r="J1086" i="34"/>
  <c r="J1081" i="34"/>
  <c r="J1456" i="34"/>
  <c r="J1447" i="34"/>
  <c r="J1353" i="34"/>
  <c r="J1337" i="34"/>
  <c r="J1305" i="34"/>
  <c r="J1266" i="34"/>
  <c r="J1178" i="34"/>
  <c r="J1097" i="34"/>
  <c r="J995" i="34"/>
  <c r="J979" i="34"/>
  <c r="J918" i="34"/>
  <c r="J903" i="34"/>
  <c r="J887" i="34"/>
  <c r="J1016" i="34"/>
  <c r="J972" i="34"/>
  <c r="J954" i="34"/>
  <c r="J942" i="34"/>
  <c r="J926" i="34"/>
  <c r="J914" i="34"/>
  <c r="J899" i="34"/>
  <c r="J879" i="34"/>
  <c r="J857" i="34"/>
  <c r="J840" i="34"/>
  <c r="J831" i="34"/>
  <c r="J823" i="34"/>
  <c r="J751" i="34"/>
  <c r="J735" i="34"/>
  <c r="J752" i="34"/>
  <c r="J720" i="34"/>
  <c r="J572" i="34"/>
  <c r="J556" i="34"/>
  <c r="J615" i="34"/>
  <c r="J610" i="34"/>
  <c r="J552" i="34"/>
  <c r="J544" i="34"/>
  <c r="J536" i="34"/>
  <c r="J527" i="34"/>
  <c r="J516" i="34"/>
  <c r="J509" i="34"/>
  <c r="J819" i="34"/>
  <c r="J744" i="34"/>
  <c r="J728" i="34"/>
  <c r="J666" i="34"/>
  <c r="J812" i="34"/>
  <c r="J803" i="34"/>
  <c r="J784" i="34"/>
  <c r="J759" i="34"/>
  <c r="J698" i="34"/>
  <c r="J682" i="34"/>
  <c r="J850" i="34"/>
  <c r="J843" i="34"/>
  <c r="J827" i="34"/>
  <c r="J772" i="34"/>
  <c r="J723" i="34"/>
  <c r="J435" i="34"/>
  <c r="J816" i="34"/>
  <c r="J807" i="34"/>
  <c r="J787" i="34"/>
  <c r="J661" i="34"/>
  <c r="J439" i="34"/>
  <c r="J399" i="34"/>
  <c r="J395" i="34"/>
  <c r="J388" i="34"/>
  <c r="J384" i="34"/>
  <c r="J380" i="34"/>
  <c r="J376" i="34"/>
  <c r="J355" i="34"/>
  <c r="J345" i="34"/>
  <c r="J331" i="34"/>
  <c r="J320" i="34"/>
  <c r="J299" i="34"/>
  <c r="J284" i="34"/>
  <c r="J273" i="34"/>
  <c r="J253" i="34"/>
  <c r="J249" i="34"/>
  <c r="J241" i="34"/>
  <c r="J208" i="34"/>
  <c r="J436" i="34"/>
  <c r="J385" i="34"/>
  <c r="J307" i="34"/>
  <c r="J430" i="34"/>
  <c r="J374" i="34"/>
  <c r="J334" i="34"/>
  <c r="J288" i="34"/>
  <c r="J250" i="34"/>
  <c r="J233" i="34"/>
  <c r="J220" i="34"/>
  <c r="J181" i="34"/>
  <c r="J166" i="34"/>
  <c r="J135" i="34"/>
  <c r="J63" i="34"/>
  <c r="J400" i="34"/>
  <c r="J221" i="34"/>
  <c r="J199" i="34"/>
  <c r="J170" i="34"/>
  <c r="J160" i="34"/>
  <c r="J136" i="34"/>
  <c r="J125" i="34"/>
  <c r="J103" i="34"/>
  <c r="J93" i="34"/>
  <c r="J57" i="34"/>
  <c r="J145" i="34"/>
  <c r="J92" i="34"/>
  <c r="J80" i="34"/>
  <c r="J128" i="34"/>
  <c r="J41" i="34"/>
  <c r="J2209" i="34"/>
  <c r="J2197" i="34"/>
  <c r="J2187" i="34"/>
  <c r="J2182" i="34"/>
  <c r="J2170" i="34"/>
  <c r="J2167" i="34"/>
  <c r="J2162" i="34"/>
  <c r="J2116" i="34"/>
  <c r="J2095" i="34"/>
  <c r="J2080" i="34"/>
  <c r="J2102" i="34"/>
  <c r="J2094" i="34"/>
  <c r="J2107" i="34"/>
  <c r="J2068" i="34"/>
  <c r="J2045" i="34"/>
  <c r="J2025" i="34"/>
  <c r="J2024" i="34"/>
  <c r="J2002" i="34"/>
  <c r="J1978" i="34"/>
  <c r="J1995" i="34"/>
  <c r="J1975" i="34"/>
  <c r="J1959" i="34"/>
  <c r="J1950" i="34"/>
  <c r="J1924" i="34"/>
  <c r="J1878" i="34"/>
  <c r="J1857" i="34"/>
  <c r="J1920" i="34"/>
  <c r="J1916" i="34"/>
  <c r="J1912" i="34"/>
  <c r="J1908" i="34"/>
  <c r="J1905" i="34"/>
  <c r="J1845" i="34"/>
  <c r="J1839" i="34"/>
  <c r="J1796" i="34"/>
  <c r="J1790" i="34"/>
  <c r="J1766" i="34"/>
  <c r="J1629" i="34"/>
  <c r="J1640" i="34"/>
  <c r="J1755" i="34"/>
  <c r="J1691" i="34"/>
  <c r="J1570" i="34"/>
  <c r="J1771" i="34"/>
  <c r="J1637" i="34"/>
  <c r="J1539" i="34"/>
  <c r="J1483" i="34"/>
  <c r="J1475" i="34"/>
  <c r="J1647" i="34"/>
  <c r="J1620" i="34"/>
  <c r="J1674" i="34"/>
  <c r="J1665" i="34"/>
  <c r="J1613" i="34"/>
  <c r="J1608" i="34"/>
  <c r="J1575" i="34"/>
  <c r="J1552" i="34"/>
  <c r="J1435" i="34"/>
  <c r="J1415" i="34"/>
  <c r="J1491" i="34"/>
  <c r="J1444" i="34"/>
  <c r="J1431" i="34"/>
  <c r="J1388" i="34"/>
  <c r="J1364" i="34"/>
  <c r="J1269" i="34"/>
  <c r="J1261" i="34"/>
  <c r="J1488" i="34"/>
  <c r="J1471" i="34"/>
  <c r="J1467" i="34"/>
  <c r="J1463" i="34"/>
  <c r="J1407" i="34"/>
  <c r="J1404" i="34"/>
  <c r="J1399" i="34"/>
  <c r="J1341" i="34"/>
  <c r="J1170" i="34"/>
  <c r="J1145" i="34"/>
  <c r="J1089" i="34"/>
  <c r="J1265" i="34"/>
  <c r="J1262" i="34"/>
  <c r="J1257" i="34"/>
  <c r="J1161" i="34"/>
  <c r="J1479" i="34"/>
  <c r="J1420" i="34"/>
  <c r="J1365" i="34"/>
  <c r="J1317" i="34"/>
  <c r="J1285" i="34"/>
  <c r="J1245" i="34"/>
  <c r="J1242" i="34"/>
  <c r="J1229" i="34"/>
  <c r="J1210" i="34"/>
  <c r="J1203" i="34"/>
  <c r="J1200" i="34"/>
  <c r="J1191" i="34"/>
  <c r="J1158" i="34"/>
  <c r="J1274" i="34"/>
  <c r="J1233" i="34"/>
  <c r="J1185" i="34"/>
  <c r="J1110" i="34"/>
  <c r="J1059" i="34"/>
  <c r="J1062" i="34"/>
  <c r="J960" i="34"/>
  <c r="J946" i="34"/>
  <c r="J930" i="34"/>
  <c r="J1011" i="34"/>
  <c r="J999" i="34"/>
  <c r="J991" i="34"/>
  <c r="J983" i="34"/>
  <c r="J975" i="34"/>
  <c r="J964" i="34"/>
  <c r="J938" i="34"/>
  <c r="J922" i="34"/>
  <c r="J895" i="34"/>
  <c r="J883" i="34"/>
  <c r="J871" i="34"/>
  <c r="J791" i="34"/>
  <c r="J775" i="34"/>
  <c r="J710" i="34"/>
  <c r="J686" i="34"/>
  <c r="J678" i="34"/>
  <c r="J796" i="34"/>
  <c r="J780" i="34"/>
  <c r="J748" i="34"/>
  <c r="J716" i="34"/>
  <c r="J667" i="34"/>
  <c r="J641" i="34"/>
  <c r="J634" i="34"/>
  <c r="J626" i="34"/>
  <c r="J606" i="34"/>
  <c r="J584" i="34"/>
  <c r="J576" i="34"/>
  <c r="J569" i="34"/>
  <c r="J768" i="34"/>
  <c r="J743" i="34"/>
  <c r="J727" i="34"/>
  <c r="J811" i="34"/>
  <c r="J792" i="34"/>
  <c r="J783" i="34"/>
  <c r="J707" i="34"/>
  <c r="J691" i="34"/>
  <c r="J861" i="34"/>
  <c r="J854" i="34"/>
  <c r="J771" i="34"/>
  <c r="J740" i="34"/>
  <c r="J731" i="34"/>
  <c r="J652" i="34"/>
  <c r="J269" i="34"/>
  <c r="J815" i="34"/>
  <c r="J795" i="34"/>
  <c r="J763" i="34"/>
  <c r="J711" i="34"/>
  <c r="J702" i="34"/>
  <c r="J679" i="34"/>
  <c r="J670" i="34"/>
  <c r="J660" i="34"/>
  <c r="J482" i="34"/>
  <c r="J429" i="34"/>
  <c r="J426" i="34"/>
  <c r="J422" i="34"/>
  <c r="J418" i="34"/>
  <c r="J415" i="34"/>
  <c r="J411" i="34"/>
  <c r="J371" i="34"/>
  <c r="J359" i="34"/>
  <c r="J349" i="34"/>
  <c r="J337" i="34"/>
  <c r="J333" i="34"/>
  <c r="J324" i="34"/>
  <c r="J287" i="34"/>
  <c r="J277" i="34"/>
  <c r="J256" i="34"/>
  <c r="J396" i="34"/>
  <c r="J392" i="34"/>
  <c r="J302" i="34"/>
  <c r="J195" i="34"/>
  <c r="J180" i="34"/>
  <c r="J360" i="34"/>
  <c r="J325" i="34"/>
  <c r="J278" i="34"/>
  <c r="J274" i="34"/>
  <c r="J262" i="34"/>
  <c r="J260" i="34"/>
  <c r="J232" i="34"/>
  <c r="J230" i="34"/>
  <c r="J183" i="34"/>
  <c r="J372" i="34"/>
  <c r="J352" i="34"/>
  <c r="J340" i="34"/>
  <c r="J285" i="34"/>
  <c r="J120" i="34"/>
  <c r="J89" i="34"/>
  <c r="J71" i="34"/>
  <c r="J12" i="34"/>
  <c r="J419" i="34"/>
  <c r="J321" i="34"/>
  <c r="J238" i="34"/>
  <c r="J225" i="34"/>
  <c r="J191" i="34"/>
  <c r="J173" i="34"/>
  <c r="J163" i="34"/>
  <c r="J142" i="34"/>
  <c r="J129" i="34"/>
  <c r="J87" i="34"/>
  <c r="J72" i="34"/>
  <c r="J49" i="34"/>
  <c r="J34" i="34"/>
  <c r="J13" i="34"/>
  <c r="J155" i="34"/>
  <c r="J139" i="34"/>
  <c r="J111" i="34"/>
  <c r="H17" i="10"/>
  <c r="D17" i="10"/>
  <c r="F17" i="10"/>
  <c r="E17" i="10"/>
  <c r="J17" i="10"/>
  <c r="I17" i="10"/>
  <c r="K1434" i="34" l="1"/>
  <c r="J1725" i="34"/>
  <c r="K1725" i="34" s="1"/>
  <c r="J218" i="34"/>
  <c r="L372" i="34"/>
  <c r="M372" i="34" s="1"/>
  <c r="K372" i="34"/>
  <c r="L418" i="34"/>
  <c r="M418" i="34" s="1"/>
  <c r="K418" i="34"/>
  <c r="L811" i="34"/>
  <c r="M811" i="34" s="1"/>
  <c r="K811" i="34"/>
  <c r="K871" i="34"/>
  <c r="L871" i="34"/>
  <c r="M871" i="34" s="1"/>
  <c r="L930" i="34"/>
  <c r="M930" i="34" s="1"/>
  <c r="K930" i="34"/>
  <c r="K1191" i="34"/>
  <c r="L1191" i="34"/>
  <c r="M1191" i="34" s="1"/>
  <c r="L1170" i="34"/>
  <c r="M1170" i="34" s="1"/>
  <c r="K1170" i="34"/>
  <c r="J1218" i="34"/>
  <c r="L34" i="34"/>
  <c r="M34" i="34" s="1"/>
  <c r="K34" i="34"/>
  <c r="K87" i="34"/>
  <c r="L87" i="34"/>
  <c r="M87" i="34" s="1"/>
  <c r="L419" i="34"/>
  <c r="M419" i="34" s="1"/>
  <c r="K419" i="34"/>
  <c r="J56" i="34"/>
  <c r="J124" i="34"/>
  <c r="K232" i="34"/>
  <c r="L232" i="34"/>
  <c r="M232" i="34" s="1"/>
  <c r="L274" i="34"/>
  <c r="M274" i="34" s="1"/>
  <c r="K274" i="34"/>
  <c r="L195" i="34"/>
  <c r="M195" i="34" s="1"/>
  <c r="K195" i="34"/>
  <c r="K302" i="34"/>
  <c r="L302" i="34"/>
  <c r="M302" i="34" s="1"/>
  <c r="L371" i="34"/>
  <c r="M371" i="34" s="1"/>
  <c r="K371" i="34"/>
  <c r="L426" i="34"/>
  <c r="M426" i="34" s="1"/>
  <c r="K426" i="34"/>
  <c r="L482" i="34"/>
  <c r="M482" i="34" s="1"/>
  <c r="K482" i="34"/>
  <c r="K854" i="34"/>
  <c r="L854" i="34"/>
  <c r="M854" i="34" s="1"/>
  <c r="L691" i="34"/>
  <c r="M691" i="34" s="1"/>
  <c r="K691" i="34"/>
  <c r="K743" i="34"/>
  <c r="L743" i="34"/>
  <c r="M743" i="34" s="1"/>
  <c r="K780" i="34"/>
  <c r="L780" i="34"/>
  <c r="M780" i="34" s="1"/>
  <c r="J694" i="34"/>
  <c r="K775" i="34"/>
  <c r="L775" i="34"/>
  <c r="M775" i="34" s="1"/>
  <c r="K983" i="34"/>
  <c r="L983" i="34"/>
  <c r="M983" i="34" s="1"/>
  <c r="K960" i="34"/>
  <c r="L960" i="34"/>
  <c r="M960" i="34" s="1"/>
  <c r="K1233" i="34"/>
  <c r="L1233" i="34"/>
  <c r="M1233" i="34" s="1"/>
  <c r="L1203" i="34"/>
  <c r="M1203" i="34" s="1"/>
  <c r="K1203" i="34"/>
  <c r="K1245" i="34"/>
  <c r="L1245" i="34"/>
  <c r="M1245" i="34" s="1"/>
  <c r="K1317" i="34"/>
  <c r="L1317" i="34"/>
  <c r="M1317" i="34" s="1"/>
  <c r="K1161" i="34"/>
  <c r="L1161" i="34"/>
  <c r="M1161" i="34" s="1"/>
  <c r="K1265" i="34"/>
  <c r="L1265" i="34"/>
  <c r="M1265" i="34" s="1"/>
  <c r="J1293" i="34"/>
  <c r="K1463" i="34"/>
  <c r="L1463" i="34"/>
  <c r="M1463" i="34" s="1"/>
  <c r="K1471" i="34"/>
  <c r="L1471" i="34"/>
  <c r="M1471" i="34" s="1"/>
  <c r="K1261" i="34"/>
  <c r="L1261" i="34"/>
  <c r="M1261" i="34" s="1"/>
  <c r="L1674" i="34"/>
  <c r="M1674" i="34" s="1"/>
  <c r="K1674" i="34"/>
  <c r="J1529" i="34"/>
  <c r="K1637" i="34"/>
  <c r="L1637" i="34"/>
  <c r="M1637" i="34" s="1"/>
  <c r="L1771" i="34"/>
  <c r="M1771" i="34" s="1"/>
  <c r="K1771" i="34"/>
  <c r="L1570" i="34"/>
  <c r="M1570" i="34" s="1"/>
  <c r="K1570" i="34"/>
  <c r="L1691" i="34"/>
  <c r="M1691" i="34" s="1"/>
  <c r="K1691" i="34"/>
  <c r="L1755" i="34"/>
  <c r="M1755" i="34" s="1"/>
  <c r="K1755" i="34"/>
  <c r="K1640" i="34"/>
  <c r="L1640" i="34"/>
  <c r="M1640" i="34" s="1"/>
  <c r="J1814" i="34"/>
  <c r="L1905" i="34"/>
  <c r="M1905" i="34" s="1"/>
  <c r="K1905" i="34"/>
  <c r="K1908" i="34"/>
  <c r="L1908" i="34"/>
  <c r="M1908" i="34" s="1"/>
  <c r="K1924" i="34"/>
  <c r="L1924" i="34"/>
  <c r="M1924" i="34" s="1"/>
  <c r="L1995" i="34"/>
  <c r="M1995" i="34" s="1"/>
  <c r="K1995" i="34"/>
  <c r="J2015" i="34"/>
  <c r="J2053" i="34"/>
  <c r="K2094" i="34"/>
  <c r="L2094" i="34"/>
  <c r="M2094" i="34" s="1"/>
  <c r="K2162" i="34"/>
  <c r="L2162" i="34"/>
  <c r="M2162" i="34" s="1"/>
  <c r="K2187" i="34"/>
  <c r="L2187" i="34"/>
  <c r="M2187" i="34" s="1"/>
  <c r="K2197" i="34"/>
  <c r="L2197" i="34"/>
  <c r="M2197" i="34" s="1"/>
  <c r="J76" i="34"/>
  <c r="K136" i="34"/>
  <c r="L136" i="34"/>
  <c r="M136" i="34" s="1"/>
  <c r="L170" i="34"/>
  <c r="M170" i="34" s="1"/>
  <c r="K170" i="34"/>
  <c r="K199" i="34"/>
  <c r="L199" i="34"/>
  <c r="M199" i="34" s="1"/>
  <c r="K63" i="34"/>
  <c r="L63" i="34"/>
  <c r="M63" i="34" s="1"/>
  <c r="K135" i="34"/>
  <c r="L135" i="34"/>
  <c r="M135" i="34" s="1"/>
  <c r="K181" i="34"/>
  <c r="L181" i="34"/>
  <c r="M181" i="34" s="1"/>
  <c r="K430" i="34"/>
  <c r="L430" i="34"/>
  <c r="M430" i="34" s="1"/>
  <c r="L436" i="34"/>
  <c r="M436" i="34" s="1"/>
  <c r="K436" i="34"/>
  <c r="K273" i="34"/>
  <c r="L273" i="34"/>
  <c r="M273" i="34" s="1"/>
  <c r="L331" i="34"/>
  <c r="M331" i="34" s="1"/>
  <c r="K331" i="34"/>
  <c r="L380" i="34"/>
  <c r="M380" i="34" s="1"/>
  <c r="K380" i="34"/>
  <c r="L395" i="34"/>
  <c r="M395" i="34" s="1"/>
  <c r="K395" i="34"/>
  <c r="K816" i="34"/>
  <c r="L816" i="34"/>
  <c r="M816" i="34" s="1"/>
  <c r="L723" i="34"/>
  <c r="M723" i="34" s="1"/>
  <c r="K723" i="34"/>
  <c r="L843" i="34"/>
  <c r="M843" i="34" s="1"/>
  <c r="K843" i="34"/>
  <c r="K759" i="34"/>
  <c r="L759" i="34"/>
  <c r="M759" i="34" s="1"/>
  <c r="K544" i="34"/>
  <c r="L544" i="34"/>
  <c r="M544" i="34" s="1"/>
  <c r="L610" i="34"/>
  <c r="M610" i="34" s="1"/>
  <c r="K610" i="34"/>
  <c r="K840" i="34"/>
  <c r="L840" i="34"/>
  <c r="M840" i="34" s="1"/>
  <c r="L899" i="34"/>
  <c r="M899" i="34" s="1"/>
  <c r="K899" i="34"/>
  <c r="L954" i="34"/>
  <c r="M954" i="34" s="1"/>
  <c r="K954" i="34"/>
  <c r="K1016" i="34"/>
  <c r="L1016" i="34"/>
  <c r="M1016" i="34" s="1"/>
  <c r="K918" i="34"/>
  <c r="L918" i="34"/>
  <c r="M918" i="34" s="1"/>
  <c r="J1051" i="34"/>
  <c r="L1266" i="34"/>
  <c r="M1266" i="34" s="1"/>
  <c r="K1266" i="34"/>
  <c r="K1337" i="34"/>
  <c r="L1337" i="34"/>
  <c r="M1337" i="34" s="1"/>
  <c r="K1086" i="34"/>
  <c r="L1086" i="34"/>
  <c r="M1086" i="34" s="1"/>
  <c r="K1181" i="34"/>
  <c r="L1181" i="34"/>
  <c r="M1181" i="34" s="1"/>
  <c r="K1372" i="34"/>
  <c r="L1372" i="34"/>
  <c r="M1372" i="34" s="1"/>
  <c r="K1125" i="34"/>
  <c r="L1125" i="34"/>
  <c r="M1125" i="34" s="1"/>
  <c r="L1250" i="34"/>
  <c r="M1250" i="34" s="1"/>
  <c r="K1250" i="34"/>
  <c r="J1369" i="34"/>
  <c r="K1118" i="34"/>
  <c r="L1118" i="34"/>
  <c r="M1118" i="34" s="1"/>
  <c r="K1376" i="34"/>
  <c r="L1376" i="34"/>
  <c r="M1376" i="34" s="1"/>
  <c r="L1419" i="34"/>
  <c r="M1419" i="34" s="1"/>
  <c r="K1419" i="34"/>
  <c r="L1403" i="34"/>
  <c r="M1403" i="34" s="1"/>
  <c r="K1403" i="34"/>
  <c r="J1682" i="34"/>
  <c r="K1710" i="34"/>
  <c r="L1710" i="34"/>
  <c r="M1710" i="34" s="1"/>
  <c r="K1510" i="34"/>
  <c r="L1510" i="34"/>
  <c r="M1510" i="34" s="1"/>
  <c r="K1759" i="34"/>
  <c r="L1759" i="34"/>
  <c r="M1759" i="34" s="1"/>
  <c r="K1946" i="34"/>
  <c r="L1946" i="34"/>
  <c r="M1946" i="34" s="1"/>
  <c r="K1986" i="34"/>
  <c r="L1986" i="34"/>
  <c r="M1986" i="34" s="1"/>
  <c r="K2125" i="34"/>
  <c r="L2125" i="34"/>
  <c r="M2125" i="34" s="1"/>
  <c r="K2204" i="34"/>
  <c r="L2204" i="34"/>
  <c r="M2204" i="34" s="1"/>
  <c r="L100" i="34"/>
  <c r="M100" i="34" s="1"/>
  <c r="K100" i="34"/>
  <c r="J206" i="34"/>
  <c r="K245" i="34"/>
  <c r="L245" i="34"/>
  <c r="M245" i="34" s="1"/>
  <c r="L292" i="34"/>
  <c r="M292" i="34" s="1"/>
  <c r="K292" i="34"/>
  <c r="K270" i="34"/>
  <c r="L270" i="34"/>
  <c r="M270" i="34" s="1"/>
  <c r="K350" i="34"/>
  <c r="L350" i="34"/>
  <c r="M350" i="34" s="1"/>
  <c r="J377" i="34"/>
  <c r="L339" i="34"/>
  <c r="M339" i="34" s="1"/>
  <c r="K339" i="34"/>
  <c r="K724" i="34"/>
  <c r="L724" i="34"/>
  <c r="M724" i="34" s="1"/>
  <c r="L674" i="34"/>
  <c r="M674" i="34" s="1"/>
  <c r="K674" i="34"/>
  <c r="K565" i="34"/>
  <c r="L565" i="34"/>
  <c r="M565" i="34" s="1"/>
  <c r="L602" i="34"/>
  <c r="M602" i="34" s="1"/>
  <c r="K602" i="34"/>
  <c r="L706" i="34"/>
  <c r="M706" i="34" s="1"/>
  <c r="K706" i="34"/>
  <c r="L987" i="34"/>
  <c r="M987" i="34" s="1"/>
  <c r="K987" i="34"/>
  <c r="K1015" i="34"/>
  <c r="L1015" i="34"/>
  <c r="M1015" i="34" s="1"/>
  <c r="K1132" i="34"/>
  <c r="L1132" i="34"/>
  <c r="M1132" i="34" s="1"/>
  <c r="K1824" i="34"/>
  <c r="L1824" i="34"/>
  <c r="M1824" i="34" s="1"/>
  <c r="K1828" i="34"/>
  <c r="L1828" i="34"/>
  <c r="M1828" i="34" s="1"/>
  <c r="L1902" i="34"/>
  <c r="M1902" i="34" s="1"/>
  <c r="K1902" i="34"/>
  <c r="L108" i="34"/>
  <c r="M108" i="34" s="1"/>
  <c r="K108" i="34"/>
  <c r="K64" i="34"/>
  <c r="L64" i="34"/>
  <c r="M64" i="34" s="1"/>
  <c r="K112" i="34"/>
  <c r="L112" i="34"/>
  <c r="M112" i="34" s="1"/>
  <c r="K152" i="34"/>
  <c r="L152" i="34"/>
  <c r="M152" i="34" s="1"/>
  <c r="L203" i="34"/>
  <c r="M203" i="34" s="1"/>
  <c r="K203" i="34"/>
  <c r="K312" i="34"/>
  <c r="L312" i="34"/>
  <c r="M312" i="34" s="1"/>
  <c r="K229" i="34"/>
  <c r="L229" i="34"/>
  <c r="M229" i="34" s="1"/>
  <c r="L291" i="34"/>
  <c r="M291" i="34" s="1"/>
  <c r="K291" i="34"/>
  <c r="L363" i="34"/>
  <c r="M363" i="34" s="1"/>
  <c r="K363" i="34"/>
  <c r="L683" i="34"/>
  <c r="M683" i="34" s="1"/>
  <c r="K683" i="34"/>
  <c r="K865" i="34"/>
  <c r="L865" i="34"/>
  <c r="M865" i="34" s="1"/>
  <c r="K1007" i="34"/>
  <c r="L1007" i="34"/>
  <c r="M1007" i="34" s="1"/>
  <c r="K1169" i="34"/>
  <c r="L1169" i="34"/>
  <c r="M1169" i="34" s="1"/>
  <c r="K1253" i="34"/>
  <c r="L1253" i="34"/>
  <c r="M1253" i="34" s="1"/>
  <c r="K1566" i="34"/>
  <c r="L1566" i="34"/>
  <c r="M1566" i="34" s="1"/>
  <c r="K1614" i="34"/>
  <c r="L1614" i="34"/>
  <c r="M1614" i="34" s="1"/>
  <c r="K1720" i="34"/>
  <c r="L1720" i="34"/>
  <c r="M1720" i="34" s="1"/>
  <c r="K1882" i="34"/>
  <c r="L1882" i="34"/>
  <c r="M1882" i="34" s="1"/>
  <c r="K1998" i="34"/>
  <c r="L1998" i="34"/>
  <c r="M1998" i="34" s="1"/>
  <c r="K2041" i="34"/>
  <c r="L2041" i="34"/>
  <c r="M2041" i="34" s="1"/>
  <c r="K2145" i="34"/>
  <c r="L2145" i="34"/>
  <c r="M2145" i="34" s="1"/>
  <c r="K2158" i="34"/>
  <c r="L2158" i="34"/>
  <c r="M2158" i="34" s="1"/>
  <c r="K2196" i="34"/>
  <c r="L2196" i="34"/>
  <c r="M2196" i="34" s="1"/>
  <c r="K839" i="34"/>
  <c r="L839" i="34"/>
  <c r="M839" i="34" s="1"/>
  <c r="J833" i="34"/>
  <c r="K1311" i="34"/>
  <c r="L1311" i="34"/>
  <c r="M1311" i="34" s="1"/>
  <c r="L1547" i="34"/>
  <c r="M1547" i="34" s="1"/>
  <c r="K1547" i="34"/>
  <c r="K1532" i="34"/>
  <c r="L1532" i="34"/>
  <c r="M1532" i="34" s="1"/>
  <c r="L2035" i="34"/>
  <c r="M2035" i="34" s="1"/>
  <c r="K2035" i="34"/>
  <c r="L244" i="34"/>
  <c r="M244" i="34" s="1"/>
  <c r="K244" i="34"/>
  <c r="K824" i="34"/>
  <c r="L824" i="34"/>
  <c r="M824" i="34" s="1"/>
  <c r="K1120" i="34"/>
  <c r="L1120" i="34"/>
  <c r="M1120" i="34" s="1"/>
  <c r="K1359" i="34"/>
  <c r="L1359" i="34"/>
  <c r="M1359" i="34" s="1"/>
  <c r="K1343" i="34"/>
  <c r="L1343" i="34"/>
  <c r="M1343" i="34" s="1"/>
  <c r="K2060" i="34"/>
  <c r="L2060" i="34"/>
  <c r="M2060" i="34" s="1"/>
  <c r="K1176" i="34"/>
  <c r="L1176" i="34"/>
  <c r="M1176" i="34" s="1"/>
  <c r="L2160" i="34"/>
  <c r="M2160" i="34" s="1"/>
  <c r="K2160" i="34"/>
  <c r="K2097" i="34"/>
  <c r="L2097" i="34"/>
  <c r="M2097" i="34" s="1"/>
  <c r="K1441" i="34"/>
  <c r="L1441" i="34"/>
  <c r="M1441" i="34" s="1"/>
  <c r="K1701" i="34"/>
  <c r="L1701" i="34"/>
  <c r="M1701" i="34" s="1"/>
  <c r="L1945" i="34"/>
  <c r="M1945" i="34" s="1"/>
  <c r="K1945" i="34"/>
  <c r="K1776" i="34"/>
  <c r="L1776" i="34"/>
  <c r="M1776" i="34" s="1"/>
  <c r="L1843" i="34"/>
  <c r="M1843" i="34" s="1"/>
  <c r="K1843" i="34"/>
  <c r="K1812" i="34"/>
  <c r="L1812" i="34"/>
  <c r="M1812" i="34" s="1"/>
  <c r="K479" i="34"/>
  <c r="L479" i="34"/>
  <c r="M479" i="34" s="1"/>
  <c r="K928" i="34"/>
  <c r="L928" i="34"/>
  <c r="M928" i="34" s="1"/>
  <c r="K981" i="34"/>
  <c r="L981" i="34"/>
  <c r="M981" i="34" s="1"/>
  <c r="K1472" i="34"/>
  <c r="L1472" i="34"/>
  <c r="M1472" i="34" s="1"/>
  <c r="K2230" i="34"/>
  <c r="L2230" i="34"/>
  <c r="M2230" i="34" s="1"/>
  <c r="L963" i="34"/>
  <c r="M963" i="34" s="1"/>
  <c r="K963" i="34"/>
  <c r="K54" i="34"/>
  <c r="L54" i="34"/>
  <c r="M54" i="34" s="1"/>
  <c r="L459" i="34"/>
  <c r="M459" i="34" s="1"/>
  <c r="K459" i="34"/>
  <c r="K1596" i="34"/>
  <c r="L1596" i="34"/>
  <c r="M1596" i="34" s="1"/>
  <c r="K1876" i="34"/>
  <c r="L1876" i="34"/>
  <c r="M1876" i="34" s="1"/>
  <c r="K1933" i="34"/>
  <c r="L1933" i="34"/>
  <c r="M1933" i="34" s="1"/>
  <c r="L1610" i="34"/>
  <c r="M1610" i="34" s="1"/>
  <c r="K1610" i="34"/>
  <c r="K1901" i="34"/>
  <c r="L1901" i="34"/>
  <c r="M1901" i="34" s="1"/>
  <c r="K2133" i="34"/>
  <c r="L2133" i="34"/>
  <c r="M2133" i="34" s="1"/>
  <c r="K2166" i="34"/>
  <c r="L2166" i="34"/>
  <c r="M2166" i="34" s="1"/>
  <c r="L794" i="34"/>
  <c r="M794" i="34" s="1"/>
  <c r="K794" i="34"/>
  <c r="K765" i="34"/>
  <c r="L765" i="34"/>
  <c r="M765" i="34" s="1"/>
  <c r="K1236" i="34"/>
  <c r="L1236" i="34"/>
  <c r="M1236" i="34" s="1"/>
  <c r="L1131" i="34"/>
  <c r="M1131" i="34" s="1"/>
  <c r="K1131" i="34"/>
  <c r="K1751" i="34"/>
  <c r="L1751" i="34"/>
  <c r="M1751" i="34" s="1"/>
  <c r="K489" i="34"/>
  <c r="L489" i="34"/>
  <c r="M489" i="34" s="1"/>
  <c r="L746" i="34"/>
  <c r="M746" i="34" s="1"/>
  <c r="K746" i="34"/>
  <c r="L898" i="34"/>
  <c r="M898" i="34" s="1"/>
  <c r="K898" i="34"/>
  <c r="L1010" i="34"/>
  <c r="M1010" i="34" s="1"/>
  <c r="K1010" i="34"/>
  <c r="L2155" i="34"/>
  <c r="M2155" i="34" s="1"/>
  <c r="K2155" i="34"/>
  <c r="L2139" i="34"/>
  <c r="M2139" i="34" s="1"/>
  <c r="K2139" i="34"/>
  <c r="L44" i="34"/>
  <c r="M44" i="34" s="1"/>
  <c r="K44" i="34"/>
  <c r="K558" i="34"/>
  <c r="L558" i="34"/>
  <c r="M558" i="34" s="1"/>
  <c r="L1026" i="34"/>
  <c r="M1026" i="34" s="1"/>
  <c r="K1026" i="34"/>
  <c r="K1135" i="34"/>
  <c r="L1135" i="34"/>
  <c r="M1135" i="34" s="1"/>
  <c r="L1603" i="34"/>
  <c r="M1603" i="34" s="1"/>
  <c r="K1603" i="34"/>
  <c r="K1997" i="34"/>
  <c r="L1997" i="34"/>
  <c r="M1997" i="34" s="1"/>
  <c r="K2164" i="34"/>
  <c r="L2164" i="34"/>
  <c r="M2164" i="34" s="1"/>
  <c r="K2236" i="34"/>
  <c r="L2236" i="34"/>
  <c r="M2236" i="34" s="1"/>
  <c r="L155" i="34"/>
  <c r="M155" i="34" s="1"/>
  <c r="K155" i="34"/>
  <c r="K142" i="34"/>
  <c r="L142" i="34"/>
  <c r="M142" i="34" s="1"/>
  <c r="K183" i="34"/>
  <c r="L183" i="34"/>
  <c r="M183" i="34" s="1"/>
  <c r="J224" i="34"/>
  <c r="J364" i="34"/>
  <c r="L795" i="34"/>
  <c r="M795" i="34" s="1"/>
  <c r="K795" i="34"/>
  <c r="K716" i="34"/>
  <c r="L716" i="34"/>
  <c r="M716" i="34" s="1"/>
  <c r="J764" i="34"/>
  <c r="K678" i="34"/>
  <c r="L678" i="34"/>
  <c r="M678" i="34" s="1"/>
  <c r="J755" i="34"/>
  <c r="K1062" i="34"/>
  <c r="L1062" i="34"/>
  <c r="M1062" i="34" s="1"/>
  <c r="K1229" i="34"/>
  <c r="L1229" i="34"/>
  <c r="M1229" i="34" s="1"/>
  <c r="K1089" i="34"/>
  <c r="L1089" i="34"/>
  <c r="M1089" i="34" s="1"/>
  <c r="K191" i="34"/>
  <c r="L191" i="34"/>
  <c r="M191" i="34" s="1"/>
  <c r="K238" i="34"/>
  <c r="L238" i="34"/>
  <c r="M238" i="34" s="1"/>
  <c r="K89" i="34"/>
  <c r="L89" i="34"/>
  <c r="M89" i="34" s="1"/>
  <c r="L260" i="34"/>
  <c r="M260" i="34" s="1"/>
  <c r="K260" i="34"/>
  <c r="K325" i="34"/>
  <c r="L325" i="34"/>
  <c r="M325" i="34" s="1"/>
  <c r="L396" i="34"/>
  <c r="M396" i="34" s="1"/>
  <c r="K396" i="34"/>
  <c r="K333" i="34"/>
  <c r="L333" i="34"/>
  <c r="M333" i="34" s="1"/>
  <c r="L411" i="34"/>
  <c r="M411" i="34" s="1"/>
  <c r="K411" i="34"/>
  <c r="K679" i="34"/>
  <c r="L679" i="34"/>
  <c r="M679" i="34" s="1"/>
  <c r="K740" i="34"/>
  <c r="L740" i="34"/>
  <c r="M740" i="34" s="1"/>
  <c r="K783" i="34"/>
  <c r="L783" i="34"/>
  <c r="M783" i="34" s="1"/>
  <c r="K569" i="34"/>
  <c r="L569" i="34"/>
  <c r="M569" i="34" s="1"/>
  <c r="L626" i="34"/>
  <c r="M626" i="34" s="1"/>
  <c r="K626" i="34"/>
  <c r="J645" i="34"/>
  <c r="J687" i="34"/>
  <c r="J732" i="34"/>
  <c r="L922" i="34"/>
  <c r="M922" i="34" s="1"/>
  <c r="K922" i="34"/>
  <c r="K964" i="34"/>
  <c r="L964" i="34"/>
  <c r="M964" i="34" s="1"/>
  <c r="L1059" i="34"/>
  <c r="M1059" i="34" s="1"/>
  <c r="K1059" i="34"/>
  <c r="K111" i="34"/>
  <c r="L111" i="34"/>
  <c r="M111" i="34" s="1"/>
  <c r="L139" i="34"/>
  <c r="M139" i="34" s="1"/>
  <c r="K139" i="34"/>
  <c r="K49" i="34"/>
  <c r="L49" i="34"/>
  <c r="M49" i="34" s="1"/>
  <c r="L163" i="34"/>
  <c r="M163" i="34" s="1"/>
  <c r="K163" i="34"/>
  <c r="K225" i="34"/>
  <c r="L225" i="34"/>
  <c r="M225" i="34" s="1"/>
  <c r="K71" i="34"/>
  <c r="L71" i="34"/>
  <c r="M71" i="34" s="1"/>
  <c r="J159" i="34"/>
  <c r="K285" i="34"/>
  <c r="L285" i="34"/>
  <c r="M285" i="34" s="1"/>
  <c r="L340" i="34"/>
  <c r="M340" i="34" s="1"/>
  <c r="K340" i="34"/>
  <c r="K262" i="34"/>
  <c r="L262" i="34"/>
  <c r="M262" i="34" s="1"/>
  <c r="K278" i="34"/>
  <c r="L278" i="34"/>
  <c r="M278" i="34" s="1"/>
  <c r="K360" i="34"/>
  <c r="L360" i="34"/>
  <c r="M360" i="34" s="1"/>
  <c r="L180" i="34"/>
  <c r="M180" i="34" s="1"/>
  <c r="K180" i="34"/>
  <c r="K256" i="34"/>
  <c r="L256" i="34"/>
  <c r="M256" i="34" s="1"/>
  <c r="K337" i="34"/>
  <c r="L337" i="34"/>
  <c r="M337" i="34" s="1"/>
  <c r="K415" i="34"/>
  <c r="L415" i="34"/>
  <c r="M415" i="34" s="1"/>
  <c r="K429" i="34"/>
  <c r="L429" i="34"/>
  <c r="M429" i="34" s="1"/>
  <c r="K660" i="34"/>
  <c r="L660" i="34"/>
  <c r="M660" i="34" s="1"/>
  <c r="K702" i="34"/>
  <c r="L702" i="34"/>
  <c r="M702" i="34" s="1"/>
  <c r="L763" i="34"/>
  <c r="M763" i="34" s="1"/>
  <c r="K763" i="34"/>
  <c r="K652" i="34"/>
  <c r="L652" i="34"/>
  <c r="M652" i="34" s="1"/>
  <c r="L771" i="34"/>
  <c r="M771" i="34" s="1"/>
  <c r="K771" i="34"/>
  <c r="K861" i="34"/>
  <c r="L861" i="34"/>
  <c r="M861" i="34" s="1"/>
  <c r="K792" i="34"/>
  <c r="L792" i="34"/>
  <c r="M792" i="34" s="1"/>
  <c r="K768" i="34"/>
  <c r="L768" i="34"/>
  <c r="M768" i="34" s="1"/>
  <c r="K576" i="34"/>
  <c r="L576" i="34"/>
  <c r="M576" i="34" s="1"/>
  <c r="L634" i="34"/>
  <c r="M634" i="34" s="1"/>
  <c r="K634" i="34"/>
  <c r="L667" i="34"/>
  <c r="M667" i="34" s="1"/>
  <c r="K667" i="34"/>
  <c r="K710" i="34"/>
  <c r="L710" i="34"/>
  <c r="M710" i="34" s="1"/>
  <c r="K791" i="34"/>
  <c r="L791" i="34"/>
  <c r="M791" i="34" s="1"/>
  <c r="L883" i="34"/>
  <c r="M883" i="34" s="1"/>
  <c r="K883" i="34"/>
  <c r="K991" i="34"/>
  <c r="L991" i="34"/>
  <c r="M991" i="34" s="1"/>
  <c r="K1110" i="34"/>
  <c r="L1110" i="34"/>
  <c r="M1110" i="34" s="1"/>
  <c r="K1158" i="34"/>
  <c r="L1158" i="34"/>
  <c r="M1158" i="34" s="1"/>
  <c r="L1210" i="34"/>
  <c r="M1210" i="34" s="1"/>
  <c r="K1210" i="34"/>
  <c r="K1285" i="34"/>
  <c r="L1285" i="34"/>
  <c r="M1285" i="34" s="1"/>
  <c r="K1479" i="34"/>
  <c r="L1479" i="34"/>
  <c r="M1479" i="34" s="1"/>
  <c r="K1341" i="34"/>
  <c r="L1341" i="34"/>
  <c r="M1341" i="34" s="1"/>
  <c r="J1357" i="34"/>
  <c r="K1399" i="34"/>
  <c r="L1399" i="34"/>
  <c r="M1399" i="34" s="1"/>
  <c r="J1451" i="34"/>
  <c r="L1467" i="34"/>
  <c r="M1467" i="34" s="1"/>
  <c r="K1467" i="34"/>
  <c r="K1488" i="34"/>
  <c r="L1488" i="34"/>
  <c r="M1488" i="34" s="1"/>
  <c r="K1269" i="34"/>
  <c r="L1269" i="34"/>
  <c r="M1269" i="34" s="1"/>
  <c r="K1388" i="34"/>
  <c r="L1388" i="34"/>
  <c r="M1388" i="34" s="1"/>
  <c r="K1444" i="34"/>
  <c r="L1444" i="34"/>
  <c r="M1444" i="34" s="1"/>
  <c r="L1491" i="34"/>
  <c r="M1491" i="34" s="1"/>
  <c r="K1491" i="34"/>
  <c r="K1608" i="34"/>
  <c r="L1608" i="34"/>
  <c r="M1608" i="34" s="1"/>
  <c r="K1647" i="34"/>
  <c r="L1647" i="34"/>
  <c r="M1647" i="34" s="1"/>
  <c r="L1475" i="34"/>
  <c r="M1475" i="34" s="1"/>
  <c r="K1475" i="34"/>
  <c r="J1841" i="34"/>
  <c r="J1837" i="34"/>
  <c r="K1629" i="34"/>
  <c r="L1629" i="34"/>
  <c r="M1629" i="34" s="1"/>
  <c r="K1839" i="34"/>
  <c r="L1839" i="34"/>
  <c r="M1839" i="34" s="1"/>
  <c r="K1912" i="34"/>
  <c r="L1912" i="34"/>
  <c r="M1912" i="34" s="1"/>
  <c r="L1857" i="34"/>
  <c r="M1857" i="34" s="1"/>
  <c r="K1857" i="34"/>
  <c r="K2102" i="34"/>
  <c r="L2102" i="34"/>
  <c r="M2102" i="34" s="1"/>
  <c r="L2167" i="34"/>
  <c r="M2167" i="34" s="1"/>
  <c r="K2167" i="34"/>
  <c r="J141" i="34"/>
  <c r="K93" i="34"/>
  <c r="L93" i="34"/>
  <c r="M93" i="34" s="1"/>
  <c r="J188" i="34"/>
  <c r="K400" i="34"/>
  <c r="L400" i="34"/>
  <c r="M400" i="34" s="1"/>
  <c r="J67" i="34"/>
  <c r="K166" i="34"/>
  <c r="L166" i="34"/>
  <c r="M166" i="34" s="1"/>
  <c r="L220" i="34"/>
  <c r="M220" i="34" s="1"/>
  <c r="K220" i="34"/>
  <c r="K288" i="34"/>
  <c r="L288" i="34"/>
  <c r="M288" i="34" s="1"/>
  <c r="L307" i="34"/>
  <c r="M307" i="34" s="1"/>
  <c r="K307" i="34"/>
  <c r="K208" i="34"/>
  <c r="L208" i="34"/>
  <c r="M208" i="34" s="1"/>
  <c r="L284" i="34"/>
  <c r="M284" i="34" s="1"/>
  <c r="K284" i="34"/>
  <c r="K345" i="34"/>
  <c r="L345" i="34"/>
  <c r="M345" i="34" s="1"/>
  <c r="K384" i="34"/>
  <c r="L384" i="34"/>
  <c r="M384" i="34" s="1"/>
  <c r="K399" i="34"/>
  <c r="L399" i="34"/>
  <c r="M399" i="34" s="1"/>
  <c r="L787" i="34"/>
  <c r="M787" i="34" s="1"/>
  <c r="K787" i="34"/>
  <c r="L850" i="34"/>
  <c r="M850" i="34" s="1"/>
  <c r="K850" i="34"/>
  <c r="K812" i="34"/>
  <c r="L812" i="34"/>
  <c r="M812" i="34" s="1"/>
  <c r="K744" i="34"/>
  <c r="L744" i="34"/>
  <c r="M744" i="34" s="1"/>
  <c r="K552" i="34"/>
  <c r="L552" i="34"/>
  <c r="M552" i="34" s="1"/>
  <c r="K615" i="34"/>
  <c r="L615" i="34"/>
  <c r="M615" i="34" s="1"/>
  <c r="K556" i="34"/>
  <c r="L556" i="34"/>
  <c r="M556" i="34" s="1"/>
  <c r="J736" i="34"/>
  <c r="J719" i="34"/>
  <c r="K857" i="34"/>
  <c r="L857" i="34"/>
  <c r="M857" i="34" s="1"/>
  <c r="K879" i="34"/>
  <c r="L879" i="34"/>
  <c r="M879" i="34" s="1"/>
  <c r="K942" i="34"/>
  <c r="L942" i="34"/>
  <c r="M942" i="34" s="1"/>
  <c r="L979" i="34"/>
  <c r="M979" i="34" s="1"/>
  <c r="K979" i="34"/>
  <c r="K1097" i="34"/>
  <c r="L1097" i="34"/>
  <c r="M1097" i="34" s="1"/>
  <c r="J1289" i="34"/>
  <c r="K1353" i="34"/>
  <c r="L1353" i="34"/>
  <c r="M1353" i="34" s="1"/>
  <c r="K1447" i="34"/>
  <c r="L1447" i="34"/>
  <c r="M1447" i="34" s="1"/>
  <c r="K1177" i="34"/>
  <c r="L1177" i="34"/>
  <c r="M1177" i="34" s="1"/>
  <c r="K1241" i="34"/>
  <c r="L1241" i="34"/>
  <c r="M1241" i="34" s="1"/>
  <c r="K1281" i="34"/>
  <c r="L1281" i="34"/>
  <c r="M1281" i="34" s="1"/>
  <c r="K1297" i="34"/>
  <c r="L1297" i="34"/>
  <c r="M1297" i="34" s="1"/>
  <c r="K1325" i="34"/>
  <c r="L1325" i="34"/>
  <c r="M1325" i="34" s="1"/>
  <c r="J1432" i="34"/>
  <c r="K1423" i="34"/>
  <c r="L1423" i="34"/>
  <c r="M1423" i="34" s="1"/>
  <c r="K1533" i="34"/>
  <c r="L1533" i="34"/>
  <c r="M1533" i="34" s="1"/>
  <c r="K1702" i="34"/>
  <c r="L1702" i="34"/>
  <c r="M1702" i="34" s="1"/>
  <c r="K1716" i="34"/>
  <c r="L1716" i="34"/>
  <c r="M1716" i="34" s="1"/>
  <c r="K1861" i="34"/>
  <c r="L1861" i="34"/>
  <c r="M1861" i="34" s="1"/>
  <c r="J1869" i="34"/>
  <c r="K1866" i="34"/>
  <c r="L1866" i="34"/>
  <c r="M1866" i="34" s="1"/>
  <c r="L1955" i="34"/>
  <c r="M1955" i="34" s="1"/>
  <c r="K1955" i="34"/>
  <c r="K1991" i="34"/>
  <c r="L1991" i="34"/>
  <c r="M1991" i="34" s="1"/>
  <c r="K2018" i="34"/>
  <c r="L2018" i="34"/>
  <c r="M2018" i="34" s="1"/>
  <c r="J2046" i="34"/>
  <c r="K2073" i="34"/>
  <c r="L2073" i="34"/>
  <c r="M2073" i="34" s="1"/>
  <c r="K2221" i="34"/>
  <c r="L2221" i="34"/>
  <c r="M2221" i="34" s="1"/>
  <c r="K2213" i="34"/>
  <c r="L2213" i="34"/>
  <c r="M2213" i="34" s="1"/>
  <c r="K48" i="34"/>
  <c r="L48" i="34"/>
  <c r="M48" i="34" s="1"/>
  <c r="L42" i="34"/>
  <c r="M42" i="34" s="1"/>
  <c r="K42" i="34"/>
  <c r="K81" i="34"/>
  <c r="L81" i="34"/>
  <c r="M81" i="34" s="1"/>
  <c r="K121" i="34"/>
  <c r="L121" i="34"/>
  <c r="M121" i="34" s="1"/>
  <c r="L156" i="34"/>
  <c r="M156" i="34" s="1"/>
  <c r="K156" i="34"/>
  <c r="L212" i="34"/>
  <c r="M212" i="34" s="1"/>
  <c r="K212" i="34"/>
  <c r="L99" i="34"/>
  <c r="M99" i="34" s="1"/>
  <c r="K99" i="34"/>
  <c r="K217" i="34"/>
  <c r="L217" i="34"/>
  <c r="M217" i="34" s="1"/>
  <c r="K296" i="34"/>
  <c r="L296" i="34"/>
  <c r="M296" i="34" s="1"/>
  <c r="K257" i="34"/>
  <c r="L257" i="34"/>
  <c r="M257" i="34" s="1"/>
  <c r="K328" i="34"/>
  <c r="L328" i="34"/>
  <c r="M328" i="34" s="1"/>
  <c r="K695" i="34"/>
  <c r="L695" i="34"/>
  <c r="M695" i="34" s="1"/>
  <c r="K756" i="34"/>
  <c r="L756" i="34"/>
  <c r="M756" i="34" s="1"/>
  <c r="K580" i="34"/>
  <c r="L580" i="34"/>
  <c r="M580" i="34" s="1"/>
  <c r="K630" i="34"/>
  <c r="L630" i="34"/>
  <c r="M630" i="34" s="1"/>
  <c r="J846" i="34"/>
  <c r="L1003" i="34"/>
  <c r="M1003" i="34" s="1"/>
  <c r="K1003" i="34"/>
  <c r="K1020" i="34"/>
  <c r="L1020" i="34"/>
  <c r="M1020" i="34" s="1"/>
  <c r="J1142" i="34"/>
  <c r="K1416" i="34"/>
  <c r="L1416" i="34"/>
  <c r="M1416" i="34" s="1"/>
  <c r="K1500" i="34"/>
  <c r="L1500" i="34"/>
  <c r="M1500" i="34" s="1"/>
  <c r="K1807" i="34"/>
  <c r="L1807" i="34"/>
  <c r="M1807" i="34" s="1"/>
  <c r="J1865" i="34"/>
  <c r="K1938" i="34"/>
  <c r="L1938" i="34"/>
  <c r="M1938" i="34" s="1"/>
  <c r="K16" i="34"/>
  <c r="L16" i="34"/>
  <c r="M16" i="34" s="1"/>
  <c r="K38" i="34"/>
  <c r="L38" i="34"/>
  <c r="M38" i="34" s="1"/>
  <c r="K117" i="34"/>
  <c r="L117" i="34"/>
  <c r="M117" i="34" s="1"/>
  <c r="L146" i="34"/>
  <c r="M146" i="34" s="1"/>
  <c r="K146" i="34"/>
  <c r="K389" i="34"/>
  <c r="L389" i="34"/>
  <c r="M389" i="34" s="1"/>
  <c r="K295" i="34"/>
  <c r="L295" i="34"/>
  <c r="M295" i="34" s="1"/>
  <c r="K656" i="34"/>
  <c r="L656" i="34"/>
  <c r="M656" i="34" s="1"/>
  <c r="K505" i="34"/>
  <c r="L505" i="34"/>
  <c r="M505" i="34" s="1"/>
  <c r="L540" i="34"/>
  <c r="M540" i="34" s="1"/>
  <c r="K540" i="34"/>
  <c r="L619" i="34"/>
  <c r="M619" i="34" s="1"/>
  <c r="K619" i="34"/>
  <c r="K820" i="34"/>
  <c r="L820" i="34"/>
  <c r="M820" i="34" s="1"/>
  <c r="L907" i="34"/>
  <c r="M907" i="34" s="1"/>
  <c r="K907" i="34"/>
  <c r="K950" i="34"/>
  <c r="L950" i="34"/>
  <c r="M950" i="34" s="1"/>
  <c r="K1153" i="34"/>
  <c r="L1153" i="34"/>
  <c r="M1153" i="34" s="1"/>
  <c r="L1258" i="34"/>
  <c r="M1258" i="34" s="1"/>
  <c r="K1258" i="34"/>
  <c r="K1309" i="34"/>
  <c r="L1309" i="34"/>
  <c r="M1309" i="34" s="1"/>
  <c r="J1439" i="34"/>
  <c r="J1508" i="34"/>
  <c r="K1898" i="34"/>
  <c r="L1898" i="34"/>
  <c r="M1898" i="34" s="1"/>
  <c r="K2047" i="34"/>
  <c r="L2047" i="34"/>
  <c r="M2047" i="34" s="1"/>
  <c r="K2114" i="34"/>
  <c r="L2114" i="34"/>
  <c r="M2114" i="34" s="1"/>
  <c r="L179" i="34"/>
  <c r="M179" i="34" s="1"/>
  <c r="K179" i="34"/>
  <c r="J1009" i="34"/>
  <c r="K1198" i="34"/>
  <c r="L1198" i="34"/>
  <c r="M1198" i="34" s="1"/>
  <c r="K1327" i="34"/>
  <c r="L1327" i="34"/>
  <c r="M1327" i="34" s="1"/>
  <c r="K1632" i="34"/>
  <c r="L1632" i="34"/>
  <c r="M1632" i="34" s="1"/>
  <c r="L2067" i="34"/>
  <c r="M2067" i="34" s="1"/>
  <c r="K2067" i="34"/>
  <c r="K821" i="34"/>
  <c r="L821" i="34"/>
  <c r="M821" i="34" s="1"/>
  <c r="K1048" i="34"/>
  <c r="L1048" i="34"/>
  <c r="M1048" i="34" s="1"/>
  <c r="K1184" i="34"/>
  <c r="L1184" i="34"/>
  <c r="M1184" i="34" s="1"/>
  <c r="K1703" i="34"/>
  <c r="L1703" i="34"/>
  <c r="M1703" i="34" s="1"/>
  <c r="K830" i="34"/>
  <c r="L830" i="34"/>
  <c r="M830" i="34" s="1"/>
  <c r="K2173" i="34"/>
  <c r="L2173" i="34"/>
  <c r="M2173" i="34" s="1"/>
  <c r="K2074" i="34"/>
  <c r="L2074" i="34"/>
  <c r="M2074" i="34" s="1"/>
  <c r="K1295" i="34"/>
  <c r="L1295" i="34"/>
  <c r="M1295" i="34" s="1"/>
  <c r="J176" i="34"/>
  <c r="K1445" i="34"/>
  <c r="L1445" i="34"/>
  <c r="M1445" i="34" s="1"/>
  <c r="K1205" i="34"/>
  <c r="L1205" i="34"/>
  <c r="M1205" i="34" s="1"/>
  <c r="K2048" i="34"/>
  <c r="L2048" i="34"/>
  <c r="M2048" i="34" s="1"/>
  <c r="K1497" i="34"/>
  <c r="L1497" i="34"/>
  <c r="M1497" i="34" s="1"/>
  <c r="K1390" i="34"/>
  <c r="L1390" i="34"/>
  <c r="M1390" i="34" s="1"/>
  <c r="K837" i="34"/>
  <c r="L837" i="34"/>
  <c r="M837" i="34" s="1"/>
  <c r="K1437" i="34"/>
  <c r="L1437" i="34"/>
  <c r="M1437" i="34" s="1"/>
  <c r="K1303" i="34"/>
  <c r="L1303" i="34"/>
  <c r="M1303" i="34" s="1"/>
  <c r="K750" i="34"/>
  <c r="L750" i="34"/>
  <c r="M750" i="34" s="1"/>
  <c r="L36" i="34"/>
  <c r="M36" i="34" s="1"/>
  <c r="K36" i="34"/>
  <c r="K622" i="34"/>
  <c r="L622" i="34"/>
  <c r="M622" i="34" s="1"/>
  <c r="K543" i="34"/>
  <c r="L543" i="34"/>
  <c r="M543" i="34" s="1"/>
  <c r="K937" i="34"/>
  <c r="L937" i="34"/>
  <c r="M937" i="34" s="1"/>
  <c r="K1113" i="34"/>
  <c r="L1113" i="34"/>
  <c r="M1113" i="34" s="1"/>
  <c r="L1918" i="34"/>
  <c r="M1918" i="34" s="1"/>
  <c r="K1918" i="34"/>
  <c r="L1785" i="34"/>
  <c r="M1785" i="34" s="1"/>
  <c r="K1785" i="34"/>
  <c r="L1985" i="34"/>
  <c r="M1985" i="34" s="1"/>
  <c r="K1985" i="34"/>
  <c r="K1994" i="34"/>
  <c r="L1994" i="34"/>
  <c r="M1994" i="34" s="1"/>
  <c r="K2054" i="34"/>
  <c r="L2054" i="34"/>
  <c r="M2054" i="34" s="1"/>
  <c r="L1907" i="34"/>
  <c r="M1907" i="34" s="1"/>
  <c r="K1907" i="34"/>
  <c r="L2183" i="34"/>
  <c r="M2183" i="34" s="1"/>
  <c r="K2183" i="34"/>
  <c r="K663" i="34"/>
  <c r="L663" i="34"/>
  <c r="M663" i="34" s="1"/>
  <c r="L859" i="34"/>
  <c r="M859" i="34" s="1"/>
  <c r="K859" i="34"/>
  <c r="L290" i="34"/>
  <c r="M290" i="34" s="1"/>
  <c r="K290" i="34"/>
  <c r="K526" i="34"/>
  <c r="L526" i="34"/>
  <c r="M526" i="34" s="1"/>
  <c r="K449" i="34"/>
  <c r="L449" i="34"/>
  <c r="M449" i="34" s="1"/>
  <c r="K681" i="34"/>
  <c r="L681" i="34"/>
  <c r="M681" i="34" s="1"/>
  <c r="L1739" i="34"/>
  <c r="M1739" i="34" s="1"/>
  <c r="K1739" i="34"/>
  <c r="K246" i="34"/>
  <c r="L246" i="34"/>
  <c r="M246" i="34" s="1"/>
  <c r="L1130" i="34"/>
  <c r="M1130" i="34" s="1"/>
  <c r="K1130" i="34"/>
  <c r="K1588" i="34"/>
  <c r="L1588" i="34"/>
  <c r="M1588" i="34" s="1"/>
  <c r="K1758" i="34"/>
  <c r="L1758" i="34"/>
  <c r="M1758" i="34" s="1"/>
  <c r="L1915" i="34"/>
  <c r="M1915" i="34" s="1"/>
  <c r="K1915" i="34"/>
  <c r="K2007" i="34"/>
  <c r="L2007" i="34"/>
  <c r="M2007" i="34" s="1"/>
  <c r="K2235" i="34"/>
  <c r="L2235" i="34"/>
  <c r="M2235" i="34" s="1"/>
  <c r="K352" i="34"/>
  <c r="L352" i="34"/>
  <c r="M352" i="34" s="1"/>
  <c r="K277" i="34"/>
  <c r="L277" i="34"/>
  <c r="M277" i="34" s="1"/>
  <c r="K670" i="34"/>
  <c r="L670" i="34"/>
  <c r="M670" i="34" s="1"/>
  <c r="K584" i="34"/>
  <c r="L584" i="34"/>
  <c r="M584" i="34" s="1"/>
  <c r="J671" i="34"/>
  <c r="K895" i="34"/>
  <c r="L895" i="34"/>
  <c r="M895" i="34" s="1"/>
  <c r="K1185" i="34"/>
  <c r="L1185" i="34"/>
  <c r="M1185" i="34" s="1"/>
  <c r="K1257" i="34"/>
  <c r="L1257" i="34"/>
  <c r="M1257" i="34" s="1"/>
  <c r="K1364" i="34"/>
  <c r="L1364" i="34"/>
  <c r="M1364" i="34" s="1"/>
  <c r="K1415" i="34"/>
  <c r="L1415" i="34"/>
  <c r="M1415" i="34" s="1"/>
  <c r="K1552" i="34"/>
  <c r="L1552" i="34"/>
  <c r="M1552" i="34" s="1"/>
  <c r="K1613" i="34"/>
  <c r="L1613" i="34"/>
  <c r="M1613" i="34" s="1"/>
  <c r="L1483" i="34"/>
  <c r="M1483" i="34" s="1"/>
  <c r="K1483" i="34"/>
  <c r="L1539" i="34"/>
  <c r="M1539" i="34" s="1"/>
  <c r="K1539" i="34"/>
  <c r="K1766" i="34"/>
  <c r="L1766" i="34"/>
  <c r="M1766" i="34" s="1"/>
  <c r="K1790" i="34"/>
  <c r="L1790" i="34"/>
  <c r="M1790" i="34" s="1"/>
  <c r="K1845" i="34"/>
  <c r="L1845" i="34"/>
  <c r="M1845" i="34" s="1"/>
  <c r="K1916" i="34"/>
  <c r="L1916" i="34"/>
  <c r="M1916" i="34" s="1"/>
  <c r="L1878" i="34"/>
  <c r="M1878" i="34" s="1"/>
  <c r="K1878" i="34"/>
  <c r="K1959" i="34"/>
  <c r="L1959" i="34"/>
  <c r="M1959" i="34" s="1"/>
  <c r="K1978" i="34"/>
  <c r="L1978" i="34"/>
  <c r="M1978" i="34" s="1"/>
  <c r="K2025" i="34"/>
  <c r="L2025" i="34"/>
  <c r="M2025" i="34" s="1"/>
  <c r="L2045" i="34"/>
  <c r="M2045" i="34" s="1"/>
  <c r="K2045" i="34"/>
  <c r="L2107" i="34"/>
  <c r="M2107" i="34" s="1"/>
  <c r="K2107" i="34"/>
  <c r="L2080" i="34"/>
  <c r="M2080" i="34" s="1"/>
  <c r="K2080" i="34"/>
  <c r="K2116" i="34"/>
  <c r="L2116" i="34"/>
  <c r="M2116" i="34" s="1"/>
  <c r="K2170" i="34"/>
  <c r="L2170" i="34"/>
  <c r="M2170" i="34" s="1"/>
  <c r="K128" i="34"/>
  <c r="L128" i="34"/>
  <c r="M128" i="34" s="1"/>
  <c r="K80" i="34"/>
  <c r="L80" i="34"/>
  <c r="M80" i="34" s="1"/>
  <c r="K145" i="34"/>
  <c r="L145" i="34"/>
  <c r="M145" i="34" s="1"/>
  <c r="K103" i="34"/>
  <c r="L103" i="34"/>
  <c r="M103" i="34" s="1"/>
  <c r="K125" i="34"/>
  <c r="L125" i="34"/>
  <c r="M125" i="34" s="1"/>
  <c r="K160" i="34"/>
  <c r="L160" i="34"/>
  <c r="M160" i="34" s="1"/>
  <c r="K233" i="34"/>
  <c r="L233" i="34"/>
  <c r="M233" i="34" s="1"/>
  <c r="L250" i="34"/>
  <c r="M250" i="34" s="1"/>
  <c r="K250" i="34"/>
  <c r="K334" i="34"/>
  <c r="L334" i="34"/>
  <c r="M334" i="34" s="1"/>
  <c r="K374" i="34"/>
  <c r="L374" i="34"/>
  <c r="M374" i="34" s="1"/>
  <c r="J266" i="34"/>
  <c r="K385" i="34"/>
  <c r="L385" i="34"/>
  <c r="M385" i="34" s="1"/>
  <c r="J346" i="34"/>
  <c r="K249" i="34"/>
  <c r="L249" i="34"/>
  <c r="M249" i="34" s="1"/>
  <c r="L299" i="34"/>
  <c r="M299" i="34" s="1"/>
  <c r="K299" i="34"/>
  <c r="L355" i="34"/>
  <c r="M355" i="34" s="1"/>
  <c r="K355" i="34"/>
  <c r="L388" i="34"/>
  <c r="M388" i="34" s="1"/>
  <c r="K388" i="34"/>
  <c r="K439" i="34"/>
  <c r="L439" i="34"/>
  <c r="M439" i="34" s="1"/>
  <c r="K661" i="34"/>
  <c r="L661" i="34"/>
  <c r="M661" i="34" s="1"/>
  <c r="K807" i="34"/>
  <c r="L807" i="34"/>
  <c r="M807" i="34" s="1"/>
  <c r="K772" i="34"/>
  <c r="L772" i="34"/>
  <c r="M772" i="34" s="1"/>
  <c r="L682" i="34"/>
  <c r="M682" i="34" s="1"/>
  <c r="K682" i="34"/>
  <c r="K784" i="34"/>
  <c r="L784" i="34"/>
  <c r="M784" i="34" s="1"/>
  <c r="L666" i="34"/>
  <c r="M666" i="34" s="1"/>
  <c r="K666" i="34"/>
  <c r="K728" i="34"/>
  <c r="L728" i="34"/>
  <c r="M728" i="34" s="1"/>
  <c r="K509" i="34"/>
  <c r="L509" i="34"/>
  <c r="M509" i="34" s="1"/>
  <c r="K527" i="34"/>
  <c r="L527" i="34"/>
  <c r="M527" i="34" s="1"/>
  <c r="K572" i="34"/>
  <c r="L572" i="34"/>
  <c r="M572" i="34" s="1"/>
  <c r="K735" i="34"/>
  <c r="L735" i="34"/>
  <c r="M735" i="34" s="1"/>
  <c r="K823" i="34"/>
  <c r="L823" i="34"/>
  <c r="M823" i="34" s="1"/>
  <c r="K926" i="34"/>
  <c r="L926" i="34"/>
  <c r="M926" i="34" s="1"/>
  <c r="K887" i="34"/>
  <c r="L887" i="34"/>
  <c r="M887" i="34" s="1"/>
  <c r="L995" i="34"/>
  <c r="M995" i="34" s="1"/>
  <c r="K995" i="34"/>
  <c r="L1178" i="34"/>
  <c r="M1178" i="34" s="1"/>
  <c r="K1178" i="34"/>
  <c r="K1305" i="34"/>
  <c r="L1305" i="34"/>
  <c r="M1305" i="34" s="1"/>
  <c r="J1385" i="34"/>
  <c r="K1456" i="34"/>
  <c r="L1456" i="34"/>
  <c r="M1456" i="34" s="1"/>
  <c r="J1226" i="34"/>
  <c r="K1301" i="34"/>
  <c r="L1301" i="34"/>
  <c r="M1301" i="34" s="1"/>
  <c r="K1199" i="34"/>
  <c r="L1199" i="34"/>
  <c r="M1199" i="34" s="1"/>
  <c r="K1313" i="34"/>
  <c r="L1313" i="34"/>
  <c r="M1313" i="34" s="1"/>
  <c r="K1345" i="34"/>
  <c r="L1345" i="34"/>
  <c r="M1345" i="34" s="1"/>
  <c r="L1427" i="34"/>
  <c r="M1427" i="34" s="1"/>
  <c r="K1427" i="34"/>
  <c r="K1468" i="34"/>
  <c r="L1468" i="34"/>
  <c r="M1468" i="34" s="1"/>
  <c r="K1537" i="34"/>
  <c r="L1537" i="34"/>
  <c r="M1537" i="34" s="1"/>
  <c r="K1664" i="34"/>
  <c r="L1664" i="34"/>
  <c r="M1664" i="34" s="1"/>
  <c r="K1559" i="34"/>
  <c r="L1559" i="34"/>
  <c r="M1559" i="34" s="1"/>
  <c r="K1600" i="34"/>
  <c r="L1600" i="34"/>
  <c r="M1600" i="34" s="1"/>
  <c r="K1772" i="34"/>
  <c r="L1772" i="34"/>
  <c r="M1772" i="34" s="1"/>
  <c r="K1504" i="34"/>
  <c r="L1504" i="34"/>
  <c r="M1504" i="34" s="1"/>
  <c r="K1548" i="34"/>
  <c r="L1548" i="34"/>
  <c r="M1548" i="34" s="1"/>
  <c r="J1727" i="34"/>
  <c r="K1654" i="34"/>
  <c r="L1654" i="34"/>
  <c r="M1654" i="34" s="1"/>
  <c r="L1778" i="34"/>
  <c r="M1778" i="34" s="1"/>
  <c r="K1778" i="34"/>
  <c r="K1874" i="34"/>
  <c r="L1874" i="34"/>
  <c r="M1874" i="34" s="1"/>
  <c r="J1873" i="34"/>
  <c r="L1971" i="34"/>
  <c r="M1971" i="34" s="1"/>
  <c r="K1971" i="34"/>
  <c r="K2004" i="34"/>
  <c r="L2004" i="34"/>
  <c r="M2004" i="34" s="1"/>
  <c r="L2091" i="34"/>
  <c r="M2091" i="34" s="1"/>
  <c r="K2091" i="34"/>
  <c r="K2119" i="34"/>
  <c r="L2119" i="34"/>
  <c r="M2119" i="34" s="1"/>
  <c r="K2151" i="34"/>
  <c r="L2151" i="34"/>
  <c r="M2151" i="34" s="1"/>
  <c r="K2174" i="34"/>
  <c r="L2174" i="34"/>
  <c r="M2174" i="34" s="1"/>
  <c r="K2217" i="34"/>
  <c r="L2217" i="34"/>
  <c r="M2217" i="34" s="1"/>
  <c r="K2103" i="34"/>
  <c r="L2103" i="34"/>
  <c r="M2103" i="34" s="1"/>
  <c r="K37" i="34"/>
  <c r="L37" i="34"/>
  <c r="M37" i="34" s="1"/>
  <c r="K151" i="34"/>
  <c r="L151" i="34"/>
  <c r="M151" i="34" s="1"/>
  <c r="L52" i="34"/>
  <c r="M52" i="34" s="1"/>
  <c r="K52" i="34"/>
  <c r="L90" i="34"/>
  <c r="M90" i="34" s="1"/>
  <c r="K90" i="34"/>
  <c r="L115" i="34"/>
  <c r="M115" i="34" s="1"/>
  <c r="K115" i="34"/>
  <c r="L132" i="34"/>
  <c r="M132" i="34" s="1"/>
  <c r="K132" i="34"/>
  <c r="K309" i="34"/>
  <c r="L309" i="34"/>
  <c r="M309" i="34" s="1"/>
  <c r="J19" i="34"/>
  <c r="L412" i="34"/>
  <c r="M412" i="34" s="1"/>
  <c r="K412" i="34"/>
  <c r="L356" i="34"/>
  <c r="M356" i="34" s="1"/>
  <c r="K356" i="34"/>
  <c r="K317" i="34"/>
  <c r="L317" i="34"/>
  <c r="M317" i="34" s="1"/>
  <c r="K788" i="34"/>
  <c r="L788" i="34"/>
  <c r="M788" i="34" s="1"/>
  <c r="K638" i="34"/>
  <c r="L638" i="34"/>
  <c r="M638" i="34" s="1"/>
  <c r="K657" i="34"/>
  <c r="L657" i="34"/>
  <c r="M657" i="34" s="1"/>
  <c r="K957" i="34"/>
  <c r="L957" i="34"/>
  <c r="M957" i="34" s="1"/>
  <c r="K1055" i="34"/>
  <c r="L1055" i="34"/>
  <c r="M1055" i="34" s="1"/>
  <c r="K1273" i="34"/>
  <c r="L1273" i="34"/>
  <c r="M1273" i="34" s="1"/>
  <c r="L1803" i="34"/>
  <c r="M1803" i="34" s="1"/>
  <c r="K1803" i="34"/>
  <c r="K1967" i="34"/>
  <c r="L1967" i="34"/>
  <c r="M1967" i="34" s="1"/>
  <c r="K77" i="34"/>
  <c r="L77" i="34"/>
  <c r="M77" i="34" s="1"/>
  <c r="L202" i="34"/>
  <c r="M202" i="34" s="1"/>
  <c r="K202" i="34"/>
  <c r="K198" i="34"/>
  <c r="L198" i="34"/>
  <c r="M198" i="34" s="1"/>
  <c r="K305" i="34"/>
  <c r="L305" i="34"/>
  <c r="M305" i="34" s="1"/>
  <c r="L402" i="34"/>
  <c r="M402" i="34" s="1"/>
  <c r="K402" i="34"/>
  <c r="L739" i="34"/>
  <c r="M739" i="34" s="1"/>
  <c r="K739" i="34"/>
  <c r="K648" i="34"/>
  <c r="L648" i="34"/>
  <c r="M648" i="34" s="1"/>
  <c r="K513" i="34"/>
  <c r="L513" i="34"/>
  <c r="M513" i="34" s="1"/>
  <c r="L548" i="34"/>
  <c r="M548" i="34" s="1"/>
  <c r="K548" i="34"/>
  <c r="K588" i="34"/>
  <c r="L588" i="34"/>
  <c r="M588" i="34" s="1"/>
  <c r="L699" i="34"/>
  <c r="M699" i="34" s="1"/>
  <c r="K699" i="34"/>
  <c r="J715" i="34"/>
  <c r="L779" i="34"/>
  <c r="M779" i="34" s="1"/>
  <c r="K779" i="34"/>
  <c r="L891" i="34"/>
  <c r="M891" i="34" s="1"/>
  <c r="K891" i="34"/>
  <c r="K934" i="34"/>
  <c r="L934" i="34"/>
  <c r="M934" i="34" s="1"/>
  <c r="K1349" i="34"/>
  <c r="L1349" i="34"/>
  <c r="M1349" i="34" s="1"/>
  <c r="K1215" i="34"/>
  <c r="L1215" i="34"/>
  <c r="M1215" i="34" s="1"/>
  <c r="J1381" i="34"/>
  <c r="J1455" i="34"/>
  <c r="K1516" i="34"/>
  <c r="L1516" i="34"/>
  <c r="M1516" i="34" s="1"/>
  <c r="L1443" i="34"/>
  <c r="M1443" i="34" s="1"/>
  <c r="K1443" i="34"/>
  <c r="K1464" i="34"/>
  <c r="L1464" i="34"/>
  <c r="M1464" i="34" s="1"/>
  <c r="J1503" i="34"/>
  <c r="L1763" i="34"/>
  <c r="M1763" i="34" s="1"/>
  <c r="K1763" i="34"/>
  <c r="L1870" i="34"/>
  <c r="M1870" i="34" s="1"/>
  <c r="K1870" i="34"/>
  <c r="K2014" i="34"/>
  <c r="L2014" i="34"/>
  <c r="M2014" i="34" s="1"/>
  <c r="K2087" i="34"/>
  <c r="L2087" i="34"/>
  <c r="M2087" i="34" s="1"/>
  <c r="L2123" i="34"/>
  <c r="M2123" i="34" s="1"/>
  <c r="K2123" i="34"/>
  <c r="K608" i="34"/>
  <c r="L608" i="34"/>
  <c r="M608" i="34" s="1"/>
  <c r="J628" i="34"/>
  <c r="K477" i="34"/>
  <c r="L477" i="34"/>
  <c r="M477" i="34" s="1"/>
  <c r="K1422" i="34"/>
  <c r="L1422" i="34"/>
  <c r="M1422" i="34" s="1"/>
  <c r="L1867" i="34"/>
  <c r="M1867" i="34" s="1"/>
  <c r="K1867" i="34"/>
  <c r="L1926" i="34"/>
  <c r="M1926" i="34" s="1"/>
  <c r="K1926" i="34"/>
  <c r="K2157" i="34"/>
  <c r="L2157" i="34"/>
  <c r="M2157" i="34" s="1"/>
  <c r="K207" i="34"/>
  <c r="L207" i="34"/>
  <c r="M207" i="34" s="1"/>
  <c r="K1104" i="34"/>
  <c r="L1104" i="34"/>
  <c r="M1104" i="34" s="1"/>
  <c r="K1528" i="34"/>
  <c r="L1528" i="34"/>
  <c r="M1528" i="34" s="1"/>
  <c r="J2059" i="34"/>
  <c r="J1013" i="34"/>
  <c r="L194" i="34"/>
  <c r="M194" i="34" s="1"/>
  <c r="K194" i="34"/>
  <c r="K1005" i="34"/>
  <c r="L1005" i="34"/>
  <c r="M1005" i="34" s="1"/>
  <c r="L1083" i="34"/>
  <c r="M1083" i="34" s="1"/>
  <c r="K1083" i="34"/>
  <c r="L2128" i="34"/>
  <c r="M2128" i="34" s="1"/>
  <c r="K2128" i="34"/>
  <c r="K2161" i="34"/>
  <c r="L2161" i="34"/>
  <c r="M2161" i="34" s="1"/>
  <c r="K214" i="34"/>
  <c r="L214" i="34"/>
  <c r="M214" i="34" s="1"/>
  <c r="K828" i="34"/>
  <c r="L828" i="34"/>
  <c r="M828" i="34" s="1"/>
  <c r="K425" i="34"/>
  <c r="L425" i="34"/>
  <c r="M425" i="34" s="1"/>
  <c r="K1928" i="34"/>
  <c r="L1928" i="34"/>
  <c r="M1928" i="34" s="1"/>
  <c r="L1386" i="34"/>
  <c r="M1386" i="34" s="1"/>
  <c r="K1386" i="34"/>
  <c r="K1513" i="34"/>
  <c r="L1513" i="34"/>
  <c r="M1513" i="34" s="1"/>
  <c r="K1457" i="34"/>
  <c r="L1457" i="34"/>
  <c r="M1457" i="34" s="1"/>
  <c r="L1379" i="34"/>
  <c r="M1379" i="34" s="1"/>
  <c r="K1379" i="34"/>
  <c r="K1789" i="34"/>
  <c r="L1789" i="34"/>
  <c r="M1789" i="34" s="1"/>
  <c r="K1222" i="34"/>
  <c r="L1222" i="34"/>
  <c r="M1222" i="34" s="1"/>
  <c r="K261" i="34"/>
  <c r="L261" i="34"/>
  <c r="M261" i="34" s="1"/>
  <c r="K113" i="34"/>
  <c r="L113" i="34"/>
  <c r="M113" i="34" s="1"/>
  <c r="K319" i="34"/>
  <c r="L319" i="34"/>
  <c r="M319" i="34" s="1"/>
  <c r="K673" i="34"/>
  <c r="L673" i="34"/>
  <c r="M673" i="34" s="1"/>
  <c r="K625" i="34"/>
  <c r="L625" i="34"/>
  <c r="M625" i="34" s="1"/>
  <c r="K612" i="34"/>
  <c r="L612" i="34"/>
  <c r="M612" i="34" s="1"/>
  <c r="K1892" i="34"/>
  <c r="L1892" i="34"/>
  <c r="M1892" i="34" s="1"/>
  <c r="K2017" i="34"/>
  <c r="L2017" i="34"/>
  <c r="M2017" i="34" s="1"/>
  <c r="L1859" i="34"/>
  <c r="M1859" i="34" s="1"/>
  <c r="K1859" i="34"/>
  <c r="L2069" i="34"/>
  <c r="M2069" i="34" s="1"/>
  <c r="K2069" i="34"/>
  <c r="K197" i="34"/>
  <c r="L197" i="34"/>
  <c r="M197" i="34" s="1"/>
  <c r="K1572" i="34"/>
  <c r="L1572" i="34"/>
  <c r="M1572" i="34" s="1"/>
  <c r="L1730" i="34"/>
  <c r="M1730" i="34" s="1"/>
  <c r="K1730" i="34"/>
  <c r="K1750" i="34"/>
  <c r="L1750" i="34"/>
  <c r="M1750" i="34" s="1"/>
  <c r="K1911" i="34"/>
  <c r="L1911" i="34"/>
  <c r="M1911" i="34" s="1"/>
  <c r="K2031" i="34"/>
  <c r="L2031" i="34"/>
  <c r="M2031" i="34" s="1"/>
  <c r="K2234" i="34"/>
  <c r="L2234" i="34"/>
  <c r="M2234" i="34" s="1"/>
  <c r="K88" i="34"/>
  <c r="L88" i="34"/>
  <c r="M88" i="34" s="1"/>
  <c r="K286" i="34"/>
  <c r="L286" i="34"/>
  <c r="M286" i="34" s="1"/>
  <c r="K473" i="34"/>
  <c r="L473" i="34"/>
  <c r="M473" i="34" s="1"/>
  <c r="K929" i="34"/>
  <c r="L929" i="34"/>
  <c r="M929" i="34" s="1"/>
  <c r="K2165" i="34"/>
  <c r="L2165" i="34"/>
  <c r="M2165" i="34" s="1"/>
  <c r="K1108" i="34"/>
  <c r="L1108" i="34"/>
  <c r="M1108" i="34" s="1"/>
  <c r="K1252" i="34"/>
  <c r="L1252" i="34"/>
  <c r="M1252" i="34" s="1"/>
  <c r="K1136" i="34"/>
  <c r="L1136" i="34"/>
  <c r="M1136" i="34" s="1"/>
  <c r="K1192" i="34"/>
  <c r="L1192" i="34"/>
  <c r="M1192" i="34" s="1"/>
  <c r="L1594" i="34"/>
  <c r="M1594" i="34" s="1"/>
  <c r="K1594" i="34"/>
  <c r="L1825" i="34"/>
  <c r="M1825" i="34" s="1"/>
  <c r="K1825" i="34"/>
  <c r="K1641" i="34"/>
  <c r="L1641" i="34"/>
  <c r="M1641" i="34" s="1"/>
  <c r="K1800" i="34"/>
  <c r="L1800" i="34"/>
  <c r="M1800" i="34" s="1"/>
  <c r="K1885" i="34"/>
  <c r="L1885" i="34"/>
  <c r="M1885" i="34" s="1"/>
  <c r="K2211" i="34"/>
  <c r="L2211" i="34"/>
  <c r="M2211" i="34" s="1"/>
  <c r="K321" i="34"/>
  <c r="L321" i="34"/>
  <c r="M321" i="34" s="1"/>
  <c r="J3" i="34"/>
  <c r="K349" i="34"/>
  <c r="L349" i="34"/>
  <c r="M349" i="34" s="1"/>
  <c r="L731" i="34"/>
  <c r="M731" i="34" s="1"/>
  <c r="K731" i="34"/>
  <c r="K796" i="34"/>
  <c r="L796" i="34"/>
  <c r="M796" i="34" s="1"/>
  <c r="K999" i="34"/>
  <c r="L999" i="34"/>
  <c r="M999" i="34" s="1"/>
  <c r="L1274" i="34"/>
  <c r="M1274" i="34" s="1"/>
  <c r="K1274" i="34"/>
  <c r="J1499" i="34"/>
  <c r="K1404" i="34"/>
  <c r="L1404" i="34"/>
  <c r="M1404" i="34" s="1"/>
  <c r="K1431" i="34"/>
  <c r="L1431" i="34"/>
  <c r="M1431" i="34" s="1"/>
  <c r="L1435" i="34"/>
  <c r="M1435" i="34" s="1"/>
  <c r="K1435" i="34"/>
  <c r="K1575" i="34"/>
  <c r="L1575" i="34"/>
  <c r="M1575" i="34" s="1"/>
  <c r="K13" i="34"/>
  <c r="L13" i="34"/>
  <c r="M13" i="34" s="1"/>
  <c r="K72" i="34"/>
  <c r="L72" i="34"/>
  <c r="M72" i="34" s="1"/>
  <c r="K129" i="34"/>
  <c r="L129" i="34"/>
  <c r="M129" i="34" s="1"/>
  <c r="K173" i="34"/>
  <c r="L173" i="34"/>
  <c r="M173" i="34" s="1"/>
  <c r="J403" i="34"/>
  <c r="K12" i="34"/>
  <c r="L12" i="34"/>
  <c r="M12" i="34" s="1"/>
  <c r="K120" i="34"/>
  <c r="L120" i="34"/>
  <c r="M120" i="34" s="1"/>
  <c r="K230" i="34"/>
  <c r="L230" i="34"/>
  <c r="M230" i="34" s="1"/>
  <c r="K392" i="34"/>
  <c r="L392" i="34"/>
  <c r="M392" i="34" s="1"/>
  <c r="K287" i="34"/>
  <c r="L287" i="34"/>
  <c r="M287" i="34" s="1"/>
  <c r="L324" i="34"/>
  <c r="M324" i="34" s="1"/>
  <c r="K324" i="34"/>
  <c r="K359" i="34"/>
  <c r="L359" i="34"/>
  <c r="M359" i="34" s="1"/>
  <c r="K422" i="34"/>
  <c r="L422" i="34"/>
  <c r="M422" i="34" s="1"/>
  <c r="K711" i="34"/>
  <c r="L711" i="34"/>
  <c r="M711" i="34" s="1"/>
  <c r="K815" i="34"/>
  <c r="L815" i="34"/>
  <c r="M815" i="34" s="1"/>
  <c r="K269" i="34"/>
  <c r="L269" i="34"/>
  <c r="M269" i="34" s="1"/>
  <c r="L707" i="34"/>
  <c r="M707" i="34" s="1"/>
  <c r="K707" i="34"/>
  <c r="K727" i="34"/>
  <c r="L727" i="34"/>
  <c r="M727" i="34" s="1"/>
  <c r="K606" i="34"/>
  <c r="L606" i="34"/>
  <c r="M606" i="34" s="1"/>
  <c r="K641" i="34"/>
  <c r="L641" i="34"/>
  <c r="M641" i="34" s="1"/>
  <c r="J703" i="34"/>
  <c r="K748" i="34"/>
  <c r="L748" i="34"/>
  <c r="M748" i="34" s="1"/>
  <c r="J804" i="34"/>
  <c r="K686" i="34"/>
  <c r="L686" i="34"/>
  <c r="M686" i="34" s="1"/>
  <c r="J767" i="34"/>
  <c r="J872" i="34"/>
  <c r="L938" i="34"/>
  <c r="M938" i="34" s="1"/>
  <c r="K938" i="34"/>
  <c r="K975" i="34"/>
  <c r="L975" i="34"/>
  <c r="M975" i="34" s="1"/>
  <c r="L1011" i="34"/>
  <c r="M1011" i="34" s="1"/>
  <c r="K1011" i="34"/>
  <c r="L946" i="34"/>
  <c r="M946" i="34" s="1"/>
  <c r="K946" i="34"/>
  <c r="J1249" i="34"/>
  <c r="J1277" i="34"/>
  <c r="K1200" i="34"/>
  <c r="L1200" i="34"/>
  <c r="M1200" i="34" s="1"/>
  <c r="L1242" i="34"/>
  <c r="M1242" i="34" s="1"/>
  <c r="K1242" i="34"/>
  <c r="K1365" i="34"/>
  <c r="L1365" i="34"/>
  <c r="M1365" i="34" s="1"/>
  <c r="K1420" i="34"/>
  <c r="L1420" i="34"/>
  <c r="M1420" i="34" s="1"/>
  <c r="K1262" i="34"/>
  <c r="L1262" i="34"/>
  <c r="M1262" i="34" s="1"/>
  <c r="K1145" i="34"/>
  <c r="L1145" i="34"/>
  <c r="M1145" i="34" s="1"/>
  <c r="J1173" i="34"/>
  <c r="K1407" i="34"/>
  <c r="L1407" i="34"/>
  <c r="M1407" i="34" s="1"/>
  <c r="J1395" i="34"/>
  <c r="K1665" i="34"/>
  <c r="L1665" i="34"/>
  <c r="M1665" i="34" s="1"/>
  <c r="K1620" i="34"/>
  <c r="L1620" i="34"/>
  <c r="M1620" i="34" s="1"/>
  <c r="J1507" i="34"/>
  <c r="K1796" i="34"/>
  <c r="L1796" i="34"/>
  <c r="M1796" i="34" s="1"/>
  <c r="K1920" i="34"/>
  <c r="L1920" i="34"/>
  <c r="M1920" i="34" s="1"/>
  <c r="J1894" i="34"/>
  <c r="L1950" i="34"/>
  <c r="M1950" i="34" s="1"/>
  <c r="K1950" i="34"/>
  <c r="K1975" i="34"/>
  <c r="L1975" i="34"/>
  <c r="M1975" i="34" s="1"/>
  <c r="K2002" i="34"/>
  <c r="L2002" i="34"/>
  <c r="M2002" i="34" s="1"/>
  <c r="K2024" i="34"/>
  <c r="L2024" i="34"/>
  <c r="M2024" i="34" s="1"/>
  <c r="J2030" i="34"/>
  <c r="J2033" i="34"/>
  <c r="K2068" i="34"/>
  <c r="L2068" i="34"/>
  <c r="M2068" i="34" s="1"/>
  <c r="K2095" i="34"/>
  <c r="L2095" i="34"/>
  <c r="M2095" i="34" s="1"/>
  <c r="K2182" i="34"/>
  <c r="L2182" i="34"/>
  <c r="M2182" i="34" s="1"/>
  <c r="K2209" i="34"/>
  <c r="L2209" i="34"/>
  <c r="M2209" i="34" s="1"/>
  <c r="K41" i="34"/>
  <c r="L41" i="34"/>
  <c r="M41" i="34" s="1"/>
  <c r="L92" i="34"/>
  <c r="M92" i="34" s="1"/>
  <c r="K92" i="34"/>
  <c r="K57" i="34"/>
  <c r="L57" i="34"/>
  <c r="M57" i="34" s="1"/>
  <c r="K221" i="34"/>
  <c r="L221" i="34"/>
  <c r="M221" i="34" s="1"/>
  <c r="J51" i="34"/>
  <c r="J423" i="34"/>
  <c r="K241" i="34"/>
  <c r="L241" i="34"/>
  <c r="M241" i="34" s="1"/>
  <c r="J381" i="34"/>
  <c r="J408" i="34"/>
  <c r="K253" i="34"/>
  <c r="L253" i="34"/>
  <c r="M253" i="34" s="1"/>
  <c r="K320" i="34"/>
  <c r="L320" i="34"/>
  <c r="M320" i="34" s="1"/>
  <c r="K376" i="34"/>
  <c r="L376" i="34"/>
  <c r="M376" i="34" s="1"/>
  <c r="L435" i="34"/>
  <c r="M435" i="34" s="1"/>
  <c r="K435" i="34"/>
  <c r="L827" i="34"/>
  <c r="M827" i="34" s="1"/>
  <c r="K827" i="34"/>
  <c r="L698" i="34"/>
  <c r="M698" i="34" s="1"/>
  <c r="K698" i="34"/>
  <c r="L803" i="34"/>
  <c r="M803" i="34" s="1"/>
  <c r="K803" i="34"/>
  <c r="L819" i="34"/>
  <c r="M819" i="34" s="1"/>
  <c r="K819" i="34"/>
  <c r="L516" i="34"/>
  <c r="M516" i="34" s="1"/>
  <c r="K516" i="34"/>
  <c r="K536" i="34"/>
  <c r="L536" i="34"/>
  <c r="M536" i="34" s="1"/>
  <c r="J675" i="34"/>
  <c r="K720" i="34"/>
  <c r="L720" i="34"/>
  <c r="M720" i="34" s="1"/>
  <c r="K752" i="34"/>
  <c r="L752" i="34"/>
  <c r="M752" i="34" s="1"/>
  <c r="J808" i="34"/>
  <c r="K751" i="34"/>
  <c r="L751" i="34"/>
  <c r="M751" i="34" s="1"/>
  <c r="K831" i="34"/>
  <c r="L831" i="34"/>
  <c r="M831" i="34" s="1"/>
  <c r="L914" i="34"/>
  <c r="M914" i="34" s="1"/>
  <c r="K914" i="34"/>
  <c r="K972" i="34"/>
  <c r="L972" i="34"/>
  <c r="M972" i="34" s="1"/>
  <c r="K903" i="34"/>
  <c r="L903" i="34"/>
  <c r="M903" i="34" s="1"/>
  <c r="J1207" i="34"/>
  <c r="J1321" i="34"/>
  <c r="K1081" i="34"/>
  <c r="L1081" i="34"/>
  <c r="M1081" i="34" s="1"/>
  <c r="K1137" i="34"/>
  <c r="L1137" i="34"/>
  <c r="M1137" i="34" s="1"/>
  <c r="J1333" i="34"/>
  <c r="K1270" i="34"/>
  <c r="L1270" i="34"/>
  <c r="M1270" i="34" s="1"/>
  <c r="K1329" i="34"/>
  <c r="L1329" i="34"/>
  <c r="M1329" i="34" s="1"/>
  <c r="K1489" i="34"/>
  <c r="L1489" i="34"/>
  <c r="M1489" i="34" s="1"/>
  <c r="K1412" i="34"/>
  <c r="L1412" i="34"/>
  <c r="M1412" i="34" s="1"/>
  <c r="L1459" i="34"/>
  <c r="M1459" i="34" s="1"/>
  <c r="K1459" i="34"/>
  <c r="J1368" i="34"/>
  <c r="K1380" i="34"/>
  <c r="L1380" i="34"/>
  <c r="M1380" i="34" s="1"/>
  <c r="K1543" i="34"/>
  <c r="L1543" i="34"/>
  <c r="M1543" i="34" s="1"/>
  <c r="K1672" i="34"/>
  <c r="L1672" i="34"/>
  <c r="M1672" i="34" s="1"/>
  <c r="K1556" i="34"/>
  <c r="L1556" i="34"/>
  <c r="M1556" i="34" s="1"/>
  <c r="L1522" i="34"/>
  <c r="M1522" i="34" s="1"/>
  <c r="K1522" i="34"/>
  <c r="K1736" i="34"/>
  <c r="L1736" i="34"/>
  <c r="M1736" i="34" s="1"/>
  <c r="K1890" i="34"/>
  <c r="L1890" i="34"/>
  <c r="M1890" i="34" s="1"/>
  <c r="L1942" i="34"/>
  <c r="M1942" i="34" s="1"/>
  <c r="K1942" i="34"/>
  <c r="K1982" i="34"/>
  <c r="L1982" i="34"/>
  <c r="M1982" i="34" s="1"/>
  <c r="J2010" i="34"/>
  <c r="L2099" i="34"/>
  <c r="M2099" i="34" s="1"/>
  <c r="K2099" i="34"/>
  <c r="K2121" i="34"/>
  <c r="L2121" i="34"/>
  <c r="M2121" i="34" s="1"/>
  <c r="J2192" i="34"/>
  <c r="K33" i="34"/>
  <c r="L33" i="34"/>
  <c r="M33" i="34" s="1"/>
  <c r="L114" i="34"/>
  <c r="M114" i="34" s="1"/>
  <c r="K114" i="34"/>
  <c r="J131" i="34"/>
  <c r="L68" i="34"/>
  <c r="M68" i="34" s="1"/>
  <c r="K68" i="34"/>
  <c r="K95" i="34"/>
  <c r="L95" i="34"/>
  <c r="M95" i="34" s="1"/>
  <c r="K367" i="34"/>
  <c r="L367" i="34"/>
  <c r="M367" i="34" s="1"/>
  <c r="K440" i="34"/>
  <c r="L440" i="34"/>
  <c r="M440" i="34" s="1"/>
  <c r="K327" i="34"/>
  <c r="L327" i="34"/>
  <c r="M327" i="34" s="1"/>
  <c r="L690" i="34"/>
  <c r="M690" i="34" s="1"/>
  <c r="K690" i="34"/>
  <c r="K968" i="34"/>
  <c r="L968" i="34"/>
  <c r="M968" i="34" s="1"/>
  <c r="L1234" i="34"/>
  <c r="M1234" i="34" s="1"/>
  <c r="K1234" i="34"/>
  <c r="K1073" i="34"/>
  <c r="L1073" i="34"/>
  <c r="M1073" i="34" s="1"/>
  <c r="J1396" i="34"/>
  <c r="K1820" i="34"/>
  <c r="L1820" i="34"/>
  <c r="M1820" i="34" s="1"/>
  <c r="L1850" i="34"/>
  <c r="M1850" i="34" s="1"/>
  <c r="K1850" i="34"/>
  <c r="J1886" i="34"/>
  <c r="K2219" i="34"/>
  <c r="L2219" i="34"/>
  <c r="M2219" i="34" s="1"/>
  <c r="K15" i="34"/>
  <c r="L15" i="34"/>
  <c r="M15" i="34" s="1"/>
  <c r="L187" i="34"/>
  <c r="M187" i="34" s="1"/>
  <c r="K187" i="34"/>
  <c r="K216" i="34"/>
  <c r="L216" i="34"/>
  <c r="M216" i="34" s="1"/>
  <c r="K265" i="34"/>
  <c r="L265" i="34"/>
  <c r="M265" i="34" s="1"/>
  <c r="K776" i="34"/>
  <c r="L776" i="34"/>
  <c r="M776" i="34" s="1"/>
  <c r="K520" i="34"/>
  <c r="L520" i="34"/>
  <c r="M520" i="34" s="1"/>
  <c r="K560" i="34"/>
  <c r="L560" i="34"/>
  <c r="M560" i="34" s="1"/>
  <c r="K760" i="34"/>
  <c r="L760" i="34"/>
  <c r="M760" i="34" s="1"/>
  <c r="J747" i="34"/>
  <c r="K836" i="34"/>
  <c r="L836" i="34"/>
  <c r="M836" i="34" s="1"/>
  <c r="L875" i="34"/>
  <c r="M875" i="34" s="1"/>
  <c r="K875" i="34"/>
  <c r="K1214" i="34"/>
  <c r="L1214" i="34"/>
  <c r="M1214" i="34" s="1"/>
  <c r="L1115" i="34"/>
  <c r="M1115" i="34" s="1"/>
  <c r="K1115" i="34"/>
  <c r="K1225" i="34"/>
  <c r="L1225" i="34"/>
  <c r="M1225" i="34" s="1"/>
  <c r="J1389" i="34"/>
  <c r="K1237" i="34"/>
  <c r="L1237" i="34"/>
  <c r="M1237" i="34" s="1"/>
  <c r="J1384" i="34"/>
  <c r="L1626" i="34"/>
  <c r="M1626" i="34" s="1"/>
  <c r="K1626" i="34"/>
  <c r="K1577" i="34"/>
  <c r="L1577" i="34"/>
  <c r="M1577" i="34" s="1"/>
  <c r="K1853" i="34"/>
  <c r="L1853" i="34"/>
  <c r="M1853" i="34" s="1"/>
  <c r="L1899" i="34"/>
  <c r="M1899" i="34" s="1"/>
  <c r="K1899" i="34"/>
  <c r="L1963" i="34"/>
  <c r="M1963" i="34" s="1"/>
  <c r="K1963" i="34"/>
  <c r="L2021" i="34"/>
  <c r="M2021" i="34" s="1"/>
  <c r="K2021" i="34"/>
  <c r="J2011" i="34"/>
  <c r="K2130" i="34"/>
  <c r="L2130" i="34"/>
  <c r="M2130" i="34" s="1"/>
  <c r="J825" i="34"/>
  <c r="K1279" i="34"/>
  <c r="L1279" i="34"/>
  <c r="M1279" i="34" s="1"/>
  <c r="L1099" i="34"/>
  <c r="M1099" i="34" s="1"/>
  <c r="K1099" i="34"/>
  <c r="K1430" i="34"/>
  <c r="L1430" i="34"/>
  <c r="M1430" i="34" s="1"/>
  <c r="K1903" i="34"/>
  <c r="L1903" i="34"/>
  <c r="M1903" i="34" s="1"/>
  <c r="K2181" i="34"/>
  <c r="L2181" i="34"/>
  <c r="M2181" i="34" s="1"/>
  <c r="K2127" i="34"/>
  <c r="L2127" i="34"/>
  <c r="M2127" i="34" s="1"/>
  <c r="J595" i="34"/>
  <c r="L834" i="34"/>
  <c r="M834" i="34" s="1"/>
  <c r="K834" i="34"/>
  <c r="K1900" i="34"/>
  <c r="L1900" i="34"/>
  <c r="M1900" i="34" s="1"/>
  <c r="J2072" i="34"/>
  <c r="K1248" i="34"/>
  <c r="L1248" i="34"/>
  <c r="M1248" i="34" s="1"/>
  <c r="K469" i="34"/>
  <c r="L469" i="34"/>
  <c r="M469" i="34" s="1"/>
  <c r="J1527" i="34"/>
  <c r="K1519" i="34"/>
  <c r="L1519" i="34"/>
  <c r="M1519" i="34" s="1"/>
  <c r="L394" i="34"/>
  <c r="M394" i="34" s="1"/>
  <c r="K394" i="34"/>
  <c r="L1291" i="34"/>
  <c r="M1291" i="34" s="1"/>
  <c r="K1291" i="34"/>
  <c r="K1231" i="34"/>
  <c r="L1231" i="34"/>
  <c r="M1231" i="34" s="1"/>
  <c r="K1193" i="34"/>
  <c r="L1193" i="34"/>
  <c r="M1193" i="34" s="1"/>
  <c r="L1658" i="34"/>
  <c r="M1658" i="34" s="1"/>
  <c r="K1658" i="34"/>
  <c r="K1031" i="34"/>
  <c r="L1031" i="34"/>
  <c r="M1031" i="34" s="1"/>
  <c r="L1355" i="34"/>
  <c r="M1355" i="34" s="1"/>
  <c r="K1355" i="34"/>
  <c r="L2013" i="34"/>
  <c r="M2013" i="34" s="1"/>
  <c r="K2013" i="34"/>
  <c r="K646" i="34"/>
  <c r="L646" i="34"/>
  <c r="M646" i="34" s="1"/>
  <c r="K742" i="34"/>
  <c r="L742" i="34"/>
  <c r="M742" i="34" s="1"/>
  <c r="K621" i="34"/>
  <c r="L621" i="34"/>
  <c r="M621" i="34" s="1"/>
  <c r="L906" i="34"/>
  <c r="M906" i="34" s="1"/>
  <c r="K906" i="34"/>
  <c r="K1156" i="34"/>
  <c r="L1156" i="34"/>
  <c r="M1156" i="34" s="1"/>
  <c r="K1189" i="34"/>
  <c r="L1189" i="34"/>
  <c r="M1189" i="34" s="1"/>
  <c r="K1860" i="34"/>
  <c r="L1860" i="34"/>
  <c r="M1860" i="34" s="1"/>
  <c r="K2156" i="34"/>
  <c r="L2156" i="34"/>
  <c r="M2156" i="34" s="1"/>
  <c r="L1937" i="34"/>
  <c r="M1937" i="34" s="1"/>
  <c r="K1937" i="34"/>
  <c r="K2233" i="34"/>
  <c r="L2233" i="34"/>
  <c r="M2233" i="34" s="1"/>
  <c r="K2218" i="34"/>
  <c r="L2218" i="34"/>
  <c r="M2218" i="34" s="1"/>
  <c r="K1974" i="34"/>
  <c r="L1974" i="34"/>
  <c r="M1974" i="34" s="1"/>
  <c r="K2172" i="34"/>
  <c r="L2172" i="34"/>
  <c r="M2172" i="34" s="1"/>
  <c r="K2237" i="34"/>
  <c r="L2237" i="34"/>
  <c r="M2237" i="34" s="1"/>
  <c r="K609" i="34"/>
  <c r="L609" i="34"/>
  <c r="M609" i="34" s="1"/>
  <c r="K2056" i="34"/>
  <c r="L2056" i="34"/>
  <c r="M2056" i="34" s="1"/>
  <c r="K86" i="34"/>
  <c r="L86" i="34"/>
  <c r="M86" i="34" s="1"/>
  <c r="K11" i="34"/>
  <c r="L11" i="34"/>
  <c r="M11" i="34" s="1"/>
  <c r="K685" i="34"/>
  <c r="L685" i="34"/>
  <c r="M685" i="34" s="1"/>
  <c r="K2180" i="34"/>
  <c r="L2180" i="34"/>
  <c r="M2180" i="34" s="1"/>
  <c r="L835" i="34"/>
  <c r="M835" i="34" s="1"/>
  <c r="K835" i="34"/>
  <c r="K447" i="34"/>
  <c r="L447" i="34"/>
  <c r="M447" i="34" s="1"/>
  <c r="K632" i="34"/>
  <c r="L632" i="34"/>
  <c r="M632" i="34" s="1"/>
  <c r="L818" i="34"/>
  <c r="M818" i="34" s="1"/>
  <c r="K818" i="34"/>
  <c r="K601" i="34"/>
  <c r="L601" i="34"/>
  <c r="M601" i="34" s="1"/>
  <c r="K614" i="34"/>
  <c r="L614" i="34"/>
  <c r="M614" i="34" s="1"/>
  <c r="K1518" i="34"/>
  <c r="L1518" i="34"/>
  <c r="M1518" i="34" s="1"/>
  <c r="K959" i="34"/>
  <c r="L959" i="34"/>
  <c r="M959" i="34" s="1"/>
  <c r="L83" i="34"/>
  <c r="M83" i="34" s="1"/>
  <c r="K83" i="34"/>
  <c r="K303" i="34"/>
  <c r="L303" i="34"/>
  <c r="M303" i="34" s="1"/>
  <c r="K814" i="34"/>
  <c r="L814" i="34"/>
  <c r="M814" i="34" s="1"/>
  <c r="K1244" i="34"/>
  <c r="L1244" i="34"/>
  <c r="M1244" i="34" s="1"/>
  <c r="K1332" i="34"/>
  <c r="L1332" i="34"/>
  <c r="M1332" i="34" s="1"/>
  <c r="K1652" i="34"/>
  <c r="L1652" i="34"/>
  <c r="M1652" i="34" s="1"/>
  <c r="K1685" i="34"/>
  <c r="L1685" i="34"/>
  <c r="M1685" i="34" s="1"/>
  <c r="K1775" i="34"/>
  <c r="L1775" i="34"/>
  <c r="M1775" i="34" s="1"/>
  <c r="L1881" i="34"/>
  <c r="M1881" i="34" s="1"/>
  <c r="K1881" i="34"/>
  <c r="K2023" i="34"/>
  <c r="L2023" i="34"/>
  <c r="M2023" i="34" s="1"/>
  <c r="K2198" i="34"/>
  <c r="L2198" i="34"/>
  <c r="M2198" i="34" s="1"/>
  <c r="G841" i="27"/>
  <c r="G2129" i="27"/>
  <c r="G1206" i="27"/>
  <c r="G1194" i="27"/>
  <c r="G1060" i="27"/>
  <c r="G959" i="27"/>
  <c r="H2132" i="27"/>
  <c r="H686" i="27"/>
  <c r="H2106" i="27"/>
  <c r="H1465" i="27"/>
  <c r="H392" i="27"/>
  <c r="H1467" i="27"/>
  <c r="G844" i="27"/>
  <c r="H844" i="27"/>
  <c r="H1154" i="27"/>
  <c r="H679" i="27"/>
  <c r="H756" i="27"/>
  <c r="E24" i="32"/>
  <c r="I5" i="29"/>
  <c r="G5" i="29"/>
  <c r="F5" i="29"/>
  <c r="H2" i="29"/>
  <c r="J2" i="29" s="1"/>
  <c r="H3" i="29"/>
  <c r="J3" i="29" s="1"/>
  <c r="H4" i="29"/>
  <c r="J4" i="29" s="1"/>
  <c r="H5" i="28"/>
  <c r="J5" i="28" s="1"/>
  <c r="H6" i="28"/>
  <c r="J6" i="28" s="1"/>
  <c r="H7" i="28"/>
  <c r="J7" i="28" s="1"/>
  <c r="H8" i="28"/>
  <c r="J8" i="28" s="1"/>
  <c r="H9" i="28"/>
  <c r="J9" i="28" s="1"/>
  <c r="H10" i="28"/>
  <c r="J10" i="28" s="1"/>
  <c r="H11" i="28"/>
  <c r="J11" i="28" s="1"/>
  <c r="H12" i="28"/>
  <c r="J12" i="28" s="1"/>
  <c r="H13" i="28"/>
  <c r="J13" i="28" s="1"/>
  <c r="H14" i="28"/>
  <c r="J14" i="28" s="1"/>
  <c r="H15" i="28"/>
  <c r="J15" i="28" s="1"/>
  <c r="H16" i="28"/>
  <c r="J16" i="28" s="1"/>
  <c r="H17" i="28"/>
  <c r="J17" i="28" s="1"/>
  <c r="H18" i="28"/>
  <c r="J18" i="28" s="1"/>
  <c r="H19" i="28"/>
  <c r="J19" i="28" s="1"/>
  <c r="H20" i="28"/>
  <c r="J20" i="28" s="1"/>
  <c r="H21" i="28"/>
  <c r="J21" i="28" s="1"/>
  <c r="H22" i="28"/>
  <c r="J22" i="28" s="1"/>
  <c r="H23" i="28"/>
  <c r="J23" i="28" s="1"/>
  <c r="H24" i="28"/>
  <c r="J24" i="28" s="1"/>
  <c r="H25" i="28"/>
  <c r="J25" i="28" s="1"/>
  <c r="H26" i="28"/>
  <c r="J26" i="28" s="1"/>
  <c r="H27" i="28"/>
  <c r="J27" i="28" s="1"/>
  <c r="H28" i="28"/>
  <c r="J28" i="28" s="1"/>
  <c r="H29" i="28"/>
  <c r="J29" i="28" s="1"/>
  <c r="H30" i="28"/>
  <c r="J30" i="28" s="1"/>
  <c r="H31" i="28"/>
  <c r="J31" i="28" s="1"/>
  <c r="H32" i="28"/>
  <c r="J32" i="28" s="1"/>
  <c r="H33" i="28"/>
  <c r="J33" i="28" s="1"/>
  <c r="H34" i="28"/>
  <c r="J34" i="28" s="1"/>
  <c r="H35" i="28"/>
  <c r="J35" i="28" s="1"/>
  <c r="H36" i="28"/>
  <c r="J36" i="28" s="1"/>
  <c r="H37" i="28"/>
  <c r="J37" i="28" s="1"/>
  <c r="H38" i="28"/>
  <c r="J38" i="28" s="1"/>
  <c r="H39" i="28"/>
  <c r="J39" i="28" s="1"/>
  <c r="H40" i="28"/>
  <c r="J40" i="28" s="1"/>
  <c r="H41" i="28"/>
  <c r="J41" i="28" s="1"/>
  <c r="H42" i="28"/>
  <c r="J42" i="28" s="1"/>
  <c r="H43" i="28"/>
  <c r="J43" i="28" s="1"/>
  <c r="H44" i="28"/>
  <c r="J44" i="28" s="1"/>
  <c r="H45" i="28"/>
  <c r="J45" i="28" s="1"/>
  <c r="H46" i="28"/>
  <c r="J46" i="28" s="1"/>
  <c r="H47" i="28"/>
  <c r="J47" i="28" s="1"/>
  <c r="H48" i="28"/>
  <c r="J48" i="28" s="1"/>
  <c r="H49" i="28"/>
  <c r="J49" i="28" s="1"/>
  <c r="H50" i="28"/>
  <c r="J50" i="28" s="1"/>
  <c r="H51" i="28"/>
  <c r="J51" i="28" s="1"/>
  <c r="H52" i="28"/>
  <c r="J52" i="28" s="1"/>
  <c r="H53" i="28"/>
  <c r="J53" i="28" s="1"/>
  <c r="H54" i="28"/>
  <c r="J54" i="28" s="1"/>
  <c r="H55" i="28"/>
  <c r="J55" i="28" s="1"/>
  <c r="H56" i="28"/>
  <c r="J56" i="28" s="1"/>
  <c r="H57" i="28"/>
  <c r="J57" i="28" s="1"/>
  <c r="H58" i="28"/>
  <c r="J58" i="28" s="1"/>
  <c r="H59" i="28"/>
  <c r="J59" i="28" s="1"/>
  <c r="H60" i="28"/>
  <c r="J60" i="28" s="1"/>
  <c r="H61" i="28"/>
  <c r="J61" i="28" s="1"/>
  <c r="H62" i="28"/>
  <c r="J62" i="28" s="1"/>
  <c r="H63" i="28"/>
  <c r="J63" i="28" s="1"/>
  <c r="H64" i="28"/>
  <c r="J64" i="28" s="1"/>
  <c r="H65" i="28"/>
  <c r="J65" i="28" s="1"/>
  <c r="H66" i="28"/>
  <c r="J66" i="28" s="1"/>
  <c r="H67" i="28"/>
  <c r="J67" i="28" s="1"/>
  <c r="H68" i="28"/>
  <c r="J68" i="28" s="1"/>
  <c r="H69" i="28"/>
  <c r="J69" i="28" s="1"/>
  <c r="H70" i="28"/>
  <c r="J70" i="28" s="1"/>
  <c r="H71" i="28"/>
  <c r="J71" i="28" s="1"/>
  <c r="H72" i="28"/>
  <c r="J72" i="28" s="1"/>
  <c r="H73" i="28"/>
  <c r="J73" i="28" s="1"/>
  <c r="H74" i="28"/>
  <c r="J74" i="28" s="1"/>
  <c r="H75" i="28"/>
  <c r="J75" i="28" s="1"/>
  <c r="H76" i="28"/>
  <c r="J76" i="28" s="1"/>
  <c r="H77" i="28"/>
  <c r="J77" i="28" s="1"/>
  <c r="H78" i="28"/>
  <c r="J78" i="28" s="1"/>
  <c r="H79" i="28"/>
  <c r="J79" i="28" s="1"/>
  <c r="H80" i="28"/>
  <c r="J80" i="28" s="1"/>
  <c r="H81" i="28"/>
  <c r="J81" i="28" s="1"/>
  <c r="H82" i="28"/>
  <c r="J82" i="28" s="1"/>
  <c r="H83" i="28"/>
  <c r="J83" i="28" s="1"/>
  <c r="H84" i="28"/>
  <c r="J84" i="28" s="1"/>
  <c r="H85" i="28"/>
  <c r="J85" i="28" s="1"/>
  <c r="H86" i="28"/>
  <c r="J86" i="28" s="1"/>
  <c r="H87" i="28"/>
  <c r="J87" i="28" s="1"/>
  <c r="H88" i="28"/>
  <c r="J88" i="28" s="1"/>
  <c r="H89" i="28"/>
  <c r="J89" i="28" s="1"/>
  <c r="H90" i="28"/>
  <c r="J90" i="28" s="1"/>
  <c r="H91" i="28"/>
  <c r="J91" i="28" s="1"/>
  <c r="H92" i="28"/>
  <c r="J92" i="28" s="1"/>
  <c r="H93" i="28"/>
  <c r="J93" i="28" s="1"/>
  <c r="H94" i="28"/>
  <c r="J94" i="28" s="1"/>
  <c r="H95" i="28"/>
  <c r="J95" i="28" s="1"/>
  <c r="H96" i="28"/>
  <c r="J96" i="28" s="1"/>
  <c r="H97" i="28"/>
  <c r="J97" i="28" s="1"/>
  <c r="H98" i="28"/>
  <c r="J98" i="28" s="1"/>
  <c r="H99" i="28"/>
  <c r="J99" i="28" s="1"/>
  <c r="H100" i="28"/>
  <c r="J100" i="28" s="1"/>
  <c r="H101" i="28"/>
  <c r="J101" i="28" s="1"/>
  <c r="H102" i="28"/>
  <c r="J102" i="28" s="1"/>
  <c r="H103" i="28"/>
  <c r="J103" i="28" s="1"/>
  <c r="H104" i="28"/>
  <c r="J104" i="28" s="1"/>
  <c r="H105" i="28"/>
  <c r="J105" i="28" s="1"/>
  <c r="H106" i="28"/>
  <c r="J106" i="28" s="1"/>
  <c r="H107" i="28"/>
  <c r="J107" i="28" s="1"/>
  <c r="H108" i="28"/>
  <c r="J108" i="28" s="1"/>
  <c r="H109" i="28"/>
  <c r="J109" i="28" s="1"/>
  <c r="H110" i="28"/>
  <c r="J110" i="28" s="1"/>
  <c r="H111" i="28"/>
  <c r="J111" i="28" s="1"/>
  <c r="H4" i="28"/>
  <c r="J4" i="28" s="1"/>
  <c r="H2078" i="27"/>
  <c r="G1571" i="27"/>
  <c r="G1660" i="27"/>
  <c r="G1659" i="27"/>
  <c r="G1661" i="27"/>
  <c r="G1612" i="27"/>
  <c r="G1611" i="27"/>
  <c r="G1588" i="27"/>
  <c r="G1392" i="27"/>
  <c r="H1661" i="27"/>
  <c r="H1286" i="27"/>
  <c r="H1268" i="27"/>
  <c r="H764" i="27"/>
  <c r="H1901" i="27"/>
  <c r="H690" i="27"/>
  <c r="H957" i="27"/>
  <c r="H959" i="27"/>
  <c r="H1380" i="27"/>
  <c r="H798" i="27"/>
  <c r="J12" i="30"/>
  <c r="J13" i="30"/>
  <c r="J14" i="30"/>
  <c r="J15" i="30"/>
  <c r="J16" i="30"/>
  <c r="J17" i="30"/>
  <c r="H1652" i="27"/>
  <c r="H1605" i="27"/>
  <c r="H1521" i="27"/>
  <c r="H1487" i="27"/>
  <c r="H1546" i="27"/>
  <c r="H1690" i="27"/>
  <c r="G416" i="27"/>
  <c r="G612" i="27"/>
  <c r="H53" i="27"/>
  <c r="G53" i="27"/>
  <c r="H553" i="27"/>
  <c r="G553" i="27"/>
  <c r="H433" i="27"/>
  <c r="G433" i="27"/>
  <c r="H591" i="27"/>
  <c r="G591" i="27"/>
  <c r="H2122" i="27"/>
  <c r="H2124" i="27"/>
  <c r="H1473" i="27"/>
  <c r="H1525" i="27"/>
  <c r="H2139" i="27"/>
  <c r="H1520" i="27"/>
  <c r="H1166" i="27"/>
  <c r="G1166" i="27"/>
  <c r="H1122" i="27"/>
  <c r="G1122" i="27"/>
  <c r="H432" i="27"/>
  <c r="G432" i="27"/>
  <c r="H1222" i="27"/>
  <c r="G1222" i="27"/>
  <c r="H2077" i="27"/>
  <c r="G2077" i="27"/>
  <c r="H2184" i="27"/>
  <c r="G2184" i="27"/>
  <c r="H2183" i="27"/>
  <c r="G2183" i="27"/>
  <c r="H94" i="27"/>
  <c r="G94" i="27"/>
  <c r="H366" i="27"/>
  <c r="G366" i="27"/>
  <c r="H2136" i="27"/>
  <c r="G2136" i="27"/>
  <c r="H1646" i="27"/>
  <c r="H1663" i="27"/>
  <c r="G799" i="27"/>
  <c r="H1108" i="27"/>
  <c r="J112" i="28" l="1"/>
  <c r="L1725" i="34"/>
  <c r="M1725" i="34" s="1"/>
  <c r="L1886" i="34"/>
  <c r="M1886" i="34" s="1"/>
  <c r="K1886" i="34"/>
  <c r="K1321" i="34"/>
  <c r="L1321" i="34"/>
  <c r="M1321" i="34" s="1"/>
  <c r="L675" i="34"/>
  <c r="M675" i="34" s="1"/>
  <c r="K675" i="34"/>
  <c r="K381" i="34"/>
  <c r="L381" i="34"/>
  <c r="M381" i="34" s="1"/>
  <c r="K423" i="34"/>
  <c r="L423" i="34"/>
  <c r="M423" i="34" s="1"/>
  <c r="L1894" i="34"/>
  <c r="M1894" i="34" s="1"/>
  <c r="K1894" i="34"/>
  <c r="K1173" i="34"/>
  <c r="L1173" i="34"/>
  <c r="M1173" i="34" s="1"/>
  <c r="K767" i="34"/>
  <c r="L767" i="34"/>
  <c r="M767" i="34" s="1"/>
  <c r="K703" i="34"/>
  <c r="L703" i="34"/>
  <c r="M703" i="34" s="1"/>
  <c r="K1013" i="34"/>
  <c r="L1013" i="34"/>
  <c r="M1013" i="34" s="1"/>
  <c r="K628" i="34"/>
  <c r="L628" i="34"/>
  <c r="M628" i="34" s="1"/>
  <c r="K1508" i="34"/>
  <c r="L1508" i="34"/>
  <c r="M1508" i="34" s="1"/>
  <c r="K2046" i="34"/>
  <c r="L2046" i="34"/>
  <c r="M2046" i="34" s="1"/>
  <c r="K736" i="34"/>
  <c r="L736" i="34"/>
  <c r="M736" i="34" s="1"/>
  <c r="K1837" i="34"/>
  <c r="L1837" i="34"/>
  <c r="M1837" i="34" s="1"/>
  <c r="K687" i="34"/>
  <c r="L687" i="34"/>
  <c r="M687" i="34" s="1"/>
  <c r="L755" i="34"/>
  <c r="M755" i="34" s="1"/>
  <c r="K755" i="34"/>
  <c r="K764" i="34"/>
  <c r="L764" i="34"/>
  <c r="M764" i="34" s="1"/>
  <c r="K224" i="34"/>
  <c r="L224" i="34"/>
  <c r="M224" i="34" s="1"/>
  <c r="K833" i="34"/>
  <c r="L833" i="34"/>
  <c r="M833" i="34" s="1"/>
  <c r="K206" i="34"/>
  <c r="L206" i="34"/>
  <c r="M206" i="34" s="1"/>
  <c r="K1369" i="34"/>
  <c r="L1369" i="34"/>
  <c r="M1369" i="34" s="1"/>
  <c r="L1051" i="34"/>
  <c r="M1051" i="34" s="1"/>
  <c r="K1051" i="34"/>
  <c r="L76" i="34"/>
  <c r="M76" i="34" s="1"/>
  <c r="K76" i="34"/>
  <c r="K2015" i="34"/>
  <c r="L2015" i="34"/>
  <c r="M2015" i="34" s="1"/>
  <c r="K1529" i="34"/>
  <c r="L1529" i="34"/>
  <c r="M1529" i="34" s="1"/>
  <c r="K56" i="34"/>
  <c r="L56" i="34"/>
  <c r="M56" i="34" s="1"/>
  <c r="L1218" i="34"/>
  <c r="M1218" i="34" s="1"/>
  <c r="K1218" i="34"/>
  <c r="L2192" i="34"/>
  <c r="M2192" i="34" s="1"/>
  <c r="K2192" i="34"/>
  <c r="K2033" i="34"/>
  <c r="L2033" i="34"/>
  <c r="M2033" i="34" s="1"/>
  <c r="L1395" i="34"/>
  <c r="M1395" i="34" s="1"/>
  <c r="K1395" i="34"/>
  <c r="K1249" i="34"/>
  <c r="L1249" i="34"/>
  <c r="M1249" i="34" s="1"/>
  <c r="K804" i="34"/>
  <c r="L804" i="34"/>
  <c r="M804" i="34" s="1"/>
  <c r="L403" i="34"/>
  <c r="M403" i="34" s="1"/>
  <c r="K403" i="34"/>
  <c r="K2072" i="34"/>
  <c r="L2072" i="34"/>
  <c r="M2072" i="34" s="1"/>
  <c r="K825" i="34"/>
  <c r="L825" i="34"/>
  <c r="M825" i="34" s="1"/>
  <c r="L2011" i="34"/>
  <c r="M2011" i="34" s="1"/>
  <c r="K2011" i="34"/>
  <c r="K1381" i="34"/>
  <c r="L1381" i="34"/>
  <c r="M1381" i="34" s="1"/>
  <c r="L715" i="34"/>
  <c r="M715" i="34" s="1"/>
  <c r="K715" i="34"/>
  <c r="L346" i="34"/>
  <c r="M346" i="34" s="1"/>
  <c r="K346" i="34"/>
  <c r="L266" i="34"/>
  <c r="M266" i="34" s="1"/>
  <c r="K266" i="34"/>
  <c r="K1009" i="34"/>
  <c r="L1009" i="34"/>
  <c r="M1009" i="34" s="1"/>
  <c r="K846" i="34"/>
  <c r="L846" i="34"/>
  <c r="M846" i="34" s="1"/>
  <c r="K1396" i="34"/>
  <c r="L1396" i="34"/>
  <c r="M1396" i="34" s="1"/>
  <c r="L131" i="34"/>
  <c r="M131" i="34" s="1"/>
  <c r="K131" i="34"/>
  <c r="K1368" i="34"/>
  <c r="L1368" i="34"/>
  <c r="M1368" i="34" s="1"/>
  <c r="K1207" i="34"/>
  <c r="L1207" i="34"/>
  <c r="M1207" i="34" s="1"/>
  <c r="K2030" i="34"/>
  <c r="L2030" i="34"/>
  <c r="M2030" i="34" s="1"/>
  <c r="K1277" i="34"/>
  <c r="L1277" i="34"/>
  <c r="M1277" i="34" s="1"/>
  <c r="L2059" i="34"/>
  <c r="M2059" i="34" s="1"/>
  <c r="K2059" i="34"/>
  <c r="K1439" i="34"/>
  <c r="L1439" i="34"/>
  <c r="M1439" i="34" s="1"/>
  <c r="L1865" i="34"/>
  <c r="M1865" i="34" s="1"/>
  <c r="K1865" i="34"/>
  <c r="K1142" i="34"/>
  <c r="L1142" i="34"/>
  <c r="M1142" i="34" s="1"/>
  <c r="K1869" i="34"/>
  <c r="L1869" i="34"/>
  <c r="M1869" i="34" s="1"/>
  <c r="K1432" i="34"/>
  <c r="L1432" i="34"/>
  <c r="M1432" i="34" s="1"/>
  <c r="K1289" i="34"/>
  <c r="L1289" i="34"/>
  <c r="M1289" i="34" s="1"/>
  <c r="K719" i="34"/>
  <c r="L719" i="34"/>
  <c r="M719" i="34" s="1"/>
  <c r="L67" i="34"/>
  <c r="M67" i="34" s="1"/>
  <c r="K67" i="34"/>
  <c r="L188" i="34"/>
  <c r="M188" i="34" s="1"/>
  <c r="K188" i="34"/>
  <c r="K141" i="34"/>
  <c r="L141" i="34"/>
  <c r="M141" i="34" s="1"/>
  <c r="L1841" i="34"/>
  <c r="M1841" i="34" s="1"/>
  <c r="K1841" i="34"/>
  <c r="L1451" i="34"/>
  <c r="M1451" i="34" s="1"/>
  <c r="K1451" i="34"/>
  <c r="K1357" i="34"/>
  <c r="L1357" i="34"/>
  <c r="M1357" i="34" s="1"/>
  <c r="K159" i="34"/>
  <c r="L159" i="34"/>
  <c r="M159" i="34" s="1"/>
  <c r="K732" i="34"/>
  <c r="L732" i="34"/>
  <c r="M732" i="34" s="1"/>
  <c r="K645" i="34"/>
  <c r="L645" i="34"/>
  <c r="M645" i="34" s="1"/>
  <c r="L364" i="34"/>
  <c r="M364" i="34" s="1"/>
  <c r="K364" i="34"/>
  <c r="K377" i="34"/>
  <c r="L377" i="34"/>
  <c r="M377" i="34" s="1"/>
  <c r="L1682" i="34"/>
  <c r="M1682" i="34" s="1"/>
  <c r="K1682" i="34"/>
  <c r="L2053" i="34"/>
  <c r="M2053" i="34" s="1"/>
  <c r="K2053" i="34"/>
  <c r="K1814" i="34"/>
  <c r="L1814" i="34"/>
  <c r="M1814" i="34" s="1"/>
  <c r="K1293" i="34"/>
  <c r="L1293" i="34"/>
  <c r="M1293" i="34" s="1"/>
  <c r="K694" i="34"/>
  <c r="L694" i="34"/>
  <c r="M694" i="34" s="1"/>
  <c r="L124" i="34"/>
  <c r="M124" i="34" s="1"/>
  <c r="K124" i="34"/>
  <c r="K2010" i="34"/>
  <c r="L2010" i="34"/>
  <c r="M2010" i="34" s="1"/>
  <c r="K1333" i="34"/>
  <c r="L1333" i="34"/>
  <c r="M1333" i="34" s="1"/>
  <c r="K808" i="34"/>
  <c r="L808" i="34"/>
  <c r="M808" i="34" s="1"/>
  <c r="K408" i="34"/>
  <c r="L408" i="34"/>
  <c r="M408" i="34" s="1"/>
  <c r="L51" i="34"/>
  <c r="M51" i="34" s="1"/>
  <c r="K51" i="34"/>
  <c r="L1507" i="34"/>
  <c r="M1507" i="34" s="1"/>
  <c r="K1507" i="34"/>
  <c r="K872" i="34"/>
  <c r="L872" i="34"/>
  <c r="M872" i="34" s="1"/>
  <c r="L1499" i="34"/>
  <c r="M1499" i="34" s="1"/>
  <c r="K1499" i="34"/>
  <c r="K3" i="34"/>
  <c r="L3" i="34"/>
  <c r="M3" i="34" s="1"/>
  <c r="K1527" i="34"/>
  <c r="L1527" i="34"/>
  <c r="M1527" i="34" s="1"/>
  <c r="L595" i="34"/>
  <c r="M595" i="34" s="1"/>
  <c r="K595" i="34"/>
  <c r="K1384" i="34"/>
  <c r="L1384" i="34"/>
  <c r="M1384" i="34" s="1"/>
  <c r="K1389" i="34"/>
  <c r="L1389" i="34"/>
  <c r="M1389" i="34" s="1"/>
  <c r="L747" i="34"/>
  <c r="M747" i="34" s="1"/>
  <c r="K747" i="34"/>
  <c r="K1503" i="34"/>
  <c r="L1503" i="34"/>
  <c r="M1503" i="34" s="1"/>
  <c r="K1455" i="34"/>
  <c r="L1455" i="34"/>
  <c r="M1455" i="34" s="1"/>
  <c r="L19" i="34"/>
  <c r="M19" i="34" s="1"/>
  <c r="K19" i="34"/>
  <c r="L1873" i="34"/>
  <c r="M1873" i="34" s="1"/>
  <c r="K1873" i="34"/>
  <c r="K1727" i="34"/>
  <c r="L1727" i="34"/>
  <c r="M1727" i="34" s="1"/>
  <c r="L1226" i="34"/>
  <c r="M1226" i="34" s="1"/>
  <c r="K1226" i="34"/>
  <c r="K1385" i="34"/>
  <c r="L1385" i="34"/>
  <c r="M1385" i="34" s="1"/>
  <c r="K671" i="34"/>
  <c r="L671" i="34"/>
  <c r="M671" i="34" s="1"/>
  <c r="K176" i="34"/>
  <c r="L176" i="34"/>
  <c r="M176" i="34" s="1"/>
  <c r="L218" i="34"/>
  <c r="M218" i="34" s="1"/>
  <c r="K218" i="34"/>
  <c r="J5" i="29"/>
  <c r="H5" i="29"/>
  <c r="G2188" i="27"/>
  <c r="G1832" i="27"/>
  <c r="G1831" i="27"/>
  <c r="G1750" i="27"/>
  <c r="G2143" i="27"/>
  <c r="G2185" i="27"/>
  <c r="G1642" i="27"/>
  <c r="H2133" i="27"/>
  <c r="H2230" i="27"/>
  <c r="G1685" i="27" l="1"/>
  <c r="G1636" i="27"/>
  <c r="G1655" i="27"/>
  <c r="G1594" i="27"/>
  <c r="G1604" i="27"/>
  <c r="G1689" i="27"/>
  <c r="G2134" i="27"/>
  <c r="G112" i="28" l="1"/>
  <c r="G1562" i="27"/>
  <c r="G1590" i="27"/>
  <c r="G1557" i="27"/>
  <c r="G1583" i="27"/>
  <c r="G2206" i="27"/>
  <c r="G2199" i="27"/>
  <c r="G1693" i="27"/>
  <c r="G1743" i="27"/>
  <c r="G2215" i="27"/>
  <c r="G1789" i="27"/>
  <c r="G1745" i="27"/>
  <c r="G2084" i="27"/>
  <c r="G1997" i="27"/>
  <c r="G2037" i="27"/>
  <c r="G1785" i="27"/>
  <c r="G2165" i="27"/>
  <c r="G1800" i="27"/>
  <c r="J8" i="30"/>
  <c r="H1567" i="27"/>
  <c r="H1725" i="27"/>
  <c r="O2279" i="27"/>
  <c r="F2279" i="27"/>
  <c r="N2247" i="27"/>
  <c r="N2248" i="27"/>
  <c r="N2249" i="27"/>
  <c r="N2250" i="27"/>
  <c r="N2251" i="27"/>
  <c r="N2252" i="27"/>
  <c r="N2253" i="27"/>
  <c r="N2254" i="27"/>
  <c r="N2255" i="27"/>
  <c r="N2256" i="27"/>
  <c r="N2257" i="27"/>
  <c r="N2258" i="27"/>
  <c r="N2259" i="27"/>
  <c r="N2260" i="27"/>
  <c r="N2261" i="27"/>
  <c r="N2262" i="27"/>
  <c r="N2263" i="27"/>
  <c r="N2264" i="27"/>
  <c r="N2265" i="27"/>
  <c r="N2266" i="27"/>
  <c r="N2267" i="27"/>
  <c r="N2268" i="27"/>
  <c r="N2269" i="27"/>
  <c r="N2270" i="27"/>
  <c r="N2271" i="27"/>
  <c r="N2272" i="27"/>
  <c r="N2273" i="27"/>
  <c r="N2274" i="27"/>
  <c r="N2275" i="27"/>
  <c r="N2276" i="27"/>
  <c r="N2277" i="27"/>
  <c r="N2278" i="27"/>
  <c r="P2247" i="27"/>
  <c r="P2248" i="27"/>
  <c r="P2249" i="27"/>
  <c r="P2250" i="27"/>
  <c r="P2251" i="27"/>
  <c r="P2252" i="27"/>
  <c r="P2253" i="27"/>
  <c r="P2254" i="27"/>
  <c r="P2255" i="27"/>
  <c r="P2256" i="27"/>
  <c r="P2257" i="27"/>
  <c r="P2258" i="27"/>
  <c r="P2259" i="27"/>
  <c r="P2260" i="27"/>
  <c r="P2261" i="27"/>
  <c r="P2262" i="27"/>
  <c r="P2263" i="27"/>
  <c r="P2264" i="27"/>
  <c r="P2265" i="27"/>
  <c r="P2266" i="27"/>
  <c r="P2267" i="27"/>
  <c r="P2268" i="27"/>
  <c r="P2269" i="27"/>
  <c r="P2270" i="27"/>
  <c r="P2271" i="27"/>
  <c r="P2272" i="27"/>
  <c r="P2273" i="27"/>
  <c r="P2274" i="27"/>
  <c r="P2275" i="27"/>
  <c r="P2276" i="27"/>
  <c r="P2277" i="27"/>
  <c r="P2278" i="27"/>
  <c r="G9" i="10"/>
  <c r="G10" i="10"/>
  <c r="G11" i="10"/>
  <c r="G12" i="10"/>
  <c r="G13" i="10"/>
  <c r="G14" i="10"/>
  <c r="G15" i="10"/>
  <c r="G2239" i="27"/>
  <c r="G2238" i="27"/>
  <c r="H1231" i="27"/>
  <c r="G2235" i="27"/>
  <c r="G2242" i="27"/>
  <c r="G2241" i="27"/>
  <c r="G2237" i="27"/>
  <c r="G2236" i="27"/>
  <c r="G2234" i="27"/>
  <c r="H2179" i="27"/>
  <c r="G2179" i="27"/>
  <c r="H1495" i="27"/>
  <c r="G2220" i="27"/>
  <c r="G2240" i="27"/>
  <c r="G2070" i="27"/>
  <c r="G1954" i="27"/>
  <c r="G1987" i="27"/>
  <c r="G2228" i="27"/>
  <c r="G1764" i="27"/>
  <c r="G1811" i="27"/>
  <c r="G2003" i="27"/>
  <c r="G2029" i="27"/>
  <c r="G2028" i="27"/>
  <c r="G1976" i="27"/>
  <c r="G1724" i="27"/>
  <c r="G1697" i="27"/>
  <c r="G2216" i="27"/>
  <c r="G2155" i="27"/>
  <c r="G1744" i="27"/>
  <c r="G2147" i="27"/>
  <c r="G2020" i="27"/>
  <c r="G2019" i="27"/>
  <c r="G2226" i="27"/>
  <c r="G1700" i="27"/>
  <c r="G1739" i="27"/>
  <c r="G1953" i="27"/>
  <c r="G1694" i="27"/>
  <c r="G2124" i="27"/>
  <c r="G1684" i="27"/>
  <c r="G1641" i="27"/>
  <c r="G1492" i="27"/>
  <c r="G1580" i="27"/>
  <c r="G50" i="27"/>
  <c r="G524" i="27"/>
  <c r="G406" i="27"/>
  <c r="G332" i="27"/>
  <c r="G318" i="27"/>
  <c r="G311" i="27"/>
  <c r="G564" i="27"/>
  <c r="G240" i="27"/>
  <c r="G211" i="27"/>
  <c r="G6" i="27"/>
  <c r="G5" i="27"/>
  <c r="G182" i="27"/>
  <c r="G621" i="27"/>
  <c r="J3" i="30" l="1"/>
  <c r="J4" i="30"/>
  <c r="J5" i="30"/>
  <c r="J6" i="30"/>
  <c r="J7" i="30"/>
  <c r="J9" i="30"/>
  <c r="J10" i="30"/>
  <c r="J11" i="30"/>
  <c r="J2" i="30"/>
  <c r="F18" i="30"/>
  <c r="G18" i="30"/>
  <c r="G30" i="27"/>
  <c r="G24" i="27"/>
  <c r="G622" i="27"/>
  <c r="G23" i="27"/>
  <c r="G2169" i="27"/>
  <c r="G2142" i="27"/>
  <c r="G196" i="27"/>
  <c r="G62" i="27"/>
  <c r="G326" i="27"/>
  <c r="G61" i="27"/>
  <c r="G315" i="27"/>
  <c r="G1731" i="27"/>
  <c r="G2118" i="27"/>
  <c r="G338" i="27"/>
  <c r="G300" i="27"/>
  <c r="G184" i="27"/>
  <c r="G45" i="27"/>
  <c r="G27" i="27"/>
  <c r="G21" i="27"/>
  <c r="G2279" i="27" s="1"/>
  <c r="G59" i="27"/>
  <c r="G60" i="27"/>
  <c r="G530" i="27"/>
  <c r="G88" i="27"/>
  <c r="G26" i="27"/>
  <c r="G177" i="27"/>
  <c r="G443" i="27"/>
  <c r="G442" i="27"/>
  <c r="I18" i="30"/>
  <c r="H18" i="30"/>
  <c r="F112" i="28"/>
  <c r="H112" i="28"/>
  <c r="I112" i="28"/>
  <c r="J18" i="30" l="1"/>
  <c r="H1747" i="27"/>
  <c r="H2087" i="27"/>
  <c r="H2037" i="27"/>
  <c r="H564" i="27"/>
  <c r="H50" i="27"/>
  <c r="H60" i="27"/>
  <c r="H1590" i="27"/>
  <c r="H1114" i="27"/>
  <c r="N1979" i="27"/>
  <c r="H1131" i="27"/>
  <c r="H2070" i="27"/>
  <c r="H675" i="27"/>
  <c r="H1762" i="27"/>
  <c r="H1764" i="27"/>
  <c r="H1763" i="27"/>
  <c r="H2086" i="27"/>
  <c r="H1765" i="27"/>
  <c r="H1189" i="27"/>
  <c r="H1188" i="27"/>
  <c r="H1187" i="27"/>
  <c r="H1186" i="27"/>
  <c r="H2245" i="27"/>
  <c r="H1249" i="27"/>
  <c r="H1774" i="27"/>
  <c r="H1241" i="27"/>
  <c r="H1258" i="27"/>
  <c r="H1304" i="27"/>
  <c r="H1337" i="27"/>
  <c r="H1276" i="27"/>
  <c r="H1225" i="27"/>
  <c r="H1359" i="27"/>
  <c r="H1330" i="27"/>
  <c r="H1357" i="27"/>
  <c r="H1468" i="27"/>
  <c r="H1299" i="27"/>
  <c r="H1518" i="27"/>
  <c r="H385" i="27"/>
  <c r="H340" i="27"/>
  <c r="H1600" i="27"/>
  <c r="H1235" i="27"/>
  <c r="H1227" i="27"/>
  <c r="H1306" i="27"/>
  <c r="H1317" i="27"/>
  <c r="H1278" i="27"/>
  <c r="H1411" i="27"/>
  <c r="H1243" i="27"/>
  <c r="H2088" i="27"/>
  <c r="H1279" i="27"/>
  <c r="H1252" i="27"/>
  <c r="H1403" i="27"/>
  <c r="H1402" i="27"/>
  <c r="H1292" i="27"/>
  <c r="H1298" i="27"/>
  <c r="H1444" i="27"/>
  <c r="H1323" i="27"/>
  <c r="H1221" i="27"/>
  <c r="H1296" i="27"/>
  <c r="H1315" i="27"/>
  <c r="H1283" i="27"/>
  <c r="H1427" i="27"/>
  <c r="H1394" i="27"/>
  <c r="H1217" i="27"/>
  <c r="H1334" i="27"/>
  <c r="H1233" i="27"/>
  <c r="H1287" i="27"/>
  <c r="H1255" i="27"/>
  <c r="H1356" i="27"/>
  <c r="H1353" i="27"/>
  <c r="H1346" i="27"/>
  <c r="H1289" i="27"/>
  <c r="H1434" i="27"/>
  <c r="H1717" i="27"/>
  <c r="H2061" i="27"/>
  <c r="H1721" i="27"/>
  <c r="H2074" i="27"/>
  <c r="H2119" i="27"/>
  <c r="H2071" i="27"/>
  <c r="H1745" i="27"/>
  <c r="H1715" i="27"/>
  <c r="H1952" i="27"/>
  <c r="H1781" i="27"/>
  <c r="H1779" i="27"/>
  <c r="H1719" i="27"/>
  <c r="H1995" i="27"/>
  <c r="H1834" i="27"/>
  <c r="H1963" i="27"/>
  <c r="H1773" i="27"/>
  <c r="H1816" i="27"/>
  <c r="H1058" i="27"/>
  <c r="H1961" i="27"/>
  <c r="H1985" i="27"/>
  <c r="H1780" i="27"/>
  <c r="H684" i="27"/>
  <c r="H1989" i="27"/>
  <c r="H1847" i="27"/>
  <c r="H897" i="27"/>
  <c r="H996" i="27"/>
  <c r="H963" i="27"/>
  <c r="H1030" i="27"/>
  <c r="H682" i="27"/>
  <c r="H965" i="27"/>
  <c r="H1148" i="27"/>
  <c r="H1149" i="27"/>
  <c r="H877" i="27"/>
  <c r="H1195" i="27"/>
  <c r="H883" i="27"/>
  <c r="H896" i="27"/>
  <c r="H950" i="27"/>
  <c r="H1817" i="27"/>
  <c r="H26" i="27"/>
  <c r="H1743" i="27"/>
  <c r="H652" i="27"/>
  <c r="H1677" i="27"/>
  <c r="H1676" i="27"/>
  <c r="H62" i="27"/>
  <c r="H1573" i="27"/>
  <c r="H320" i="27"/>
  <c r="H140" i="27"/>
  <c r="H286" i="27"/>
  <c r="H849" i="27"/>
  <c r="H1802" i="27"/>
  <c r="H1815" i="27"/>
  <c r="H1696" i="27"/>
  <c r="H1822" i="27"/>
  <c r="H1135" i="27"/>
  <c r="H729" i="27"/>
  <c r="H1196" i="27"/>
  <c r="H731" i="27"/>
  <c r="H819" i="27"/>
  <c r="H1008" i="27"/>
  <c r="H968" i="27"/>
  <c r="H879" i="27"/>
  <c r="H845" i="27"/>
  <c r="H1109" i="27"/>
  <c r="H1010" i="27"/>
  <c r="H940" i="27"/>
  <c r="H1059" i="27"/>
  <c r="H979" i="27"/>
  <c r="H850" i="27"/>
  <c r="H693" i="27"/>
  <c r="H1053" i="27"/>
  <c r="H1106" i="27"/>
  <c r="H701" i="27"/>
  <c r="H902" i="27"/>
  <c r="H857" i="27"/>
  <c r="H1046" i="27"/>
  <c r="H1084" i="27"/>
  <c r="H827" i="27"/>
  <c r="H772" i="27"/>
  <c r="H718" i="27"/>
  <c r="H871" i="27"/>
  <c r="H1060" i="27"/>
  <c r="H1042" i="27"/>
  <c r="H1637" i="27"/>
  <c r="H2069" i="27"/>
  <c r="H2174" i="27"/>
  <c r="H1505" i="27"/>
  <c r="H1506" i="27"/>
  <c r="H1507" i="27"/>
  <c r="H1530" i="27"/>
  <c r="H1531" i="27"/>
  <c r="H1575" i="27"/>
  <c r="H1584" i="27"/>
  <c r="H1638" i="27"/>
  <c r="H1653" i="27"/>
  <c r="H1662" i="27"/>
  <c r="H2109" i="27"/>
  <c r="H2111" i="27"/>
  <c r="H2125" i="27"/>
  <c r="H1672" i="27"/>
  <c r="H1733" i="27"/>
  <c r="H1959" i="27"/>
  <c r="H1731" i="27"/>
  <c r="H1732" i="27"/>
  <c r="H903" i="27"/>
  <c r="H733" i="27"/>
  <c r="H1068" i="27"/>
  <c r="H901" i="27"/>
  <c r="H791" i="27"/>
  <c r="H948" i="27"/>
  <c r="H1047" i="27"/>
  <c r="H910" i="27"/>
  <c r="H867" i="27"/>
  <c r="H692" i="27"/>
  <c r="H947" i="27"/>
  <c r="H918" i="27"/>
  <c r="H945" i="27"/>
  <c r="H818" i="27"/>
  <c r="H944" i="27"/>
  <c r="H1066" i="27"/>
  <c r="H775" i="27"/>
  <c r="H913" i="27"/>
  <c r="H1002" i="27"/>
  <c r="H898" i="27"/>
  <c r="H900" i="27"/>
  <c r="H1111" i="27"/>
  <c r="H765" i="27"/>
  <c r="H989" i="27"/>
  <c r="H995" i="27"/>
  <c r="H983" i="27"/>
  <c r="H978" i="27"/>
  <c r="H1110" i="27"/>
  <c r="H981" i="27"/>
  <c r="H846" i="27"/>
  <c r="H1075" i="27"/>
  <c r="H1170" i="27"/>
  <c r="H1012" i="27"/>
  <c r="H939" i="27"/>
  <c r="H715" i="27"/>
  <c r="H779" i="27"/>
  <c r="H821" i="27"/>
  <c r="H1128" i="27"/>
  <c r="H975" i="27"/>
  <c r="H958" i="27"/>
  <c r="H63" i="27"/>
  <c r="H476" i="27"/>
  <c r="H299" i="27"/>
  <c r="H291" i="27"/>
  <c r="H842" i="27"/>
  <c r="H856" i="27"/>
  <c r="H853" i="27"/>
  <c r="H839" i="27"/>
  <c r="H646" i="27"/>
  <c r="H249" i="27"/>
  <c r="H200" i="27"/>
  <c r="H235" i="27"/>
  <c r="H102" i="27"/>
  <c r="H9" i="27"/>
  <c r="H274" i="27"/>
  <c r="H290" i="27"/>
  <c r="H386" i="27"/>
  <c r="H725" i="27"/>
  <c r="H716" i="27"/>
  <c r="H720" i="27"/>
  <c r="H889" i="27"/>
  <c r="H890" i="27"/>
  <c r="H782" i="27"/>
  <c r="H2126" i="27"/>
  <c r="H1687" i="27"/>
  <c r="H2134" i="27"/>
  <c r="H1688" i="27"/>
  <c r="H261" i="27" l="1"/>
  <c r="H304" i="27"/>
  <c r="H1300" i="27" l="1"/>
  <c r="H1197" i="27"/>
  <c r="H38" i="27"/>
  <c r="H370" i="27"/>
  <c r="H613" i="27"/>
  <c r="H47" i="27"/>
  <c r="H201" i="27"/>
  <c r="H245" i="27"/>
  <c r="H575" i="27"/>
  <c r="H475" i="27"/>
  <c r="H510" i="27"/>
  <c r="H183" i="27"/>
  <c r="H46" i="27"/>
  <c r="H181" i="27"/>
  <c r="H207" i="27"/>
  <c r="H222" i="27"/>
  <c r="H44" i="27"/>
  <c r="H55" i="27"/>
  <c r="H265" i="27"/>
  <c r="H257" i="27"/>
  <c r="H159" i="27"/>
  <c r="H452" i="27"/>
  <c r="H167" i="27"/>
  <c r="H561" i="27"/>
  <c r="H165" i="27"/>
  <c r="H420" i="27"/>
  <c r="H198" i="27"/>
  <c r="H603" i="27"/>
  <c r="H122" i="27"/>
  <c r="H69" i="27"/>
  <c r="H345" i="27"/>
  <c r="H521" i="27"/>
  <c r="H541" i="27"/>
  <c r="N2245" i="27"/>
  <c r="N2246" i="27"/>
  <c r="P2245" i="27"/>
  <c r="P2246" i="27"/>
  <c r="P2244" i="27"/>
  <c r="H653" i="27" l="1"/>
  <c r="H206" i="27"/>
  <c r="P206" i="27" s="1"/>
  <c r="H443" i="27"/>
  <c r="P443" i="27" s="1"/>
  <c r="P26" i="27"/>
  <c r="H311" i="27"/>
  <c r="P311" i="27" s="1"/>
  <c r="H88" i="27"/>
  <c r="P88" i="27" s="1"/>
  <c r="N366" i="27"/>
  <c r="N2244" i="27"/>
  <c r="N2243" i="27"/>
  <c r="P2243" i="27"/>
  <c r="H1392" i="27"/>
  <c r="H622" i="27"/>
  <c r="P622" i="27" s="1"/>
  <c r="H416" i="27"/>
  <c r="P416" i="27" s="1"/>
  <c r="N53" i="27"/>
  <c r="H373" i="27"/>
  <c r="P373" i="27" s="1"/>
  <c r="P2242" i="27"/>
  <c r="N2242" i="27"/>
  <c r="P2241" i="27"/>
  <c r="N2241" i="27"/>
  <c r="P2240" i="27"/>
  <c r="N2240" i="27"/>
  <c r="P2237" i="27"/>
  <c r="N2237" i="27"/>
  <c r="P2235" i="27"/>
  <c r="P2234" i="27"/>
  <c r="N2234" i="27"/>
  <c r="P2233" i="27"/>
  <c r="N2233" i="27"/>
  <c r="P2232" i="27"/>
  <c r="N2232" i="27"/>
  <c r="P2229" i="27"/>
  <c r="N2229" i="27"/>
  <c r="P2228" i="27"/>
  <c r="P2226" i="27"/>
  <c r="N2226" i="27"/>
  <c r="P2225" i="27"/>
  <c r="N2225" i="27"/>
  <c r="P2224" i="27"/>
  <c r="N2224" i="27"/>
  <c r="P2221" i="27"/>
  <c r="N2221" i="27"/>
  <c r="P2218" i="27"/>
  <c r="N2218" i="27"/>
  <c r="P2217" i="27"/>
  <c r="N2217" i="27"/>
  <c r="P2216" i="27"/>
  <c r="N2216" i="27"/>
  <c r="P2214" i="27"/>
  <c r="N2214" i="27"/>
  <c r="P2213" i="27"/>
  <c r="N2213" i="27"/>
  <c r="P2210" i="27"/>
  <c r="N2210" i="27"/>
  <c r="P2209" i="27"/>
  <c r="N2209" i="27"/>
  <c r="P2208" i="27"/>
  <c r="N2208" i="27"/>
  <c r="P2205" i="27"/>
  <c r="N2205" i="27"/>
  <c r="N2203" i="27"/>
  <c r="P2203" i="27"/>
  <c r="P2202" i="27"/>
  <c r="N2202" i="27"/>
  <c r="P2201" i="27"/>
  <c r="N2201" i="27"/>
  <c r="P2200" i="27"/>
  <c r="N2200" i="27"/>
  <c r="P2197" i="27"/>
  <c r="N2197" i="27"/>
  <c r="N2196" i="27"/>
  <c r="P2196" i="27"/>
  <c r="P2194" i="27"/>
  <c r="N2194" i="27"/>
  <c r="P2193" i="27"/>
  <c r="N2193" i="27"/>
  <c r="P2192" i="27"/>
  <c r="N2192" i="27"/>
  <c r="P2189" i="27"/>
  <c r="N2189" i="27"/>
  <c r="P2186" i="27"/>
  <c r="N2186" i="27"/>
  <c r="P2185" i="27"/>
  <c r="N2185" i="27"/>
  <c r="P2184" i="27"/>
  <c r="N2184" i="27"/>
  <c r="N2182" i="27"/>
  <c r="P2181" i="27"/>
  <c r="N2181" i="27"/>
  <c r="P2178" i="27"/>
  <c r="N2178" i="27"/>
  <c r="P2177" i="27"/>
  <c r="N2177" i="27"/>
  <c r="P2176" i="27"/>
  <c r="N2176" i="27"/>
  <c r="P2173" i="27"/>
  <c r="N2173" i="27"/>
  <c r="P2171" i="27"/>
  <c r="P2170" i="27"/>
  <c r="N2170" i="27"/>
  <c r="P2169" i="27"/>
  <c r="N2169" i="27"/>
  <c r="P2168" i="27"/>
  <c r="N2168" i="27"/>
  <c r="P2165" i="27"/>
  <c r="N2165" i="27"/>
  <c r="P2164" i="27"/>
  <c r="P2162" i="27"/>
  <c r="N2162" i="27"/>
  <c r="P2161" i="27"/>
  <c r="N2161" i="27"/>
  <c r="P2160" i="27"/>
  <c r="N2160" i="27"/>
  <c r="P2157" i="27"/>
  <c r="N2157" i="27"/>
  <c r="N2156" i="27"/>
  <c r="P2156" i="27"/>
  <c r="N2155" i="27"/>
  <c r="P2155" i="27"/>
  <c r="P2154" i="27"/>
  <c r="N2154" i="27"/>
  <c r="P2153" i="27"/>
  <c r="N2153" i="27"/>
  <c r="P2152" i="27"/>
  <c r="N2152" i="27"/>
  <c r="N2150" i="27"/>
  <c r="P2149" i="27"/>
  <c r="N2149" i="27"/>
  <c r="N2148" i="27"/>
  <c r="P2148" i="27"/>
  <c r="N2147" i="27"/>
  <c r="P2147" i="27"/>
  <c r="P2146" i="27"/>
  <c r="N2146" i="27"/>
  <c r="P2145" i="27"/>
  <c r="N2145" i="27"/>
  <c r="P2144" i="27"/>
  <c r="N2144" i="27"/>
  <c r="P2142" i="27"/>
  <c r="N2142" i="27"/>
  <c r="P2141" i="27"/>
  <c r="N2141" i="27"/>
  <c r="N2140" i="27"/>
  <c r="P2140" i="27"/>
  <c r="P2139" i="27"/>
  <c r="P2138" i="27"/>
  <c r="N2138" i="27"/>
  <c r="P2137" i="27"/>
  <c r="N2137" i="27"/>
  <c r="P2136" i="27"/>
  <c r="N2136" i="27"/>
  <c r="P2134" i="27"/>
  <c r="N2134" i="27"/>
  <c r="P2133" i="27"/>
  <c r="N2133" i="27"/>
  <c r="P2132" i="27"/>
  <c r="N2131" i="27"/>
  <c r="P2131" i="27"/>
  <c r="P2130" i="27"/>
  <c r="N2130" i="27"/>
  <c r="P2129" i="27"/>
  <c r="N2129" i="27"/>
  <c r="P2128" i="27"/>
  <c r="N2128" i="27"/>
  <c r="P2126" i="27"/>
  <c r="N2126" i="27"/>
  <c r="P2125" i="27"/>
  <c r="N2125" i="27"/>
  <c r="N2124" i="27"/>
  <c r="P2124" i="27"/>
  <c r="N2123" i="27"/>
  <c r="P2123" i="27"/>
  <c r="P2122" i="27"/>
  <c r="N2122" i="27"/>
  <c r="P2121" i="27"/>
  <c r="N2121" i="27"/>
  <c r="P2120" i="27"/>
  <c r="N2120" i="27"/>
  <c r="N2118" i="27"/>
  <c r="P2117" i="27"/>
  <c r="N2117" i="27"/>
  <c r="N2116" i="27"/>
  <c r="P2116" i="27"/>
  <c r="N2115" i="27"/>
  <c r="P2115" i="27"/>
  <c r="P2114" i="27"/>
  <c r="N2114" i="27"/>
  <c r="P2113" i="27"/>
  <c r="N2113" i="27"/>
  <c r="P2112" i="27"/>
  <c r="N2112" i="27"/>
  <c r="P2110" i="27"/>
  <c r="N2110" i="27"/>
  <c r="P2109" i="27"/>
  <c r="N2109" i="27"/>
  <c r="N2108" i="27"/>
  <c r="P2108" i="27"/>
  <c r="P2107" i="27"/>
  <c r="P2106" i="27"/>
  <c r="N2106" i="27"/>
  <c r="P2105" i="27"/>
  <c r="N2105" i="27"/>
  <c r="P2104" i="27"/>
  <c r="N2104" i="27"/>
  <c r="P2102" i="27"/>
  <c r="N2102" i="27"/>
  <c r="P2101" i="27"/>
  <c r="N2101" i="27"/>
  <c r="P2100" i="27"/>
  <c r="N2099" i="27"/>
  <c r="P2099" i="27"/>
  <c r="P2098" i="27"/>
  <c r="N2098" i="27"/>
  <c r="P2097" i="27"/>
  <c r="N2097" i="27"/>
  <c r="P2096" i="27"/>
  <c r="N2096" i="27"/>
  <c r="P2094" i="27"/>
  <c r="N2094" i="27"/>
  <c r="P2093" i="27"/>
  <c r="N2093" i="27"/>
  <c r="N2092" i="27"/>
  <c r="P2092" i="27"/>
  <c r="N2091" i="27"/>
  <c r="P2091" i="27"/>
  <c r="P2090" i="27"/>
  <c r="N2090" i="27"/>
  <c r="P2089" i="27"/>
  <c r="N2089" i="27"/>
  <c r="P2088" i="27"/>
  <c r="N2088" i="27"/>
  <c r="N2086" i="27"/>
  <c r="P2085" i="27"/>
  <c r="N2085" i="27"/>
  <c r="N2084" i="27"/>
  <c r="P2084" i="27"/>
  <c r="N2083" i="27"/>
  <c r="P2083" i="27"/>
  <c r="P2082" i="27"/>
  <c r="N2082" i="27"/>
  <c r="P2081" i="27"/>
  <c r="N2081" i="27"/>
  <c r="P2080" i="27"/>
  <c r="N2080" i="27"/>
  <c r="P2078" i="27"/>
  <c r="N2078" i="27"/>
  <c r="P2077" i="27"/>
  <c r="N2077" i="27"/>
  <c r="N2076" i="27"/>
  <c r="P2076" i="27"/>
  <c r="P2075" i="27"/>
  <c r="P2074" i="27"/>
  <c r="N2074" i="27"/>
  <c r="P2073" i="27"/>
  <c r="N2073" i="27"/>
  <c r="P2072" i="27"/>
  <c r="N2072" i="27"/>
  <c r="P2070" i="27"/>
  <c r="N2070" i="27"/>
  <c r="P2069" i="27"/>
  <c r="N2069" i="27"/>
  <c r="P2068" i="27"/>
  <c r="N2067" i="27"/>
  <c r="P2067" i="27"/>
  <c r="P2066" i="27"/>
  <c r="N2066" i="27"/>
  <c r="P2065" i="27"/>
  <c r="N2065" i="27"/>
  <c r="P2064" i="27"/>
  <c r="N2064" i="27"/>
  <c r="P2062" i="27"/>
  <c r="N2062" i="27"/>
  <c r="P2061" i="27"/>
  <c r="N2061" i="27"/>
  <c r="N2060" i="27"/>
  <c r="P2060" i="27"/>
  <c r="N2059" i="27"/>
  <c r="P2059" i="27"/>
  <c r="P2058" i="27"/>
  <c r="N2058" i="27"/>
  <c r="P2057" i="27"/>
  <c r="N2057" i="27"/>
  <c r="P2056" i="27"/>
  <c r="N2056" i="27"/>
  <c r="N2054" i="27"/>
  <c r="P2053" i="27"/>
  <c r="N2053" i="27"/>
  <c r="N2051" i="27"/>
  <c r="P2051" i="27"/>
  <c r="P2050" i="27"/>
  <c r="N2050" i="27"/>
  <c r="P2049" i="27"/>
  <c r="N2049" i="27"/>
  <c r="P2048" i="27"/>
  <c r="N2048" i="27"/>
  <c r="P2045" i="27"/>
  <c r="N2045" i="27"/>
  <c r="N2044" i="27"/>
  <c r="P2044" i="27"/>
  <c r="P2042" i="27"/>
  <c r="N2042" i="27"/>
  <c r="P2041" i="27"/>
  <c r="N2041" i="27"/>
  <c r="P2040" i="27"/>
  <c r="N2040" i="27"/>
  <c r="P2038" i="27"/>
  <c r="N2038" i="27"/>
  <c r="P2037" i="27"/>
  <c r="N2037" i="27"/>
  <c r="P2036" i="27"/>
  <c r="P2034" i="27"/>
  <c r="N2034" i="27"/>
  <c r="P2033" i="27"/>
  <c r="N2033" i="27"/>
  <c r="P2032" i="27"/>
  <c r="N2032" i="27"/>
  <c r="P2030" i="27"/>
  <c r="N2030" i="27"/>
  <c r="P2029" i="27"/>
  <c r="N2029" i="27"/>
  <c r="P2026" i="27"/>
  <c r="N2026" i="27"/>
  <c r="P2025" i="27"/>
  <c r="N2025" i="27"/>
  <c r="P2024" i="27"/>
  <c r="N2024" i="27"/>
  <c r="P2021" i="27"/>
  <c r="N2021" i="27"/>
  <c r="N2019" i="27"/>
  <c r="P2019" i="27"/>
  <c r="P2018" i="27"/>
  <c r="N2018" i="27"/>
  <c r="P2017" i="27"/>
  <c r="N2017" i="27"/>
  <c r="P2016" i="27"/>
  <c r="N2016" i="27"/>
  <c r="P2013" i="27"/>
  <c r="N2013" i="27"/>
  <c r="N2012" i="27"/>
  <c r="P2012" i="27"/>
  <c r="N2011" i="27"/>
  <c r="P2011" i="27"/>
  <c r="P2010" i="27"/>
  <c r="N2010" i="27"/>
  <c r="P2009" i="27"/>
  <c r="N2009" i="27"/>
  <c r="P2008" i="27"/>
  <c r="N2008" i="27"/>
  <c r="N2006" i="27"/>
  <c r="P2005" i="27"/>
  <c r="N2005" i="27"/>
  <c r="N2004" i="27"/>
  <c r="P2004" i="27"/>
  <c r="P2002" i="27"/>
  <c r="N2002" i="27"/>
  <c r="P2001" i="27"/>
  <c r="N2001" i="27"/>
  <c r="P2000" i="27"/>
  <c r="N2000" i="27"/>
  <c r="P1998" i="27"/>
  <c r="N1998" i="27"/>
  <c r="P1997" i="27"/>
  <c r="N1997" i="27"/>
  <c r="N1995" i="27"/>
  <c r="P1995" i="27"/>
  <c r="P1994" i="27"/>
  <c r="N1994" i="27"/>
  <c r="P1993" i="27"/>
  <c r="N1993" i="27"/>
  <c r="P1992" i="27"/>
  <c r="N1992" i="27"/>
  <c r="N1990" i="27"/>
  <c r="P1989" i="27"/>
  <c r="N1989" i="27"/>
  <c r="N1988" i="27"/>
  <c r="P1988" i="27"/>
  <c r="N1987" i="27"/>
  <c r="P1987" i="27"/>
  <c r="P1986" i="27"/>
  <c r="N1986" i="27"/>
  <c r="P1985" i="27"/>
  <c r="N1985" i="27"/>
  <c r="P1984" i="27"/>
  <c r="N1984" i="27"/>
  <c r="P1981" i="27"/>
  <c r="N1981" i="27"/>
  <c r="N1980" i="27"/>
  <c r="P1980" i="27"/>
  <c r="P1978" i="27"/>
  <c r="N1978" i="27"/>
  <c r="P1977" i="27"/>
  <c r="N1977" i="27"/>
  <c r="P1976" i="27"/>
  <c r="N1976" i="27"/>
  <c r="P1973" i="27"/>
  <c r="N1973" i="27"/>
  <c r="P1970" i="27"/>
  <c r="N1970" i="27"/>
  <c r="P1969" i="27"/>
  <c r="N1969" i="27"/>
  <c r="P1968" i="27"/>
  <c r="N1968" i="27"/>
  <c r="P1966" i="27"/>
  <c r="N1966" i="27"/>
  <c r="P1965" i="27"/>
  <c r="N1965" i="27"/>
  <c r="N1963" i="27"/>
  <c r="P1963" i="27"/>
  <c r="P1962" i="27"/>
  <c r="N1962" i="27"/>
  <c r="P1961" i="27"/>
  <c r="N1961" i="27"/>
  <c r="P1960" i="27"/>
  <c r="N1960" i="27"/>
  <c r="N1958" i="27"/>
  <c r="P1957" i="27"/>
  <c r="N1957" i="27"/>
  <c r="N1955" i="27"/>
  <c r="P1955" i="27"/>
  <c r="P1954" i="27"/>
  <c r="N1954" i="27"/>
  <c r="P1953" i="27"/>
  <c r="N1953" i="27"/>
  <c r="P1952" i="27"/>
  <c r="N1952" i="27"/>
  <c r="P1949" i="27"/>
  <c r="N1949" i="27"/>
  <c r="N1948" i="27"/>
  <c r="P1948" i="27"/>
  <c r="N1947" i="27"/>
  <c r="P1947" i="27"/>
  <c r="P1946" i="27"/>
  <c r="N1946" i="27"/>
  <c r="P1945" i="27"/>
  <c r="N1945" i="27"/>
  <c r="P1944" i="27"/>
  <c r="N1944" i="27"/>
  <c r="N1942" i="27"/>
  <c r="P1941" i="27"/>
  <c r="N1941" i="27"/>
  <c r="N1940" i="27"/>
  <c r="P1940" i="27"/>
  <c r="P1938" i="27"/>
  <c r="N1938" i="27"/>
  <c r="P1937" i="27"/>
  <c r="N1937" i="27"/>
  <c r="P1936" i="27"/>
  <c r="N1936" i="27"/>
  <c r="P1933" i="27"/>
  <c r="N1933" i="27"/>
  <c r="N1931" i="27"/>
  <c r="P1931" i="27"/>
  <c r="P1930" i="27"/>
  <c r="N1930" i="27"/>
  <c r="P1929" i="27"/>
  <c r="N1929" i="27"/>
  <c r="P1928" i="27"/>
  <c r="N1928" i="27"/>
  <c r="P1925" i="27"/>
  <c r="N1925" i="27"/>
  <c r="N1924" i="27"/>
  <c r="P1924" i="27"/>
  <c r="N1923" i="27"/>
  <c r="P1923" i="27"/>
  <c r="P1922" i="27"/>
  <c r="P1921" i="27"/>
  <c r="N1921" i="27"/>
  <c r="P1920" i="27"/>
  <c r="N1920" i="27"/>
  <c r="P1917" i="27"/>
  <c r="N1917" i="27"/>
  <c r="N1916" i="27"/>
  <c r="P1916" i="27"/>
  <c r="N1915" i="27"/>
  <c r="P1915" i="27"/>
  <c r="P1914" i="27"/>
  <c r="P1913" i="27"/>
  <c r="N1913" i="27"/>
  <c r="P1912" i="27"/>
  <c r="N1912" i="27"/>
  <c r="P1909" i="27"/>
  <c r="N1909" i="27"/>
  <c r="N1908" i="27"/>
  <c r="P1908" i="27"/>
  <c r="P1907" i="27"/>
  <c r="P1906" i="27"/>
  <c r="P1905" i="27"/>
  <c r="N1905" i="27"/>
  <c r="P1904" i="27"/>
  <c r="N1904" i="27"/>
  <c r="N1902" i="27"/>
  <c r="P1902" i="27"/>
  <c r="P1901" i="27"/>
  <c r="N1901" i="27"/>
  <c r="P1900" i="27"/>
  <c r="N1899" i="27"/>
  <c r="P1899" i="27"/>
  <c r="P1898" i="27"/>
  <c r="N1898" i="27"/>
  <c r="N1897" i="27"/>
  <c r="P1897" i="27"/>
  <c r="P1896" i="27"/>
  <c r="P1895" i="27"/>
  <c r="N1895" i="27"/>
  <c r="P1894" i="27"/>
  <c r="N1894" i="27"/>
  <c r="P1891" i="27"/>
  <c r="N1891" i="27"/>
  <c r="P1890" i="27"/>
  <c r="N1890" i="27"/>
  <c r="N1888" i="27"/>
  <c r="P1888" i="27"/>
  <c r="P1887" i="27"/>
  <c r="N1887" i="27"/>
  <c r="P1886" i="27"/>
  <c r="N1886" i="27"/>
  <c r="P1885" i="27"/>
  <c r="N1885" i="27"/>
  <c r="P1883" i="27"/>
  <c r="N1883" i="27"/>
  <c r="P1882" i="27"/>
  <c r="N1882" i="27"/>
  <c r="N1881" i="27"/>
  <c r="P1881" i="27"/>
  <c r="N1880" i="27"/>
  <c r="P1880" i="27"/>
  <c r="P1879" i="27"/>
  <c r="N1879" i="27"/>
  <c r="P1878" i="27"/>
  <c r="N1878" i="27"/>
  <c r="P1877" i="27"/>
  <c r="N1877" i="27"/>
  <c r="P1874" i="27"/>
  <c r="N1874" i="27"/>
  <c r="N1873" i="27"/>
  <c r="P1873" i="27"/>
  <c r="P1871" i="27"/>
  <c r="N1871" i="27"/>
  <c r="P1870" i="27"/>
  <c r="N1870" i="27"/>
  <c r="N1869" i="27"/>
  <c r="P1869" i="27"/>
  <c r="P1866" i="27"/>
  <c r="N1866" i="27"/>
  <c r="P1865" i="27"/>
  <c r="N1864" i="27"/>
  <c r="P1864" i="27"/>
  <c r="P1863" i="27"/>
  <c r="N1863" i="27"/>
  <c r="P1862" i="27"/>
  <c r="N1862" i="27"/>
  <c r="N1861" i="27"/>
  <c r="N1859" i="27"/>
  <c r="P1858" i="27"/>
  <c r="N1858" i="27"/>
  <c r="N1856" i="27"/>
  <c r="P1856" i="27"/>
  <c r="P1855" i="27"/>
  <c r="N1855" i="27"/>
  <c r="P1854" i="27"/>
  <c r="N1854" i="27"/>
  <c r="P1853" i="27"/>
  <c r="N1853" i="27"/>
  <c r="P1851" i="27"/>
  <c r="N1851" i="27"/>
  <c r="P1850" i="27"/>
  <c r="N1850" i="27"/>
  <c r="P1849" i="27"/>
  <c r="P1847" i="27"/>
  <c r="N1847" i="27"/>
  <c r="P1846" i="27"/>
  <c r="N1846" i="27"/>
  <c r="N1845" i="27"/>
  <c r="P1845" i="27"/>
  <c r="P1843" i="27"/>
  <c r="N1843" i="27"/>
  <c r="P1842" i="27"/>
  <c r="N1842" i="27"/>
  <c r="N1841" i="27"/>
  <c r="P1841" i="27"/>
  <c r="P1839" i="27"/>
  <c r="N1839" i="27"/>
  <c r="P1838" i="27"/>
  <c r="N1838" i="27"/>
  <c r="P1837" i="27"/>
  <c r="N1837" i="27"/>
  <c r="P1834" i="27"/>
  <c r="N1834" i="27"/>
  <c r="N1833" i="27"/>
  <c r="P1833" i="27"/>
  <c r="P1832" i="27"/>
  <c r="P1831" i="27"/>
  <c r="N1831" i="27"/>
  <c r="P1830" i="27"/>
  <c r="N1830" i="27"/>
  <c r="P1827" i="27"/>
  <c r="N1827" i="27"/>
  <c r="P1826" i="27"/>
  <c r="N1826" i="27"/>
  <c r="N1824" i="27"/>
  <c r="P1824" i="27"/>
  <c r="P1823" i="27"/>
  <c r="N1823" i="27"/>
  <c r="P1822" i="27"/>
  <c r="N1822" i="27"/>
  <c r="P1821" i="27"/>
  <c r="N1821" i="27"/>
  <c r="P1819" i="27"/>
  <c r="N1819" i="27"/>
  <c r="P1818" i="27"/>
  <c r="N1818" i="27"/>
  <c r="N1817" i="27"/>
  <c r="P1817" i="27"/>
  <c r="N1816" i="27"/>
  <c r="P1816" i="27"/>
  <c r="P1815" i="27"/>
  <c r="N1815" i="27"/>
  <c r="P1814" i="27"/>
  <c r="N1814" i="27"/>
  <c r="P1813" i="27"/>
  <c r="N1813" i="27"/>
  <c r="P1811" i="27"/>
  <c r="N1811" i="27"/>
  <c r="P1810" i="27"/>
  <c r="N1810" i="27"/>
  <c r="N1809" i="27"/>
  <c r="P1809" i="27"/>
  <c r="P1807" i="27"/>
  <c r="N1807" i="27"/>
  <c r="P1806" i="27"/>
  <c r="N1806" i="27"/>
  <c r="P1802" i="27"/>
  <c r="N1802" i="27"/>
  <c r="P1801" i="27"/>
  <c r="N1800" i="27"/>
  <c r="P1800" i="27"/>
  <c r="P1799" i="27"/>
  <c r="N1799" i="27"/>
  <c r="P1798" i="27"/>
  <c r="N1798" i="27"/>
  <c r="P1797" i="27"/>
  <c r="N1797" i="27"/>
  <c r="N1795" i="27"/>
  <c r="P1794" i="27"/>
  <c r="N1794" i="27"/>
  <c r="N1792" i="27"/>
  <c r="P1792" i="27"/>
  <c r="P1791" i="27"/>
  <c r="N1791" i="27"/>
  <c r="P1790" i="27"/>
  <c r="N1790" i="27"/>
  <c r="P1789" i="27"/>
  <c r="N1789" i="27"/>
  <c r="P1787" i="27"/>
  <c r="N1787" i="27"/>
  <c r="P1786" i="27"/>
  <c r="N1786" i="27"/>
  <c r="P1785" i="27"/>
  <c r="N1784" i="27"/>
  <c r="P1784" i="27"/>
  <c r="P1783" i="27"/>
  <c r="N1783" i="27"/>
  <c r="P1782" i="27"/>
  <c r="N1782" i="27"/>
  <c r="P1781" i="27"/>
  <c r="N1781" i="27"/>
  <c r="P1779" i="27"/>
  <c r="N1779" i="27"/>
  <c r="P1778" i="27"/>
  <c r="N1778" i="27"/>
  <c r="N1777" i="27"/>
  <c r="P1777" i="27"/>
  <c r="P1776" i="27"/>
  <c r="P1775" i="27"/>
  <c r="N1775" i="27"/>
  <c r="P1774" i="27"/>
  <c r="N1774" i="27"/>
  <c r="P1773" i="27"/>
  <c r="N1773" i="27"/>
  <c r="P1770" i="27"/>
  <c r="N1770" i="27"/>
  <c r="N1769" i="27"/>
  <c r="P1769" i="27"/>
  <c r="P1768" i="27"/>
  <c r="P1767" i="27"/>
  <c r="N1767" i="27"/>
  <c r="P1766" i="27"/>
  <c r="N1766" i="27"/>
  <c r="P1762" i="27"/>
  <c r="N1762" i="27"/>
  <c r="N1760" i="27"/>
  <c r="P1760" i="27"/>
  <c r="P1759" i="27"/>
  <c r="N1759" i="27"/>
  <c r="P1758" i="27"/>
  <c r="N1758" i="27"/>
  <c r="P1757" i="27"/>
  <c r="N1757" i="27"/>
  <c r="P1755" i="27"/>
  <c r="N1755" i="27"/>
  <c r="P1754" i="27"/>
  <c r="N1754" i="27"/>
  <c r="P1753" i="27"/>
  <c r="N1752" i="27"/>
  <c r="P1752" i="27"/>
  <c r="P1751" i="27"/>
  <c r="N1751" i="27"/>
  <c r="P1750" i="27"/>
  <c r="N1750" i="27"/>
  <c r="P1749" i="27"/>
  <c r="N1749" i="27"/>
  <c r="N1747" i="27"/>
  <c r="P1746" i="27"/>
  <c r="N1746" i="27"/>
  <c r="N1745" i="27"/>
  <c r="P1745" i="27"/>
  <c r="P1743" i="27"/>
  <c r="N1743" i="27"/>
  <c r="P1742" i="27"/>
  <c r="N1742" i="27"/>
  <c r="N1741" i="27"/>
  <c r="P1741" i="27"/>
  <c r="P1739" i="27"/>
  <c r="N1739" i="27"/>
  <c r="P1738" i="27"/>
  <c r="N1738" i="27"/>
  <c r="N1737" i="27"/>
  <c r="P1737" i="27"/>
  <c r="P1736" i="27"/>
  <c r="P1735" i="27"/>
  <c r="N1735" i="27"/>
  <c r="P1734" i="27"/>
  <c r="N1734" i="27"/>
  <c r="N1733" i="27"/>
  <c r="P1733" i="27"/>
  <c r="N1731" i="27"/>
  <c r="P1730" i="27"/>
  <c r="N1730" i="27"/>
  <c r="P1729" i="27"/>
  <c r="N1728" i="27"/>
  <c r="P1728" i="27"/>
  <c r="P1727" i="27"/>
  <c r="N1727" i="27"/>
  <c r="P1726" i="27"/>
  <c r="N1726" i="27"/>
  <c r="P1725" i="27"/>
  <c r="N1725" i="27"/>
  <c r="P1723" i="27"/>
  <c r="N1723" i="27"/>
  <c r="P1722" i="27"/>
  <c r="N1722" i="27"/>
  <c r="P1721" i="27"/>
  <c r="P1719" i="27"/>
  <c r="N1719" i="27"/>
  <c r="P1718" i="27"/>
  <c r="N1718" i="27"/>
  <c r="N1717" i="27"/>
  <c r="P1717" i="27"/>
  <c r="P1715" i="27"/>
  <c r="N1715" i="27"/>
  <c r="P1714" i="27"/>
  <c r="N1714" i="27"/>
  <c r="N1713" i="27"/>
  <c r="P1713" i="27"/>
  <c r="P1712" i="27"/>
  <c r="P1711" i="27"/>
  <c r="N1711" i="27"/>
  <c r="P1710" i="27"/>
  <c r="N1710" i="27"/>
  <c r="P1709" i="27"/>
  <c r="N1709" i="27"/>
  <c r="P1706" i="27"/>
  <c r="N1706" i="27"/>
  <c r="N1705" i="27"/>
  <c r="P1705" i="27"/>
  <c r="P1704" i="27"/>
  <c r="P1703" i="27"/>
  <c r="N1703" i="27"/>
  <c r="P1702" i="27"/>
  <c r="N1702" i="27"/>
  <c r="P1699" i="27"/>
  <c r="N1699" i="27"/>
  <c r="P1698" i="27"/>
  <c r="N1698" i="27"/>
  <c r="N1696" i="27"/>
  <c r="P1696" i="27"/>
  <c r="P1695" i="27"/>
  <c r="N1695" i="27"/>
  <c r="P1694" i="27"/>
  <c r="N1694" i="27"/>
  <c r="P1693" i="27"/>
  <c r="P1691" i="27"/>
  <c r="N1691" i="27"/>
  <c r="P1690" i="27"/>
  <c r="N1690" i="27"/>
  <c r="P1689" i="27"/>
  <c r="N1688" i="27"/>
  <c r="P1688" i="27"/>
  <c r="P1687" i="27"/>
  <c r="N1687" i="27"/>
  <c r="P1686" i="27"/>
  <c r="N1686" i="27"/>
  <c r="P1685" i="27"/>
  <c r="N1685" i="27"/>
  <c r="N1683" i="27"/>
  <c r="P1682" i="27"/>
  <c r="N1682" i="27"/>
  <c r="N1681" i="27"/>
  <c r="P1681" i="27"/>
  <c r="P1679" i="27"/>
  <c r="N1679" i="27"/>
  <c r="P1678" i="27"/>
  <c r="N1678" i="27"/>
  <c r="N1677" i="27"/>
  <c r="P1677" i="27"/>
  <c r="P1675" i="27"/>
  <c r="N1675" i="27"/>
  <c r="P1674" i="27"/>
  <c r="N1674" i="27"/>
  <c r="N1673" i="27"/>
  <c r="P1673" i="27"/>
  <c r="P1672" i="27"/>
  <c r="P1671" i="27"/>
  <c r="N1671" i="27"/>
  <c r="P1670" i="27"/>
  <c r="N1670" i="27"/>
  <c r="P1669" i="27"/>
  <c r="N1669" i="27"/>
  <c r="N1667" i="27"/>
  <c r="P1666" i="27"/>
  <c r="N1666" i="27"/>
  <c r="P1665" i="27"/>
  <c r="N1664" i="27"/>
  <c r="P1664" i="27"/>
  <c r="P1663" i="27"/>
  <c r="N1663" i="27"/>
  <c r="P1662" i="27"/>
  <c r="N1662" i="27"/>
  <c r="P1661" i="27"/>
  <c r="N1661" i="27"/>
  <c r="P1658" i="27"/>
  <c r="N1658" i="27"/>
  <c r="P1657" i="27"/>
  <c r="N1656" i="27"/>
  <c r="P1656" i="27"/>
  <c r="P1655" i="27"/>
  <c r="N1655" i="27"/>
  <c r="P1654" i="27"/>
  <c r="N1654" i="27"/>
  <c r="P1653" i="27"/>
  <c r="N1653" i="27"/>
  <c r="P1651" i="27"/>
  <c r="N1651" i="27"/>
  <c r="P1650" i="27"/>
  <c r="N1650" i="27"/>
  <c r="P1649" i="27"/>
  <c r="N1648" i="27"/>
  <c r="P1648" i="27"/>
  <c r="P1647" i="27"/>
  <c r="N1647" i="27"/>
  <c r="P1646" i="27"/>
  <c r="N1646" i="27"/>
  <c r="P1645" i="27"/>
  <c r="N1645" i="27"/>
  <c r="P1642" i="27"/>
  <c r="N1642" i="27"/>
  <c r="N1641" i="27"/>
  <c r="P1641" i="27"/>
  <c r="P1640" i="27"/>
  <c r="P1639" i="27"/>
  <c r="N1639" i="27"/>
  <c r="P1638" i="27"/>
  <c r="N1638" i="27"/>
  <c r="N1636" i="27"/>
  <c r="N1635" i="27"/>
  <c r="P1634" i="27"/>
  <c r="N1634" i="27"/>
  <c r="N1633" i="27"/>
  <c r="P1633" i="27"/>
  <c r="P1632" i="27"/>
  <c r="P1631" i="27"/>
  <c r="N1631" i="27"/>
  <c r="P1630" i="27"/>
  <c r="N1630" i="27"/>
  <c r="P1629" i="27"/>
  <c r="N1629" i="27"/>
  <c r="P1628" i="27"/>
  <c r="N1628" i="27"/>
  <c r="P1626" i="27"/>
  <c r="N1626" i="27"/>
  <c r="N1625" i="27"/>
  <c r="P1625" i="27"/>
  <c r="P1624" i="27"/>
  <c r="P1623" i="27"/>
  <c r="N1623" i="27"/>
  <c r="P1622" i="27"/>
  <c r="N1622" i="27"/>
  <c r="P1620" i="27"/>
  <c r="N1620" i="27"/>
  <c r="P1618" i="27"/>
  <c r="N1618" i="27"/>
  <c r="N1617" i="27"/>
  <c r="P1617" i="27"/>
  <c r="N1616" i="27"/>
  <c r="P1616" i="27"/>
  <c r="P1615" i="27"/>
  <c r="N1615" i="27"/>
  <c r="P1614" i="27"/>
  <c r="N1614" i="27"/>
  <c r="P1613" i="27"/>
  <c r="N1613" i="27"/>
  <c r="P1612" i="27"/>
  <c r="N1612" i="27"/>
  <c r="P1611" i="27"/>
  <c r="N1611" i="27"/>
  <c r="P1610" i="27"/>
  <c r="N1610" i="27"/>
  <c r="P1608" i="27"/>
  <c r="N1608" i="27"/>
  <c r="P1607" i="27"/>
  <c r="N1607" i="27"/>
  <c r="P1605" i="27"/>
  <c r="N1605" i="27"/>
  <c r="P1604" i="27"/>
  <c r="N1604" i="27"/>
  <c r="P1602" i="27"/>
  <c r="N1602" i="27"/>
  <c r="P1600" i="27"/>
  <c r="N1600" i="27"/>
  <c r="P1599" i="27"/>
  <c r="N1599" i="27"/>
  <c r="N1598" i="27"/>
  <c r="P1598" i="27"/>
  <c r="P1597" i="27"/>
  <c r="N1597" i="27"/>
  <c r="P1596" i="27"/>
  <c r="N1596" i="27"/>
  <c r="P1595" i="27"/>
  <c r="N1595" i="27"/>
  <c r="P1594" i="27"/>
  <c r="N1594" i="27"/>
  <c r="P1592" i="27"/>
  <c r="N1592" i="27"/>
  <c r="P1591" i="27"/>
  <c r="N1591" i="27"/>
  <c r="P1589" i="27"/>
  <c r="N1589" i="27"/>
  <c r="P1588" i="27"/>
  <c r="N1588" i="27"/>
  <c r="P1586" i="27"/>
  <c r="N1586" i="27"/>
  <c r="P1584" i="27"/>
  <c r="N1584" i="27"/>
  <c r="P1583" i="27"/>
  <c r="N1583" i="27"/>
  <c r="N1582" i="27"/>
  <c r="P1582" i="27"/>
  <c r="P1581" i="27"/>
  <c r="N1581" i="27"/>
  <c r="P1580" i="27"/>
  <c r="N1580" i="27"/>
  <c r="P1579" i="27"/>
  <c r="N1579" i="27"/>
  <c r="P1578" i="27"/>
  <c r="N1578" i="27"/>
  <c r="P1576" i="27"/>
  <c r="N1576" i="27"/>
  <c r="P1575" i="27"/>
  <c r="N1575" i="27"/>
  <c r="P1573" i="27"/>
  <c r="N1573" i="27"/>
  <c r="P1572" i="27"/>
  <c r="N1572" i="27"/>
  <c r="P1570" i="27"/>
  <c r="N1570" i="27"/>
  <c r="P1568" i="27"/>
  <c r="N1568" i="27"/>
  <c r="P1567" i="27"/>
  <c r="N1567" i="27"/>
  <c r="N1566" i="27"/>
  <c r="P1566" i="27"/>
  <c r="P1565" i="27"/>
  <c r="N1565" i="27"/>
  <c r="P1564" i="27"/>
  <c r="N1564" i="27"/>
  <c r="P1563" i="27"/>
  <c r="N1563" i="27"/>
  <c r="P1562" i="27"/>
  <c r="N1562" i="27"/>
  <c r="P1560" i="27"/>
  <c r="N1560" i="27"/>
  <c r="P1559" i="27"/>
  <c r="N1559" i="27"/>
  <c r="P1557" i="27"/>
  <c r="N1557" i="27"/>
  <c r="P1556" i="27"/>
  <c r="N1556" i="27"/>
  <c r="P1554" i="27"/>
  <c r="N1554" i="27"/>
  <c r="P1552" i="27"/>
  <c r="N1552" i="27"/>
  <c r="P1551" i="27"/>
  <c r="N1551" i="27"/>
  <c r="N1550" i="27"/>
  <c r="P1550" i="27"/>
  <c r="P1549" i="27"/>
  <c r="N1549" i="27"/>
  <c r="P1548" i="27"/>
  <c r="N1548" i="27"/>
  <c r="P1547" i="27"/>
  <c r="N1547" i="27"/>
  <c r="P1546" i="27"/>
  <c r="N1546" i="27"/>
  <c r="P1544" i="27"/>
  <c r="N1544" i="27"/>
  <c r="P1543" i="27"/>
  <c r="N1543" i="27"/>
  <c r="P1541" i="27"/>
  <c r="N1541" i="27"/>
  <c r="P1540" i="27"/>
  <c r="N1540" i="27"/>
  <c r="P1538" i="27"/>
  <c r="N1538" i="27"/>
  <c r="P1536" i="27"/>
  <c r="N1536" i="27"/>
  <c r="P1535" i="27"/>
  <c r="N1535" i="27"/>
  <c r="N1534" i="27"/>
  <c r="P1534" i="27"/>
  <c r="P1533" i="27"/>
  <c r="N1533" i="27"/>
  <c r="P1532" i="27"/>
  <c r="N1532" i="27"/>
  <c r="P1531" i="27"/>
  <c r="N1531" i="27"/>
  <c r="P1530" i="27"/>
  <c r="N1530" i="27"/>
  <c r="P1528" i="27"/>
  <c r="N1528" i="27"/>
  <c r="P1527" i="27"/>
  <c r="N1527" i="27"/>
  <c r="P1525" i="27"/>
  <c r="N1525" i="27"/>
  <c r="P1524" i="27"/>
  <c r="N1524" i="27"/>
  <c r="P1522" i="27"/>
  <c r="N1522" i="27"/>
  <c r="P1520" i="27"/>
  <c r="N1520" i="27"/>
  <c r="P1519" i="27"/>
  <c r="N1519" i="27"/>
  <c r="N1518" i="27"/>
  <c r="P1518" i="27"/>
  <c r="P1517" i="27"/>
  <c r="N1517" i="27"/>
  <c r="P1516" i="27"/>
  <c r="N1516" i="27"/>
  <c r="P1515" i="27"/>
  <c r="N1515" i="27"/>
  <c r="P1514" i="27"/>
  <c r="N1514" i="27"/>
  <c r="P1512" i="27"/>
  <c r="N1512" i="27"/>
  <c r="P1511" i="27"/>
  <c r="N1511" i="27"/>
  <c r="P1509" i="27"/>
  <c r="N1509" i="27"/>
  <c r="P1508" i="27"/>
  <c r="N1508" i="27"/>
  <c r="P1506" i="27"/>
  <c r="N1506" i="27"/>
  <c r="P1504" i="27"/>
  <c r="N1504" i="27"/>
  <c r="P1503" i="27"/>
  <c r="N1503" i="27"/>
  <c r="N1502" i="27"/>
  <c r="P1502" i="27"/>
  <c r="P1501" i="27"/>
  <c r="N1501" i="27"/>
  <c r="P1500" i="27"/>
  <c r="N1500" i="27"/>
  <c r="P1499" i="27"/>
  <c r="N1499" i="27"/>
  <c r="P1498" i="27"/>
  <c r="N1498" i="27"/>
  <c r="P1496" i="27"/>
  <c r="N1496" i="27"/>
  <c r="P1495" i="27"/>
  <c r="N1495" i="27"/>
  <c r="P1493" i="27"/>
  <c r="N1493" i="27"/>
  <c r="P1492" i="27"/>
  <c r="N1492" i="27"/>
  <c r="P1490" i="27"/>
  <c r="N1490" i="27"/>
  <c r="P1488" i="27"/>
  <c r="N1488" i="27"/>
  <c r="P1487" i="27"/>
  <c r="N1487" i="27"/>
  <c r="N1486" i="27"/>
  <c r="P1486" i="27"/>
  <c r="P1485" i="27"/>
  <c r="N1485" i="27"/>
  <c r="P1484" i="27"/>
  <c r="N1484" i="27"/>
  <c r="P1483" i="27"/>
  <c r="N1483" i="27"/>
  <c r="P1482" i="27"/>
  <c r="N1482" i="27"/>
  <c r="P1480" i="27"/>
  <c r="N1480" i="27"/>
  <c r="P1479" i="27"/>
  <c r="N1479" i="27"/>
  <c r="P1477" i="27"/>
  <c r="N1477" i="27"/>
  <c r="P1476" i="27"/>
  <c r="N1476" i="27"/>
  <c r="P1474" i="27"/>
  <c r="N1474" i="27"/>
  <c r="P1472" i="27"/>
  <c r="N1472" i="27"/>
  <c r="P1471" i="27"/>
  <c r="N1471" i="27"/>
  <c r="N1470" i="27"/>
  <c r="P1470" i="27"/>
  <c r="P1469" i="27"/>
  <c r="N1469" i="27"/>
  <c r="P1468" i="27"/>
  <c r="N1468" i="27"/>
  <c r="P1467" i="27"/>
  <c r="N1467" i="27"/>
  <c r="P1466" i="27"/>
  <c r="N1466" i="27"/>
  <c r="P1464" i="27"/>
  <c r="N1464" i="27"/>
  <c r="P1463" i="27"/>
  <c r="N1463" i="27"/>
  <c r="P1461" i="27"/>
  <c r="N1461" i="27"/>
  <c r="P1460" i="27"/>
  <c r="N1460" i="27"/>
  <c r="P1458" i="27"/>
  <c r="N1458" i="27"/>
  <c r="P1456" i="27"/>
  <c r="N1456" i="27"/>
  <c r="P1455" i="27"/>
  <c r="N1455" i="27"/>
  <c r="N1454" i="27"/>
  <c r="P1454" i="27"/>
  <c r="P1453" i="27"/>
  <c r="N1453" i="27"/>
  <c r="P1452" i="27"/>
  <c r="N1452" i="27"/>
  <c r="P1451" i="27"/>
  <c r="N1451" i="27"/>
  <c r="P1450" i="27"/>
  <c r="N1450" i="27"/>
  <c r="P1448" i="27"/>
  <c r="N1448" i="27"/>
  <c r="P1447" i="27"/>
  <c r="N1447" i="27"/>
  <c r="P1445" i="27"/>
  <c r="N1445" i="27"/>
  <c r="P1444" i="27"/>
  <c r="N1444" i="27"/>
  <c r="P1442" i="27"/>
  <c r="N1442" i="27"/>
  <c r="P1440" i="27"/>
  <c r="N1440" i="27"/>
  <c r="P1439" i="27"/>
  <c r="N1439" i="27"/>
  <c r="N1438" i="27"/>
  <c r="P1438" i="27"/>
  <c r="P1437" i="27"/>
  <c r="N1437" i="27"/>
  <c r="P1436" i="27"/>
  <c r="N1436" i="27"/>
  <c r="P1435" i="27"/>
  <c r="N1435" i="27"/>
  <c r="P1434" i="27"/>
  <c r="N1434" i="27"/>
  <c r="P1432" i="27"/>
  <c r="N1432" i="27"/>
  <c r="P1431" i="27"/>
  <c r="N1431" i="27"/>
  <c r="P1429" i="27"/>
  <c r="N1429" i="27"/>
  <c r="P1428" i="27"/>
  <c r="N1428" i="27"/>
  <c r="P1426" i="27"/>
  <c r="N1426" i="27"/>
  <c r="P1424" i="27"/>
  <c r="N1424" i="27"/>
  <c r="P1423" i="27"/>
  <c r="N1423" i="27"/>
  <c r="N1422" i="27"/>
  <c r="P1422" i="27"/>
  <c r="P1421" i="27"/>
  <c r="N1421" i="27"/>
  <c r="P1420" i="27"/>
  <c r="N1420" i="27"/>
  <c r="P1419" i="27"/>
  <c r="N1419" i="27"/>
  <c r="P1418" i="27"/>
  <c r="N1418" i="27"/>
  <c r="P1416" i="27"/>
  <c r="N1416" i="27"/>
  <c r="P1415" i="27"/>
  <c r="N1415" i="27"/>
  <c r="P1413" i="27"/>
  <c r="N1413" i="27"/>
  <c r="P1412" i="27"/>
  <c r="N1412" i="27"/>
  <c r="P1410" i="27"/>
  <c r="N1410" i="27"/>
  <c r="P1408" i="27"/>
  <c r="N1408" i="27"/>
  <c r="P1407" i="27"/>
  <c r="N1407" i="27"/>
  <c r="N1406" i="27"/>
  <c r="P1406" i="27"/>
  <c r="P1405" i="27"/>
  <c r="N1405" i="27"/>
  <c r="P1404" i="27"/>
  <c r="N1404" i="27"/>
  <c r="P1403" i="27"/>
  <c r="N1403" i="27"/>
  <c r="P1402" i="27"/>
  <c r="N1402" i="27"/>
  <c r="P1401" i="27"/>
  <c r="N1401" i="27"/>
  <c r="P1398" i="27"/>
  <c r="N1398" i="27"/>
  <c r="N1397" i="27"/>
  <c r="P1397" i="27"/>
  <c r="P1396" i="27"/>
  <c r="P1395" i="27"/>
  <c r="N1395" i="27"/>
  <c r="P1394" i="27"/>
  <c r="N1394" i="27"/>
  <c r="P1393" i="27"/>
  <c r="N1393" i="27"/>
  <c r="P1390" i="27"/>
  <c r="N1390" i="27"/>
  <c r="N1389" i="27"/>
  <c r="P1389" i="27"/>
  <c r="N1388" i="27"/>
  <c r="P1388" i="27"/>
  <c r="P1387" i="27"/>
  <c r="N1387" i="27"/>
  <c r="P1386" i="27"/>
  <c r="N1386" i="27"/>
  <c r="P1385" i="27"/>
  <c r="N1385" i="27"/>
  <c r="P1382" i="27"/>
  <c r="N1382" i="27"/>
  <c r="N1381" i="27"/>
  <c r="P1381" i="27"/>
  <c r="N1380" i="27"/>
  <c r="P1380" i="27"/>
  <c r="P1379" i="27"/>
  <c r="N1379" i="27"/>
  <c r="P1378" i="27"/>
  <c r="N1378" i="27"/>
  <c r="P1377" i="27"/>
  <c r="N1377" i="27"/>
  <c r="P1374" i="27"/>
  <c r="N1374" i="27"/>
  <c r="N1373" i="27"/>
  <c r="P1373" i="27"/>
  <c r="P1372" i="27"/>
  <c r="P1371" i="27"/>
  <c r="N1371" i="27"/>
  <c r="P1370" i="27"/>
  <c r="N1370" i="27"/>
  <c r="P1369" i="27"/>
  <c r="N1369" i="27"/>
  <c r="P1366" i="27"/>
  <c r="N1366" i="27"/>
  <c r="N1365" i="27"/>
  <c r="P1365" i="27"/>
  <c r="P1364" i="27"/>
  <c r="P1363" i="27"/>
  <c r="N1363" i="27"/>
  <c r="P1362" i="27"/>
  <c r="N1362" i="27"/>
  <c r="P1361" i="27"/>
  <c r="N1361" i="27"/>
  <c r="P1358" i="27"/>
  <c r="N1358" i="27"/>
  <c r="N1357" i="27"/>
  <c r="P1357" i="27"/>
  <c r="N1356" i="27"/>
  <c r="P1356" i="27"/>
  <c r="P1355" i="27"/>
  <c r="N1355" i="27"/>
  <c r="P1354" i="27"/>
  <c r="N1354" i="27"/>
  <c r="P1353" i="27"/>
  <c r="N1353" i="27"/>
  <c r="P1350" i="27"/>
  <c r="N1350" i="27"/>
  <c r="N1349" i="27"/>
  <c r="P1349" i="27"/>
  <c r="P1348" i="27"/>
  <c r="P1347" i="27"/>
  <c r="N1347" i="27"/>
  <c r="P1346" i="27"/>
  <c r="N1346" i="27"/>
  <c r="P1345" i="27"/>
  <c r="N1345" i="27"/>
  <c r="P1342" i="27"/>
  <c r="N1342" i="27"/>
  <c r="N1341" i="27"/>
  <c r="P1341" i="27"/>
  <c r="P1340" i="27"/>
  <c r="P1339" i="27"/>
  <c r="N1339" i="27"/>
  <c r="P1338" i="27"/>
  <c r="N1338" i="27"/>
  <c r="P1337" i="27"/>
  <c r="N1337" i="27"/>
  <c r="P1334" i="27"/>
  <c r="N1334" i="27"/>
  <c r="N1333" i="27"/>
  <c r="P1333" i="27"/>
  <c r="P1332" i="27"/>
  <c r="P1331" i="27"/>
  <c r="N1331" i="27"/>
  <c r="P1330" i="27"/>
  <c r="N1330" i="27"/>
  <c r="P1329" i="27"/>
  <c r="N1329" i="27"/>
  <c r="P1326" i="27"/>
  <c r="N1326" i="27"/>
  <c r="N1325" i="27"/>
  <c r="P1325" i="27"/>
  <c r="P1323" i="27"/>
  <c r="N1323" i="27"/>
  <c r="P1322" i="27"/>
  <c r="N1322" i="27"/>
  <c r="P1321" i="27"/>
  <c r="N1321" i="27"/>
  <c r="P1318" i="27"/>
  <c r="N1318" i="27"/>
  <c r="N1317" i="27"/>
  <c r="P1317" i="27"/>
  <c r="N1316" i="27"/>
  <c r="P1316" i="27"/>
  <c r="P1315" i="27"/>
  <c r="N1315" i="27"/>
  <c r="P1314" i="27"/>
  <c r="N1314" i="27"/>
  <c r="P1313" i="27"/>
  <c r="N1313" i="27"/>
  <c r="P1310" i="27"/>
  <c r="N1310" i="27"/>
  <c r="N1309" i="27"/>
  <c r="P1309" i="27"/>
  <c r="P1308" i="27"/>
  <c r="P1307" i="27"/>
  <c r="N1307" i="27"/>
  <c r="P1306" i="27"/>
  <c r="N1306" i="27"/>
  <c r="P1305" i="27"/>
  <c r="N1305" i="27"/>
  <c r="P1302" i="27"/>
  <c r="N1302" i="27"/>
  <c r="N1301" i="27"/>
  <c r="P1301" i="27"/>
  <c r="N1300" i="27"/>
  <c r="P1300" i="27"/>
  <c r="P1299" i="27"/>
  <c r="N1299" i="27"/>
  <c r="P1298" i="27"/>
  <c r="N1298" i="27"/>
  <c r="P1297" i="27"/>
  <c r="N1297" i="27"/>
  <c r="P1294" i="27"/>
  <c r="N1294" i="27"/>
  <c r="N1293" i="27"/>
  <c r="P1293" i="27"/>
  <c r="N1292" i="27"/>
  <c r="P1292" i="27"/>
  <c r="P1291" i="27"/>
  <c r="N1291" i="27"/>
  <c r="P1290" i="27"/>
  <c r="N1290" i="27"/>
  <c r="P1289" i="27"/>
  <c r="N1289" i="27"/>
  <c r="P1286" i="27"/>
  <c r="N1286" i="27"/>
  <c r="N1285" i="27"/>
  <c r="P1285" i="27"/>
  <c r="P1284" i="27"/>
  <c r="P1283" i="27"/>
  <c r="N1283" i="27"/>
  <c r="P1282" i="27"/>
  <c r="N1282" i="27"/>
  <c r="P1281" i="27"/>
  <c r="N1281" i="27"/>
  <c r="P1278" i="27"/>
  <c r="N1278" i="27"/>
  <c r="N1277" i="27"/>
  <c r="P1277" i="27"/>
  <c r="N1276" i="27"/>
  <c r="P1276" i="27"/>
  <c r="P1275" i="27"/>
  <c r="N1275" i="27"/>
  <c r="P1274" i="27"/>
  <c r="N1274" i="27"/>
  <c r="P1273" i="27"/>
  <c r="N1273" i="27"/>
  <c r="P1270" i="27"/>
  <c r="N1270" i="27"/>
  <c r="N1269" i="27"/>
  <c r="P1269" i="27"/>
  <c r="P1268" i="27"/>
  <c r="P1267" i="27"/>
  <c r="N1267" i="27"/>
  <c r="P1266" i="27"/>
  <c r="N1266" i="27"/>
  <c r="P1265" i="27"/>
  <c r="N1265" i="27"/>
  <c r="P1262" i="27"/>
  <c r="N1262" i="27"/>
  <c r="N1261" i="27"/>
  <c r="P1261" i="27"/>
  <c r="P1259" i="27"/>
  <c r="N1259" i="27"/>
  <c r="P1258" i="27"/>
  <c r="N1258" i="27"/>
  <c r="P1257" i="27"/>
  <c r="N1257" i="27"/>
  <c r="P1254" i="27"/>
  <c r="N1254" i="27"/>
  <c r="N1253" i="27"/>
  <c r="P1253" i="27"/>
  <c r="N1252" i="27"/>
  <c r="P1252" i="27"/>
  <c r="P1251" i="27"/>
  <c r="N1251" i="27"/>
  <c r="P1250" i="27"/>
  <c r="N1250" i="27"/>
  <c r="P1249" i="27"/>
  <c r="N1249" i="27"/>
  <c r="P1246" i="27"/>
  <c r="N1246" i="27"/>
  <c r="N1245" i="27"/>
  <c r="P1245" i="27"/>
  <c r="P1244" i="27"/>
  <c r="P1243" i="27"/>
  <c r="N1243" i="27"/>
  <c r="P1242" i="27"/>
  <c r="N1242" i="27"/>
  <c r="P1241" i="27"/>
  <c r="N1241" i="27"/>
  <c r="P1238" i="27"/>
  <c r="N1238" i="27"/>
  <c r="N1237" i="27"/>
  <c r="P1237" i="27"/>
  <c r="N1236" i="27"/>
  <c r="P1236" i="27"/>
  <c r="P1235" i="27"/>
  <c r="N1235" i="27"/>
  <c r="P1234" i="27"/>
  <c r="N1234" i="27"/>
  <c r="P1233" i="27"/>
  <c r="N1233" i="27"/>
  <c r="P1230" i="27"/>
  <c r="N1230" i="27"/>
  <c r="N1229" i="27"/>
  <c r="P1229" i="27"/>
  <c r="N1228" i="27"/>
  <c r="P1228" i="27"/>
  <c r="P1227" i="27"/>
  <c r="N1227" i="27"/>
  <c r="P1226" i="27"/>
  <c r="N1226" i="27"/>
  <c r="P1225" i="27"/>
  <c r="N1225" i="27"/>
  <c r="P1222" i="27"/>
  <c r="N1222" i="27"/>
  <c r="N1221" i="27"/>
  <c r="P1221" i="27"/>
  <c r="P1220" i="27"/>
  <c r="P1219" i="27"/>
  <c r="N1219" i="27"/>
  <c r="P1218" i="27"/>
  <c r="N1218" i="27"/>
  <c r="P1217" i="27"/>
  <c r="N1217" i="27"/>
  <c r="P1214" i="27"/>
  <c r="N1214" i="27"/>
  <c r="N1213" i="27"/>
  <c r="P1213" i="27"/>
  <c r="N1212" i="27"/>
  <c r="P1212" i="27"/>
  <c r="P1211" i="27"/>
  <c r="N1211" i="27"/>
  <c r="P1210" i="27"/>
  <c r="N1210" i="27"/>
  <c r="P1209" i="27"/>
  <c r="N1209" i="27"/>
  <c r="P1206" i="27"/>
  <c r="N1206" i="27"/>
  <c r="N1205" i="27"/>
  <c r="P1205" i="27"/>
  <c r="P1204" i="27"/>
  <c r="P1203" i="27"/>
  <c r="N1203" i="27"/>
  <c r="P1202" i="27"/>
  <c r="N1202" i="27"/>
  <c r="P1201" i="27"/>
  <c r="N1201" i="27"/>
  <c r="P1198" i="27"/>
  <c r="N1198" i="27"/>
  <c r="N1197" i="27"/>
  <c r="P1197" i="27"/>
  <c r="P1195" i="27"/>
  <c r="N1195" i="27"/>
  <c r="P1194" i="27"/>
  <c r="N1194" i="27"/>
  <c r="P1193" i="27"/>
  <c r="N1193" i="27"/>
  <c r="P1190" i="27"/>
  <c r="N1190" i="27"/>
  <c r="N1189" i="27"/>
  <c r="P1189" i="27"/>
  <c r="N1188" i="27"/>
  <c r="P1188" i="27"/>
  <c r="P1187" i="27"/>
  <c r="N1187" i="27"/>
  <c r="P1186" i="27"/>
  <c r="N1186" i="27"/>
  <c r="P1185" i="27"/>
  <c r="N1185" i="27"/>
  <c r="P1182" i="27"/>
  <c r="N1182" i="27"/>
  <c r="N1181" i="27"/>
  <c r="P1181" i="27"/>
  <c r="P1180" i="27"/>
  <c r="P1179" i="27"/>
  <c r="N1179" i="27"/>
  <c r="P1178" i="27"/>
  <c r="N1178" i="27"/>
  <c r="P1177" i="27"/>
  <c r="N1177" i="27"/>
  <c r="P1174" i="27"/>
  <c r="N1174" i="27"/>
  <c r="N1173" i="27"/>
  <c r="P1173" i="27"/>
  <c r="N1172" i="27"/>
  <c r="P1172" i="27"/>
  <c r="P1171" i="27"/>
  <c r="N1171" i="27"/>
  <c r="P1170" i="27"/>
  <c r="N1170" i="27"/>
  <c r="P1169" i="27"/>
  <c r="N1169" i="27"/>
  <c r="P1166" i="27"/>
  <c r="N1166" i="27"/>
  <c r="N1165" i="27"/>
  <c r="P1165" i="27"/>
  <c r="N1164" i="27"/>
  <c r="P1164" i="27"/>
  <c r="P1163" i="27"/>
  <c r="N1163" i="27"/>
  <c r="P1162" i="27"/>
  <c r="N1162" i="27"/>
  <c r="P1161" i="27"/>
  <c r="N1161" i="27"/>
  <c r="P1158" i="27"/>
  <c r="N1158" i="27"/>
  <c r="N1157" i="27"/>
  <c r="P1157" i="27"/>
  <c r="P1156" i="27"/>
  <c r="P1155" i="27"/>
  <c r="N1155" i="27"/>
  <c r="P1154" i="27"/>
  <c r="N1154" i="27"/>
  <c r="P1153" i="27"/>
  <c r="N1153" i="27"/>
  <c r="P1150" i="27"/>
  <c r="N1150" i="27"/>
  <c r="N1149" i="27"/>
  <c r="P1149" i="27"/>
  <c r="N1148" i="27"/>
  <c r="P1148" i="27"/>
  <c r="P1147" i="27"/>
  <c r="N1147" i="27"/>
  <c r="P1146" i="27"/>
  <c r="N1146" i="27"/>
  <c r="P1145" i="27"/>
  <c r="N1145" i="27"/>
  <c r="P1142" i="27"/>
  <c r="N1142" i="27"/>
  <c r="N1141" i="27"/>
  <c r="P1141" i="27"/>
  <c r="P1140" i="27"/>
  <c r="P1139" i="27"/>
  <c r="N1139" i="27"/>
  <c r="P1138" i="27"/>
  <c r="N1138" i="27"/>
  <c r="P1137" i="27"/>
  <c r="N1137" i="27"/>
  <c r="P1134" i="27"/>
  <c r="N1134" i="27"/>
  <c r="N1133" i="27"/>
  <c r="P1133" i="27"/>
  <c r="P1131" i="27"/>
  <c r="N1131" i="27"/>
  <c r="P1130" i="27"/>
  <c r="N1130" i="27"/>
  <c r="P1129" i="27"/>
  <c r="N1129" i="27"/>
  <c r="P1126" i="27"/>
  <c r="N1126" i="27"/>
  <c r="N1125" i="27"/>
  <c r="P1125" i="27"/>
  <c r="N1124" i="27"/>
  <c r="P1124" i="27"/>
  <c r="P1123" i="27"/>
  <c r="N1123" i="27"/>
  <c r="P1122" i="27"/>
  <c r="N1122" i="27"/>
  <c r="P1121" i="27"/>
  <c r="N1121" i="27"/>
  <c r="P1118" i="27"/>
  <c r="N1118" i="27"/>
  <c r="N1117" i="27"/>
  <c r="P1117" i="27"/>
  <c r="P1116" i="27"/>
  <c r="P1115" i="27"/>
  <c r="N1115" i="27"/>
  <c r="P1114" i="27"/>
  <c r="N1114" i="27"/>
  <c r="P1113" i="27"/>
  <c r="N1113" i="27"/>
  <c r="P1110" i="27"/>
  <c r="N1110" i="27"/>
  <c r="N1109" i="27"/>
  <c r="P1109" i="27"/>
  <c r="N1108" i="27"/>
  <c r="P1108" i="27"/>
  <c r="P1107" i="27"/>
  <c r="N1107" i="27"/>
  <c r="P1106" i="27"/>
  <c r="N1106" i="27"/>
  <c r="P1105" i="27"/>
  <c r="N1105" i="27"/>
  <c r="P1102" i="27"/>
  <c r="N1102" i="27"/>
  <c r="N1101" i="27"/>
  <c r="P1101" i="27"/>
  <c r="N1100" i="27"/>
  <c r="P1100" i="27"/>
  <c r="P1099" i="27"/>
  <c r="N1099" i="27"/>
  <c r="P1098" i="27"/>
  <c r="N1098" i="27"/>
  <c r="P1097" i="27"/>
  <c r="N1097" i="27"/>
  <c r="P1094" i="27"/>
  <c r="N1094" i="27"/>
  <c r="N1093" i="27"/>
  <c r="P1093" i="27"/>
  <c r="P1092" i="27"/>
  <c r="P1091" i="27"/>
  <c r="N1091" i="27"/>
  <c r="P1090" i="27"/>
  <c r="N1090" i="27"/>
  <c r="P1089" i="27"/>
  <c r="N1089" i="27"/>
  <c r="P1086" i="27"/>
  <c r="N1086" i="27"/>
  <c r="N1085" i="27"/>
  <c r="P1085" i="27"/>
  <c r="N1084" i="27"/>
  <c r="P1084" i="27"/>
  <c r="P1083" i="27"/>
  <c r="N1083" i="27"/>
  <c r="P1082" i="27"/>
  <c r="N1082" i="27"/>
  <c r="P1081" i="27"/>
  <c r="N1081" i="27"/>
  <c r="P1078" i="27"/>
  <c r="N1078" i="27"/>
  <c r="N1077" i="27"/>
  <c r="P1077" i="27"/>
  <c r="P1076" i="27"/>
  <c r="P1075" i="27"/>
  <c r="N1075" i="27"/>
  <c r="P1074" i="27"/>
  <c r="N1074" i="27"/>
  <c r="P1073" i="27"/>
  <c r="N1073" i="27"/>
  <c r="P1070" i="27"/>
  <c r="N1070" i="27"/>
  <c r="N1069" i="27"/>
  <c r="P1069" i="27"/>
  <c r="N1068" i="27"/>
  <c r="P1068" i="27"/>
  <c r="P1067" i="27"/>
  <c r="N1067" i="27"/>
  <c r="P1066" i="27"/>
  <c r="N1066" i="27"/>
  <c r="P1065" i="27"/>
  <c r="N1065" i="27"/>
  <c r="P1062" i="27"/>
  <c r="N1062" i="27"/>
  <c r="N1061" i="27"/>
  <c r="P1061" i="27"/>
  <c r="N1060" i="27"/>
  <c r="P1060" i="27"/>
  <c r="P1059" i="27"/>
  <c r="N1059" i="27"/>
  <c r="P1058" i="27"/>
  <c r="N1058" i="27"/>
  <c r="P1057" i="27"/>
  <c r="N1057" i="27"/>
  <c r="P1054" i="27"/>
  <c r="N1054" i="27"/>
  <c r="N1053" i="27"/>
  <c r="P1053" i="27"/>
  <c r="P1052" i="27"/>
  <c r="P1051" i="27"/>
  <c r="N1051" i="27"/>
  <c r="P1050" i="27"/>
  <c r="N1050" i="27"/>
  <c r="P1049" i="27"/>
  <c r="N1049" i="27"/>
  <c r="P1046" i="27"/>
  <c r="N1046" i="27"/>
  <c r="N1045" i="27"/>
  <c r="P1045" i="27"/>
  <c r="N1044" i="27"/>
  <c r="P1044" i="27"/>
  <c r="P1043" i="27"/>
  <c r="N1043" i="27"/>
  <c r="P1042" i="27"/>
  <c r="N1042" i="27"/>
  <c r="P1041" i="27"/>
  <c r="N1041" i="27"/>
  <c r="P1038" i="27"/>
  <c r="N1038" i="27"/>
  <c r="N1037" i="27"/>
  <c r="P1037" i="27"/>
  <c r="P1036" i="27"/>
  <c r="P1035" i="27"/>
  <c r="N1035" i="27"/>
  <c r="P1034" i="27"/>
  <c r="N1034" i="27"/>
  <c r="P1033" i="27"/>
  <c r="N1033" i="27"/>
  <c r="P1030" i="27"/>
  <c r="N1030" i="27"/>
  <c r="N1029" i="27"/>
  <c r="P1029" i="27"/>
  <c r="P1027" i="27"/>
  <c r="N1027" i="27"/>
  <c r="P1026" i="27"/>
  <c r="N1026" i="27"/>
  <c r="P1025" i="27"/>
  <c r="N1025" i="27"/>
  <c r="P1022" i="27"/>
  <c r="N1022" i="27"/>
  <c r="N1021" i="27"/>
  <c r="P1021" i="27"/>
  <c r="P1020" i="27"/>
  <c r="P1019" i="27"/>
  <c r="N1019" i="27"/>
  <c r="P1018" i="27"/>
  <c r="N1018" i="27"/>
  <c r="P1017" i="27"/>
  <c r="N1017" i="27"/>
  <c r="P1014" i="27"/>
  <c r="N1014" i="27"/>
  <c r="N1013" i="27"/>
  <c r="P1013" i="27"/>
  <c r="N1012" i="27"/>
  <c r="P1012" i="27"/>
  <c r="P1011" i="27"/>
  <c r="N1011" i="27"/>
  <c r="P1010" i="27"/>
  <c r="N1010" i="27"/>
  <c r="P1009" i="27"/>
  <c r="N1009" i="27"/>
  <c r="P1006" i="27"/>
  <c r="N1006" i="27"/>
  <c r="N1005" i="27"/>
  <c r="P1005" i="27"/>
  <c r="P1004" i="27"/>
  <c r="P1003" i="27"/>
  <c r="N1003" i="27"/>
  <c r="P1002" i="27"/>
  <c r="N1002" i="27"/>
  <c r="P1001" i="27"/>
  <c r="N1001" i="27"/>
  <c r="P998" i="27"/>
  <c r="N998" i="27"/>
  <c r="N997" i="27"/>
  <c r="P997" i="27"/>
  <c r="N996" i="27"/>
  <c r="P996" i="27"/>
  <c r="P995" i="27"/>
  <c r="N995" i="27"/>
  <c r="P994" i="27"/>
  <c r="N994" i="27"/>
  <c r="P993" i="27"/>
  <c r="N993" i="27"/>
  <c r="P990" i="27"/>
  <c r="N990" i="27"/>
  <c r="N989" i="27"/>
  <c r="P989" i="27"/>
  <c r="N988" i="27"/>
  <c r="P988" i="27"/>
  <c r="P987" i="27"/>
  <c r="N987" i="27"/>
  <c r="P986" i="27"/>
  <c r="N986" i="27"/>
  <c r="P985" i="27"/>
  <c r="N985" i="27"/>
  <c r="P982" i="27"/>
  <c r="N982" i="27"/>
  <c r="N981" i="27"/>
  <c r="P981" i="27"/>
  <c r="P979" i="27"/>
  <c r="N979" i="27"/>
  <c r="P978" i="27"/>
  <c r="N978" i="27"/>
  <c r="P977" i="27"/>
  <c r="N977" i="27"/>
  <c r="P974" i="27"/>
  <c r="N974" i="27"/>
  <c r="N973" i="27"/>
  <c r="P973" i="27"/>
  <c r="P972" i="27"/>
  <c r="P971" i="27"/>
  <c r="N971" i="27"/>
  <c r="P970" i="27"/>
  <c r="N970" i="27"/>
  <c r="P969" i="27"/>
  <c r="N969" i="27"/>
  <c r="P966" i="27"/>
  <c r="N966" i="27"/>
  <c r="N965" i="27"/>
  <c r="P965" i="27"/>
  <c r="N964" i="27"/>
  <c r="P964" i="27"/>
  <c r="P963" i="27"/>
  <c r="N963" i="27"/>
  <c r="P962" i="27"/>
  <c r="N962" i="27"/>
  <c r="P961" i="27"/>
  <c r="N961" i="27"/>
  <c r="P958" i="27"/>
  <c r="N958" i="27"/>
  <c r="N957" i="27"/>
  <c r="P957" i="27"/>
  <c r="P956" i="27"/>
  <c r="P955" i="27"/>
  <c r="N955" i="27"/>
  <c r="P954" i="27"/>
  <c r="N954" i="27"/>
  <c r="P953" i="27"/>
  <c r="N953" i="27"/>
  <c r="P950" i="27"/>
  <c r="N950" i="27"/>
  <c r="N949" i="27"/>
  <c r="P949" i="27"/>
  <c r="P948" i="27"/>
  <c r="P947" i="27"/>
  <c r="N947" i="27"/>
  <c r="P946" i="27"/>
  <c r="N946" i="27"/>
  <c r="P945" i="27"/>
  <c r="N945" i="27"/>
  <c r="P944" i="27"/>
  <c r="N944" i="27"/>
  <c r="N943" i="27"/>
  <c r="P942" i="27"/>
  <c r="P941" i="27"/>
  <c r="P939" i="27"/>
  <c r="N939" i="27"/>
  <c r="P938" i="27"/>
  <c r="N938" i="27"/>
  <c r="N937" i="27"/>
  <c r="P937" i="27"/>
  <c r="N936" i="27"/>
  <c r="P935" i="27"/>
  <c r="N935" i="27"/>
  <c r="N933" i="27"/>
  <c r="P933" i="27"/>
  <c r="P932" i="27"/>
  <c r="P931" i="27"/>
  <c r="N931" i="27"/>
  <c r="P930" i="27"/>
  <c r="N930" i="27"/>
  <c r="P929" i="27"/>
  <c r="N929" i="27"/>
  <c r="P928" i="27"/>
  <c r="N928" i="27"/>
  <c r="P927" i="27"/>
  <c r="N927" i="27"/>
  <c r="P926" i="27"/>
  <c r="P925" i="27"/>
  <c r="P923" i="27"/>
  <c r="N923" i="27"/>
  <c r="P922" i="27"/>
  <c r="N922" i="27"/>
  <c r="P921" i="27"/>
  <c r="N920" i="27"/>
  <c r="P919" i="27"/>
  <c r="N919" i="27"/>
  <c r="N917" i="27"/>
  <c r="P917" i="27"/>
  <c r="P916" i="27"/>
  <c r="P915" i="27"/>
  <c r="N915" i="27"/>
  <c r="P914" i="27"/>
  <c r="N914" i="27"/>
  <c r="P913" i="27"/>
  <c r="N913" i="27"/>
  <c r="P912" i="27"/>
  <c r="N912" i="27"/>
  <c r="P911" i="27"/>
  <c r="N911" i="27"/>
  <c r="P910" i="27"/>
  <c r="P909" i="27"/>
  <c r="P907" i="27"/>
  <c r="N907" i="27"/>
  <c r="P906" i="27"/>
  <c r="N906" i="27"/>
  <c r="N905" i="27"/>
  <c r="P905" i="27"/>
  <c r="N904" i="27"/>
  <c r="P903" i="27"/>
  <c r="N903" i="27"/>
  <c r="N901" i="27"/>
  <c r="P901" i="27"/>
  <c r="P900" i="27"/>
  <c r="P899" i="27"/>
  <c r="N899" i="27"/>
  <c r="P898" i="27"/>
  <c r="N898" i="27"/>
  <c r="P897" i="27"/>
  <c r="N897" i="27"/>
  <c r="P896" i="27"/>
  <c r="N896" i="27"/>
  <c r="P894" i="27"/>
  <c r="P893" i="27"/>
  <c r="P891" i="27"/>
  <c r="N891" i="27"/>
  <c r="P890" i="27"/>
  <c r="N890" i="27"/>
  <c r="P889" i="27"/>
  <c r="N888" i="27"/>
  <c r="P887" i="27"/>
  <c r="N887" i="27"/>
  <c r="N885" i="27"/>
  <c r="P885" i="27"/>
  <c r="P884" i="27"/>
  <c r="P883" i="27"/>
  <c r="N883" i="27"/>
  <c r="P882" i="27"/>
  <c r="N882" i="27"/>
  <c r="P881" i="27"/>
  <c r="N881" i="27"/>
  <c r="P880" i="27"/>
  <c r="N880" i="27"/>
  <c r="P879" i="27"/>
  <c r="N879" i="27"/>
  <c r="P878" i="27"/>
  <c r="N878" i="27"/>
  <c r="N877" i="27"/>
  <c r="P877" i="27"/>
  <c r="P876" i="27"/>
  <c r="N876" i="27"/>
  <c r="P875" i="27"/>
  <c r="N875" i="27"/>
  <c r="P873" i="27"/>
  <c r="N873" i="27"/>
  <c r="P872" i="27"/>
  <c r="N872" i="27"/>
  <c r="P870" i="27"/>
  <c r="N870" i="27"/>
  <c r="N869" i="27"/>
  <c r="P869" i="27"/>
  <c r="P867" i="27"/>
  <c r="N867" i="27"/>
  <c r="P866" i="27"/>
  <c r="N866" i="27"/>
  <c r="P865" i="27"/>
  <c r="N864" i="27"/>
  <c r="P863" i="27"/>
  <c r="N863" i="27"/>
  <c r="N862" i="27"/>
  <c r="P862" i="27"/>
  <c r="P861" i="27"/>
  <c r="P860" i="27"/>
  <c r="N860" i="27"/>
  <c r="P859" i="27"/>
  <c r="N859" i="27"/>
  <c r="P858" i="27"/>
  <c r="P857" i="27"/>
  <c r="N857" i="27"/>
  <c r="P856" i="27"/>
  <c r="N856" i="27"/>
  <c r="P854" i="27"/>
  <c r="N854" i="27"/>
  <c r="N853" i="27"/>
  <c r="P853" i="27"/>
  <c r="N852" i="27"/>
  <c r="P852" i="27"/>
  <c r="P851" i="27"/>
  <c r="N851" i="27"/>
  <c r="P850" i="27"/>
  <c r="N850" i="27"/>
  <c r="P849" i="27"/>
  <c r="N849" i="27"/>
  <c r="P847" i="27"/>
  <c r="N847" i="27"/>
  <c r="P846" i="27"/>
  <c r="N846" i="27"/>
  <c r="N845" i="27"/>
  <c r="P845" i="27"/>
  <c r="P843" i="27"/>
  <c r="N843" i="27"/>
  <c r="P842" i="27"/>
  <c r="N842" i="27"/>
  <c r="P841" i="27"/>
  <c r="N841" i="27"/>
  <c r="P839" i="27"/>
  <c r="N839" i="27"/>
  <c r="P838" i="27"/>
  <c r="N838" i="27"/>
  <c r="N836" i="27"/>
  <c r="P836" i="27"/>
  <c r="P835" i="27"/>
  <c r="N835" i="27"/>
  <c r="P834" i="27"/>
  <c r="N834" i="27"/>
  <c r="P833" i="27"/>
  <c r="N833" i="27"/>
  <c r="P831" i="27"/>
  <c r="N831" i="27"/>
  <c r="P830" i="27"/>
  <c r="N830" i="27"/>
  <c r="N829" i="27"/>
  <c r="P829" i="27"/>
  <c r="N828" i="27"/>
  <c r="P828" i="27"/>
  <c r="P827" i="27"/>
  <c r="N827" i="27"/>
  <c r="P826" i="27"/>
  <c r="N826" i="27"/>
  <c r="P825" i="27"/>
  <c r="N825" i="27"/>
  <c r="P822" i="27"/>
  <c r="N822" i="27"/>
  <c r="N821" i="27"/>
  <c r="P821" i="27"/>
  <c r="N820" i="27"/>
  <c r="P820" i="27"/>
  <c r="P819" i="27"/>
  <c r="N819" i="27"/>
  <c r="P818" i="27"/>
  <c r="N818" i="27"/>
  <c r="P817" i="27"/>
  <c r="N817" i="27"/>
  <c r="P815" i="27"/>
  <c r="N815" i="27"/>
  <c r="P814" i="27"/>
  <c r="N814" i="27"/>
  <c r="N813" i="27"/>
  <c r="P813" i="27"/>
  <c r="P811" i="27"/>
  <c r="N811" i="27"/>
  <c r="P810" i="27"/>
  <c r="N810" i="27"/>
  <c r="P809" i="27"/>
  <c r="N809" i="27"/>
  <c r="P807" i="27"/>
  <c r="N807" i="27"/>
  <c r="P806" i="27"/>
  <c r="N806" i="27"/>
  <c r="N804" i="27"/>
  <c r="P804" i="27"/>
  <c r="P803" i="27"/>
  <c r="N803" i="27"/>
  <c r="P802" i="27"/>
  <c r="N802" i="27"/>
  <c r="P801" i="27"/>
  <c r="N801" i="27"/>
  <c r="P799" i="27"/>
  <c r="N799" i="27"/>
  <c r="P798" i="27"/>
  <c r="N798" i="27"/>
  <c r="N797" i="27"/>
  <c r="P797" i="27"/>
  <c r="N796" i="27"/>
  <c r="P796" i="27"/>
  <c r="P795" i="27"/>
  <c r="N795" i="27"/>
  <c r="P794" i="27"/>
  <c r="N794" i="27"/>
  <c r="P793" i="27"/>
  <c r="N793" i="27"/>
  <c r="P790" i="27"/>
  <c r="N790" i="27"/>
  <c r="N789" i="27"/>
  <c r="P789" i="27"/>
  <c r="N788" i="27"/>
  <c r="P788" i="27"/>
  <c r="P787" i="27"/>
  <c r="N787" i="27"/>
  <c r="P786" i="27"/>
  <c r="N786" i="27"/>
  <c r="P785" i="27"/>
  <c r="N785" i="27"/>
  <c r="P783" i="27"/>
  <c r="N783" i="27"/>
  <c r="P782" i="27"/>
  <c r="N782" i="27"/>
  <c r="N781" i="27"/>
  <c r="P781" i="27"/>
  <c r="P779" i="27"/>
  <c r="N779" i="27"/>
  <c r="P778" i="27"/>
  <c r="N778" i="27"/>
  <c r="P777" i="27"/>
  <c r="N777" i="27"/>
  <c r="P775" i="27"/>
  <c r="N775" i="27"/>
  <c r="P774" i="27"/>
  <c r="N774" i="27"/>
  <c r="N772" i="27"/>
  <c r="P772" i="27"/>
  <c r="P771" i="27"/>
  <c r="N771" i="27"/>
  <c r="P770" i="27"/>
  <c r="N770" i="27"/>
  <c r="P769" i="27"/>
  <c r="N769" i="27"/>
  <c r="P767" i="27"/>
  <c r="N767" i="27"/>
  <c r="P766" i="27"/>
  <c r="N766" i="27"/>
  <c r="N765" i="27"/>
  <c r="P765" i="27"/>
  <c r="N764" i="27"/>
  <c r="P764" i="27"/>
  <c r="P763" i="27"/>
  <c r="N763" i="27"/>
  <c r="P762" i="27"/>
  <c r="N762" i="27"/>
  <c r="P761" i="27"/>
  <c r="N761" i="27"/>
  <c r="P758" i="27"/>
  <c r="N758" i="27"/>
  <c r="N757" i="27"/>
  <c r="P757" i="27"/>
  <c r="N756" i="27"/>
  <c r="P756" i="27"/>
  <c r="P755" i="27"/>
  <c r="N755" i="27"/>
  <c r="P754" i="27"/>
  <c r="N754" i="27"/>
  <c r="P753" i="27"/>
  <c r="N753" i="27"/>
  <c r="P751" i="27"/>
  <c r="N751" i="27"/>
  <c r="P750" i="27"/>
  <c r="N750" i="27"/>
  <c r="N749" i="27"/>
  <c r="P749" i="27"/>
  <c r="P747" i="27"/>
  <c r="N747" i="27"/>
  <c r="P746" i="27"/>
  <c r="N746" i="27"/>
  <c r="P745" i="27"/>
  <c r="N745" i="27"/>
  <c r="P743" i="27"/>
  <c r="N743" i="27"/>
  <c r="P742" i="27"/>
  <c r="N742" i="27"/>
  <c r="N740" i="27"/>
  <c r="P740" i="27"/>
  <c r="P739" i="27"/>
  <c r="N739" i="27"/>
  <c r="P738" i="27"/>
  <c r="N738" i="27"/>
  <c r="P737" i="27"/>
  <c r="N737" i="27"/>
  <c r="P735" i="27"/>
  <c r="N735" i="27"/>
  <c r="P734" i="27"/>
  <c r="N734" i="27"/>
  <c r="N733" i="27"/>
  <c r="P733" i="27"/>
  <c r="N732" i="27"/>
  <c r="P732" i="27"/>
  <c r="P731" i="27"/>
  <c r="N731" i="27"/>
  <c r="P730" i="27"/>
  <c r="N730" i="27"/>
  <c r="P729" i="27"/>
  <c r="N729" i="27"/>
  <c r="N728" i="27"/>
  <c r="P727" i="27"/>
  <c r="N727" i="27"/>
  <c r="N726" i="27"/>
  <c r="N725" i="27"/>
  <c r="P725" i="27"/>
  <c r="P724" i="27"/>
  <c r="P723" i="27"/>
  <c r="N723" i="27"/>
  <c r="P722" i="27"/>
  <c r="N722" i="27"/>
  <c r="P721" i="27"/>
  <c r="N721" i="27"/>
  <c r="P720" i="27"/>
  <c r="N720" i="27"/>
  <c r="P719" i="27"/>
  <c r="N719" i="27"/>
  <c r="P718" i="27"/>
  <c r="N718" i="27"/>
  <c r="N716" i="27"/>
  <c r="P716" i="27"/>
  <c r="P715" i="27"/>
  <c r="N715" i="27"/>
  <c r="P714" i="27"/>
  <c r="N714" i="27"/>
  <c r="P713" i="27"/>
  <c r="N713" i="27"/>
  <c r="P712" i="27"/>
  <c r="N712" i="27"/>
  <c r="N711" i="27"/>
  <c r="P710" i="27"/>
  <c r="N710" i="27"/>
  <c r="N709" i="27"/>
  <c r="P709" i="27"/>
  <c r="N708" i="27"/>
  <c r="P708" i="27"/>
  <c r="P707" i="27"/>
  <c r="N707" i="27"/>
  <c r="P706" i="27"/>
  <c r="N706" i="27"/>
  <c r="P705" i="27"/>
  <c r="P704" i="27"/>
  <c r="N704" i="27"/>
  <c r="N703" i="27"/>
  <c r="P702" i="27"/>
  <c r="N702" i="27"/>
  <c r="N700" i="27"/>
  <c r="P700" i="27"/>
  <c r="P699" i="27"/>
  <c r="N699" i="27"/>
  <c r="P698" i="27"/>
  <c r="N698" i="27"/>
  <c r="P697" i="27"/>
  <c r="N697" i="27"/>
  <c r="P696" i="27"/>
  <c r="N696" i="27"/>
  <c r="N695" i="27"/>
  <c r="P694" i="27"/>
  <c r="N694" i="27"/>
  <c r="N693" i="27"/>
  <c r="P693" i="27"/>
  <c r="N692" i="27"/>
  <c r="P692" i="27"/>
  <c r="P691" i="27"/>
  <c r="N691" i="27"/>
  <c r="P690" i="27"/>
  <c r="N690" i="27"/>
  <c r="P689" i="27"/>
  <c r="P688" i="27"/>
  <c r="N688" i="27"/>
  <c r="N687" i="27"/>
  <c r="P686" i="27"/>
  <c r="N686" i="27"/>
  <c r="N684" i="27"/>
  <c r="P684" i="27"/>
  <c r="P683" i="27"/>
  <c r="N683" i="27"/>
  <c r="P682" i="27"/>
  <c r="N682" i="27"/>
  <c r="P681" i="27"/>
  <c r="P680" i="27"/>
  <c r="N680" i="27"/>
  <c r="N679" i="27"/>
  <c r="P678" i="27"/>
  <c r="N678" i="27"/>
  <c r="N677" i="27"/>
  <c r="P677" i="27"/>
  <c r="N676" i="27"/>
  <c r="P676" i="27"/>
  <c r="P675" i="27"/>
  <c r="N675" i="27"/>
  <c r="P674" i="27"/>
  <c r="N674" i="27"/>
  <c r="P673" i="27"/>
  <c r="P672" i="27"/>
  <c r="N672" i="27"/>
  <c r="N671" i="27"/>
  <c r="P670" i="27"/>
  <c r="N670" i="27"/>
  <c r="N668" i="27"/>
  <c r="P668" i="27"/>
  <c r="P667" i="27"/>
  <c r="N667" i="27"/>
  <c r="P666" i="27"/>
  <c r="N666" i="27"/>
  <c r="P665" i="27"/>
  <c r="N665" i="27"/>
  <c r="P664" i="27"/>
  <c r="N664" i="27"/>
  <c r="N663" i="27"/>
  <c r="P662" i="27"/>
  <c r="N662" i="27"/>
  <c r="N661" i="27"/>
  <c r="P661" i="27"/>
  <c r="N660" i="27"/>
  <c r="P660" i="27"/>
  <c r="P659" i="27"/>
  <c r="N659" i="27"/>
  <c r="P658" i="27"/>
  <c r="N658" i="27"/>
  <c r="P657" i="27"/>
  <c r="P656" i="27"/>
  <c r="N656" i="27"/>
  <c r="N655" i="27"/>
  <c r="P654" i="27"/>
  <c r="N654" i="27"/>
  <c r="N652" i="27"/>
  <c r="P652" i="27"/>
  <c r="P651" i="27"/>
  <c r="N651" i="27"/>
  <c r="P650" i="27"/>
  <c r="N650" i="27"/>
  <c r="P649" i="27"/>
  <c r="N649" i="27"/>
  <c r="P648" i="27"/>
  <c r="N648" i="27"/>
  <c r="N647" i="27"/>
  <c r="P646" i="27"/>
  <c r="N646" i="27"/>
  <c r="N645" i="27"/>
  <c r="P645" i="27"/>
  <c r="N644" i="27"/>
  <c r="P644" i="27"/>
  <c r="P643" i="27"/>
  <c r="N643" i="27"/>
  <c r="P642" i="27"/>
  <c r="N642" i="27"/>
  <c r="P641" i="27"/>
  <c r="P640" i="27"/>
  <c r="N640" i="27"/>
  <c r="N639" i="27"/>
  <c r="P638" i="27"/>
  <c r="N638" i="27"/>
  <c r="N636" i="27"/>
  <c r="P636" i="27"/>
  <c r="P635" i="27"/>
  <c r="N635" i="27"/>
  <c r="P634" i="27"/>
  <c r="N634" i="27"/>
  <c r="P633" i="27"/>
  <c r="P632" i="27"/>
  <c r="N632" i="27"/>
  <c r="N631" i="27"/>
  <c r="P630" i="27"/>
  <c r="N630" i="27"/>
  <c r="N629" i="27"/>
  <c r="P629" i="27"/>
  <c r="N628" i="27"/>
  <c r="P628" i="27"/>
  <c r="P627" i="27"/>
  <c r="N627" i="27"/>
  <c r="P626" i="27"/>
  <c r="N626" i="27"/>
  <c r="P625" i="27"/>
  <c r="P624" i="27"/>
  <c r="N624" i="27"/>
  <c r="N623" i="27"/>
  <c r="N621" i="27"/>
  <c r="P621" i="27"/>
  <c r="N620" i="27"/>
  <c r="P620" i="27"/>
  <c r="P619" i="27"/>
  <c r="P618" i="27"/>
  <c r="N618" i="27"/>
  <c r="P617" i="27"/>
  <c r="N617" i="27"/>
  <c r="P615" i="27"/>
  <c r="P614" i="27"/>
  <c r="N614" i="27"/>
  <c r="N613" i="27"/>
  <c r="P613" i="27"/>
  <c r="N612" i="27"/>
  <c r="P612" i="27"/>
  <c r="P611" i="27"/>
  <c r="P610" i="27"/>
  <c r="N610" i="27"/>
  <c r="P609" i="27"/>
  <c r="N609" i="27"/>
  <c r="P607" i="27"/>
  <c r="P606" i="27"/>
  <c r="N606" i="27"/>
  <c r="N605" i="27"/>
  <c r="P605" i="27"/>
  <c r="N604" i="27"/>
  <c r="P604" i="27"/>
  <c r="P603" i="27"/>
  <c r="P602" i="27"/>
  <c r="N602" i="27"/>
  <c r="P601" i="27"/>
  <c r="N601" i="27"/>
  <c r="P599" i="27"/>
  <c r="P598" i="27"/>
  <c r="N598" i="27"/>
  <c r="N597" i="27"/>
  <c r="P597" i="27"/>
  <c r="N596" i="27"/>
  <c r="P596" i="27"/>
  <c r="P595" i="27"/>
  <c r="P594" i="27"/>
  <c r="N594" i="27"/>
  <c r="P593" i="27"/>
  <c r="N593" i="27"/>
  <c r="P591" i="27"/>
  <c r="N591" i="27"/>
  <c r="P590" i="27"/>
  <c r="N590" i="27"/>
  <c r="N589" i="27"/>
  <c r="P589" i="27"/>
  <c r="N588" i="27"/>
  <c r="P588" i="27"/>
  <c r="P587" i="27"/>
  <c r="P586" i="27"/>
  <c r="N586" i="27"/>
  <c r="P585" i="27"/>
  <c r="N585" i="27"/>
  <c r="P583" i="27"/>
  <c r="N583" i="27"/>
  <c r="P582" i="27"/>
  <c r="N582" i="27"/>
  <c r="N581" i="27"/>
  <c r="P581" i="27"/>
  <c r="N580" i="27"/>
  <c r="P580" i="27"/>
  <c r="P579" i="27"/>
  <c r="P578" i="27"/>
  <c r="N578" i="27"/>
  <c r="P577" i="27"/>
  <c r="N577" i="27"/>
  <c r="P575" i="27"/>
  <c r="P574" i="27"/>
  <c r="N574" i="27"/>
  <c r="N573" i="27"/>
  <c r="P573" i="27"/>
  <c r="N572" i="27"/>
  <c r="P572" i="27"/>
  <c r="P571" i="27"/>
  <c r="P570" i="27"/>
  <c r="N570" i="27"/>
  <c r="P569" i="27"/>
  <c r="N569" i="27"/>
  <c r="P567" i="27"/>
  <c r="P566" i="27"/>
  <c r="N566" i="27"/>
  <c r="N565" i="27"/>
  <c r="P565" i="27"/>
  <c r="N564" i="27"/>
  <c r="P564" i="27"/>
  <c r="P563" i="27"/>
  <c r="P562" i="27"/>
  <c r="N562" i="27"/>
  <c r="P561" i="27"/>
  <c r="N561" i="27"/>
  <c r="P559" i="27"/>
  <c r="P558" i="27"/>
  <c r="N558" i="27"/>
  <c r="N557" i="27"/>
  <c r="P557" i="27"/>
  <c r="N556" i="27"/>
  <c r="P556" i="27"/>
  <c r="P555" i="27"/>
  <c r="P554" i="27"/>
  <c r="N554" i="27"/>
  <c r="P553" i="27"/>
  <c r="N553" i="27"/>
  <c r="P551" i="27"/>
  <c r="P550" i="27"/>
  <c r="N550" i="27"/>
  <c r="N549" i="27"/>
  <c r="P549" i="27"/>
  <c r="N548" i="27"/>
  <c r="P548" i="27"/>
  <c r="P547" i="27"/>
  <c r="P546" i="27"/>
  <c r="N546" i="27"/>
  <c r="P545" i="27"/>
  <c r="N545" i="27"/>
  <c r="P543" i="27"/>
  <c r="P542" i="27"/>
  <c r="N542" i="27"/>
  <c r="N541" i="27"/>
  <c r="P541" i="27"/>
  <c r="N540" i="27"/>
  <c r="P540" i="27"/>
  <c r="P539" i="27"/>
  <c r="P538" i="27"/>
  <c r="N538" i="27"/>
  <c r="P537" i="27"/>
  <c r="N537" i="27"/>
  <c r="P535" i="27"/>
  <c r="N535" i="27"/>
  <c r="P534" i="27"/>
  <c r="N534" i="27"/>
  <c r="N533" i="27"/>
  <c r="P533" i="27"/>
  <c r="N532" i="27"/>
  <c r="P532" i="27"/>
  <c r="P531" i="27"/>
  <c r="P530" i="27"/>
  <c r="N530" i="27"/>
  <c r="P529" i="27"/>
  <c r="N529" i="27"/>
  <c r="P527" i="27"/>
  <c r="P526" i="27"/>
  <c r="N526" i="27"/>
  <c r="N525" i="27"/>
  <c r="P525" i="27"/>
  <c r="N524" i="27"/>
  <c r="P524" i="27"/>
  <c r="P523" i="27"/>
  <c r="P522" i="27"/>
  <c r="N522" i="27"/>
  <c r="P521" i="27"/>
  <c r="N521" i="27"/>
  <c r="P519" i="27"/>
  <c r="P518" i="27"/>
  <c r="N518" i="27"/>
  <c r="N517" i="27"/>
  <c r="P517" i="27"/>
  <c r="N516" i="27"/>
  <c r="P516" i="27"/>
  <c r="P515" i="27"/>
  <c r="P514" i="27"/>
  <c r="N514" i="27"/>
  <c r="P513" i="27"/>
  <c r="N513" i="27"/>
  <c r="P511" i="27"/>
  <c r="P510" i="27"/>
  <c r="N510" i="27"/>
  <c r="N509" i="27"/>
  <c r="P509" i="27"/>
  <c r="N508" i="27"/>
  <c r="P508" i="27"/>
  <c r="P507" i="27"/>
  <c r="P506" i="27"/>
  <c r="N506" i="27"/>
  <c r="P505" i="27"/>
  <c r="N505" i="27"/>
  <c r="P503" i="27"/>
  <c r="P502" i="27"/>
  <c r="N502" i="27"/>
  <c r="N501" i="27"/>
  <c r="P501" i="27"/>
  <c r="N500" i="27"/>
  <c r="P500" i="27"/>
  <c r="P499" i="27"/>
  <c r="P498" i="27"/>
  <c r="N498" i="27"/>
  <c r="P497" i="27"/>
  <c r="N497" i="27"/>
  <c r="P495" i="27"/>
  <c r="P494" i="27"/>
  <c r="N494" i="27"/>
  <c r="N493" i="27"/>
  <c r="P493" i="27"/>
  <c r="N492" i="27"/>
  <c r="P492" i="27"/>
  <c r="P491" i="27"/>
  <c r="P490" i="27"/>
  <c r="N490" i="27"/>
  <c r="P489" i="27"/>
  <c r="N489" i="27"/>
  <c r="P487" i="27"/>
  <c r="P486" i="27"/>
  <c r="N486" i="27"/>
  <c r="N485" i="27"/>
  <c r="P485" i="27"/>
  <c r="N484" i="27"/>
  <c r="P484" i="27"/>
  <c r="P483" i="27"/>
  <c r="P482" i="27"/>
  <c r="N482" i="27"/>
  <c r="P481" i="27"/>
  <c r="N481" i="27"/>
  <c r="P479" i="27"/>
  <c r="N479" i="27"/>
  <c r="P478" i="27"/>
  <c r="N478" i="27"/>
  <c r="P477" i="27"/>
  <c r="N476" i="27"/>
  <c r="P476" i="27"/>
  <c r="P475" i="27"/>
  <c r="P474" i="27"/>
  <c r="N474" i="27"/>
  <c r="P473" i="27"/>
  <c r="N473" i="27"/>
  <c r="P471" i="27"/>
  <c r="N471" i="27"/>
  <c r="P470" i="27"/>
  <c r="N470" i="27"/>
  <c r="P469" i="27"/>
  <c r="N468" i="27"/>
  <c r="P468" i="27"/>
  <c r="P467" i="27"/>
  <c r="P466" i="27"/>
  <c r="N466" i="27"/>
  <c r="P465" i="27"/>
  <c r="N465" i="27"/>
  <c r="P463" i="27"/>
  <c r="N463" i="27"/>
  <c r="P462" i="27"/>
  <c r="N462" i="27"/>
  <c r="P461" i="27"/>
  <c r="N460" i="27"/>
  <c r="P460" i="27"/>
  <c r="P459" i="27"/>
  <c r="P458" i="27"/>
  <c r="N458" i="27"/>
  <c r="P457" i="27"/>
  <c r="N457" i="27"/>
  <c r="P455" i="27"/>
  <c r="N455" i="27"/>
  <c r="P454" i="27"/>
  <c r="N454" i="27"/>
  <c r="P453" i="27"/>
  <c r="N452" i="27"/>
  <c r="P452" i="27"/>
  <c r="P451" i="27"/>
  <c r="P450" i="27"/>
  <c r="N450" i="27"/>
  <c r="P449" i="27"/>
  <c r="N449" i="27"/>
  <c r="P447" i="27"/>
  <c r="N447" i="27"/>
  <c r="P446" i="27"/>
  <c r="N446" i="27"/>
  <c r="P445" i="27"/>
  <c r="N444" i="27"/>
  <c r="P444" i="27"/>
  <c r="P442" i="27"/>
  <c r="N442" i="27"/>
  <c r="P441" i="27"/>
  <c r="N441" i="27"/>
  <c r="P439" i="27"/>
  <c r="N439" i="27"/>
  <c r="P438" i="27"/>
  <c r="N438" i="27"/>
  <c r="P437" i="27"/>
  <c r="N436" i="27"/>
  <c r="P436" i="27"/>
  <c r="P435" i="27"/>
  <c r="P434" i="27"/>
  <c r="N434" i="27"/>
  <c r="P433" i="27"/>
  <c r="N433" i="27"/>
  <c r="P431" i="27"/>
  <c r="N431" i="27"/>
  <c r="P430" i="27"/>
  <c r="N430" i="27"/>
  <c r="P429" i="27"/>
  <c r="N428" i="27"/>
  <c r="P428" i="27"/>
  <c r="P427" i="27"/>
  <c r="P426" i="27"/>
  <c r="N426" i="27"/>
  <c r="P425" i="27"/>
  <c r="N425" i="27"/>
  <c r="P423" i="27"/>
  <c r="N423" i="27"/>
  <c r="P422" i="27"/>
  <c r="N422" i="27"/>
  <c r="P421" i="27"/>
  <c r="N420" i="27"/>
  <c r="P420" i="27"/>
  <c r="P419" i="27"/>
  <c r="P418" i="27"/>
  <c r="N418" i="27"/>
  <c r="P417" i="27"/>
  <c r="N417" i="27"/>
  <c r="P415" i="27"/>
  <c r="N415" i="27"/>
  <c r="P414" i="27"/>
  <c r="N414" i="27"/>
  <c r="P413" i="27"/>
  <c r="N412" i="27"/>
  <c r="P412" i="27"/>
  <c r="P411" i="27"/>
  <c r="P410" i="27"/>
  <c r="N410" i="27"/>
  <c r="P409" i="27"/>
  <c r="N409" i="27"/>
  <c r="P407" i="27"/>
  <c r="N407" i="27"/>
  <c r="P406" i="27"/>
  <c r="N406" i="27"/>
  <c r="P405" i="27"/>
  <c r="N404" i="27"/>
  <c r="P404" i="27"/>
  <c r="P403" i="27"/>
  <c r="P402" i="27"/>
  <c r="N402" i="27"/>
  <c r="P401" i="27"/>
  <c r="N401" i="27"/>
  <c r="P399" i="27"/>
  <c r="N399" i="27"/>
  <c r="P398" i="27"/>
  <c r="N398" i="27"/>
  <c r="P397" i="27"/>
  <c r="N396" i="27"/>
  <c r="P396" i="27"/>
  <c r="P395" i="27"/>
  <c r="P394" i="27"/>
  <c r="N394" i="27"/>
  <c r="P393" i="27"/>
  <c r="N393" i="27"/>
  <c r="P391" i="27"/>
  <c r="N391" i="27"/>
  <c r="P390" i="27"/>
  <c r="N390" i="27"/>
  <c r="P389" i="27"/>
  <c r="N388" i="27"/>
  <c r="P388" i="27"/>
  <c r="P387" i="27"/>
  <c r="P386" i="27"/>
  <c r="N386" i="27"/>
  <c r="P385" i="27"/>
  <c r="N385" i="27"/>
  <c r="P383" i="27"/>
  <c r="N383" i="27"/>
  <c r="P382" i="27"/>
  <c r="N382" i="27"/>
  <c r="P381" i="27"/>
  <c r="N380" i="27"/>
  <c r="P380" i="27"/>
  <c r="P379" i="27"/>
  <c r="P378" i="27"/>
  <c r="N378" i="27"/>
  <c r="P377" i="27"/>
  <c r="N377" i="27"/>
  <c r="P375" i="27"/>
  <c r="N375" i="27"/>
  <c r="P374" i="27"/>
  <c r="N374" i="27"/>
  <c r="N372" i="27"/>
  <c r="P372" i="27"/>
  <c r="P371" i="27"/>
  <c r="P370" i="27"/>
  <c r="N370" i="27"/>
  <c r="P369" i="27"/>
  <c r="N369" i="27"/>
  <c r="P367" i="27"/>
  <c r="N367" i="27"/>
  <c r="P365" i="27"/>
  <c r="N364" i="27"/>
  <c r="P364" i="27"/>
  <c r="P363" i="27"/>
  <c r="P362" i="27"/>
  <c r="N362" i="27"/>
  <c r="P361" i="27"/>
  <c r="N361" i="27"/>
  <c r="P359" i="27"/>
  <c r="N359" i="27"/>
  <c r="P358" i="27"/>
  <c r="N358" i="27"/>
  <c r="P357" i="27"/>
  <c r="N356" i="27"/>
  <c r="P356" i="27"/>
  <c r="P355" i="27"/>
  <c r="P354" i="27"/>
  <c r="N354" i="27"/>
  <c r="P353" i="27"/>
  <c r="N353" i="27"/>
  <c r="P351" i="27"/>
  <c r="N351" i="27"/>
  <c r="P350" i="27"/>
  <c r="N350" i="27"/>
  <c r="P349" i="27"/>
  <c r="N348" i="27"/>
  <c r="P348" i="27"/>
  <c r="P347" i="27"/>
  <c r="P346" i="27"/>
  <c r="N346" i="27"/>
  <c r="P345" i="27"/>
  <c r="N345" i="27"/>
  <c r="P343" i="27"/>
  <c r="N343" i="27"/>
  <c r="P342" i="27"/>
  <c r="N342" i="27"/>
  <c r="P341" i="27"/>
  <c r="N340" i="27"/>
  <c r="P340" i="27"/>
  <c r="P339" i="27"/>
  <c r="P338" i="27"/>
  <c r="N338" i="27"/>
  <c r="P337" i="27"/>
  <c r="N337" i="27"/>
  <c r="P335" i="27"/>
  <c r="N335" i="27"/>
  <c r="P334" i="27"/>
  <c r="N334" i="27"/>
  <c r="P333" i="27"/>
  <c r="N332" i="27"/>
  <c r="P332" i="27"/>
  <c r="P331" i="27"/>
  <c r="P330" i="27"/>
  <c r="N330" i="27"/>
  <c r="P329" i="27"/>
  <c r="N329" i="27"/>
  <c r="P327" i="27"/>
  <c r="N327" i="27"/>
  <c r="P326" i="27"/>
  <c r="N326" i="27"/>
  <c r="P325" i="27"/>
  <c r="N324" i="27"/>
  <c r="P324" i="27"/>
  <c r="P323" i="27"/>
  <c r="P322" i="27"/>
  <c r="N322" i="27"/>
  <c r="P321" i="27"/>
  <c r="N321" i="27"/>
  <c r="P319" i="27"/>
  <c r="N319" i="27"/>
  <c r="P318" i="27"/>
  <c r="N318" i="27"/>
  <c r="P317" i="27"/>
  <c r="N316" i="27"/>
  <c r="P316" i="27"/>
  <c r="P315" i="27"/>
  <c r="P314" i="27"/>
  <c r="N314" i="27"/>
  <c r="P313" i="27"/>
  <c r="N313" i="27"/>
  <c r="P310" i="27"/>
  <c r="N310" i="27"/>
  <c r="P309" i="27"/>
  <c r="N308" i="27"/>
  <c r="P308" i="27"/>
  <c r="P306" i="27"/>
  <c r="N306" i="27"/>
  <c r="P305" i="27"/>
  <c r="N305" i="27"/>
  <c r="N304" i="27"/>
  <c r="P304" i="27"/>
  <c r="N303" i="27"/>
  <c r="P302" i="27"/>
  <c r="N302" i="27"/>
  <c r="P301" i="27"/>
  <c r="N301" i="27"/>
  <c r="N300" i="27"/>
  <c r="P300" i="27"/>
  <c r="P298" i="27"/>
  <c r="N298" i="27"/>
  <c r="P297" i="27"/>
  <c r="N297" i="27"/>
  <c r="P296" i="27"/>
  <c r="P295" i="27"/>
  <c r="N295" i="27"/>
  <c r="P294" i="27"/>
  <c r="N294" i="27"/>
  <c r="P293" i="27"/>
  <c r="N292" i="27"/>
  <c r="P292" i="27"/>
  <c r="P290" i="27"/>
  <c r="N290" i="27"/>
  <c r="P289" i="27"/>
  <c r="N289" i="27"/>
  <c r="N288" i="27"/>
  <c r="P288" i="27"/>
  <c r="N287" i="27"/>
  <c r="P286" i="27"/>
  <c r="N286" i="27"/>
  <c r="P285" i="27"/>
  <c r="N285" i="27"/>
  <c r="N284" i="27"/>
  <c r="P284" i="27"/>
  <c r="P282" i="27"/>
  <c r="N282" i="27"/>
  <c r="P281" i="27"/>
  <c r="N281" i="27"/>
  <c r="P280" i="27"/>
  <c r="P279" i="27"/>
  <c r="N279" i="27"/>
  <c r="P278" i="27"/>
  <c r="N278" i="27"/>
  <c r="P277" i="27"/>
  <c r="N276" i="27"/>
  <c r="P276" i="27"/>
  <c r="P274" i="27"/>
  <c r="N274" i="27"/>
  <c r="P273" i="27"/>
  <c r="N273" i="27"/>
  <c r="N272" i="27"/>
  <c r="P272" i="27"/>
  <c r="N271" i="27"/>
  <c r="P270" i="27"/>
  <c r="N270" i="27"/>
  <c r="P269" i="27"/>
  <c r="N269" i="27"/>
  <c r="N268" i="27"/>
  <c r="P268" i="27"/>
  <c r="P266" i="27"/>
  <c r="N266" i="27"/>
  <c r="P265" i="27"/>
  <c r="N265" i="27"/>
  <c r="P264" i="27"/>
  <c r="P263" i="27"/>
  <c r="N263" i="27"/>
  <c r="P262" i="27"/>
  <c r="N262" i="27"/>
  <c r="P261" i="27"/>
  <c r="N260" i="27"/>
  <c r="P260" i="27"/>
  <c r="P258" i="27"/>
  <c r="N258" i="27"/>
  <c r="P257" i="27"/>
  <c r="N257" i="27"/>
  <c r="N256" i="27"/>
  <c r="P256" i="27"/>
  <c r="N255" i="27"/>
  <c r="P254" i="27"/>
  <c r="N254" i="27"/>
  <c r="P253" i="27"/>
  <c r="N253" i="27"/>
  <c r="N252" i="27"/>
  <c r="P252" i="27"/>
  <c r="P250" i="27"/>
  <c r="N250" i="27"/>
  <c r="P249" i="27"/>
  <c r="N249" i="27"/>
  <c r="P248" i="27"/>
  <c r="P247" i="27"/>
  <c r="N247" i="27"/>
  <c r="P246" i="27"/>
  <c r="N246" i="27"/>
  <c r="P245" i="27"/>
  <c r="N244" i="27"/>
  <c r="P244" i="27"/>
  <c r="P242" i="27"/>
  <c r="N242" i="27"/>
  <c r="P241" i="27"/>
  <c r="N241" i="27"/>
  <c r="N240" i="27"/>
  <c r="P240" i="27"/>
  <c r="P239" i="27"/>
  <c r="N239" i="27"/>
  <c r="P238" i="27"/>
  <c r="N238" i="27"/>
  <c r="P237" i="27"/>
  <c r="N237" i="27"/>
  <c r="N236" i="27"/>
  <c r="P236" i="27"/>
  <c r="P234" i="27"/>
  <c r="N234" i="27"/>
  <c r="P233" i="27"/>
  <c r="N233" i="27"/>
  <c r="N232" i="27"/>
  <c r="P232" i="27"/>
  <c r="N231" i="27"/>
  <c r="P230" i="27"/>
  <c r="N230" i="27"/>
  <c r="N229" i="27"/>
  <c r="P229" i="27"/>
  <c r="N228" i="27"/>
  <c r="P228" i="27"/>
  <c r="P226" i="27"/>
  <c r="N226" i="27"/>
  <c r="P225" i="27"/>
  <c r="N225" i="27"/>
  <c r="P224" i="27"/>
  <c r="P223" i="27"/>
  <c r="N223" i="27"/>
  <c r="P222" i="27"/>
  <c r="N222" i="27"/>
  <c r="P221" i="27"/>
  <c r="N220" i="27"/>
  <c r="P220" i="27"/>
  <c r="P218" i="27"/>
  <c r="N218" i="27"/>
  <c r="P217" i="27"/>
  <c r="N217" i="27"/>
  <c r="N216" i="27"/>
  <c r="P216" i="27"/>
  <c r="P215" i="27"/>
  <c r="N215" i="27"/>
  <c r="P214" i="27"/>
  <c r="N214" i="27"/>
  <c r="P213" i="27"/>
  <c r="N213" i="27"/>
  <c r="N212" i="27"/>
  <c r="P212" i="27"/>
  <c r="P210" i="27"/>
  <c r="N210" i="27"/>
  <c r="P209" i="27"/>
  <c r="N209" i="27"/>
  <c r="N208" i="27"/>
  <c r="P208" i="27"/>
  <c r="N207" i="27"/>
  <c r="P205" i="27"/>
  <c r="N205" i="27"/>
  <c r="N204" i="27"/>
  <c r="P204" i="27"/>
  <c r="P202" i="27"/>
  <c r="N202" i="27"/>
  <c r="P201" i="27"/>
  <c r="N201" i="27"/>
  <c r="N200" i="27"/>
  <c r="P200" i="27"/>
  <c r="P199" i="27"/>
  <c r="N199" i="27"/>
  <c r="P198" i="27"/>
  <c r="N198" i="27"/>
  <c r="N197" i="27"/>
  <c r="P197" i="27"/>
  <c r="N196" i="27"/>
  <c r="P196" i="27"/>
  <c r="P194" i="27"/>
  <c r="N194" i="27"/>
  <c r="P193" i="27"/>
  <c r="N193" i="27"/>
  <c r="P192" i="27"/>
  <c r="P191" i="27"/>
  <c r="N191" i="27"/>
  <c r="P190" i="27"/>
  <c r="N190" i="27"/>
  <c r="P189" i="27"/>
  <c r="N188" i="27"/>
  <c r="P188" i="27"/>
  <c r="P186" i="27"/>
  <c r="N186" i="27"/>
  <c r="P185" i="27"/>
  <c r="N185" i="27"/>
  <c r="N184" i="27"/>
  <c r="P184" i="27"/>
  <c r="N183" i="27"/>
  <c r="P182" i="27"/>
  <c r="N182" i="27"/>
  <c r="P181" i="27"/>
  <c r="N181" i="27"/>
  <c r="N180" i="27"/>
  <c r="P180" i="27"/>
  <c r="P178" i="27"/>
  <c r="N178" i="27"/>
  <c r="P177" i="27"/>
  <c r="N177" i="27"/>
  <c r="N176" i="27"/>
  <c r="P176" i="27"/>
  <c r="P175" i="27"/>
  <c r="N175" i="27"/>
  <c r="P174" i="27"/>
  <c r="N174" i="27"/>
  <c r="N173" i="27"/>
  <c r="P173" i="27"/>
  <c r="N172" i="27"/>
  <c r="P172" i="27"/>
  <c r="P170" i="27"/>
  <c r="N170" i="27"/>
  <c r="P169" i="27"/>
  <c r="N169" i="27"/>
  <c r="N168" i="27"/>
  <c r="P168" i="27"/>
  <c r="P167" i="27"/>
  <c r="N167" i="27"/>
  <c r="P166" i="27"/>
  <c r="N166" i="27"/>
  <c r="P165" i="27"/>
  <c r="N165" i="27"/>
  <c r="N164" i="27"/>
  <c r="P164" i="27"/>
  <c r="P162" i="27"/>
  <c r="N162" i="27"/>
  <c r="P161" i="27"/>
  <c r="N161" i="27"/>
  <c r="N160" i="27"/>
  <c r="P160" i="27"/>
  <c r="N159" i="27"/>
  <c r="P158" i="27"/>
  <c r="N158" i="27"/>
  <c r="N157" i="27"/>
  <c r="P157" i="27"/>
  <c r="N156" i="27"/>
  <c r="P156" i="27"/>
  <c r="P154" i="27"/>
  <c r="N154" i="27"/>
  <c r="P153" i="27"/>
  <c r="N153" i="27"/>
  <c r="P152" i="27"/>
  <c r="P151" i="27"/>
  <c r="N151" i="27"/>
  <c r="P150" i="27"/>
  <c r="N150" i="27"/>
  <c r="P149" i="27"/>
  <c r="N149" i="27"/>
  <c r="N148" i="27"/>
  <c r="P148" i="27"/>
  <c r="P146" i="27"/>
  <c r="N146" i="27"/>
  <c r="P145" i="27"/>
  <c r="N145" i="27"/>
  <c r="N144" i="27"/>
  <c r="P144" i="27"/>
  <c r="P143" i="27"/>
  <c r="N143" i="27"/>
  <c r="P142" i="27"/>
  <c r="N142" i="27"/>
  <c r="N141" i="27"/>
  <c r="P141" i="27"/>
  <c r="N140" i="27"/>
  <c r="P140" i="27"/>
  <c r="P139" i="27"/>
  <c r="N139" i="27"/>
  <c r="P138" i="27"/>
  <c r="N138" i="27"/>
  <c r="P137" i="27"/>
  <c r="N137" i="27"/>
  <c r="P136" i="27"/>
  <c r="P135" i="27"/>
  <c r="N135" i="27"/>
  <c r="P134" i="27"/>
  <c r="N134" i="27"/>
  <c r="P133" i="27"/>
  <c r="N132" i="27"/>
  <c r="P132" i="27"/>
  <c r="N131" i="27"/>
  <c r="P130" i="27"/>
  <c r="N130" i="27"/>
  <c r="P129" i="27"/>
  <c r="N129" i="27"/>
  <c r="P128" i="27"/>
  <c r="P127" i="27"/>
  <c r="N127" i="27"/>
  <c r="P126" i="27"/>
  <c r="N126" i="27"/>
  <c r="P125" i="27"/>
  <c r="N125" i="27"/>
  <c r="N124" i="27"/>
  <c r="P124" i="27"/>
  <c r="P123" i="27"/>
  <c r="N123" i="27"/>
  <c r="P122" i="27"/>
  <c r="N122" i="27"/>
  <c r="N121" i="27"/>
  <c r="P121" i="27"/>
  <c r="N120" i="27"/>
  <c r="P120" i="27"/>
  <c r="P119" i="27"/>
  <c r="N119" i="27"/>
  <c r="P118" i="27"/>
  <c r="N118" i="27"/>
  <c r="P117" i="27"/>
  <c r="N117" i="27"/>
  <c r="N116" i="27"/>
  <c r="P116" i="27"/>
  <c r="N115" i="27"/>
  <c r="P114" i="27"/>
  <c r="N114" i="27"/>
  <c r="N113" i="27"/>
  <c r="P113" i="27"/>
  <c r="P112" i="27"/>
  <c r="P111" i="27"/>
  <c r="N111" i="27"/>
  <c r="P110" i="27"/>
  <c r="N110" i="27"/>
  <c r="P109" i="27"/>
  <c r="N109" i="27"/>
  <c r="N108" i="27"/>
  <c r="P108" i="27"/>
  <c r="P107" i="27"/>
  <c r="N107" i="27"/>
  <c r="P106" i="27"/>
  <c r="N106" i="27"/>
  <c r="N105" i="27"/>
  <c r="P105" i="27"/>
  <c r="N104" i="27"/>
  <c r="P104" i="27"/>
  <c r="P103" i="27"/>
  <c r="N103" i="27"/>
  <c r="P102" i="27"/>
  <c r="N102" i="27"/>
  <c r="P101" i="27"/>
  <c r="N101" i="27"/>
  <c r="N100" i="27"/>
  <c r="P100" i="27"/>
  <c r="N99" i="27"/>
  <c r="P98" i="27"/>
  <c r="N98" i="27"/>
  <c r="N97" i="27"/>
  <c r="P97" i="27"/>
  <c r="P96" i="27"/>
  <c r="P95" i="27"/>
  <c r="N95" i="27"/>
  <c r="P94" i="27"/>
  <c r="N94" i="27"/>
  <c r="P93" i="27"/>
  <c r="N93" i="27"/>
  <c r="N92" i="27"/>
  <c r="P92" i="27"/>
  <c r="P91" i="27"/>
  <c r="N91" i="27"/>
  <c r="P90" i="27"/>
  <c r="N90" i="27"/>
  <c r="N89" i="27"/>
  <c r="P87" i="27"/>
  <c r="N87" i="27"/>
  <c r="P86" i="27"/>
  <c r="N86" i="27"/>
  <c r="P85" i="27"/>
  <c r="N85" i="27"/>
  <c r="N84" i="27"/>
  <c r="P84" i="27"/>
  <c r="N83" i="27"/>
  <c r="P82" i="27"/>
  <c r="N82" i="27"/>
  <c r="N81" i="27"/>
  <c r="P81" i="27"/>
  <c r="P80" i="27"/>
  <c r="P79" i="27"/>
  <c r="N79" i="27"/>
  <c r="P78" i="27"/>
  <c r="N78" i="27"/>
  <c r="P77" i="27"/>
  <c r="N77" i="27"/>
  <c r="N76" i="27"/>
  <c r="P76" i="27"/>
  <c r="P75" i="27"/>
  <c r="N75" i="27"/>
  <c r="P74" i="27"/>
  <c r="N74" i="27"/>
  <c r="N73" i="27"/>
  <c r="P73" i="27"/>
  <c r="N72" i="27"/>
  <c r="P72" i="27"/>
  <c r="P71" i="27"/>
  <c r="N71" i="27"/>
  <c r="P70" i="27"/>
  <c r="N70" i="27"/>
  <c r="P69" i="27"/>
  <c r="N69" i="27"/>
  <c r="N68" i="27"/>
  <c r="P68" i="27"/>
  <c r="N67" i="27"/>
  <c r="P66" i="27"/>
  <c r="N66" i="27"/>
  <c r="N65" i="27"/>
  <c r="P65" i="27"/>
  <c r="P64" i="27"/>
  <c r="N63" i="27"/>
  <c r="P62" i="27"/>
  <c r="N62" i="27"/>
  <c r="P61" i="27"/>
  <c r="N61" i="27"/>
  <c r="P60" i="27"/>
  <c r="P59" i="27"/>
  <c r="N59" i="27"/>
  <c r="P58" i="27"/>
  <c r="N58" i="27"/>
  <c r="N57" i="27"/>
  <c r="N56" i="27"/>
  <c r="P56" i="27"/>
  <c r="P55" i="27"/>
  <c r="N55" i="27"/>
  <c r="P54" i="27"/>
  <c r="N54" i="27"/>
  <c r="N52" i="27"/>
  <c r="P52" i="27"/>
  <c r="N51" i="27"/>
  <c r="P50" i="27"/>
  <c r="N50" i="27"/>
  <c r="N49" i="27"/>
  <c r="P49" i="27"/>
  <c r="P48" i="27"/>
  <c r="N47" i="27"/>
  <c r="P46" i="27"/>
  <c r="N46" i="27"/>
  <c r="P45" i="27"/>
  <c r="N45" i="27"/>
  <c r="P44" i="27"/>
  <c r="P43" i="27"/>
  <c r="N43" i="27"/>
  <c r="P42" i="27"/>
  <c r="N42" i="27"/>
  <c r="N41" i="27"/>
  <c r="N40" i="27"/>
  <c r="P40" i="27"/>
  <c r="P39" i="27"/>
  <c r="N39" i="27"/>
  <c r="P38" i="27"/>
  <c r="N38" i="27"/>
  <c r="P37" i="27"/>
  <c r="N37" i="27"/>
  <c r="N36" i="27"/>
  <c r="P36" i="27"/>
  <c r="N35" i="27"/>
  <c r="P34" i="27"/>
  <c r="N34" i="27"/>
  <c r="N33" i="27"/>
  <c r="P33" i="27"/>
  <c r="P32" i="27"/>
  <c r="N31" i="27"/>
  <c r="P30" i="27"/>
  <c r="N30" i="27"/>
  <c r="P29" i="27"/>
  <c r="N29" i="27"/>
  <c r="P28" i="27"/>
  <c r="P27" i="27"/>
  <c r="N27" i="27"/>
  <c r="N25" i="27"/>
  <c r="N24" i="27"/>
  <c r="P24" i="27"/>
  <c r="P23" i="27"/>
  <c r="N23" i="27"/>
  <c r="P22" i="27"/>
  <c r="N22" i="27"/>
  <c r="P21" i="27"/>
  <c r="N21" i="27"/>
  <c r="N20" i="27"/>
  <c r="P20" i="27"/>
  <c r="N19" i="27"/>
  <c r="P18" i="27"/>
  <c r="N18" i="27"/>
  <c r="N17" i="27"/>
  <c r="P17" i="27"/>
  <c r="P16" i="27"/>
  <c r="N15" i="27"/>
  <c r="P14" i="27"/>
  <c r="N14" i="27"/>
  <c r="P13" i="27"/>
  <c r="N13" i="27"/>
  <c r="P12" i="27"/>
  <c r="P11" i="27"/>
  <c r="N11" i="27"/>
  <c r="P10" i="27"/>
  <c r="N10" i="27"/>
  <c r="N9" i="27"/>
  <c r="P8" i="27"/>
  <c r="P7" i="27"/>
  <c r="N7" i="27"/>
  <c r="N6" i="27"/>
  <c r="P5" i="27"/>
  <c r="P4" i="27"/>
  <c r="N4" i="27"/>
  <c r="P3" i="27"/>
  <c r="N3" i="27"/>
  <c r="H2279" i="27" l="1"/>
  <c r="N88" i="27"/>
  <c r="P366" i="27"/>
  <c r="N206" i="27"/>
  <c r="N311" i="27"/>
  <c r="P53" i="27"/>
  <c r="N622" i="27"/>
  <c r="N26" i="27"/>
  <c r="P6" i="27"/>
  <c r="P9" i="27"/>
  <c r="P25" i="27"/>
  <c r="P41" i="27"/>
  <c r="P57" i="27"/>
  <c r="P89" i="27"/>
  <c r="P131" i="27"/>
  <c r="P183" i="27"/>
  <c r="P187" i="27"/>
  <c r="N187" i="27"/>
  <c r="P207" i="27"/>
  <c r="N221" i="27"/>
  <c r="N224" i="27"/>
  <c r="N245" i="27"/>
  <c r="N248" i="27"/>
  <c r="P255" i="27"/>
  <c r="P259" i="27"/>
  <c r="N259" i="27"/>
  <c r="N277" i="27"/>
  <c r="N280" i="27"/>
  <c r="P287" i="27"/>
  <c r="P291" i="27"/>
  <c r="N291" i="27"/>
  <c r="N309" i="27"/>
  <c r="P752" i="27"/>
  <c r="N752" i="27"/>
  <c r="N759" i="27"/>
  <c r="P759" i="27"/>
  <c r="P844" i="27"/>
  <c r="N844" i="27"/>
  <c r="P1031" i="27"/>
  <c r="N1031" i="27"/>
  <c r="P1411" i="27"/>
  <c r="N1411" i="27"/>
  <c r="P1475" i="27"/>
  <c r="N1475" i="27"/>
  <c r="P1494" i="27"/>
  <c r="N1494" i="27"/>
  <c r="P1593" i="27"/>
  <c r="N1593" i="27"/>
  <c r="P1603" i="27"/>
  <c r="N1603" i="27"/>
  <c r="P1848" i="27"/>
  <c r="N1848" i="27"/>
  <c r="N2022" i="27"/>
  <c r="P2022" i="27"/>
  <c r="N2046" i="27"/>
  <c r="P2046" i="27"/>
  <c r="N2174" i="27"/>
  <c r="P2174" i="27"/>
  <c r="P2183" i="27"/>
  <c r="N2183" i="27"/>
  <c r="P2227" i="27"/>
  <c r="N2227" i="27"/>
  <c r="P2236" i="27"/>
  <c r="N2236" i="27"/>
  <c r="N16" i="27"/>
  <c r="P19" i="27"/>
  <c r="N32" i="27"/>
  <c r="P35" i="27"/>
  <c r="N48" i="27"/>
  <c r="P51" i="27"/>
  <c r="N64" i="27"/>
  <c r="P67" i="27"/>
  <c r="N80" i="27"/>
  <c r="P83" i="27"/>
  <c r="N96" i="27"/>
  <c r="P99" i="27"/>
  <c r="N112" i="27"/>
  <c r="P115" i="27"/>
  <c r="N128" i="27"/>
  <c r="N152" i="27"/>
  <c r="P159" i="27"/>
  <c r="P163" i="27"/>
  <c r="N163" i="27"/>
  <c r="P211" i="27"/>
  <c r="N211" i="27"/>
  <c r="P231" i="27"/>
  <c r="P235" i="27"/>
  <c r="N235" i="27"/>
  <c r="N317" i="27"/>
  <c r="N325" i="27"/>
  <c r="N333" i="27"/>
  <c r="N341" i="27"/>
  <c r="N349" i="27"/>
  <c r="N357" i="27"/>
  <c r="N365" i="27"/>
  <c r="N373" i="27"/>
  <c r="N381" i="27"/>
  <c r="N389" i="27"/>
  <c r="N397" i="27"/>
  <c r="N405" i="27"/>
  <c r="N413" i="27"/>
  <c r="N421" i="27"/>
  <c r="N429" i="27"/>
  <c r="N437" i="27"/>
  <c r="N445" i="27"/>
  <c r="N453" i="27"/>
  <c r="N461" i="27"/>
  <c r="N469" i="27"/>
  <c r="N477" i="27"/>
  <c r="P528" i="27"/>
  <c r="N528" i="27"/>
  <c r="P536" i="27"/>
  <c r="N536" i="27"/>
  <c r="P544" i="27"/>
  <c r="N544" i="27"/>
  <c r="P552" i="27"/>
  <c r="N552" i="27"/>
  <c r="P560" i="27"/>
  <c r="N560" i="27"/>
  <c r="P568" i="27"/>
  <c r="N568" i="27"/>
  <c r="P576" i="27"/>
  <c r="N576" i="27"/>
  <c r="P608" i="27"/>
  <c r="N608" i="27"/>
  <c r="P616" i="27"/>
  <c r="N616" i="27"/>
  <c r="P669" i="27"/>
  <c r="N669" i="27"/>
  <c r="P748" i="27"/>
  <c r="N748" i="27"/>
  <c r="P837" i="27"/>
  <c r="N837" i="27"/>
  <c r="P267" i="27"/>
  <c r="N267" i="27"/>
  <c r="P299" i="27"/>
  <c r="N299" i="27"/>
  <c r="P520" i="27"/>
  <c r="N520" i="27"/>
  <c r="P584" i="27"/>
  <c r="N584" i="27"/>
  <c r="P600" i="27"/>
  <c r="N600" i="27"/>
  <c r="P685" i="27"/>
  <c r="N685" i="27"/>
  <c r="P741" i="27"/>
  <c r="N741" i="27"/>
  <c r="P816" i="27"/>
  <c r="N816" i="27"/>
  <c r="N823" i="27"/>
  <c r="P823" i="27"/>
  <c r="P171" i="27"/>
  <c r="N171" i="27"/>
  <c r="P195" i="27"/>
  <c r="N195" i="27"/>
  <c r="P512" i="27"/>
  <c r="N512" i="27"/>
  <c r="P592" i="27"/>
  <c r="N592" i="27"/>
  <c r="P812" i="27"/>
  <c r="N812" i="27"/>
  <c r="N5" i="27"/>
  <c r="N8" i="27"/>
  <c r="N133" i="27"/>
  <c r="N136" i="27"/>
  <c r="N189" i="27"/>
  <c r="N192" i="27"/>
  <c r="P219" i="27"/>
  <c r="N219" i="27"/>
  <c r="P243" i="27"/>
  <c r="N243" i="27"/>
  <c r="N261" i="27"/>
  <c r="N264" i="27"/>
  <c r="P271" i="27"/>
  <c r="P275" i="27"/>
  <c r="N275" i="27"/>
  <c r="N293" i="27"/>
  <c r="N296" i="27"/>
  <c r="P303" i="27"/>
  <c r="P307" i="27"/>
  <c r="N307" i="27"/>
  <c r="P504" i="27"/>
  <c r="N504" i="27"/>
  <c r="P701" i="27"/>
  <c r="N701" i="27"/>
  <c r="P805" i="27"/>
  <c r="N805" i="27"/>
  <c r="P902" i="27"/>
  <c r="N902" i="27"/>
  <c r="P147" i="27"/>
  <c r="N147" i="27"/>
  <c r="P496" i="27"/>
  <c r="N496" i="27"/>
  <c r="P637" i="27"/>
  <c r="N637" i="27"/>
  <c r="P784" i="27"/>
  <c r="N784" i="27"/>
  <c r="N791" i="27"/>
  <c r="P791" i="27"/>
  <c r="N895" i="27"/>
  <c r="P895" i="27"/>
  <c r="P179" i="27"/>
  <c r="N179" i="27"/>
  <c r="P203" i="27"/>
  <c r="N203" i="27"/>
  <c r="P251" i="27"/>
  <c r="N251" i="27"/>
  <c r="P283" i="27"/>
  <c r="N283" i="27"/>
  <c r="P488" i="27"/>
  <c r="N488" i="27"/>
  <c r="P717" i="27"/>
  <c r="N717" i="27"/>
  <c r="P780" i="27"/>
  <c r="N780" i="27"/>
  <c r="N12" i="27"/>
  <c r="P15" i="27"/>
  <c r="N28" i="27"/>
  <c r="P31" i="27"/>
  <c r="N44" i="27"/>
  <c r="P47" i="27"/>
  <c r="N60" i="27"/>
  <c r="P63" i="27"/>
  <c r="P155" i="27"/>
  <c r="N155" i="27"/>
  <c r="P227" i="27"/>
  <c r="N227" i="27"/>
  <c r="P312" i="27"/>
  <c r="N312" i="27"/>
  <c r="P320" i="27"/>
  <c r="N320" i="27"/>
  <c r="P328" i="27"/>
  <c r="N328" i="27"/>
  <c r="P336" i="27"/>
  <c r="N336" i="27"/>
  <c r="P344" i="27"/>
  <c r="N344" i="27"/>
  <c r="P352" i="27"/>
  <c r="N352" i="27"/>
  <c r="P360" i="27"/>
  <c r="N360" i="27"/>
  <c r="P368" i="27"/>
  <c r="N368" i="27"/>
  <c r="P376" i="27"/>
  <c r="N376" i="27"/>
  <c r="P384" i="27"/>
  <c r="N384" i="27"/>
  <c r="P392" i="27"/>
  <c r="N392" i="27"/>
  <c r="P400" i="27"/>
  <c r="N400" i="27"/>
  <c r="P408" i="27"/>
  <c r="N408" i="27"/>
  <c r="N416" i="27"/>
  <c r="P424" i="27"/>
  <c r="N424" i="27"/>
  <c r="P432" i="27"/>
  <c r="N432" i="27"/>
  <c r="P440" i="27"/>
  <c r="N440" i="27"/>
  <c r="P448" i="27"/>
  <c r="N448" i="27"/>
  <c r="P456" i="27"/>
  <c r="N456" i="27"/>
  <c r="P464" i="27"/>
  <c r="N464" i="27"/>
  <c r="P472" i="27"/>
  <c r="N472" i="27"/>
  <c r="P480" i="27"/>
  <c r="N480" i="27"/>
  <c r="P653" i="27"/>
  <c r="N653" i="27"/>
  <c r="P773" i="27"/>
  <c r="N773" i="27"/>
  <c r="P848" i="27"/>
  <c r="N848" i="27"/>
  <c r="P855" i="27"/>
  <c r="N855" i="27"/>
  <c r="P886" i="27"/>
  <c r="N886" i="27"/>
  <c r="P1032" i="27"/>
  <c r="N1032" i="27"/>
  <c r="P1144" i="27"/>
  <c r="N1144" i="27"/>
  <c r="P1151" i="27"/>
  <c r="N1151" i="27"/>
  <c r="P1272" i="27"/>
  <c r="N1272" i="27"/>
  <c r="P1279" i="27"/>
  <c r="N1279" i="27"/>
  <c r="N315" i="27"/>
  <c r="N323" i="27"/>
  <c r="N331" i="27"/>
  <c r="N339" i="27"/>
  <c r="N347" i="27"/>
  <c r="N355" i="27"/>
  <c r="N363" i="27"/>
  <c r="N371" i="27"/>
  <c r="N379" i="27"/>
  <c r="N387" i="27"/>
  <c r="N395" i="27"/>
  <c r="N403" i="27"/>
  <c r="N411" i="27"/>
  <c r="N419" i="27"/>
  <c r="N427" i="27"/>
  <c r="N435" i="27"/>
  <c r="N443" i="27"/>
  <c r="N451" i="27"/>
  <c r="N459" i="27"/>
  <c r="N467" i="27"/>
  <c r="N475" i="27"/>
  <c r="N483" i="27"/>
  <c r="N491" i="27"/>
  <c r="N499" i="27"/>
  <c r="N507" i="27"/>
  <c r="N515" i="27"/>
  <c r="N523" i="27"/>
  <c r="N531" i="27"/>
  <c r="N539" i="27"/>
  <c r="N547" i="27"/>
  <c r="N555" i="27"/>
  <c r="N563" i="27"/>
  <c r="N571" i="27"/>
  <c r="N579" i="27"/>
  <c r="N587" i="27"/>
  <c r="N595" i="27"/>
  <c r="N603" i="27"/>
  <c r="N611" i="27"/>
  <c r="N619" i="27"/>
  <c r="N625" i="27"/>
  <c r="P631" i="27"/>
  <c r="N641" i="27"/>
  <c r="P647" i="27"/>
  <c r="N657" i="27"/>
  <c r="P663" i="27"/>
  <c r="N673" i="27"/>
  <c r="P679" i="27"/>
  <c r="N689" i="27"/>
  <c r="P695" i="27"/>
  <c r="N705" i="27"/>
  <c r="P711" i="27"/>
  <c r="N724" i="27"/>
  <c r="P728" i="27"/>
  <c r="P760" i="27"/>
  <c r="N760" i="27"/>
  <c r="P792" i="27"/>
  <c r="N792" i="27"/>
  <c r="P824" i="27"/>
  <c r="N824" i="27"/>
  <c r="P868" i="27"/>
  <c r="N868" i="27"/>
  <c r="P940" i="27"/>
  <c r="N940" i="27"/>
  <c r="P984" i="27"/>
  <c r="N984" i="27"/>
  <c r="N1020" i="27"/>
  <c r="P1028" i="27"/>
  <c r="N1028" i="27"/>
  <c r="P1367" i="27"/>
  <c r="N1367" i="27"/>
  <c r="P924" i="27"/>
  <c r="N924" i="27"/>
  <c r="P991" i="27"/>
  <c r="N991" i="27"/>
  <c r="P1132" i="27"/>
  <c r="N1132" i="27"/>
  <c r="P1260" i="27"/>
  <c r="N1260" i="27"/>
  <c r="P736" i="27"/>
  <c r="N736" i="27"/>
  <c r="P768" i="27"/>
  <c r="N768" i="27"/>
  <c r="P800" i="27"/>
  <c r="N800" i="27"/>
  <c r="P832" i="27"/>
  <c r="N832" i="27"/>
  <c r="N865" i="27"/>
  <c r="P874" i="27"/>
  <c r="N874" i="27"/>
  <c r="P908" i="27"/>
  <c r="N908" i="27"/>
  <c r="N921" i="27"/>
  <c r="N972" i="27"/>
  <c r="P980" i="27"/>
  <c r="N980" i="27"/>
  <c r="P892" i="27"/>
  <c r="N892" i="27"/>
  <c r="P1080" i="27"/>
  <c r="N1080" i="27"/>
  <c r="P1087" i="27"/>
  <c r="N1087" i="27"/>
  <c r="P1208" i="27"/>
  <c r="N1208" i="27"/>
  <c r="P1215" i="27"/>
  <c r="N1215" i="27"/>
  <c r="P1335" i="27"/>
  <c r="N1335" i="27"/>
  <c r="N487" i="27"/>
  <c r="N495" i="27"/>
  <c r="N503" i="27"/>
  <c r="N511" i="27"/>
  <c r="N519" i="27"/>
  <c r="N527" i="27"/>
  <c r="N543" i="27"/>
  <c r="N551" i="27"/>
  <c r="N559" i="27"/>
  <c r="N567" i="27"/>
  <c r="N575" i="27"/>
  <c r="N599" i="27"/>
  <c r="N607" i="27"/>
  <c r="N615" i="27"/>
  <c r="P623" i="27"/>
  <c r="N633" i="27"/>
  <c r="P639" i="27"/>
  <c r="P655" i="27"/>
  <c r="P671" i="27"/>
  <c r="N681" i="27"/>
  <c r="P687" i="27"/>
  <c r="P703" i="27"/>
  <c r="P726" i="27"/>
  <c r="P744" i="27"/>
  <c r="N744" i="27"/>
  <c r="P776" i="27"/>
  <c r="N776" i="27"/>
  <c r="P808" i="27"/>
  <c r="N808" i="27"/>
  <c r="P840" i="27"/>
  <c r="N840" i="27"/>
  <c r="N889" i="27"/>
  <c r="P934" i="27"/>
  <c r="N934" i="27"/>
  <c r="P943" i="27"/>
  <c r="P871" i="27"/>
  <c r="N871" i="27"/>
  <c r="P918" i="27"/>
  <c r="N918" i="27"/>
  <c r="P1196" i="27"/>
  <c r="N1196" i="27"/>
  <c r="P1324" i="27"/>
  <c r="N1324" i="27"/>
  <c r="P1088" i="27"/>
  <c r="N1088" i="27"/>
  <c r="P1095" i="27"/>
  <c r="N1095" i="27"/>
  <c r="P1152" i="27"/>
  <c r="N1152" i="27"/>
  <c r="P1159" i="27"/>
  <c r="N1159" i="27"/>
  <c r="P1216" i="27"/>
  <c r="N1216" i="27"/>
  <c r="P1223" i="27"/>
  <c r="N1223" i="27"/>
  <c r="P1280" i="27"/>
  <c r="N1280" i="27"/>
  <c r="P1287" i="27"/>
  <c r="N1287" i="27"/>
  <c r="P1336" i="27"/>
  <c r="N1336" i="27"/>
  <c r="P1368" i="27"/>
  <c r="N1368" i="27"/>
  <c r="P1375" i="27"/>
  <c r="N1375" i="27"/>
  <c r="P1446" i="27"/>
  <c r="N1446" i="27"/>
  <c r="P1465" i="27"/>
  <c r="N1465" i="27"/>
  <c r="P1513" i="27"/>
  <c r="N1513" i="27"/>
  <c r="P1523" i="27"/>
  <c r="N1523" i="27"/>
  <c r="P1542" i="27"/>
  <c r="N1542" i="27"/>
  <c r="P1808" i="27"/>
  <c r="N1808" i="27"/>
  <c r="P1971" i="27"/>
  <c r="N1971" i="27"/>
  <c r="P992" i="27"/>
  <c r="N992" i="27"/>
  <c r="P999" i="27"/>
  <c r="N999" i="27"/>
  <c r="P1039" i="27"/>
  <c r="N1039" i="27"/>
  <c r="N1076" i="27"/>
  <c r="P1096" i="27"/>
  <c r="N1096" i="27"/>
  <c r="P1103" i="27"/>
  <c r="N1103" i="27"/>
  <c r="N1140" i="27"/>
  <c r="P1160" i="27"/>
  <c r="N1160" i="27"/>
  <c r="P1167" i="27"/>
  <c r="N1167" i="27"/>
  <c r="N1204" i="27"/>
  <c r="P1224" i="27"/>
  <c r="N1224" i="27"/>
  <c r="P1231" i="27"/>
  <c r="N1231" i="27"/>
  <c r="N1268" i="27"/>
  <c r="P1288" i="27"/>
  <c r="N1288" i="27"/>
  <c r="P1295" i="27"/>
  <c r="N1295" i="27"/>
  <c r="N1332" i="27"/>
  <c r="P1343" i="27"/>
  <c r="N1343" i="27"/>
  <c r="N1364" i="27"/>
  <c r="P1376" i="27"/>
  <c r="N1376" i="27"/>
  <c r="P1383" i="27"/>
  <c r="N1383" i="27"/>
  <c r="P1427" i="27"/>
  <c r="N1427" i="27"/>
  <c r="P1561" i="27"/>
  <c r="N1561" i="27"/>
  <c r="P1571" i="27"/>
  <c r="N1571" i="27"/>
  <c r="P1590" i="27"/>
  <c r="N1590" i="27"/>
  <c r="P1805" i="27"/>
  <c r="N1805" i="27"/>
  <c r="P1956" i="27"/>
  <c r="N1956" i="27"/>
  <c r="P951" i="27"/>
  <c r="N951" i="27"/>
  <c r="P1000" i="27"/>
  <c r="N1000" i="27"/>
  <c r="P1040" i="27"/>
  <c r="N1040" i="27"/>
  <c r="P1047" i="27"/>
  <c r="N1047" i="27"/>
  <c r="P1104" i="27"/>
  <c r="N1104" i="27"/>
  <c r="P1111" i="27"/>
  <c r="N1111" i="27"/>
  <c r="P1168" i="27"/>
  <c r="N1168" i="27"/>
  <c r="P1175" i="27"/>
  <c r="N1175" i="27"/>
  <c r="P1232" i="27"/>
  <c r="N1232" i="27"/>
  <c r="P1239" i="27"/>
  <c r="N1239" i="27"/>
  <c r="P1296" i="27"/>
  <c r="N1296" i="27"/>
  <c r="P1303" i="27"/>
  <c r="N1303" i="27"/>
  <c r="P1344" i="27"/>
  <c r="N1344" i="27"/>
  <c r="P1384" i="27"/>
  <c r="N1384" i="27"/>
  <c r="P1391" i="27"/>
  <c r="N1391" i="27"/>
  <c r="P1417" i="27"/>
  <c r="N1417" i="27"/>
  <c r="P1462" i="27"/>
  <c r="N1462" i="27"/>
  <c r="P1481" i="27"/>
  <c r="N1481" i="27"/>
  <c r="P1491" i="27"/>
  <c r="N1491" i="27"/>
  <c r="P1510" i="27"/>
  <c r="N1510" i="27"/>
  <c r="P1609" i="27"/>
  <c r="N1609" i="27"/>
  <c r="N1619" i="27"/>
  <c r="P1619" i="27"/>
  <c r="P1724" i="27"/>
  <c r="N1724" i="27"/>
  <c r="N1918" i="27"/>
  <c r="P1918" i="27"/>
  <c r="P1927" i="27"/>
  <c r="N1927" i="27"/>
  <c r="N893" i="27"/>
  <c r="N909" i="27"/>
  <c r="N925" i="27"/>
  <c r="N941" i="27"/>
  <c r="P952" i="27"/>
  <c r="N952" i="27"/>
  <c r="P959" i="27"/>
  <c r="N959" i="27"/>
  <c r="P1007" i="27"/>
  <c r="N1007" i="27"/>
  <c r="N1036" i="27"/>
  <c r="P1048" i="27"/>
  <c r="N1048" i="27"/>
  <c r="P1055" i="27"/>
  <c r="N1055" i="27"/>
  <c r="N1092" i="27"/>
  <c r="P1112" i="27"/>
  <c r="N1112" i="27"/>
  <c r="P1119" i="27"/>
  <c r="N1119" i="27"/>
  <c r="N1156" i="27"/>
  <c r="P1176" i="27"/>
  <c r="N1176" i="27"/>
  <c r="P1183" i="27"/>
  <c r="N1183" i="27"/>
  <c r="N1220" i="27"/>
  <c r="P1240" i="27"/>
  <c r="N1240" i="27"/>
  <c r="P1247" i="27"/>
  <c r="N1247" i="27"/>
  <c r="N1284" i="27"/>
  <c r="P1304" i="27"/>
  <c r="N1304" i="27"/>
  <c r="P1311" i="27"/>
  <c r="N1311" i="27"/>
  <c r="N1340" i="27"/>
  <c r="P1351" i="27"/>
  <c r="N1351" i="27"/>
  <c r="N1372" i="27"/>
  <c r="P1392" i="27"/>
  <c r="N1392" i="27"/>
  <c r="P1399" i="27"/>
  <c r="N1399" i="27"/>
  <c r="P1443" i="27"/>
  <c r="N1443" i="27"/>
  <c r="P1529" i="27"/>
  <c r="N1529" i="27"/>
  <c r="P1539" i="27"/>
  <c r="N1539" i="27"/>
  <c r="P1558" i="27"/>
  <c r="N1558" i="27"/>
  <c r="P1720" i="27"/>
  <c r="N1720" i="27"/>
  <c r="N1771" i="27"/>
  <c r="P1771" i="27"/>
  <c r="P1893" i="27"/>
  <c r="N1893" i="27"/>
  <c r="P960" i="27"/>
  <c r="N960" i="27"/>
  <c r="P967" i="27"/>
  <c r="N967" i="27"/>
  <c r="P1008" i="27"/>
  <c r="N1008" i="27"/>
  <c r="P1015" i="27"/>
  <c r="N1015" i="27"/>
  <c r="P1056" i="27"/>
  <c r="N1056" i="27"/>
  <c r="P1063" i="27"/>
  <c r="N1063" i="27"/>
  <c r="P1120" i="27"/>
  <c r="N1120" i="27"/>
  <c r="P1127" i="27"/>
  <c r="N1127" i="27"/>
  <c r="P1184" i="27"/>
  <c r="N1184" i="27"/>
  <c r="P1191" i="27"/>
  <c r="N1191" i="27"/>
  <c r="P1248" i="27"/>
  <c r="N1248" i="27"/>
  <c r="P1255" i="27"/>
  <c r="N1255" i="27"/>
  <c r="P1312" i="27"/>
  <c r="N1312" i="27"/>
  <c r="P1319" i="27"/>
  <c r="N1319" i="27"/>
  <c r="P1352" i="27"/>
  <c r="N1352" i="27"/>
  <c r="P1400" i="27"/>
  <c r="N1400" i="27"/>
  <c r="P1414" i="27"/>
  <c r="N1414" i="27"/>
  <c r="P1433" i="27"/>
  <c r="N1433" i="27"/>
  <c r="P1478" i="27"/>
  <c r="N1478" i="27"/>
  <c r="P1577" i="27"/>
  <c r="N1577" i="27"/>
  <c r="P1587" i="27"/>
  <c r="N1587" i="27"/>
  <c r="P1606" i="27"/>
  <c r="N1606" i="27"/>
  <c r="N1659" i="27"/>
  <c r="P1659" i="27"/>
  <c r="N1763" i="27"/>
  <c r="P1763" i="27"/>
  <c r="N1867" i="27"/>
  <c r="P1867" i="27"/>
  <c r="N1875" i="27"/>
  <c r="P1875" i="27"/>
  <c r="N858" i="27"/>
  <c r="N884" i="27"/>
  <c r="N894" i="27"/>
  <c r="N900" i="27"/>
  <c r="N910" i="27"/>
  <c r="N916" i="27"/>
  <c r="N926" i="27"/>
  <c r="N932" i="27"/>
  <c r="N942" i="27"/>
  <c r="N948" i="27"/>
  <c r="P968" i="27"/>
  <c r="N968" i="27"/>
  <c r="P975" i="27"/>
  <c r="N975" i="27"/>
  <c r="N1004" i="27"/>
  <c r="P1016" i="27"/>
  <c r="N1016" i="27"/>
  <c r="P1023" i="27"/>
  <c r="N1023" i="27"/>
  <c r="P1064" i="27"/>
  <c r="N1064" i="27"/>
  <c r="P1071" i="27"/>
  <c r="N1071" i="27"/>
  <c r="P1128" i="27"/>
  <c r="N1128" i="27"/>
  <c r="P1135" i="27"/>
  <c r="N1135" i="27"/>
  <c r="P1192" i="27"/>
  <c r="N1192" i="27"/>
  <c r="P1199" i="27"/>
  <c r="N1199" i="27"/>
  <c r="P1256" i="27"/>
  <c r="N1256" i="27"/>
  <c r="P1263" i="27"/>
  <c r="N1263" i="27"/>
  <c r="P1320" i="27"/>
  <c r="N1320" i="27"/>
  <c r="P1327" i="27"/>
  <c r="N1327" i="27"/>
  <c r="N1348" i="27"/>
  <c r="P1359" i="27"/>
  <c r="N1359" i="27"/>
  <c r="P1459" i="27"/>
  <c r="N1459" i="27"/>
  <c r="P1497" i="27"/>
  <c r="N1497" i="27"/>
  <c r="P1507" i="27"/>
  <c r="N1507" i="27"/>
  <c r="P1526" i="27"/>
  <c r="N1526" i="27"/>
  <c r="P1652" i="27"/>
  <c r="N1652" i="27"/>
  <c r="P1756" i="27"/>
  <c r="N1756" i="27"/>
  <c r="N861" i="27"/>
  <c r="P864" i="27"/>
  <c r="P888" i="27"/>
  <c r="P904" i="27"/>
  <c r="P920" i="27"/>
  <c r="P936" i="27"/>
  <c r="N956" i="27"/>
  <c r="P976" i="27"/>
  <c r="N976" i="27"/>
  <c r="P983" i="27"/>
  <c r="N983" i="27"/>
  <c r="P1024" i="27"/>
  <c r="N1024" i="27"/>
  <c r="N1052" i="27"/>
  <c r="P1072" i="27"/>
  <c r="N1072" i="27"/>
  <c r="P1079" i="27"/>
  <c r="N1079" i="27"/>
  <c r="N1116" i="27"/>
  <c r="P1136" i="27"/>
  <c r="N1136" i="27"/>
  <c r="P1143" i="27"/>
  <c r="N1143" i="27"/>
  <c r="N1180" i="27"/>
  <c r="P1200" i="27"/>
  <c r="N1200" i="27"/>
  <c r="P1207" i="27"/>
  <c r="N1207" i="27"/>
  <c r="N1244" i="27"/>
  <c r="P1264" i="27"/>
  <c r="N1264" i="27"/>
  <c r="P1271" i="27"/>
  <c r="N1271" i="27"/>
  <c r="N1308" i="27"/>
  <c r="P1328" i="27"/>
  <c r="N1328" i="27"/>
  <c r="P1360" i="27"/>
  <c r="N1360" i="27"/>
  <c r="N1396" i="27"/>
  <c r="P1430" i="27"/>
  <c r="N1430" i="27"/>
  <c r="P1449" i="27"/>
  <c r="N1449" i="27"/>
  <c r="P1545" i="27"/>
  <c r="N1545" i="27"/>
  <c r="P1555" i="27"/>
  <c r="N1555" i="27"/>
  <c r="P1574" i="27"/>
  <c r="N1574" i="27"/>
  <c r="P1852" i="27"/>
  <c r="N1852" i="27"/>
  <c r="N1627" i="27"/>
  <c r="P1627" i="27"/>
  <c r="P1793" i="27"/>
  <c r="N1793" i="27"/>
  <c r="P1868" i="27"/>
  <c r="N1868" i="27"/>
  <c r="P1889" i="27"/>
  <c r="N1889" i="27"/>
  <c r="P1964" i="27"/>
  <c r="N1964" i="27"/>
  <c r="P1972" i="27"/>
  <c r="N1972" i="27"/>
  <c r="P2015" i="27"/>
  <c r="N2015" i="27"/>
  <c r="P2031" i="27"/>
  <c r="N2031" i="27"/>
  <c r="P2039" i="27"/>
  <c r="N2039" i="27"/>
  <c r="P2047" i="27"/>
  <c r="N2047" i="27"/>
  <c r="N2166" i="27"/>
  <c r="P2166" i="27"/>
  <c r="P2195" i="27"/>
  <c r="N2195" i="27"/>
  <c r="P2211" i="27"/>
  <c r="N2211" i="27"/>
  <c r="P2219" i="27"/>
  <c r="N2219" i="27"/>
  <c r="N1649" i="27"/>
  <c r="P1660" i="27"/>
  <c r="N1660" i="27"/>
  <c r="P1692" i="27"/>
  <c r="N1692" i="27"/>
  <c r="N1707" i="27"/>
  <c r="P1707" i="27"/>
  <c r="N1753" i="27"/>
  <c r="P1764" i="27"/>
  <c r="N1764" i="27"/>
  <c r="N1801" i="27"/>
  <c r="P1861" i="27"/>
  <c r="P1872" i="27"/>
  <c r="N1872" i="27"/>
  <c r="P1911" i="27"/>
  <c r="N1911" i="27"/>
  <c r="P1942" i="27"/>
  <c r="P2003" i="27"/>
  <c r="N2003" i="27"/>
  <c r="P1765" i="27"/>
  <c r="N1765" i="27"/>
  <c r="P1820" i="27"/>
  <c r="N1820" i="27"/>
  <c r="N1835" i="27"/>
  <c r="P1835" i="27"/>
  <c r="P1857" i="27"/>
  <c r="N1857" i="27"/>
  <c r="P1903" i="27"/>
  <c r="N1903" i="27"/>
  <c r="P1939" i="27"/>
  <c r="N1939" i="27"/>
  <c r="P2027" i="27"/>
  <c r="N2027" i="27"/>
  <c r="P1409" i="27"/>
  <c r="N1409" i="27"/>
  <c r="P1425" i="27"/>
  <c r="N1425" i="27"/>
  <c r="P1441" i="27"/>
  <c r="N1441" i="27"/>
  <c r="P1457" i="27"/>
  <c r="N1457" i="27"/>
  <c r="P1473" i="27"/>
  <c r="N1473" i="27"/>
  <c r="P1489" i="27"/>
  <c r="N1489" i="27"/>
  <c r="P1505" i="27"/>
  <c r="N1505" i="27"/>
  <c r="P1521" i="27"/>
  <c r="N1521" i="27"/>
  <c r="P1537" i="27"/>
  <c r="N1537" i="27"/>
  <c r="P1553" i="27"/>
  <c r="N1553" i="27"/>
  <c r="P1569" i="27"/>
  <c r="N1569" i="27"/>
  <c r="P1585" i="27"/>
  <c r="N1585" i="27"/>
  <c r="P1601" i="27"/>
  <c r="N1601" i="27"/>
  <c r="P1621" i="27"/>
  <c r="N1621" i="27"/>
  <c r="P1635" i="27"/>
  <c r="N1643" i="27"/>
  <c r="P1643" i="27"/>
  <c r="N1689" i="27"/>
  <c r="N1693" i="27"/>
  <c r="P1700" i="27"/>
  <c r="N1700" i="27"/>
  <c r="N1729" i="27"/>
  <c r="N1736" i="27"/>
  <c r="P1740" i="27"/>
  <c r="N1740" i="27"/>
  <c r="P1747" i="27"/>
  <c r="P1761" i="27"/>
  <c r="N1761" i="27"/>
  <c r="N1776" i="27"/>
  <c r="P1780" i="27"/>
  <c r="N1780" i="27"/>
  <c r="N1865" i="27"/>
  <c r="N1907" i="27"/>
  <c r="P1932" i="27"/>
  <c r="N1932" i="27"/>
  <c r="N1974" i="27"/>
  <c r="P1974" i="27"/>
  <c r="N1982" i="27"/>
  <c r="P1982" i="27"/>
  <c r="P1701" i="27"/>
  <c r="N1701" i="27"/>
  <c r="P1744" i="27"/>
  <c r="N1744" i="27"/>
  <c r="P1828" i="27"/>
  <c r="N1828" i="27"/>
  <c r="P1884" i="27"/>
  <c r="N1884" i="27"/>
  <c r="P1975" i="27"/>
  <c r="N1975" i="27"/>
  <c r="P1983" i="27"/>
  <c r="N1983" i="27"/>
  <c r="P2020" i="27"/>
  <c r="N2020" i="27"/>
  <c r="P2052" i="27"/>
  <c r="N2052" i="27"/>
  <c r="P2163" i="27"/>
  <c r="N2163" i="27"/>
  <c r="P2172" i="27"/>
  <c r="N2172" i="27"/>
  <c r="N1632" i="27"/>
  <c r="P1636" i="27"/>
  <c r="N1665" i="27"/>
  <c r="N1672" i="27"/>
  <c r="P1676" i="27"/>
  <c r="N1676" i="27"/>
  <c r="P1683" i="27"/>
  <c r="P1697" i="27"/>
  <c r="N1697" i="27"/>
  <c r="N1712" i="27"/>
  <c r="P1716" i="27"/>
  <c r="N1716" i="27"/>
  <c r="P1788" i="27"/>
  <c r="N1788" i="27"/>
  <c r="N1803" i="27"/>
  <c r="P1803" i="27"/>
  <c r="P1829" i="27"/>
  <c r="N1829" i="27"/>
  <c r="P1840" i="27"/>
  <c r="N1840" i="27"/>
  <c r="P1990" i="27"/>
  <c r="P1637" i="27"/>
  <c r="N1637" i="27"/>
  <c r="P1680" i="27"/>
  <c r="N1680" i="27"/>
  <c r="P1804" i="27"/>
  <c r="N1804" i="27"/>
  <c r="P1825" i="27"/>
  <c r="N1825" i="27"/>
  <c r="P1892" i="27"/>
  <c r="N1892" i="27"/>
  <c r="P1979" i="27"/>
  <c r="P2191" i="27"/>
  <c r="N2191" i="27"/>
  <c r="P2199" i="27"/>
  <c r="N2199" i="27"/>
  <c r="P2215" i="27"/>
  <c r="N2215" i="27"/>
  <c r="P1684" i="27"/>
  <c r="N1684" i="27"/>
  <c r="P1748" i="27"/>
  <c r="N1748" i="27"/>
  <c r="P1812" i="27"/>
  <c r="N1812" i="27"/>
  <c r="P1876" i="27"/>
  <c r="N1876" i="27"/>
  <c r="P1943" i="27"/>
  <c r="N1943" i="27"/>
  <c r="N1950" i="27"/>
  <c r="P1950" i="27"/>
  <c r="P2035" i="27"/>
  <c r="N2035" i="27"/>
  <c r="N2158" i="27"/>
  <c r="P2158" i="27"/>
  <c r="P2167" i="27"/>
  <c r="N2167" i="27"/>
  <c r="P2187" i="27"/>
  <c r="N2187" i="27"/>
  <c r="P2212" i="27"/>
  <c r="N2212" i="27"/>
  <c r="P2220" i="27"/>
  <c r="N2220" i="27"/>
  <c r="N1624" i="27"/>
  <c r="N1640" i="27"/>
  <c r="P1644" i="27"/>
  <c r="N1644" i="27"/>
  <c r="N1657" i="27"/>
  <c r="P1667" i="27"/>
  <c r="N1704" i="27"/>
  <c r="P1708" i="27"/>
  <c r="N1708" i="27"/>
  <c r="N1721" i="27"/>
  <c r="P1731" i="27"/>
  <c r="N1768" i="27"/>
  <c r="P1772" i="27"/>
  <c r="N1772" i="27"/>
  <c r="N1785" i="27"/>
  <c r="P1795" i="27"/>
  <c r="N1832" i="27"/>
  <c r="P1836" i="27"/>
  <c r="N1836" i="27"/>
  <c r="N1849" i="27"/>
  <c r="P1859" i="27"/>
  <c r="N1896" i="27"/>
  <c r="N1900" i="27"/>
  <c r="P1951" i="27"/>
  <c r="N1951" i="27"/>
  <c r="P1999" i="27"/>
  <c r="N1999" i="27"/>
  <c r="P2006" i="27"/>
  <c r="P2028" i="27"/>
  <c r="N2028" i="27"/>
  <c r="P2043" i="27"/>
  <c r="N2043" i="27"/>
  <c r="P2159" i="27"/>
  <c r="N2159" i="27"/>
  <c r="P2179" i="27"/>
  <c r="N2179" i="27"/>
  <c r="P2188" i="27"/>
  <c r="N2188" i="27"/>
  <c r="P2204" i="27"/>
  <c r="N2204" i="27"/>
  <c r="N2238" i="27"/>
  <c r="P2238" i="27"/>
  <c r="P1668" i="27"/>
  <c r="N1668" i="27"/>
  <c r="P1732" i="27"/>
  <c r="N1732" i="27"/>
  <c r="P1796" i="27"/>
  <c r="N1796" i="27"/>
  <c r="P1860" i="27"/>
  <c r="N1860" i="27"/>
  <c r="N1926" i="27"/>
  <c r="P1926" i="27"/>
  <c r="P1958" i="27"/>
  <c r="P2007" i="27"/>
  <c r="N2007" i="27"/>
  <c r="N2014" i="27"/>
  <c r="P2014" i="27"/>
  <c r="N2036" i="27"/>
  <c r="P2180" i="27"/>
  <c r="N2180" i="27"/>
  <c r="N2230" i="27"/>
  <c r="P2230" i="27"/>
  <c r="N2222" i="27"/>
  <c r="P2222" i="27"/>
  <c r="P2231" i="27"/>
  <c r="N2231" i="27"/>
  <c r="P1844" i="27"/>
  <c r="N1844" i="27"/>
  <c r="N1910" i="27"/>
  <c r="P1910" i="27"/>
  <c r="P1919" i="27"/>
  <c r="N1919" i="27"/>
  <c r="N1934" i="27"/>
  <c r="P1934" i="27"/>
  <c r="P1967" i="27"/>
  <c r="N1967" i="27"/>
  <c r="P1996" i="27"/>
  <c r="N1996" i="27"/>
  <c r="N2190" i="27"/>
  <c r="P2190" i="27"/>
  <c r="N2198" i="27"/>
  <c r="P2198" i="27"/>
  <c r="N2206" i="27"/>
  <c r="P2206" i="27"/>
  <c r="P2223" i="27"/>
  <c r="N2223" i="27"/>
  <c r="P2071" i="27"/>
  <c r="N2071" i="27"/>
  <c r="P2103" i="27"/>
  <c r="N2103" i="27"/>
  <c r="P2135" i="27"/>
  <c r="N2135" i="27"/>
  <c r="P2079" i="27"/>
  <c r="N2079" i="27"/>
  <c r="P2111" i="27"/>
  <c r="N2111" i="27"/>
  <c r="P2143" i="27"/>
  <c r="N2143" i="27"/>
  <c r="P1959" i="27"/>
  <c r="N1959" i="27"/>
  <c r="P1991" i="27"/>
  <c r="N1991" i="27"/>
  <c r="P2023" i="27"/>
  <c r="N2023" i="27"/>
  <c r="P2054" i="27"/>
  <c r="N2068" i="27"/>
  <c r="N2075" i="27"/>
  <c r="P2086" i="27"/>
  <c r="N2100" i="27"/>
  <c r="N2107" i="27"/>
  <c r="P2118" i="27"/>
  <c r="N2132" i="27"/>
  <c r="N2139" i="27"/>
  <c r="P2150" i="27"/>
  <c r="P2175" i="27"/>
  <c r="N2175" i="27"/>
  <c r="P2207" i="27"/>
  <c r="N2207" i="27"/>
  <c r="P2239" i="27"/>
  <c r="N2239" i="27"/>
  <c r="P1935" i="27"/>
  <c r="N1935" i="27"/>
  <c r="P2055" i="27"/>
  <c r="N2055" i="27"/>
  <c r="P2087" i="27"/>
  <c r="N2087" i="27"/>
  <c r="P2119" i="27"/>
  <c r="N2119" i="27"/>
  <c r="P2151" i="27"/>
  <c r="N2151" i="27"/>
  <c r="N2164" i="27"/>
  <c r="N2171" i="27"/>
  <c r="P2182" i="27"/>
  <c r="N2228" i="27"/>
  <c r="N2235" i="27"/>
  <c r="P2063" i="27"/>
  <c r="N2063" i="27"/>
  <c r="P2095" i="27"/>
  <c r="N2095" i="27"/>
  <c r="P2127" i="27"/>
  <c r="N2127" i="27"/>
  <c r="N1906" i="27"/>
  <c r="N1914" i="27"/>
  <c r="N1922" i="27"/>
  <c r="P2279" i="27" l="1"/>
  <c r="G6" i="10"/>
  <c r="G7" i="10"/>
  <c r="G8" i="10"/>
  <c r="G16" i="10"/>
  <c r="G17" i="10" s="1"/>
</calcChain>
</file>

<file path=xl/comments1.xml><?xml version="1.0" encoding="utf-8"?>
<comments xmlns="http://schemas.openxmlformats.org/spreadsheetml/2006/main">
  <authors>
    <author>Author</author>
  </authors>
  <commentList>
    <comment ref="F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F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F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F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F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F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F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F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F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F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F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F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F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F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F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
</t>
        </r>
      </text>
    </comment>
    <comment ref="E5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6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78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8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85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9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  <comment ref="E11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
</t>
        </r>
      </text>
    </comment>
    <comment ref="E11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3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8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19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19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23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2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3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4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40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1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1Ser=2pcs.</t>
        </r>
      </text>
    </comment>
    <comment ref="E15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153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5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1pcs=Short
2Pcs=Long</t>
        </r>
      </text>
    </comment>
    <comment ref="E15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7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58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8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59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6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17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176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76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1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18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
</t>
        </r>
      </text>
    </comment>
    <comment ref="E19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197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1Set=6Pcs.</t>
        </r>
      </text>
    </comment>
    <comment ref="E209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09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0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
</t>
        </r>
      </text>
    </comment>
    <comment ref="E210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214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15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22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</t>
        </r>
      </text>
    </comment>
    <comment ref="E221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1Set=6Pcs
</t>
        </r>
      </text>
    </comment>
    <comment ref="E22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22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3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4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6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1Set=4Pcs.</t>
        </r>
      </text>
    </comment>
    <comment ref="E43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1Set=2Pcs.</t>
        </r>
      </text>
    </comment>
    <comment ref="E5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1Set=3Pcs.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1Set-2Pcs.</t>
        </r>
      </text>
    </comment>
  </commentList>
</comments>
</file>

<file path=xl/sharedStrings.xml><?xml version="1.0" encoding="utf-8"?>
<sst xmlns="http://schemas.openxmlformats.org/spreadsheetml/2006/main" count="24272" uniqueCount="4196">
  <si>
    <t>Complete</t>
  </si>
  <si>
    <t>Damage</t>
  </si>
  <si>
    <t>No</t>
  </si>
  <si>
    <t>Product Code</t>
  </si>
  <si>
    <t>Product Name</t>
  </si>
  <si>
    <t>Product Brand</t>
  </si>
  <si>
    <t>Actual Qty</t>
  </si>
  <si>
    <t>Ground Date</t>
  </si>
  <si>
    <t>Dead Stock</t>
  </si>
  <si>
    <t>T/F</t>
  </si>
  <si>
    <t>Different Qty</t>
  </si>
  <si>
    <t>Remark</t>
  </si>
  <si>
    <t>UOM</t>
  </si>
  <si>
    <t>P Price $</t>
  </si>
  <si>
    <t>Final Summary List</t>
  </si>
  <si>
    <t>Sr. No.</t>
  </si>
  <si>
    <t>Total Actual Ground Item</t>
  </si>
  <si>
    <t>Total Actual Ground Qty</t>
  </si>
  <si>
    <t>Different Ground (Qty)</t>
  </si>
  <si>
    <t>Total</t>
  </si>
  <si>
    <t>Thin Thin N'we</t>
  </si>
  <si>
    <t>Kyaw Myo Swe / Aung Phyo Hein</t>
  </si>
  <si>
    <t>CFD DIV</t>
  </si>
  <si>
    <t>Zin Mar Thaung(Ms.)</t>
  </si>
  <si>
    <t>AGM</t>
  </si>
  <si>
    <t>Cor Inventory</t>
  </si>
  <si>
    <t>F/A</t>
  </si>
  <si>
    <t>S'parts Head</t>
  </si>
  <si>
    <t>Fuel Filter</t>
  </si>
  <si>
    <t>Filter Oil</t>
  </si>
  <si>
    <t>Seal</t>
  </si>
  <si>
    <t>B074170</t>
  </si>
  <si>
    <t>Side Blinker S/H LH</t>
  </si>
  <si>
    <t>Matador</t>
  </si>
  <si>
    <t>ROLLER BUSH</t>
  </si>
  <si>
    <t>OIL SEAL</t>
  </si>
  <si>
    <t>TRANSMISSION CABLE FOR ODOMETER (Mileage Inner)</t>
  </si>
  <si>
    <t>SPEEDOCABLE - VE  (Mileage Assly)</t>
  </si>
  <si>
    <t>NEEDLE ROLLER BEARING(Rear Suspension)</t>
  </si>
  <si>
    <t>30209R</t>
  </si>
  <si>
    <t>DEEP GROOVE BALL BEARING (CLUSTER GEAR)</t>
  </si>
  <si>
    <t>82635R</t>
  </si>
  <si>
    <t>COMPLETE OIL FILTER</t>
  </si>
  <si>
    <t>B003924</t>
  </si>
  <si>
    <t>CROSS (A/B)</t>
  </si>
  <si>
    <t>B003004</t>
  </si>
  <si>
    <t>SHOE RETURN SPRING UPPER</t>
  </si>
  <si>
    <t>B003003</t>
  </si>
  <si>
    <t>SHOE RETURN SPRING LOWER</t>
  </si>
  <si>
    <t>B074850</t>
  </si>
  <si>
    <t>CABLE, REVERSE GEAR GEAR CONTROL ASSLY (REVERSE GEAR Assly)</t>
  </si>
  <si>
    <t>1A007850</t>
  </si>
  <si>
    <t>STEM (A)</t>
  </si>
  <si>
    <t>B003328</t>
  </si>
  <si>
    <t>MAJOR  KIT W/CYL.</t>
  </si>
  <si>
    <t>WHEEL BOX ASSLY (MODIFIED)</t>
  </si>
  <si>
    <t>567498R</t>
  </si>
  <si>
    <t>BRAKE/REVERSE LIGHT SWITCH</t>
  </si>
  <si>
    <t>NEEDLE BEARING -CRANK CASE, FRONT WHEEL</t>
  </si>
  <si>
    <t>B073665</t>
  </si>
  <si>
    <t>REAR VIEW MIRROR LH (PAX DLX)</t>
  </si>
  <si>
    <t>632477R</t>
  </si>
  <si>
    <t>ASSLY HEADLAMP WITH LATERAL LAMP-RH</t>
  </si>
  <si>
    <t>SPRING</t>
  </si>
  <si>
    <t>B076112P</t>
  </si>
  <si>
    <t>ELEMENT WITH C-TUBE-CLAMP TYPE AIR FILTR(white)</t>
  </si>
  <si>
    <t xml:space="preserve">INNER TUBE 4.00-12 </t>
  </si>
  <si>
    <t xml:space="preserve">Matador </t>
  </si>
  <si>
    <t>Clutch Cable</t>
  </si>
  <si>
    <t>43.54.13</t>
  </si>
  <si>
    <t>MBZ25-S0001</t>
  </si>
  <si>
    <t xml:space="preserve"> Front Brake Shoe</t>
  </si>
  <si>
    <t>BRG RACE L/B(TH)(Front Suspension, Bottom)</t>
  </si>
  <si>
    <t>SPARK PLUG</t>
  </si>
  <si>
    <t>B003331</t>
  </si>
  <si>
    <t>REAR BRAKE SHOE KIT RH</t>
  </si>
  <si>
    <t>B073467R</t>
  </si>
  <si>
    <t>CLUTCH CONTROL TRANSMISSION ASSLY ( Clutch Assly)</t>
  </si>
  <si>
    <t>KIT95005R</t>
  </si>
  <si>
    <t>CLUTCH SPRING SET</t>
  </si>
  <si>
    <t>SHIFT CONTROL CABLE WITH TERMINAL (GEAR Inner)</t>
  </si>
  <si>
    <t>KIT940003R</t>
  </si>
  <si>
    <t>KIT – Steering Pin and Seal’</t>
  </si>
  <si>
    <t>B003324</t>
  </si>
  <si>
    <t>KIT95022R</t>
  </si>
  <si>
    <t>STEERING CONE SET (LOWER)</t>
  </si>
  <si>
    <t>567878R</t>
  </si>
  <si>
    <t>TANK UNIT</t>
  </si>
  <si>
    <t>B073815</t>
  </si>
  <si>
    <t>UPPER COVER DASH BOARD - LH</t>
  </si>
  <si>
    <t>B073816</t>
  </si>
  <si>
    <t>UPPER COVER DASH BOARD - RH</t>
  </si>
  <si>
    <t>front Shock Absorber W/O spring-Paxx UG</t>
  </si>
  <si>
    <t>MBZ25-E0007</t>
  </si>
  <si>
    <t>Diode</t>
  </si>
  <si>
    <t>Wheel Cap</t>
  </si>
  <si>
    <t>F002H24593</t>
  </si>
  <si>
    <t>B023727R</t>
  </si>
  <si>
    <t>ED42244P</t>
  </si>
  <si>
    <t>643704R</t>
  </si>
  <si>
    <t>643705R</t>
  </si>
  <si>
    <t>MBZ25-C0002</t>
  </si>
  <si>
    <t>MBZ25-E0002</t>
  </si>
  <si>
    <t>MSR20-EG0001</t>
  </si>
  <si>
    <t>MBZ25-C0004</t>
  </si>
  <si>
    <t xml:space="preserve">MRL20-T0001 </t>
  </si>
  <si>
    <t>320/30L</t>
  </si>
  <si>
    <t xml:space="preserve">MRL20-C0007 </t>
  </si>
  <si>
    <t>MRL20-EG0005L</t>
  </si>
  <si>
    <t>MBZ25-C0003</t>
  </si>
  <si>
    <t>32908L</t>
  </si>
  <si>
    <t>MRL20-EG0001L</t>
  </si>
  <si>
    <t>MBZ25-EG0002</t>
  </si>
  <si>
    <t>MBZ25-EG00019</t>
  </si>
  <si>
    <t xml:space="preserve">MRL20-C0001 </t>
  </si>
  <si>
    <t xml:space="preserve">MRL20-C0002 </t>
  </si>
  <si>
    <t>Inner Tube For  Tyre 4.0*8 Inch</t>
  </si>
  <si>
    <t>SEAL RING(Rear Suspension)</t>
  </si>
  <si>
    <t>DECOMPRESSOR CONTROL CABLE INNER ( DC/Choke Inner)</t>
  </si>
  <si>
    <t>CLUTCH CONTROL TRANSMISSION ASSLY.(Clutch Assly)</t>
  </si>
  <si>
    <t>DIESEL FILTER,Fuel</t>
  </si>
  <si>
    <t>CABLE REVERSE GEAR WITH TERMINALS  (REVERSE GEAR Inner)</t>
  </si>
  <si>
    <t>CONTACTOR</t>
  </si>
  <si>
    <t>BELLOW</t>
  </si>
  <si>
    <t>OIL FILTER ELEMENT (SPIN ON TYPE)</t>
  </si>
  <si>
    <t>COVER</t>
  </si>
  <si>
    <t>TAIL LAMP ASSLY LH</t>
  </si>
  <si>
    <t>TAIL LAMP ASSLY RH</t>
  </si>
  <si>
    <t>Brake Cable, Handle</t>
  </si>
  <si>
    <t>Rear View Mirror</t>
  </si>
  <si>
    <t>Bearing（1 big and 1 small）</t>
  </si>
  <si>
    <t xml:space="preserve">Chock Cable </t>
  </si>
  <si>
    <t>Bearing</t>
  </si>
  <si>
    <t xml:space="preserve">REVERSE CABLE </t>
  </si>
  <si>
    <t xml:space="preserve">FEED PUMP, FUEL </t>
  </si>
  <si>
    <t>Throttle Cable, Lever</t>
  </si>
  <si>
    <t xml:space="preserve"> BRAKE MASTER PUMP </t>
  </si>
  <si>
    <t>Wiper Blade</t>
  </si>
  <si>
    <t>Fuel Pipe</t>
  </si>
  <si>
    <t xml:space="preserve">CLUTCH CABLE </t>
  </si>
  <si>
    <t xml:space="preserve">THROTTLE CABLE </t>
  </si>
  <si>
    <t>Pcs</t>
  </si>
  <si>
    <t>B003325</t>
  </si>
  <si>
    <t>B003330</t>
  </si>
  <si>
    <t>B023916</t>
  </si>
  <si>
    <t>B024374</t>
  </si>
  <si>
    <t>B023912</t>
  </si>
  <si>
    <t>B042566</t>
  </si>
  <si>
    <t>B042226</t>
  </si>
  <si>
    <t>B073666</t>
  </si>
  <si>
    <t>B073600</t>
  </si>
  <si>
    <t>KIT95033</t>
  </si>
  <si>
    <t>KIT95036</t>
  </si>
  <si>
    <t>B001315</t>
  </si>
  <si>
    <t>0002</t>
  </si>
  <si>
    <t>MBZ25-O0002</t>
  </si>
  <si>
    <t>"STEERING PIN ""APE 501-400"""</t>
  </si>
  <si>
    <t>FLEXIBLE COUPLING</t>
  </si>
  <si>
    <t>MINOR KIT WHL CYL. RR ( KBX 1110 )(FOR 6</t>
  </si>
  <si>
    <t>STEM GEAR OPERATING ( C )</t>
  </si>
  <si>
    <t>MINOR  KIT W/CYL.</t>
  </si>
  <si>
    <t>REAR BRAKE SHOE KIT LH</t>
  </si>
  <si>
    <t>INNER-GEAR CONTROL (GEAR Inner)</t>
  </si>
  <si>
    <t>REAR AXLE COMPLETE</t>
  </si>
  <si>
    <t>CROSS (ALT.CONST. 221569) ( C / D )</t>
  </si>
  <si>
    <t>CABLE GEAR CONTROL ASSLY BLACK (GEAR Assly)</t>
  </si>
  <si>
    <t>CABLE ASSLY. CHOKE CONTROL (SINGLE), ( Black) (DC/Choke Assly)</t>
  </si>
  <si>
    <t>REAR SHOCK ABSORBER</t>
  </si>
  <si>
    <t>Tail lamp Lens ( Paxx 200)     (White)</t>
  </si>
  <si>
    <t>REAR VIEW MIRROR RH (PAX DLX)</t>
  </si>
  <si>
    <t>WIPER ARM &amp; BLADE ASSLY</t>
  </si>
  <si>
    <t>Modi. Front Brake liners Kit (Paxx-200).</t>
  </si>
  <si>
    <t>SHOE HOLD DOWN KIT</t>
  </si>
  <si>
    <t>TYRE 4x8 4 PR</t>
  </si>
  <si>
    <t>Signal Cover UPGRADE (LH)</t>
  </si>
  <si>
    <t>INNER REVERSE CABLE</t>
  </si>
  <si>
    <t>Hand Phone Stand</t>
  </si>
  <si>
    <t>616738R</t>
  </si>
  <si>
    <t>83065R</t>
  </si>
  <si>
    <t>880305509R</t>
  </si>
  <si>
    <t xml:space="preserve">B002344  </t>
  </si>
  <si>
    <t>SP1A006004</t>
  </si>
  <si>
    <t>1D000510</t>
  </si>
  <si>
    <t>7066R</t>
  </si>
  <si>
    <t>B018471</t>
  </si>
  <si>
    <t>0001</t>
  </si>
  <si>
    <t xml:space="preserve">MRL20-E0009 </t>
  </si>
  <si>
    <t>MBZ25-C0006L</t>
  </si>
  <si>
    <t>MRL20-S0007</t>
  </si>
  <si>
    <t xml:space="preserve">MRL20-E0015 </t>
  </si>
  <si>
    <t xml:space="preserve">MRL20-S0005 </t>
  </si>
  <si>
    <t xml:space="preserve">MRL20-S0006 </t>
  </si>
  <si>
    <t xml:space="preserve">MRL20-E0008 </t>
  </si>
  <si>
    <t>MBZ25-S0002</t>
  </si>
  <si>
    <t xml:space="preserve">MRL20-S0004 </t>
  </si>
  <si>
    <t xml:space="preserve">MRL20-E0014 </t>
  </si>
  <si>
    <t xml:space="preserve">MRL20-E0018 </t>
  </si>
  <si>
    <t>43.55.11L</t>
  </si>
  <si>
    <t xml:space="preserve">MRL20-C0003 </t>
  </si>
  <si>
    <t xml:space="preserve">MRL20-EG0017 </t>
  </si>
  <si>
    <t xml:space="preserve">MRL20-EG0016 </t>
  </si>
  <si>
    <t>ELASTIC JOINT CONNCETION HUB (WHL.SIDE)</t>
  </si>
  <si>
    <t>CABLE,GEAR CONTROL ASSLY NO.2(LIGHT GREY) ( Gear  Assly)</t>
  </si>
  <si>
    <t>FUEL FILTER- PETROL ENGINE</t>
  </si>
  <si>
    <t>COMPLETE INTAKE OIL FILTER</t>
  </si>
  <si>
    <t>DEEP GROOVE BALL BEARING (PINION SHAFT)</t>
  </si>
  <si>
    <t>REAR WHEEL HUB</t>
  </si>
  <si>
    <t>CLUTCH CONTROL CABLE WITH TERMINAL  (Clutch Inner)</t>
  </si>
  <si>
    <t>CABLE, GEAR CONTROL ASSLY (DARK GREY) (Gear Assly)</t>
  </si>
  <si>
    <t>CLUTCH ASSY APE PAX UPGRADE- SPD</t>
  </si>
  <si>
    <t>ELECTRONIC STARTER UNIT</t>
  </si>
  <si>
    <t>RADIAL BALL BEARING</t>
  </si>
  <si>
    <t>SECONDARY GEAR SHAFT</t>
  </si>
  <si>
    <t>SPARK PLUG CAP</t>
  </si>
  <si>
    <t>Signal Cover UPGRADE (RH)</t>
  </si>
  <si>
    <t xml:space="preserve">FLASHER </t>
  </si>
  <si>
    <t xml:space="preserve">FUEL LEVEL SENSOR </t>
  </si>
  <si>
    <t xml:space="preserve">Speedo Cable </t>
  </si>
  <si>
    <t xml:space="preserve"> BEARING, FRONT ABSOBER </t>
  </si>
  <si>
    <t xml:space="preserve">RELAY </t>
  </si>
  <si>
    <t xml:space="preserve">REAR SHOCK ABSORBER </t>
  </si>
  <si>
    <t xml:space="preserve">BEARING RAC, FRONT ABSORBER </t>
  </si>
  <si>
    <t xml:space="preserve">MAGNETO COIL </t>
  </si>
  <si>
    <t xml:space="preserve"> Rear Brake Shoe</t>
  </si>
  <si>
    <t xml:space="preserve">BRAKE SHOE </t>
  </si>
  <si>
    <t xml:space="preserve">COIL IGNITION </t>
  </si>
  <si>
    <t xml:space="preserve">REGULATOR </t>
  </si>
  <si>
    <t xml:space="preserve">CHOCK CABLE </t>
  </si>
  <si>
    <t xml:space="preserve">DRIVEN PLATE </t>
  </si>
  <si>
    <t xml:space="preserve">FRICTION PLATE </t>
  </si>
  <si>
    <t>644839R</t>
  </si>
  <si>
    <t>B1134025</t>
  </si>
  <si>
    <t>MBZ25-C0006</t>
  </si>
  <si>
    <t>MBZ25-C0001</t>
  </si>
  <si>
    <t>MBZ25-EG00018L</t>
  </si>
  <si>
    <t>MBZ25-C0005</t>
  </si>
  <si>
    <t xml:space="preserve">Earthing Cable </t>
  </si>
  <si>
    <t>CLUTCH CABLE</t>
  </si>
  <si>
    <t>Transfer Assy</t>
  </si>
  <si>
    <t>Throttle Cable</t>
  </si>
  <si>
    <t>Gear Cable</t>
  </si>
  <si>
    <t>DAMON</t>
  </si>
  <si>
    <t>Set</t>
  </si>
  <si>
    <t>KIT95023R</t>
  </si>
  <si>
    <t>B024379</t>
  </si>
  <si>
    <t>FRONT BRAKE SHOE SET</t>
  </si>
  <si>
    <t>DRIVEN PLATE_PAX 200</t>
  </si>
  <si>
    <t>CIRCLIP DIA. 30 (EXT.)</t>
  </si>
  <si>
    <t>CARPET</t>
  </si>
  <si>
    <t>SCREW TERMINAL ASSLY-ENGINE STOP,D.C</t>
  </si>
  <si>
    <t>428H-126L</t>
  </si>
  <si>
    <t>Chain, Sprocket Set</t>
  </si>
  <si>
    <t>KAWASAKI</t>
  </si>
  <si>
    <t>82948R</t>
  </si>
  <si>
    <t>KIT95002R</t>
  </si>
  <si>
    <t>KIT1U000024</t>
  </si>
  <si>
    <t>B024684</t>
  </si>
  <si>
    <t>B073875SL</t>
  </si>
  <si>
    <t>B073874</t>
  </si>
  <si>
    <t>OIL PUMP ASSY</t>
  </si>
  <si>
    <t>GASKET SET PAXX 200</t>
  </si>
  <si>
    <t>Piston Assy</t>
  </si>
  <si>
    <t>LOCK SET WITH KEYS  ( PAX 200- PETROL)</t>
  </si>
  <si>
    <t>LOGO SUPPORT_CITY UPGRADE-PAINTED</t>
  </si>
  <si>
    <t>HEXAGONAL EMBLEM</t>
  </si>
  <si>
    <t>KIT1U000020</t>
  </si>
  <si>
    <t>B073626</t>
  </si>
  <si>
    <t>1D000671R</t>
  </si>
  <si>
    <t>B016472</t>
  </si>
  <si>
    <t>B074434</t>
  </si>
  <si>
    <t>B076112</t>
  </si>
  <si>
    <t>1A009621R</t>
  </si>
  <si>
    <t>B077866</t>
  </si>
  <si>
    <t>B077865</t>
  </si>
  <si>
    <t>B024474</t>
  </si>
  <si>
    <t>MBZ25-E0018</t>
  </si>
  <si>
    <t xml:space="preserve">MRL20-E0007 </t>
  </si>
  <si>
    <t xml:space="preserve">MRL20-E0004 </t>
  </si>
  <si>
    <t>MBZ25-E0011L</t>
  </si>
  <si>
    <t>MRL20-E0002(LH)</t>
  </si>
  <si>
    <t>KIT1U000024L</t>
  </si>
  <si>
    <t xml:space="preserve">MRL20-C0005 </t>
  </si>
  <si>
    <t>MRL20-S0001</t>
  </si>
  <si>
    <t>RC-R001L</t>
  </si>
  <si>
    <t>BRG RACE L/T (TH)(Front Suspension, Bottom)</t>
  </si>
  <si>
    <t>CLUTCH BOX</t>
  </si>
  <si>
    <t>SET OF VALVES</t>
  </si>
  <si>
    <t>WINDSHIELD PACKING</t>
  </si>
  <si>
    <t>VOLTAGE REGULATOR</t>
  </si>
  <si>
    <t>Oil dipstick complete</t>
  </si>
  <si>
    <t>BEZEL_HEADLAMP BLINKER (RH)</t>
  </si>
  <si>
    <t>PISTON RING GROUP</t>
  </si>
  <si>
    <t>HEADLAMP ASSY LH</t>
  </si>
  <si>
    <t>HEADLAMP ASSY RH</t>
  </si>
  <si>
    <t>RUBBER BEADING -FRONT DOME</t>
  </si>
  <si>
    <t>Relay</t>
  </si>
  <si>
    <t xml:space="preserve">SWITCH, HANDLE BAR </t>
  </si>
  <si>
    <t xml:space="preserve">CARBURETOR </t>
  </si>
  <si>
    <t xml:space="preserve">REVERSE HORN </t>
  </si>
  <si>
    <t>Carburetor</t>
  </si>
  <si>
    <t xml:space="preserve">SPEEDOMETER CABLE </t>
  </si>
  <si>
    <t xml:space="preserve">BRAKE PAD, FRONT DISK </t>
  </si>
  <si>
    <t>RAIN COVER (ROOF)</t>
  </si>
  <si>
    <t>B073969</t>
  </si>
  <si>
    <t>632428P</t>
  </si>
  <si>
    <t>127691011P</t>
  </si>
  <si>
    <t>1A001457</t>
  </si>
  <si>
    <t>880255211R</t>
  </si>
  <si>
    <t>B003784</t>
  </si>
  <si>
    <t>B015872</t>
  </si>
  <si>
    <t>B015873</t>
  </si>
  <si>
    <t>B016829</t>
  </si>
  <si>
    <t>B019342</t>
  </si>
  <si>
    <t>B019344</t>
  </si>
  <si>
    <t>B1114302</t>
  </si>
  <si>
    <t>B073690</t>
  </si>
  <si>
    <t>CM167706</t>
  </si>
  <si>
    <t>CM167803</t>
  </si>
  <si>
    <t>CM167901</t>
  </si>
  <si>
    <t>E40020513</t>
  </si>
  <si>
    <t>F002B10538</t>
  </si>
  <si>
    <t>F002C40521</t>
  </si>
  <si>
    <t>KIT95003R</t>
  </si>
  <si>
    <t>KIT95006R</t>
  </si>
  <si>
    <t>KIT95008R</t>
  </si>
  <si>
    <t>KIT95009R</t>
  </si>
  <si>
    <t>569246R</t>
  </si>
  <si>
    <t>B003326</t>
  </si>
  <si>
    <t>KIT95004R</t>
  </si>
  <si>
    <t>B001302</t>
  </si>
  <si>
    <t>SPB015863</t>
  </si>
  <si>
    <t>6A000068</t>
  </si>
  <si>
    <t>KIT95021R</t>
  </si>
  <si>
    <t>1A010696R</t>
  </si>
  <si>
    <t>1A008667R</t>
  </si>
  <si>
    <t>B017230</t>
  </si>
  <si>
    <t>B015026</t>
  </si>
  <si>
    <t>B014997</t>
  </si>
  <si>
    <t>B017042</t>
  </si>
  <si>
    <t>B016120</t>
  </si>
  <si>
    <t>B017746</t>
  </si>
  <si>
    <t>B042317</t>
  </si>
  <si>
    <t>1A000402</t>
  </si>
  <si>
    <t>1A003606R</t>
  </si>
  <si>
    <t>1A003605R</t>
  </si>
  <si>
    <t>1A003607R</t>
  </si>
  <si>
    <t>1A006988</t>
  </si>
  <si>
    <t>E5005680046</t>
  </si>
  <si>
    <t>B014706</t>
  </si>
  <si>
    <t>B014705</t>
  </si>
  <si>
    <t>B015017</t>
  </si>
  <si>
    <t>B073953</t>
  </si>
  <si>
    <t>B017336</t>
  </si>
  <si>
    <t>B016205</t>
  </si>
  <si>
    <t>B042794</t>
  </si>
  <si>
    <t>E870022109</t>
  </si>
  <si>
    <t>ED33454</t>
  </si>
  <si>
    <t>E93240076</t>
  </si>
  <si>
    <t>E500676035</t>
  </si>
  <si>
    <t>E505985052</t>
  </si>
  <si>
    <t>E40002264</t>
  </si>
  <si>
    <t>E43500573</t>
  </si>
  <si>
    <t>E260467001</t>
  </si>
  <si>
    <t>E43522242</t>
  </si>
  <si>
    <t>E43522234</t>
  </si>
  <si>
    <t>644814R</t>
  </si>
  <si>
    <t>83054R</t>
  </si>
  <si>
    <t>1A001794</t>
  </si>
  <si>
    <t>B015598</t>
  </si>
  <si>
    <t>1A002947</t>
  </si>
  <si>
    <t>E40016143</t>
  </si>
  <si>
    <t>E5508000117</t>
  </si>
  <si>
    <t>E5508000118</t>
  </si>
  <si>
    <t>E505193049</t>
  </si>
  <si>
    <t>B003327</t>
  </si>
  <si>
    <t>B024532</t>
  </si>
  <si>
    <t>B074539</t>
  </si>
  <si>
    <t>E43506180</t>
  </si>
  <si>
    <t>E43506182</t>
  </si>
  <si>
    <t>E43506183</t>
  </si>
  <si>
    <t>E43506181</t>
  </si>
  <si>
    <t>E500575545</t>
  </si>
  <si>
    <t>E5003430070</t>
  </si>
  <si>
    <t>127927R</t>
  </si>
  <si>
    <t>567746G1</t>
  </si>
  <si>
    <t>587671R</t>
  </si>
  <si>
    <t>643772R</t>
  </si>
  <si>
    <t>1A005421</t>
  </si>
  <si>
    <t>B015043</t>
  </si>
  <si>
    <t>1A002661</t>
  </si>
  <si>
    <t>1A006634</t>
  </si>
  <si>
    <t>B016016</t>
  </si>
  <si>
    <t>E9121356</t>
  </si>
  <si>
    <t>ED40165</t>
  </si>
  <si>
    <t>CM271501</t>
  </si>
  <si>
    <t>E1967980064</t>
  </si>
  <si>
    <t>E1965140021</t>
  </si>
  <si>
    <t>E40026134</t>
  </si>
  <si>
    <t>E40016144</t>
  </si>
  <si>
    <t>E50000901</t>
  </si>
  <si>
    <t>1A002685</t>
  </si>
  <si>
    <t>1A003604R</t>
  </si>
  <si>
    <t>B017165</t>
  </si>
  <si>
    <t>B015931</t>
  </si>
  <si>
    <t>B073850R</t>
  </si>
  <si>
    <t>B017377</t>
  </si>
  <si>
    <t>1A000831</t>
  </si>
  <si>
    <t>B019220</t>
  </si>
  <si>
    <t>B018442</t>
  </si>
  <si>
    <t>B073479R</t>
  </si>
  <si>
    <t>B074971</t>
  </si>
  <si>
    <t>CM166203</t>
  </si>
  <si>
    <t>B074311</t>
  </si>
  <si>
    <t>E1965755128</t>
  </si>
  <si>
    <t>E40016138</t>
  </si>
  <si>
    <t>E268120034</t>
  </si>
  <si>
    <t>E500460120</t>
  </si>
  <si>
    <t>E500460102</t>
  </si>
  <si>
    <t>E500450092</t>
  </si>
  <si>
    <t>E50006342</t>
  </si>
  <si>
    <t>1A001278</t>
  </si>
  <si>
    <t>1A004875</t>
  </si>
  <si>
    <t>B018533</t>
  </si>
  <si>
    <t>B019425</t>
  </si>
  <si>
    <t>E500022105</t>
  </si>
  <si>
    <t>1A008666R</t>
  </si>
  <si>
    <t>E43512268</t>
  </si>
  <si>
    <t>E40002578</t>
  </si>
  <si>
    <t>B002470</t>
  </si>
  <si>
    <t>B073817</t>
  </si>
  <si>
    <t>E43521745</t>
  </si>
  <si>
    <t>B073497</t>
  </si>
  <si>
    <t>B074568</t>
  </si>
  <si>
    <t>E43502705</t>
  </si>
  <si>
    <t>B073790</t>
  </si>
  <si>
    <t>B073791</t>
  </si>
  <si>
    <t>B074063</t>
  </si>
  <si>
    <t>B073970</t>
  </si>
  <si>
    <t>B015942</t>
  </si>
  <si>
    <t>B018473</t>
  </si>
  <si>
    <t>B024643</t>
  </si>
  <si>
    <t>B024642</t>
  </si>
  <si>
    <t>B041161</t>
  </si>
  <si>
    <t>B073872</t>
  </si>
  <si>
    <t>CM166201</t>
  </si>
  <si>
    <t>B073677</t>
  </si>
  <si>
    <t>B042486</t>
  </si>
  <si>
    <t>B003155</t>
  </si>
  <si>
    <t>B015288</t>
  </si>
  <si>
    <t>B016148</t>
  </si>
  <si>
    <t>B017177</t>
  </si>
  <si>
    <t>B016206</t>
  </si>
  <si>
    <t>B017456</t>
  </si>
  <si>
    <t>B018853</t>
  </si>
  <si>
    <t>B018678</t>
  </si>
  <si>
    <t>B018472</t>
  </si>
  <si>
    <t>E500640030</t>
  </si>
  <si>
    <t>B016147</t>
  </si>
  <si>
    <t>B016389</t>
  </si>
  <si>
    <t>B016388</t>
  </si>
  <si>
    <t>B016392</t>
  </si>
  <si>
    <t>B016393</t>
  </si>
  <si>
    <t>B074999</t>
  </si>
  <si>
    <t>B016394</t>
  </si>
  <si>
    <t>B014555</t>
  </si>
  <si>
    <t>B017493</t>
  </si>
  <si>
    <t>B017323</t>
  </si>
  <si>
    <t>B017431</t>
  </si>
  <si>
    <t>B073478R</t>
  </si>
  <si>
    <t>B001323</t>
  </si>
  <si>
    <t>E40002265</t>
  </si>
  <si>
    <t>SP1A003936R</t>
  </si>
  <si>
    <t>B074024</t>
  </si>
  <si>
    <t>B001789</t>
  </si>
  <si>
    <t>B016939</t>
  </si>
  <si>
    <t>1A007663R</t>
  </si>
  <si>
    <t>A1911002</t>
  </si>
  <si>
    <t>CM168814</t>
  </si>
  <si>
    <t>B073667SP</t>
  </si>
  <si>
    <t>B073882WR</t>
  </si>
  <si>
    <t>SP126050014</t>
  </si>
  <si>
    <t>B042758</t>
  </si>
  <si>
    <t>E90303028</t>
  </si>
  <si>
    <t>E43502770</t>
  </si>
  <si>
    <t>83041R</t>
  </si>
  <si>
    <t>B025601</t>
  </si>
  <si>
    <t>B015483</t>
  </si>
  <si>
    <t>1A003603R</t>
  </si>
  <si>
    <t>B024579</t>
  </si>
  <si>
    <t>B073538</t>
  </si>
  <si>
    <t>B001581R</t>
  </si>
  <si>
    <t>B003228</t>
  </si>
  <si>
    <t>ED43751</t>
  </si>
  <si>
    <t>B016387</t>
  </si>
  <si>
    <t>B002101</t>
  </si>
  <si>
    <t>243303R</t>
  </si>
  <si>
    <t>B073853</t>
  </si>
  <si>
    <t>B074905</t>
  </si>
  <si>
    <t>109012P</t>
  </si>
  <si>
    <t>B002551</t>
  </si>
  <si>
    <t>4-00-8RP</t>
  </si>
  <si>
    <t>644837R</t>
  </si>
  <si>
    <t>B019214 </t>
  </si>
  <si>
    <t>112867R </t>
  </si>
  <si>
    <t>B023940 </t>
  </si>
  <si>
    <t>1A000024</t>
  </si>
  <si>
    <t>1A000236</t>
  </si>
  <si>
    <t>1A000404</t>
  </si>
  <si>
    <t>1A000542</t>
  </si>
  <si>
    <t>1A001187R</t>
  </si>
  <si>
    <t>1A001283</t>
  </si>
  <si>
    <t>1A001455</t>
  </si>
  <si>
    <t>1A005414R</t>
  </si>
  <si>
    <t>1A006005</t>
  </si>
  <si>
    <t>1A007179</t>
  </si>
  <si>
    <t>1A008668R</t>
  </si>
  <si>
    <t>587670R</t>
  </si>
  <si>
    <t>587974R</t>
  </si>
  <si>
    <t>A009762</t>
  </si>
  <si>
    <t>B001301</t>
  </si>
  <si>
    <t>B003002</t>
  </si>
  <si>
    <t>B003008</t>
  </si>
  <si>
    <t>B003011</t>
  </si>
  <si>
    <t>B003012</t>
  </si>
  <si>
    <t>B003282</t>
  </si>
  <si>
    <t>B003286</t>
  </si>
  <si>
    <t>B006509</t>
  </si>
  <si>
    <t>B009582</t>
  </si>
  <si>
    <t>B014684</t>
  </si>
  <si>
    <t>B015943</t>
  </si>
  <si>
    <t>B016160</t>
  </si>
  <si>
    <t>B016620</t>
  </si>
  <si>
    <t>B016774</t>
  </si>
  <si>
    <t>B016823</t>
  </si>
  <si>
    <t>B016826</t>
  </si>
  <si>
    <t>B016828</t>
  </si>
  <si>
    <t>B017189</t>
  </si>
  <si>
    <t>B018072</t>
  </si>
  <si>
    <t>B019289</t>
  </si>
  <si>
    <t>B024581</t>
  </si>
  <si>
    <t>B024641</t>
  </si>
  <si>
    <t>B024948R</t>
  </si>
  <si>
    <t>B024949R</t>
  </si>
  <si>
    <t>B041459</t>
  </si>
  <si>
    <t>B042063</t>
  </si>
  <si>
    <t>B073811</t>
  </si>
  <si>
    <t>B073852</t>
  </si>
  <si>
    <t>B073882BL</t>
  </si>
  <si>
    <t>B073978</t>
  </si>
  <si>
    <t>B074640</t>
  </si>
  <si>
    <t>B074641</t>
  </si>
  <si>
    <t>B075439</t>
  </si>
  <si>
    <t>B075443</t>
  </si>
  <si>
    <t>B075485</t>
  </si>
  <si>
    <t>E40006819</t>
  </si>
  <si>
    <t>E40012271</t>
  </si>
  <si>
    <t>F002C40562</t>
  </si>
  <si>
    <t>SP1A006196</t>
  </si>
  <si>
    <t>SP1A007011</t>
  </si>
  <si>
    <t>83040R</t>
  </si>
  <si>
    <t>B073481R</t>
  </si>
  <si>
    <t>B009605</t>
  </si>
  <si>
    <t>B002481</t>
  </si>
  <si>
    <t>643684R</t>
  </si>
  <si>
    <t>660826R</t>
  </si>
  <si>
    <t xml:space="preserve">661510R </t>
  </si>
  <si>
    <t>E43501049</t>
  </si>
  <si>
    <t xml:space="preserve">E40017131 </t>
  </si>
  <si>
    <t>B001430</t>
  </si>
  <si>
    <t>B074060</t>
  </si>
  <si>
    <t>B001397</t>
  </si>
  <si>
    <t>B001228</t>
  </si>
  <si>
    <t>B001225</t>
  </si>
  <si>
    <t>B002626</t>
  </si>
  <si>
    <t>B041397</t>
  </si>
  <si>
    <t>B041398</t>
  </si>
  <si>
    <t>E43510715P</t>
  </si>
  <si>
    <t>B073848</t>
  </si>
  <si>
    <t>B073849</t>
  </si>
  <si>
    <t>E43507359</t>
  </si>
  <si>
    <t>E43507331</t>
  </si>
  <si>
    <t>F002C7Z112</t>
  </si>
  <si>
    <t>152580P</t>
  </si>
  <si>
    <t>644899P</t>
  </si>
  <si>
    <t>E50005136</t>
  </si>
  <si>
    <t>E50005137</t>
  </si>
  <si>
    <t>E53005170</t>
  </si>
  <si>
    <t>644838R</t>
  </si>
  <si>
    <t>ESK4336</t>
  </si>
  <si>
    <t>B042390</t>
  </si>
  <si>
    <t>127759019R</t>
  </si>
  <si>
    <t>B002625</t>
  </si>
  <si>
    <t>ED43409</t>
  </si>
  <si>
    <t>E500985048</t>
  </si>
  <si>
    <t>E105324008</t>
  </si>
  <si>
    <t>260340-0500</t>
  </si>
  <si>
    <t>B016827</t>
  </si>
  <si>
    <t>B016834</t>
  </si>
  <si>
    <t>B024733</t>
  </si>
  <si>
    <t>B024734</t>
  </si>
  <si>
    <t>B041392</t>
  </si>
  <si>
    <t>644973R</t>
  </si>
  <si>
    <t>ED41447</t>
  </si>
  <si>
    <t>B023726R</t>
  </si>
  <si>
    <t>B073715</t>
  </si>
  <si>
    <t>RV8001L</t>
  </si>
  <si>
    <t>RV8001R</t>
  </si>
  <si>
    <t>B002823</t>
  </si>
  <si>
    <t>E52006709</t>
  </si>
  <si>
    <t>1D001781</t>
  </si>
  <si>
    <t>1D001138</t>
  </si>
  <si>
    <t>B073492</t>
  </si>
  <si>
    <t>adv1008</t>
  </si>
  <si>
    <t>adv1001</t>
  </si>
  <si>
    <t>6C000191</t>
  </si>
  <si>
    <t>6C000190</t>
  </si>
  <si>
    <t>1A009762</t>
  </si>
  <si>
    <t>B042438P</t>
  </si>
  <si>
    <t>B073812</t>
  </si>
  <si>
    <t>KIT96033R</t>
  </si>
  <si>
    <t>83062R</t>
  </si>
  <si>
    <t>B073875</t>
  </si>
  <si>
    <t>E40018625</t>
  </si>
  <si>
    <t>B002482</t>
  </si>
  <si>
    <t>B009603</t>
  </si>
  <si>
    <t>F002B70057</t>
  </si>
  <si>
    <t>E43521744</t>
  </si>
  <si>
    <t>E400101102</t>
  </si>
  <si>
    <t>E500568043</t>
  </si>
  <si>
    <t>E40009645</t>
  </si>
  <si>
    <t>E90600031</t>
  </si>
  <si>
    <t>ED41228</t>
  </si>
  <si>
    <t>E500568044</t>
  </si>
  <si>
    <t>E43521753</t>
  </si>
  <si>
    <t>B001844</t>
  </si>
  <si>
    <t>B001501</t>
  </si>
  <si>
    <t>520221019R</t>
  </si>
  <si>
    <t>127451019R</t>
  </si>
  <si>
    <t>6C000060</t>
  </si>
  <si>
    <t>1A006104</t>
  </si>
  <si>
    <t>SP1A012928</t>
  </si>
  <si>
    <t>F002B10645</t>
  </si>
  <si>
    <t>BB6793520</t>
  </si>
  <si>
    <t>MTD 101</t>
  </si>
  <si>
    <t>49040-0749</t>
  </si>
  <si>
    <t>023KRM0022</t>
  </si>
  <si>
    <t>N1209-Z008</t>
  </si>
  <si>
    <t>A0001-0127-L</t>
  </si>
  <si>
    <t>99909-1025</t>
  </si>
  <si>
    <t>49019-0022</t>
  </si>
  <si>
    <t>99994-0993</t>
  </si>
  <si>
    <t>99994-0992</t>
  </si>
  <si>
    <t>99994-0995</t>
  </si>
  <si>
    <t>99994-0998</t>
  </si>
  <si>
    <t>99994-1000</t>
  </si>
  <si>
    <t>99994-0996</t>
  </si>
  <si>
    <t>99994-1004</t>
  </si>
  <si>
    <t>99994-0997</t>
  </si>
  <si>
    <t>99994-0994</t>
  </si>
  <si>
    <t>K26012-3721</t>
  </si>
  <si>
    <t>35019-0566</t>
  </si>
  <si>
    <t>59502-0050</t>
  </si>
  <si>
    <t>41025-0118</t>
  </si>
  <si>
    <t>13095-0561</t>
  </si>
  <si>
    <t>13088-0557</t>
  </si>
  <si>
    <t>41022-0029</t>
  </si>
  <si>
    <t>45014-0534-458</t>
  </si>
  <si>
    <t>27045-5383</t>
  </si>
  <si>
    <t>92152-0643</t>
  </si>
  <si>
    <t>92049-1524</t>
  </si>
  <si>
    <t>92116-1065</t>
  </si>
  <si>
    <t>33040-0035</t>
  </si>
  <si>
    <t>33040-1162</t>
  </si>
  <si>
    <t>11010-0189</t>
  </si>
  <si>
    <t>12016-0035</t>
  </si>
  <si>
    <t>92046-1192</t>
  </si>
  <si>
    <t>12009-1073</t>
  </si>
  <si>
    <t>12009-0018</t>
  </si>
  <si>
    <t>92116-1069</t>
  </si>
  <si>
    <t>601B6203UU</t>
  </si>
  <si>
    <t>601B6303UU</t>
  </si>
  <si>
    <t>18091-0723</t>
  </si>
  <si>
    <t>18091-0775</t>
  </si>
  <si>
    <t>18091-0931</t>
  </si>
  <si>
    <t>92150-1144</t>
  </si>
  <si>
    <t>92002-1323</t>
  </si>
  <si>
    <t>92154-0936</t>
  </si>
  <si>
    <t>92154-0935</t>
  </si>
  <si>
    <t>49006-0057-BD</t>
  </si>
  <si>
    <t>21039-0008</t>
  </si>
  <si>
    <t>21039-0004</t>
  </si>
  <si>
    <t>21039-3703</t>
  </si>
  <si>
    <t>21039-0005</t>
  </si>
  <si>
    <t>92069-1059</t>
  </si>
  <si>
    <t>92069-0003</t>
  </si>
  <si>
    <t>92069-0024</t>
  </si>
  <si>
    <t>92069-0058</t>
  </si>
  <si>
    <t>92069-0076</t>
  </si>
  <si>
    <t>92069-1011</t>
  </si>
  <si>
    <t>92069-063</t>
  </si>
  <si>
    <t>92069-1084</t>
  </si>
  <si>
    <t>92069-059</t>
  </si>
  <si>
    <t>92069-0016</t>
  </si>
  <si>
    <t>92069-0019</t>
  </si>
  <si>
    <t>92069-0053</t>
  </si>
  <si>
    <t>92069-1016</t>
  </si>
  <si>
    <t>92069-0050</t>
  </si>
  <si>
    <t>92028-1422</t>
  </si>
  <si>
    <t>92139-0722</t>
  </si>
  <si>
    <t>92139-0788</t>
  </si>
  <si>
    <t>92139-0724</t>
  </si>
  <si>
    <t>92139-0783</t>
  </si>
  <si>
    <t>92139-0792</t>
  </si>
  <si>
    <t>54012-0281</t>
  </si>
  <si>
    <t>92139-3702</t>
  </si>
  <si>
    <t>92139-3704</t>
  </si>
  <si>
    <t>92139-3705</t>
  </si>
  <si>
    <t>92139-3706</t>
  </si>
  <si>
    <t>92139-3707</t>
  </si>
  <si>
    <t>92139-3708</t>
  </si>
  <si>
    <t>92139-3709</t>
  </si>
  <si>
    <t>92139-3710</t>
  </si>
  <si>
    <t>92139-3711</t>
  </si>
  <si>
    <t>92139-3712</t>
  </si>
  <si>
    <t>92139-3713</t>
  </si>
  <si>
    <t>92139-0725</t>
  </si>
  <si>
    <t>92139-0726</t>
  </si>
  <si>
    <t>92139-0727</t>
  </si>
  <si>
    <t>92139-0728</t>
  </si>
  <si>
    <t>92139-0729</t>
  </si>
  <si>
    <t>92139-0730</t>
  </si>
  <si>
    <t>92139-0731</t>
  </si>
  <si>
    <t>92139-0732</t>
  </si>
  <si>
    <t>92139-0733</t>
  </si>
  <si>
    <t>54012-0280</t>
  </si>
  <si>
    <t>54011-0093</t>
  </si>
  <si>
    <t>54012-0264</t>
  </si>
  <si>
    <t>54012-0263</t>
  </si>
  <si>
    <t>54012-0282</t>
  </si>
  <si>
    <t>54012-0577</t>
  </si>
  <si>
    <t>54012-0578</t>
  </si>
  <si>
    <t>49118-0742</t>
  </si>
  <si>
    <t>92057-3714</t>
  </si>
  <si>
    <t>49118-0161</t>
  </si>
  <si>
    <t>21160-1085</t>
  </si>
  <si>
    <t>92057-0595</t>
  </si>
  <si>
    <t>92057-0032</t>
  </si>
  <si>
    <t>92057-0019</t>
  </si>
  <si>
    <t>92057-0060</t>
  </si>
  <si>
    <t>92057-1367</t>
  </si>
  <si>
    <t>92057-0660</t>
  </si>
  <si>
    <t>92057-1416</t>
  </si>
  <si>
    <t>480J1700</t>
  </si>
  <si>
    <t>482EA5000</t>
  </si>
  <si>
    <t>482EA0100</t>
  </si>
  <si>
    <t>92057-0135</t>
  </si>
  <si>
    <t>92057-0657</t>
  </si>
  <si>
    <t>12044-0746</t>
  </si>
  <si>
    <t>13193-0007</t>
  </si>
  <si>
    <t>12011-1051</t>
  </si>
  <si>
    <t>14032-0579</t>
  </si>
  <si>
    <t>14032-0116</t>
  </si>
  <si>
    <t>14031-0559</t>
  </si>
  <si>
    <t>14031-0562</t>
  </si>
  <si>
    <t>14032-0004</t>
  </si>
  <si>
    <t>14032-0005</t>
  </si>
  <si>
    <t>27002-0059</t>
  </si>
  <si>
    <t>41048-7503</t>
  </si>
  <si>
    <t>49016-1044</t>
  </si>
  <si>
    <t>55028-0419</t>
  </si>
  <si>
    <t>92161-0700</t>
  </si>
  <si>
    <t>41080-0578-11H</t>
  </si>
  <si>
    <t>41080-0174L</t>
  </si>
  <si>
    <t>41080-0186-CM</t>
  </si>
  <si>
    <t>41080-0591-11H</t>
  </si>
  <si>
    <t>11013-0020</t>
  </si>
  <si>
    <t>11013-0025</t>
  </si>
  <si>
    <t>52010-1053L</t>
  </si>
  <si>
    <t>16097-0552</t>
  </si>
  <si>
    <t>52010-1054</t>
  </si>
  <si>
    <t>11010-0739</t>
  </si>
  <si>
    <t>11010-0756</t>
  </si>
  <si>
    <t>43001-0131</t>
  </si>
  <si>
    <t>Fork absorber set</t>
  </si>
  <si>
    <t>Windshield</t>
  </si>
  <si>
    <t>1051SP45</t>
  </si>
  <si>
    <t>7075-T6 sprocket</t>
  </si>
  <si>
    <t>Handle bar</t>
  </si>
  <si>
    <t>Engine oil cap</t>
  </si>
  <si>
    <t>Hand grip</t>
  </si>
  <si>
    <t>Rubber</t>
  </si>
  <si>
    <t>Footrest set</t>
  </si>
  <si>
    <t>Volt meter</t>
  </si>
  <si>
    <t>Sprocket cover</t>
  </si>
  <si>
    <t>Clutch cover</t>
  </si>
  <si>
    <t>Exhaust slider</t>
  </si>
  <si>
    <t>Generator cover</t>
  </si>
  <si>
    <t>16097-1069</t>
  </si>
  <si>
    <t>16097-3702</t>
  </si>
  <si>
    <t>49065-0021</t>
  </si>
  <si>
    <t>49065-0711</t>
  </si>
  <si>
    <t>49065-1058</t>
  </si>
  <si>
    <t>23037-0320</t>
  </si>
  <si>
    <t>51001-0766-25Q</t>
  </si>
  <si>
    <t>26006-1080</t>
  </si>
  <si>
    <t>26006-0015</t>
  </si>
  <si>
    <t>26006-1051</t>
  </si>
  <si>
    <t>26006-0004</t>
  </si>
  <si>
    <t>26006-1082</t>
  </si>
  <si>
    <t>26006-0053</t>
  </si>
  <si>
    <t>26006-0001</t>
  </si>
  <si>
    <t>26006-1078</t>
  </si>
  <si>
    <t>26006-0014</t>
  </si>
  <si>
    <t>26006-0005</t>
  </si>
  <si>
    <t>11061-0300</t>
  </si>
  <si>
    <t>11061-3701</t>
  </si>
  <si>
    <t>11061-0792</t>
  </si>
  <si>
    <t>11060-1328</t>
  </si>
  <si>
    <t>11061-0404</t>
  </si>
  <si>
    <t>11060-1324</t>
  </si>
  <si>
    <t>11061-0821</t>
  </si>
  <si>
    <t>11061-0854</t>
  </si>
  <si>
    <t>11060-1740</t>
  </si>
  <si>
    <t>11061-0319</t>
  </si>
  <si>
    <t>11061-0790</t>
  </si>
  <si>
    <t>11061-0282</t>
  </si>
  <si>
    <t>11060-1326</t>
  </si>
  <si>
    <t>11004-0011</t>
  </si>
  <si>
    <t>11004-0083</t>
  </si>
  <si>
    <t>11004-0734</t>
  </si>
  <si>
    <t>11004-1249</t>
  </si>
  <si>
    <t>11060-1318</t>
  </si>
  <si>
    <t>11061-0794</t>
  </si>
  <si>
    <t>11061-3710</t>
  </si>
  <si>
    <t>11060-1641</t>
  </si>
  <si>
    <t>11061-0793</t>
  </si>
  <si>
    <t>11061-0322</t>
  </si>
  <si>
    <t>43082-0082</t>
  </si>
  <si>
    <t>Slider set</t>
  </si>
  <si>
    <t>12053-0102</t>
  </si>
  <si>
    <t>46019-0026</t>
  </si>
  <si>
    <t>46075-0082</t>
  </si>
  <si>
    <t>55020-0858</t>
  </si>
  <si>
    <t>12053-0191</t>
  </si>
  <si>
    <t>12053-1317</t>
  </si>
  <si>
    <t>49002-0009</t>
  </si>
  <si>
    <t>49002-0019</t>
  </si>
  <si>
    <t>13070-011</t>
  </si>
  <si>
    <t>12053-0127</t>
  </si>
  <si>
    <t>12053-1328</t>
  </si>
  <si>
    <t>12053-0126</t>
  </si>
  <si>
    <t>12053-0139</t>
  </si>
  <si>
    <t>49002-1126</t>
  </si>
  <si>
    <t>46003-0164-458</t>
  </si>
  <si>
    <t>46003-0594-458</t>
  </si>
  <si>
    <t>92139-3703</t>
  </si>
  <si>
    <t>13095-0093</t>
  </si>
  <si>
    <t>13087-0558</t>
  </si>
  <si>
    <t>13087-1161</t>
  </si>
  <si>
    <t>42034-3711</t>
  </si>
  <si>
    <t>59255-3729</t>
  </si>
  <si>
    <t>23025-0313</t>
  </si>
  <si>
    <t>23025-0350</t>
  </si>
  <si>
    <t>23037-0119</t>
  </si>
  <si>
    <t>23037-0120</t>
  </si>
  <si>
    <t>92180-1050</t>
  </si>
  <si>
    <t>92180-1054</t>
  </si>
  <si>
    <t>92180-1052</t>
  </si>
  <si>
    <t xml:space="preserve">23037-0156 </t>
  </si>
  <si>
    <t>23037-0121</t>
  </si>
  <si>
    <t>23040-0127</t>
  </si>
  <si>
    <t>23040-0128</t>
  </si>
  <si>
    <t>41025-0119</t>
  </si>
  <si>
    <t>23037-0248</t>
  </si>
  <si>
    <t>23007-0174</t>
  </si>
  <si>
    <t>23007-0110</t>
  </si>
  <si>
    <t>23007-0179</t>
  </si>
  <si>
    <t>23048-0019</t>
  </si>
  <si>
    <t>46076-0097</t>
  </si>
  <si>
    <t>23048-0018</t>
  </si>
  <si>
    <t>13242-0094</t>
  </si>
  <si>
    <t>43001-0721</t>
  </si>
  <si>
    <t>43001-0110</t>
  </si>
  <si>
    <t>13156-1480</t>
  </si>
  <si>
    <t>46092-0050</t>
  </si>
  <si>
    <t>46076-0094</t>
  </si>
  <si>
    <t>13064-0034</t>
  </si>
  <si>
    <t>13236-1192</t>
  </si>
  <si>
    <t>13236-1209</t>
  </si>
  <si>
    <t>46092-0028</t>
  </si>
  <si>
    <t>41032-0007</t>
  </si>
  <si>
    <t>49033-0016</t>
  </si>
  <si>
    <t>49033-0023</t>
  </si>
  <si>
    <t>49033-0558</t>
  </si>
  <si>
    <t>92015-1137</t>
  </si>
  <si>
    <t>670D2021</t>
  </si>
  <si>
    <t>12044-1327</t>
  </si>
  <si>
    <t>43082-0060</t>
  </si>
  <si>
    <t>43082-0090</t>
  </si>
  <si>
    <t>43082-0100</t>
  </si>
  <si>
    <t>49034-0024</t>
  </si>
  <si>
    <t>92069-0036</t>
  </si>
  <si>
    <t>550AA2518</t>
  </si>
  <si>
    <t>550AA3030</t>
  </si>
  <si>
    <t>550AA1615</t>
  </si>
  <si>
    <t>550AA2515</t>
  </si>
  <si>
    <t>550AA2520</t>
  </si>
  <si>
    <t>550AA3025</t>
  </si>
  <si>
    <t>550S3035</t>
  </si>
  <si>
    <t>92043-1416</t>
  </si>
  <si>
    <t>92043-1507</t>
  </si>
  <si>
    <t>550AA2525</t>
  </si>
  <si>
    <t>550S2020</t>
  </si>
  <si>
    <t>550AA2022</t>
  </si>
  <si>
    <t>550AA2015</t>
  </si>
  <si>
    <t>550AA2018</t>
  </si>
  <si>
    <t>550AA4035</t>
  </si>
  <si>
    <t>550AA4030</t>
  </si>
  <si>
    <t>13002-0710</t>
  </si>
  <si>
    <t>13002-1073</t>
  </si>
  <si>
    <t>13002-1126</t>
  </si>
  <si>
    <t>13002-3709</t>
  </si>
  <si>
    <t>13001-0102</t>
  </si>
  <si>
    <t>13001-0742</t>
  </si>
  <si>
    <t>13001-0111</t>
  </si>
  <si>
    <t>43020-1057</t>
  </si>
  <si>
    <t>43020-1094</t>
  </si>
  <si>
    <t>43020-1098</t>
  </si>
  <si>
    <t>43020-1126</t>
  </si>
  <si>
    <t>13187-0553</t>
  </si>
  <si>
    <t>13088-1077</t>
  </si>
  <si>
    <t>13088-0049</t>
  </si>
  <si>
    <t>13089-0558</t>
  </si>
  <si>
    <t>13089-1108</t>
  </si>
  <si>
    <t>13088-0052</t>
  </si>
  <si>
    <t>13089-0021</t>
  </si>
  <si>
    <t>13088-0041</t>
  </si>
  <si>
    <t>13088-0558</t>
  </si>
  <si>
    <t>99999-0503</t>
  </si>
  <si>
    <t>92070-1209</t>
  </si>
  <si>
    <t xml:space="preserve">92070-1154 </t>
  </si>
  <si>
    <t xml:space="preserve">92070-0019 </t>
  </si>
  <si>
    <t>49040-0027</t>
  </si>
  <si>
    <t>49040-0710</t>
  </si>
  <si>
    <t>49040-0043</t>
  </si>
  <si>
    <t>92048-008</t>
  </si>
  <si>
    <t>92047-017</t>
  </si>
  <si>
    <t>21066-0732</t>
  </si>
  <si>
    <t>21066-0713</t>
  </si>
  <si>
    <t>21066-3718</t>
  </si>
  <si>
    <t>13008-0036</t>
  </si>
  <si>
    <t>13008-0047</t>
  </si>
  <si>
    <t>92033-1188</t>
  </si>
  <si>
    <t>92033-1287</t>
  </si>
  <si>
    <t>92033-1161</t>
  </si>
  <si>
    <t>92033-0732</t>
  </si>
  <si>
    <t>92055-0200</t>
  </si>
  <si>
    <t>92055-1255</t>
  </si>
  <si>
    <t>92055-086</t>
  </si>
  <si>
    <t>92055-055</t>
  </si>
  <si>
    <t>92055-1577</t>
  </si>
  <si>
    <t>92055-0201</t>
  </si>
  <si>
    <t>92055-0202</t>
  </si>
  <si>
    <t>92055-1655</t>
  </si>
  <si>
    <t>92009-1109</t>
  </si>
  <si>
    <t>92049-3738</t>
  </si>
  <si>
    <t>92049-3736</t>
  </si>
  <si>
    <t>92049-3737</t>
  </si>
  <si>
    <t>92049-0011</t>
  </si>
  <si>
    <t>92049-0139</t>
  </si>
  <si>
    <t>92049-1349</t>
  </si>
  <si>
    <t>92049-1373</t>
  </si>
  <si>
    <t>92049-0731</t>
  </si>
  <si>
    <t>92049-1509</t>
  </si>
  <si>
    <t>92049-1577</t>
  </si>
  <si>
    <t>21176-0716</t>
  </si>
  <si>
    <t>13066-1088</t>
  </si>
  <si>
    <t>12020-0007</t>
  </si>
  <si>
    <t>45014-0325-458</t>
  </si>
  <si>
    <t>41048-7501</t>
  </si>
  <si>
    <t>41048-7502</t>
  </si>
  <si>
    <t>23008-0089</t>
  </si>
  <si>
    <t>iN4302</t>
  </si>
  <si>
    <t>41029-0004</t>
  </si>
  <si>
    <t>41029-0047</t>
  </si>
  <si>
    <t>41029-0048</t>
  </si>
  <si>
    <t>92145-0759</t>
  </si>
  <si>
    <t>92081-1129</t>
  </si>
  <si>
    <t>92081-1833</t>
  </si>
  <si>
    <t>92144-1074</t>
  </si>
  <si>
    <t>92144-1345</t>
  </si>
  <si>
    <t>92144-1567</t>
  </si>
  <si>
    <t>42041-1421</t>
  </si>
  <si>
    <t>13144-0055</t>
  </si>
  <si>
    <t>92150-1362</t>
  </si>
  <si>
    <t>92180-1018</t>
  </si>
  <si>
    <t>92180-1020</t>
  </si>
  <si>
    <t>92180-1030</t>
  </si>
  <si>
    <t>92180-1038</t>
  </si>
  <si>
    <t>92180-1040</t>
  </si>
  <si>
    <t>92180-1042</t>
  </si>
  <si>
    <t>92180-1044</t>
  </si>
  <si>
    <t>92180-1046</t>
  </si>
  <si>
    <t>92180-1048</t>
  </si>
  <si>
    <t>13144-0058</t>
  </si>
  <si>
    <t>13144-0568</t>
  </si>
  <si>
    <t>42041-0118</t>
  </si>
  <si>
    <t>42041-0120</t>
  </si>
  <si>
    <t>21163-0717</t>
  </si>
  <si>
    <t>21003-0128</t>
  </si>
  <si>
    <t>35063-0842</t>
  </si>
  <si>
    <t>34028-0319</t>
  </si>
  <si>
    <t>34024-0107-18R</t>
  </si>
  <si>
    <t>34028-0112-458</t>
  </si>
  <si>
    <t>34028-1361</t>
  </si>
  <si>
    <t>34028-1370</t>
  </si>
  <si>
    <t>34028-0318</t>
  </si>
  <si>
    <t>34028-0115-458</t>
  </si>
  <si>
    <t>34028-1362</t>
  </si>
  <si>
    <t>34028-1371</t>
  </si>
  <si>
    <t xml:space="preserve">34028-0007 </t>
  </si>
  <si>
    <t>34028-0325</t>
  </si>
  <si>
    <t>34028-1488</t>
  </si>
  <si>
    <t>34028-0326</t>
  </si>
  <si>
    <t>34028-1489</t>
  </si>
  <si>
    <t>43022-1010</t>
  </si>
  <si>
    <t>27010-0085</t>
  </si>
  <si>
    <t>27010-0025</t>
  </si>
  <si>
    <t>51001-0298-25Q</t>
  </si>
  <si>
    <t>12032-0008</t>
  </si>
  <si>
    <t>12032-1058</t>
  </si>
  <si>
    <t>12048-0052</t>
  </si>
  <si>
    <t>12048-0084</t>
  </si>
  <si>
    <t>41009-0025</t>
  </si>
  <si>
    <t>41009-0570</t>
  </si>
  <si>
    <t>41009-0571</t>
  </si>
  <si>
    <t>41009-0026</t>
  </si>
  <si>
    <t>41022-0004</t>
  </si>
  <si>
    <t>41022-1244</t>
  </si>
  <si>
    <t>12005-0737</t>
  </si>
  <si>
    <t>16126-0056</t>
  </si>
  <si>
    <t>16126-1140</t>
  </si>
  <si>
    <t>12005-0057</t>
  </si>
  <si>
    <t>12005-0725</t>
  </si>
  <si>
    <t>12004-0049</t>
  </si>
  <si>
    <t>12004-0716</t>
  </si>
  <si>
    <t>92070-1264</t>
  </si>
  <si>
    <t>12004-0725</t>
  </si>
  <si>
    <t>92200-1496</t>
  </si>
  <si>
    <t>92022-326</t>
  </si>
  <si>
    <t>92022-1282</t>
  </si>
  <si>
    <t>11010-0172</t>
  </si>
  <si>
    <t>23037-0304</t>
  </si>
  <si>
    <t>43001-1320</t>
  </si>
  <si>
    <t>92002-1995</t>
  </si>
  <si>
    <t>13088-0568</t>
  </si>
  <si>
    <t>35063-0999</t>
  </si>
  <si>
    <t>55022-0059-266</t>
  </si>
  <si>
    <t>41029-0062</t>
  </si>
  <si>
    <t>41029-0064</t>
  </si>
  <si>
    <t>41032-0010</t>
  </si>
  <si>
    <t>92047-012</t>
  </si>
  <si>
    <t>92048-006</t>
  </si>
  <si>
    <t>92047-011</t>
  </si>
  <si>
    <t>46075-0564</t>
  </si>
  <si>
    <t>46019-0060</t>
  </si>
  <si>
    <t>43082-0165</t>
  </si>
  <si>
    <t>36014-0555</t>
  </si>
  <si>
    <t>43082-0166</t>
  </si>
  <si>
    <t>13144-0576</t>
  </si>
  <si>
    <t>42041-0087</t>
  </si>
  <si>
    <t>92057-0695</t>
  </si>
  <si>
    <t>13088-0566</t>
  </si>
  <si>
    <t>11061-0164</t>
  </si>
  <si>
    <t>99994-0885</t>
  </si>
  <si>
    <t>99994-0802</t>
  </si>
  <si>
    <t>43082-0173</t>
  </si>
  <si>
    <t>43082-0172</t>
  </si>
  <si>
    <t>13144-0577</t>
  </si>
  <si>
    <t>92057-0647</t>
  </si>
  <si>
    <t>13144-0562</t>
  </si>
  <si>
    <t>92049-0786</t>
  </si>
  <si>
    <t>59441-0039-6C</t>
  </si>
  <si>
    <t>59441-0040-6C</t>
  </si>
  <si>
    <t>92015-1603</t>
  </si>
  <si>
    <t>130BB0612</t>
  </si>
  <si>
    <t>41009-0598</t>
  </si>
  <si>
    <t>41009-0599</t>
  </si>
  <si>
    <t>41022-0066</t>
  </si>
  <si>
    <t>11061-0401</t>
  </si>
  <si>
    <t>46092-1140</t>
  </si>
  <si>
    <t>43082-0147</t>
  </si>
  <si>
    <t>13144-0579</t>
  </si>
  <si>
    <t>42041-0127</t>
  </si>
  <si>
    <t>92057-0203</t>
  </si>
  <si>
    <t>13088-0588</t>
  </si>
  <si>
    <t>43082-0131</t>
  </si>
  <si>
    <t>43082-0133</t>
  </si>
  <si>
    <t>42041-0094</t>
  </si>
  <si>
    <t>13144-0038</t>
  </si>
  <si>
    <t>11061-0252</t>
  </si>
  <si>
    <t>41009-0287L</t>
  </si>
  <si>
    <t>41009-0286L</t>
  </si>
  <si>
    <t>45014-0488-VML</t>
  </si>
  <si>
    <t>13088-1142L</t>
  </si>
  <si>
    <t>13088-0048L</t>
  </si>
  <si>
    <t>11061-0289</t>
  </si>
  <si>
    <t>13088-0560</t>
  </si>
  <si>
    <t>39062-0266</t>
  </si>
  <si>
    <t>41022-0067</t>
  </si>
  <si>
    <t>99994-0795</t>
  </si>
  <si>
    <t>99994-0803</t>
  </si>
  <si>
    <t>99994-0804</t>
  </si>
  <si>
    <t>99994-0801</t>
  </si>
  <si>
    <t>14092-1009</t>
  </si>
  <si>
    <t>99994-0797</t>
  </si>
  <si>
    <t>11065-0255</t>
  </si>
  <si>
    <t>13031-0865</t>
  </si>
  <si>
    <t>41022-0030</t>
  </si>
  <si>
    <t>35063-1000</t>
  </si>
  <si>
    <t>27008-0053</t>
  </si>
  <si>
    <t>92043-0026</t>
  </si>
  <si>
    <t>92043-0200</t>
  </si>
  <si>
    <t>92081-1612</t>
  </si>
  <si>
    <t>92152-0658</t>
  </si>
  <si>
    <t>92200-0783</t>
  </si>
  <si>
    <t>35004-0318-234</t>
  </si>
  <si>
    <t>56001-0240</t>
  </si>
  <si>
    <t>56001-0239</t>
  </si>
  <si>
    <t>54017-0306</t>
  </si>
  <si>
    <t>54012-0620</t>
  </si>
  <si>
    <t>54012-0619</t>
  </si>
  <si>
    <t>54001-0035L</t>
  </si>
  <si>
    <t>11013-1294</t>
  </si>
  <si>
    <t>92070-0023</t>
  </si>
  <si>
    <t>92049-0003</t>
  </si>
  <si>
    <t>92047-013</t>
  </si>
  <si>
    <t>46019-0032</t>
  </si>
  <si>
    <t>92047-014</t>
  </si>
  <si>
    <t>92048-009</t>
  </si>
  <si>
    <t>46092-1119</t>
  </si>
  <si>
    <t>39058-0008-18R</t>
  </si>
  <si>
    <t>39058-0007-18R</t>
  </si>
  <si>
    <t>41080-0175L</t>
  </si>
  <si>
    <t>41029-0063</t>
  </si>
  <si>
    <t>43082-0043L</t>
  </si>
  <si>
    <t>44013-0188</t>
  </si>
  <si>
    <t>44026-0162</t>
  </si>
  <si>
    <t>41080-0116-CM</t>
  </si>
  <si>
    <t>92139-0723</t>
  </si>
  <si>
    <t>92049-0734</t>
  </si>
  <si>
    <t>56054-1088</t>
  </si>
  <si>
    <t>39154-0318</t>
  </si>
  <si>
    <t>44026-0126</t>
  </si>
  <si>
    <t>45014-0438-37S</t>
  </si>
  <si>
    <t>44013-0201</t>
  </si>
  <si>
    <t>Final tech QR114610 M8</t>
  </si>
  <si>
    <t>16115-1068</t>
  </si>
  <si>
    <t>Cap swing silver big (2pcs)</t>
  </si>
  <si>
    <t>Cap swing silver small(2pcs)</t>
  </si>
  <si>
    <t>STK002-GR</t>
  </si>
  <si>
    <t>STK002-RD</t>
  </si>
  <si>
    <t>STK003-BL</t>
  </si>
  <si>
    <t>Protective tank cover</t>
  </si>
  <si>
    <t>STK002-BL</t>
  </si>
  <si>
    <t>A0009-0022-L</t>
  </si>
  <si>
    <t>N1203 -Z922-LL</t>
  </si>
  <si>
    <t>N1203 -Z922-3L</t>
  </si>
  <si>
    <t>N1203 -Z922-M</t>
  </si>
  <si>
    <t>IC-0056</t>
  </si>
  <si>
    <t>31T-15T</t>
  </si>
  <si>
    <t>43082-0010L</t>
  </si>
  <si>
    <t>43082-0009L</t>
  </si>
  <si>
    <t>43082-0096L</t>
  </si>
  <si>
    <t>4621-625-ZOL</t>
  </si>
  <si>
    <t>TS-660-59N</t>
  </si>
  <si>
    <t>13042-0032</t>
  </si>
  <si>
    <t>92009-1257</t>
  </si>
  <si>
    <t>23048-0015</t>
  </si>
  <si>
    <t>46092-0562</t>
  </si>
  <si>
    <t>23048-0014</t>
  </si>
  <si>
    <t>15004-0080L</t>
  </si>
  <si>
    <t>15004-0911L</t>
  </si>
  <si>
    <t>13194-0005L</t>
  </si>
  <si>
    <t>43082-0100L</t>
  </si>
  <si>
    <t>54001-0027L</t>
  </si>
  <si>
    <t>1B001021</t>
  </si>
  <si>
    <t>1B000942</t>
  </si>
  <si>
    <t>1B001263</t>
  </si>
  <si>
    <t>1B000943</t>
  </si>
  <si>
    <t>1B000944</t>
  </si>
  <si>
    <t>1C001586</t>
  </si>
  <si>
    <t>2R000115</t>
  </si>
  <si>
    <t>B018070</t>
  </si>
  <si>
    <t>1A001692</t>
  </si>
  <si>
    <t>584662L</t>
  </si>
  <si>
    <t>1C0016085</t>
  </si>
  <si>
    <t>1B001009</t>
  </si>
  <si>
    <t>651356L</t>
  </si>
  <si>
    <t>5A000183</t>
  </si>
  <si>
    <t>CM068301</t>
  </si>
  <si>
    <t>1C000760</t>
  </si>
  <si>
    <t>CM085401</t>
  </si>
  <si>
    <t>56294R</t>
  </si>
  <si>
    <t>181746-VS</t>
  </si>
  <si>
    <t>1C001155</t>
  </si>
  <si>
    <t>CM1672015</t>
  </si>
  <si>
    <t>B018204</t>
  </si>
  <si>
    <t>B017265</t>
  </si>
  <si>
    <t>1C002574</t>
  </si>
  <si>
    <t>1C002575</t>
  </si>
  <si>
    <t>1A000428</t>
  </si>
  <si>
    <t>B016913</t>
  </si>
  <si>
    <t>1A003745</t>
  </si>
  <si>
    <t>1C000843R</t>
  </si>
  <si>
    <t>CM087705</t>
  </si>
  <si>
    <t>B015454</t>
  </si>
  <si>
    <t>1B0016970000C</t>
  </si>
  <si>
    <t>1A000621</t>
  </si>
  <si>
    <t>1B0016780000C</t>
  </si>
  <si>
    <t>5A0001685</t>
  </si>
  <si>
    <t>5A0002205</t>
  </si>
  <si>
    <t>1A001147</t>
  </si>
  <si>
    <t>B016453</t>
  </si>
  <si>
    <t>B017409</t>
  </si>
  <si>
    <t>1A003867</t>
  </si>
  <si>
    <t>673610000C</t>
  </si>
  <si>
    <t>B015441</t>
  </si>
  <si>
    <t>B015442</t>
  </si>
  <si>
    <t>B015443</t>
  </si>
  <si>
    <t>1B000042</t>
  </si>
  <si>
    <t>1A000174</t>
  </si>
  <si>
    <t>B017495</t>
  </si>
  <si>
    <t>CM167102</t>
  </si>
  <si>
    <t>1D000556R</t>
  </si>
  <si>
    <t>1D000124</t>
  </si>
  <si>
    <t>CM267107</t>
  </si>
  <si>
    <t>B018071</t>
  </si>
  <si>
    <t>B017979</t>
  </si>
  <si>
    <t>1C001582</t>
  </si>
  <si>
    <t>1B001676</t>
  </si>
  <si>
    <t>1D001232</t>
  </si>
  <si>
    <t>1D001233</t>
  </si>
  <si>
    <t>1C0008405</t>
  </si>
  <si>
    <t>1C000363</t>
  </si>
  <si>
    <t>1C000711</t>
  </si>
  <si>
    <t>1C0015615</t>
  </si>
  <si>
    <t>1C000383</t>
  </si>
  <si>
    <t>080341</t>
  </si>
  <si>
    <t>CM255202</t>
  </si>
  <si>
    <t>1D000261</t>
  </si>
  <si>
    <t>B018873</t>
  </si>
  <si>
    <t>1B001270</t>
  </si>
  <si>
    <t>1D000353</t>
  </si>
  <si>
    <t>CM002910</t>
  </si>
  <si>
    <t>58200R</t>
  </si>
  <si>
    <t>1D001062</t>
  </si>
  <si>
    <t>1B000247</t>
  </si>
  <si>
    <t>58230R</t>
  </si>
  <si>
    <t>1B000116</t>
  </si>
  <si>
    <t>1C000042</t>
  </si>
  <si>
    <t>1C0000554</t>
  </si>
  <si>
    <t>CM260903</t>
  </si>
  <si>
    <t>1D000125</t>
  </si>
  <si>
    <t>CM180609</t>
  </si>
  <si>
    <t>1B001271</t>
  </si>
  <si>
    <t>1D000085</t>
  </si>
  <si>
    <t>1D000314</t>
  </si>
  <si>
    <t>1B000274</t>
  </si>
  <si>
    <t>1B000273</t>
  </si>
  <si>
    <t>1D001138-VS</t>
  </si>
  <si>
    <t>B017974</t>
  </si>
  <si>
    <t>B015453</t>
  </si>
  <si>
    <t>B015456</t>
  </si>
  <si>
    <t>B013437</t>
  </si>
  <si>
    <t>1C000614</t>
  </si>
  <si>
    <t>B015989</t>
  </si>
  <si>
    <t>1C000966</t>
  </si>
  <si>
    <t>CM006903</t>
  </si>
  <si>
    <t>5A000035</t>
  </si>
  <si>
    <t>1B001867</t>
  </si>
  <si>
    <t>B016731</t>
  </si>
  <si>
    <t>1B001016</t>
  </si>
  <si>
    <t>1D000122</t>
  </si>
  <si>
    <t>1D001118</t>
  </si>
  <si>
    <t>1B0017080000C</t>
  </si>
  <si>
    <t>1D001234</t>
  </si>
  <si>
    <t>1C000579R</t>
  </si>
  <si>
    <t>1C000960</t>
  </si>
  <si>
    <t>1C001122</t>
  </si>
  <si>
    <t>1C001606R</t>
  </si>
  <si>
    <t>58115R</t>
  </si>
  <si>
    <t>CM260902</t>
  </si>
  <si>
    <t>CM180610</t>
  </si>
  <si>
    <t>CM169101</t>
  </si>
  <si>
    <t>B019236</t>
  </si>
  <si>
    <t>1A001380</t>
  </si>
  <si>
    <t>CM257703</t>
  </si>
  <si>
    <t>B018108</t>
  </si>
  <si>
    <t>1B002837</t>
  </si>
  <si>
    <t>1A0016765</t>
  </si>
  <si>
    <t>B017219</t>
  </si>
  <si>
    <t>B017488</t>
  </si>
  <si>
    <t>1D001003</t>
  </si>
  <si>
    <t>1D001493R</t>
  </si>
  <si>
    <t>5A000046</t>
  </si>
  <si>
    <t>CM013202</t>
  </si>
  <si>
    <t>1B000248</t>
  </si>
  <si>
    <t>1D000892R</t>
  </si>
  <si>
    <t>B018955</t>
  </si>
  <si>
    <t>58273R</t>
  </si>
  <si>
    <t>58282R</t>
  </si>
  <si>
    <t>1A007303</t>
  </si>
  <si>
    <t>B015067</t>
  </si>
  <si>
    <t>CM166001</t>
  </si>
  <si>
    <t>B0176695</t>
  </si>
  <si>
    <t>1B000272</t>
  </si>
  <si>
    <t>1A002004</t>
  </si>
  <si>
    <t>1A002006</t>
  </si>
  <si>
    <t>5A000190</t>
  </si>
  <si>
    <t>1B000928</t>
  </si>
  <si>
    <t>1B000975</t>
  </si>
  <si>
    <t>1B000927</t>
  </si>
  <si>
    <t>1D001210R</t>
  </si>
  <si>
    <t>VN1B000789</t>
  </si>
  <si>
    <t>602920M</t>
  </si>
  <si>
    <t>67394900AI</t>
  </si>
  <si>
    <t>67394900BM</t>
  </si>
  <si>
    <t>67394900EP</t>
  </si>
  <si>
    <t>1B000811</t>
  </si>
  <si>
    <t>VN1B000815</t>
  </si>
  <si>
    <t>1B0000160XN2</t>
  </si>
  <si>
    <t>1B00001600DE</t>
  </si>
  <si>
    <t>1B0000160M4</t>
  </si>
  <si>
    <t>1B00001600M4</t>
  </si>
  <si>
    <t>5A000412000R7</t>
  </si>
  <si>
    <t>675052000C</t>
  </si>
  <si>
    <t>67364700HM</t>
  </si>
  <si>
    <t>5A000412000HM</t>
  </si>
  <si>
    <t>1A006324</t>
  </si>
  <si>
    <t>67364700ND</t>
  </si>
  <si>
    <t>5A000412000ND</t>
  </si>
  <si>
    <t>120/70-11</t>
  </si>
  <si>
    <t>675053000C</t>
  </si>
  <si>
    <t>CM259104</t>
  </si>
  <si>
    <t>CM169001</t>
  </si>
  <si>
    <t>67364700DE</t>
  </si>
  <si>
    <t>5A000412000DE</t>
  </si>
  <si>
    <t>1B005469000R7</t>
  </si>
  <si>
    <t>CM257702</t>
  </si>
  <si>
    <t>CM167205</t>
  </si>
  <si>
    <t>CM084202</t>
  </si>
  <si>
    <t>CM084201</t>
  </si>
  <si>
    <t>1D000450</t>
  </si>
  <si>
    <t>1C001628</t>
  </si>
  <si>
    <t>65426300VL</t>
  </si>
  <si>
    <t>65751700VL</t>
  </si>
  <si>
    <t>665765L</t>
  </si>
  <si>
    <t>573426L</t>
  </si>
  <si>
    <t>65069345-6507545L</t>
  </si>
  <si>
    <t>120/70-10</t>
  </si>
  <si>
    <t>1C002490L</t>
  </si>
  <si>
    <t>MBZ25-E0003(R)</t>
  </si>
  <si>
    <t>MSP25-E0002</t>
  </si>
  <si>
    <t>MSP25-E0006</t>
  </si>
  <si>
    <t>MSP25-E0009</t>
  </si>
  <si>
    <t>MSR20-T0001</t>
  </si>
  <si>
    <t>MBZ25-E0005</t>
  </si>
  <si>
    <t>MBZ25-E0006</t>
  </si>
  <si>
    <t>MBZ25-E0016</t>
  </si>
  <si>
    <t xml:space="preserve">MRL20-E0006 </t>
  </si>
  <si>
    <t xml:space="preserve">MRL20-E0001 </t>
  </si>
  <si>
    <t xml:space="preserve">MRL20-F0002 </t>
  </si>
  <si>
    <t>MRL20-E0005 (RH)</t>
  </si>
  <si>
    <t>MBZ25-O0012</t>
  </si>
  <si>
    <t>MBZ25-E0004</t>
  </si>
  <si>
    <t>MSP25-E0001</t>
  </si>
  <si>
    <t>MSP25-E0003</t>
  </si>
  <si>
    <t>MSP25-C0001</t>
  </si>
  <si>
    <t>MGT100-E0001</t>
  </si>
  <si>
    <t>MGT100-E0002</t>
  </si>
  <si>
    <t>MGT100-C0007</t>
  </si>
  <si>
    <t>MGT100-C0008</t>
  </si>
  <si>
    <t>MGT100-G0002</t>
  </si>
  <si>
    <t>MSR20-E0001</t>
  </si>
  <si>
    <t>MSR20-EG0002</t>
  </si>
  <si>
    <t>MSR20-EG0003</t>
  </si>
  <si>
    <t>MSR20-F0014</t>
  </si>
  <si>
    <t>MSR20-EG0004</t>
  </si>
  <si>
    <t>MSR20-F0013</t>
  </si>
  <si>
    <t>MSR20-G0005</t>
  </si>
  <si>
    <t>MBZ25-F0004</t>
  </si>
  <si>
    <t>MBZ25-F0005</t>
  </si>
  <si>
    <t>MBZ25-S0006</t>
  </si>
  <si>
    <t>MBZ25-E0014</t>
  </si>
  <si>
    <t>MRL20-E0005 (LH)</t>
  </si>
  <si>
    <t xml:space="preserve">MRL20-E0011 </t>
  </si>
  <si>
    <t>6304L</t>
  </si>
  <si>
    <t>16003L</t>
  </si>
  <si>
    <t>620200UCML</t>
  </si>
  <si>
    <t>MBZ25-E0003(L)</t>
  </si>
  <si>
    <t>MSP25-E0005</t>
  </si>
  <si>
    <t>MSP25-C0006</t>
  </si>
  <si>
    <t>MSP25-G0001</t>
  </si>
  <si>
    <t>MSP25-M0001</t>
  </si>
  <si>
    <t>MGT100-E0004(RH)</t>
  </si>
  <si>
    <t>MGT100-E0004(LH)</t>
  </si>
  <si>
    <t>MGT100-C0001</t>
  </si>
  <si>
    <t>MGT100-M0003</t>
  </si>
  <si>
    <t>MGT100-M0004</t>
  </si>
  <si>
    <t>MGT100-G0001</t>
  </si>
  <si>
    <t>MSR20-O0011</t>
  </si>
  <si>
    <t>MSR20-O0014</t>
  </si>
  <si>
    <t>MSR20-EG0007</t>
  </si>
  <si>
    <t>MSR20-EG0008</t>
  </si>
  <si>
    <t>MSR20-O0007</t>
  </si>
  <si>
    <t>MSR20-O0015</t>
  </si>
  <si>
    <t>MSR20-C0005</t>
  </si>
  <si>
    <t>MSR20-O0012</t>
  </si>
  <si>
    <t>MSR20-T0005</t>
  </si>
  <si>
    <t xml:space="preserve">MRL20-G0008 </t>
  </si>
  <si>
    <t xml:space="preserve">MRL20-F0003 </t>
  </si>
  <si>
    <t>MRL20-F0004/5</t>
  </si>
  <si>
    <t>6006CML</t>
  </si>
  <si>
    <t>6204CML</t>
  </si>
  <si>
    <t>MBZ25-G0007L</t>
  </si>
  <si>
    <t>MRL20-EG0018</t>
  </si>
  <si>
    <t>MRL20-EG0021L</t>
  </si>
  <si>
    <t>MSP25-C0003</t>
  </si>
  <si>
    <t>MSP25-C0004</t>
  </si>
  <si>
    <t>MSP25-C0005</t>
  </si>
  <si>
    <t>MSP25-C0007</t>
  </si>
  <si>
    <t>MSP25-C0008</t>
  </si>
  <si>
    <t>MSP25-M0002</t>
  </si>
  <si>
    <t>MGT100-C0002</t>
  </si>
  <si>
    <t>MGT100-C0003</t>
  </si>
  <si>
    <t>MGT100-C0004</t>
  </si>
  <si>
    <t>MGT100-C0005</t>
  </si>
  <si>
    <t>MGT100-C0006</t>
  </si>
  <si>
    <t>MSR20-E0006</t>
  </si>
  <si>
    <t>MSR20-F0005</t>
  </si>
  <si>
    <t>MSR20-F0008</t>
  </si>
  <si>
    <t>MSR20-E00018</t>
  </si>
  <si>
    <t>MSR20-E00014</t>
  </si>
  <si>
    <t>MSR20-E00019</t>
  </si>
  <si>
    <t>MSR20-G0013</t>
  </si>
  <si>
    <t>MSR20-E00016(RH)</t>
  </si>
  <si>
    <t>MBZ25-EG0006</t>
  </si>
  <si>
    <t>MBZ25-EG0008</t>
  </si>
  <si>
    <t>MBZ25-S0004</t>
  </si>
  <si>
    <t>MBZ25-E0015</t>
  </si>
  <si>
    <t>MBZ25-F0007</t>
  </si>
  <si>
    <t xml:space="preserve">MRL20-EG0007 </t>
  </si>
  <si>
    <t>MRL20-EG0019L</t>
  </si>
  <si>
    <t>MSP25-E0007</t>
  </si>
  <si>
    <t>MSP25-S0001</t>
  </si>
  <si>
    <t>MSP25-G0002</t>
  </si>
  <si>
    <t>MSP25-G0003</t>
  </si>
  <si>
    <t>MGT100-E0003</t>
  </si>
  <si>
    <t>MGT100-M0002</t>
  </si>
  <si>
    <t>MGT100-S0001</t>
  </si>
  <si>
    <t>MGT100-G0003</t>
  </si>
  <si>
    <t>MSR20-E0005</t>
  </si>
  <si>
    <t>MSR20-O0003</t>
  </si>
  <si>
    <t>MSR20-E00012</t>
  </si>
  <si>
    <t>MSR20-E00013</t>
  </si>
  <si>
    <t>MSR20-O0008</t>
  </si>
  <si>
    <t>MSR20-F0015</t>
  </si>
  <si>
    <t>MBZ25-F0003</t>
  </si>
  <si>
    <t>MBZ25-EG0005</t>
  </si>
  <si>
    <t xml:space="preserve">MRL20-S0002 </t>
  </si>
  <si>
    <t xml:space="preserve">MRL20-G0007 </t>
  </si>
  <si>
    <t xml:space="preserve">MRL20-EG0006 </t>
  </si>
  <si>
    <t xml:space="preserve">MRL20-F0001 </t>
  </si>
  <si>
    <t xml:space="preserve">MRL20-EG0009 </t>
  </si>
  <si>
    <t>6206L</t>
  </si>
  <si>
    <t>MBZ25-EG00017L</t>
  </si>
  <si>
    <t>MSR20-T0006</t>
  </si>
  <si>
    <t>MRL20-E0002L(RH)</t>
  </si>
  <si>
    <t>MSP25-E0008(RH)</t>
  </si>
  <si>
    <t>MSP25-E0008(LH)</t>
  </si>
  <si>
    <t>MSP25-M0003</t>
  </si>
  <si>
    <t>MGT100-M0001</t>
  </si>
  <si>
    <t>MSR20-F0002</t>
  </si>
  <si>
    <t>MSR20-G0012</t>
  </si>
  <si>
    <t>MSR20-G0007</t>
  </si>
  <si>
    <t>MSR20-F0012</t>
  </si>
  <si>
    <t>MSR20-EG0006</t>
  </si>
  <si>
    <t>MSR20-F0010</t>
  </si>
  <si>
    <t>MSR20-EG0010</t>
  </si>
  <si>
    <t>MBZ25-E0012</t>
  </si>
  <si>
    <t xml:space="preserve">MRL20-G0001 </t>
  </si>
  <si>
    <t xml:space="preserve">MRL20-G0006 </t>
  </si>
  <si>
    <t xml:space="preserve">MRL20-EG0011 </t>
  </si>
  <si>
    <t xml:space="preserve">MRL20-G0009 </t>
  </si>
  <si>
    <t xml:space="preserve">MRL20-G0011 </t>
  </si>
  <si>
    <t xml:space="preserve">MRL20-G0012 </t>
  </si>
  <si>
    <t xml:space="preserve">MRL20-EG0015 </t>
  </si>
  <si>
    <t>MRL20-O0003</t>
  </si>
  <si>
    <t>MRL20-EG0020L</t>
  </si>
  <si>
    <t>MSR20-E0004</t>
  </si>
  <si>
    <t>MSR20-O0001</t>
  </si>
  <si>
    <t>MSR20-E0010</t>
  </si>
  <si>
    <t>MSR20-F0001</t>
  </si>
  <si>
    <t>MSR20-G0001</t>
  </si>
  <si>
    <t>MSR20-E0008</t>
  </si>
  <si>
    <t>MBZ25-M0004</t>
  </si>
  <si>
    <t xml:space="preserve">MRL20-E0013 </t>
  </si>
  <si>
    <t>MSR20-S0002</t>
  </si>
  <si>
    <t>MSR20-E00010(LH)</t>
  </si>
  <si>
    <t>MSR20-E00011</t>
  </si>
  <si>
    <t>MSR20-C0002</t>
  </si>
  <si>
    <t>MBZ25-F0008</t>
  </si>
  <si>
    <t>MSR20-E0003</t>
  </si>
  <si>
    <t>MSR20-M0002</t>
  </si>
  <si>
    <t>MSR20-T0003</t>
  </si>
  <si>
    <t>MSR20-S0003</t>
  </si>
  <si>
    <t>MSR20-E00017</t>
  </si>
  <si>
    <t>MBZ25-E0017</t>
  </si>
  <si>
    <t>MBZ25-O0014</t>
  </si>
  <si>
    <t>MBZ25-O0015</t>
  </si>
  <si>
    <t>MSR20-E0009,(RH)</t>
  </si>
  <si>
    <t>MSR20-E0009,(LH)</t>
  </si>
  <si>
    <t>MSR20-E00010(RH)</t>
  </si>
  <si>
    <t>MSR20-G0008</t>
  </si>
  <si>
    <t>MSR20-O0004</t>
  </si>
  <si>
    <t>MBZ25-S0003</t>
  </si>
  <si>
    <t>MSR20-M0006</t>
  </si>
  <si>
    <t>MRL20-O0002</t>
  </si>
  <si>
    <t>MSR20-E0002</t>
  </si>
  <si>
    <t>MSR20-E0007</t>
  </si>
  <si>
    <t>MSR20-G0002</t>
  </si>
  <si>
    <t xml:space="preserve">MRL20-EG0002 </t>
  </si>
  <si>
    <t xml:space="preserve">MRL20-G0005 </t>
  </si>
  <si>
    <t xml:space="preserve">MRL20-EG0012 </t>
  </si>
  <si>
    <t xml:space="preserve">MRL20-EG0013 </t>
  </si>
  <si>
    <t xml:space="preserve">MRL20-E0012 </t>
  </si>
  <si>
    <t xml:space="preserve">MRL20-G0014 </t>
  </si>
  <si>
    <t xml:space="preserve">MRL20-EG0014 </t>
  </si>
  <si>
    <t>SC4521-13/16L</t>
  </si>
  <si>
    <t>MSR20-M0005</t>
  </si>
  <si>
    <t>MSR20-C0004</t>
  </si>
  <si>
    <t xml:space="preserve">MRL20-EG0004 </t>
  </si>
  <si>
    <t xml:space="preserve">MRL20-E0010 </t>
  </si>
  <si>
    <t>MSR20-T0002</t>
  </si>
  <si>
    <t>81100-I39Z-010003</t>
  </si>
  <si>
    <t>71100-I1F1-000003</t>
  </si>
  <si>
    <t>32105-AFAE-E000</t>
  </si>
  <si>
    <t>39100-AFAM-9100</t>
  </si>
  <si>
    <t>88210-AEA0-9000</t>
  </si>
  <si>
    <t>53166-AFA1-9000</t>
  </si>
  <si>
    <t>17910-AFAC-9100</t>
  </si>
  <si>
    <t>17940-K241-000001</t>
  </si>
  <si>
    <t>53200-AFA1-9000</t>
  </si>
  <si>
    <t>42710-GY6-0000</t>
  </si>
  <si>
    <t>44710-GY6-0000</t>
  </si>
  <si>
    <t>17911-0000-050002</t>
  </si>
  <si>
    <t>17950-I1F1-000001</t>
  </si>
  <si>
    <t>61100-I1F1-020002</t>
  </si>
  <si>
    <t>62041-I1F1-000001</t>
  </si>
  <si>
    <t>62040-I1F1-000001</t>
  </si>
  <si>
    <t>62007-I1F1-000001</t>
  </si>
  <si>
    <t>62006-I1F1-000001</t>
  </si>
  <si>
    <t>72301-I1F1-000007</t>
  </si>
  <si>
    <t>72201-I1F1-000005</t>
  </si>
  <si>
    <t>35281-I126-050002</t>
  </si>
  <si>
    <t>51001-I1F1-000002</t>
  </si>
  <si>
    <t>51002-I1F1-000002</t>
  </si>
  <si>
    <t>42710-ZT6-0000</t>
  </si>
  <si>
    <t>32130-I1F1-010002</t>
  </si>
  <si>
    <t>85500-J0A2-0000Q</t>
  </si>
  <si>
    <t>85400-0000-030012</t>
  </si>
  <si>
    <t>41003-I1F1-000001</t>
  </si>
  <si>
    <t>85153-I552-000001</t>
  </si>
  <si>
    <t>62001-I1F1-000001</t>
  </si>
  <si>
    <t>72100-I1F1-000001</t>
  </si>
  <si>
    <t>71107-J18Z-000001</t>
  </si>
  <si>
    <t>51101-I1F1-000003</t>
  </si>
  <si>
    <t>87346-I1F1-000002</t>
  </si>
  <si>
    <t>87346-I1F1-010002</t>
  </si>
  <si>
    <t>42753-ZT6-3000</t>
  </si>
  <si>
    <t>53032-I1F1-000002</t>
  </si>
  <si>
    <t>53032-I1F1-010002</t>
  </si>
  <si>
    <t>3110N-I1F1-000002</t>
  </si>
  <si>
    <t>32200-I1F1-000002</t>
  </si>
  <si>
    <t>32202-I1F1-010002</t>
  </si>
  <si>
    <t>32202-I1F1-020002</t>
  </si>
  <si>
    <t>32201-I1F1-000004</t>
  </si>
  <si>
    <t>95000-0000-000012</t>
  </si>
  <si>
    <t>51120-I1F1-000002</t>
  </si>
  <si>
    <t>62005-I1F1-000040</t>
  </si>
  <si>
    <t>62019-I1F1-000043</t>
  </si>
  <si>
    <t>62020-I1F1-000043</t>
  </si>
  <si>
    <t>86600-J375-0100Q</t>
  </si>
  <si>
    <t>86500-J375-0100Q</t>
  </si>
  <si>
    <t>83100-M154-000003</t>
  </si>
  <si>
    <t>35010-AFA1-9000</t>
  </si>
  <si>
    <t>3515A-AFA1-9000</t>
  </si>
  <si>
    <t>3520A-AFA1-9000</t>
  </si>
  <si>
    <t>77240-AFA1-9000</t>
  </si>
  <si>
    <t>72400AWW1A516300LQ</t>
  </si>
  <si>
    <t>72900-I1F1-000002</t>
  </si>
  <si>
    <t>72400-M154-000002</t>
  </si>
  <si>
    <t>44830-B08-9000</t>
  </si>
  <si>
    <t>22121-GY6A-9000L</t>
  </si>
  <si>
    <t>31-43-10-5</t>
  </si>
  <si>
    <t>20-32-5</t>
  </si>
  <si>
    <t>27-42-7</t>
  </si>
  <si>
    <t>18-9-30-5</t>
  </si>
  <si>
    <t>51490-KRM-852</t>
  </si>
  <si>
    <t>8710A-ZT6-0000-T1</t>
  </si>
  <si>
    <t>8710A-ZT6-0000-T2</t>
  </si>
  <si>
    <t>8710A-ZT6-0000-T3</t>
  </si>
  <si>
    <t>87515-ZT6-0000</t>
  </si>
  <si>
    <t>62015-I1F1-000001</t>
  </si>
  <si>
    <t>62016-I1F1-000001</t>
  </si>
  <si>
    <t>62032-I1F1-000001</t>
  </si>
  <si>
    <t>62035-I1F1-000001</t>
  </si>
  <si>
    <t>62036-I1F1-000001</t>
  </si>
  <si>
    <t>62042-I1F1-000001</t>
  </si>
  <si>
    <t>72010-I0X6-000003</t>
  </si>
  <si>
    <t>86200-I1F1-000002</t>
  </si>
  <si>
    <t>19001-I1F1-000002</t>
  </si>
  <si>
    <t>32001-I1F1-000002</t>
  </si>
  <si>
    <t>60000-I1F1-000002</t>
  </si>
  <si>
    <t>60001-I1F1-000002</t>
  </si>
  <si>
    <t>62419-I0L4-000001</t>
  </si>
  <si>
    <t>62022-I1F1-000002</t>
  </si>
  <si>
    <t>62030-I1F1-000002</t>
  </si>
  <si>
    <t>10086-I1F1-000002</t>
  </si>
  <si>
    <t>62003-I1F1-000006</t>
  </si>
  <si>
    <t>62008-I1F1-000002</t>
  </si>
  <si>
    <t>87100-I1F1-000002</t>
  </si>
  <si>
    <t>86300-I1F1-000002</t>
  </si>
  <si>
    <t>86400-I1F1-000002</t>
  </si>
  <si>
    <t>71135-I1F1-000001</t>
  </si>
  <si>
    <t>33300-I1F1-000003</t>
  </si>
  <si>
    <t>87330-I1F1-000002</t>
  </si>
  <si>
    <t>32280-I1F1-000002</t>
  </si>
  <si>
    <t>83100-J375-010001</t>
  </si>
  <si>
    <t>07002-I1F1-000005</t>
  </si>
  <si>
    <t>62009-I1F1-000001</t>
  </si>
  <si>
    <t>62012-I1F1-000010</t>
  </si>
  <si>
    <t>62011-I1F1-000001</t>
  </si>
  <si>
    <t>62018-I1F1-000002</t>
  </si>
  <si>
    <t>62017-I1F1-000002</t>
  </si>
  <si>
    <t>38300-AFA9-9000</t>
  </si>
  <si>
    <t>32100-AFAM-9100</t>
  </si>
  <si>
    <t>35850-DGW-9100</t>
  </si>
  <si>
    <t>3051A-AFAA-9000</t>
  </si>
  <si>
    <t>39350-AFAA-9000</t>
  </si>
  <si>
    <t>39340-AFAA-9000</t>
  </si>
  <si>
    <t>80105-AFA1-9000</t>
  </si>
  <si>
    <t>80104-AFA1-9000</t>
  </si>
  <si>
    <t>61113-AFA1-9000</t>
  </si>
  <si>
    <t>61100-AFA1-9000-CR001</t>
  </si>
  <si>
    <t>61100-AFA1-9000-GY011</t>
  </si>
  <si>
    <t>61101-AFA1-9000-B004</t>
  </si>
  <si>
    <t>61101-AFA1-9000-GY011</t>
  </si>
  <si>
    <t>80102-LKA1-9000</t>
  </si>
  <si>
    <t>50613-AFA1-9000</t>
  </si>
  <si>
    <t>45121-B08-9000</t>
  </si>
  <si>
    <t>39375-AFAA-9000</t>
  </si>
  <si>
    <t>8811A-AFA1-9000</t>
  </si>
  <si>
    <t>53205-AFA1-9000-R002</t>
  </si>
  <si>
    <t>53205-AFA1-9000-CR001</t>
  </si>
  <si>
    <t>53205-AFA1-9000-B004</t>
  </si>
  <si>
    <t>53205-AFA1-9000-GY011</t>
  </si>
  <si>
    <t>33110-AFA1-9000</t>
  </si>
  <si>
    <t>53206-AFA1-9000-R002</t>
  </si>
  <si>
    <t>53168-WY-9000</t>
  </si>
  <si>
    <t>5317B-AFA1-9000</t>
  </si>
  <si>
    <t>33100-AFA1-9000</t>
  </si>
  <si>
    <t>33720-AFA1-9000</t>
  </si>
  <si>
    <t>33700-AFA1-9000</t>
  </si>
  <si>
    <t>33400-AFA1-9000</t>
  </si>
  <si>
    <t>33450-AFA1-9000</t>
  </si>
  <si>
    <t>33650-AFA1-9000</t>
  </si>
  <si>
    <t>33600-AFA1-9000</t>
  </si>
  <si>
    <t>33741-F8-E000</t>
  </si>
  <si>
    <t>33751-F8-E000</t>
  </si>
  <si>
    <t>37200-AFA1-E100</t>
  </si>
  <si>
    <t>64310-AFA1-9000</t>
  </si>
  <si>
    <t>64304-AFA1-9000</t>
  </si>
  <si>
    <t>64308-AFA1-9000</t>
  </si>
  <si>
    <t>17601-AFA1-9000</t>
  </si>
  <si>
    <t>64301-AFA1-9000-CR001</t>
  </si>
  <si>
    <t>64301-AFA1-9000-GY011</t>
  </si>
  <si>
    <t>64305-AFA1-9000-B004</t>
  </si>
  <si>
    <t>64305-AFA1-9000-GY011</t>
  </si>
  <si>
    <t>64306-AFA1-9000-CR001</t>
  </si>
  <si>
    <t>64306-AFA1-9000-B004</t>
  </si>
  <si>
    <t>64306-AFA1-9000-GY011</t>
  </si>
  <si>
    <t>83750-AFA1-9000-B004</t>
  </si>
  <si>
    <t>83750-AFA1-9000-GY011</t>
  </si>
  <si>
    <t>83600-AFA1-9000-CR001</t>
  </si>
  <si>
    <t>83600-AFA1-9000-B004</t>
  </si>
  <si>
    <t>83600-AFA1-9000-GY011</t>
  </si>
  <si>
    <t>83500-AFA1-9000-CR001</t>
  </si>
  <si>
    <t>83500-AFA1-9000-B004</t>
  </si>
  <si>
    <t>83500-AFA1-9000-GY011</t>
  </si>
  <si>
    <t>83756-AFA1-9000</t>
  </si>
  <si>
    <t>64303-AFA1-9000</t>
  </si>
  <si>
    <t>83601-AFA1-9000</t>
  </si>
  <si>
    <t>83501-AFA1-9000</t>
  </si>
  <si>
    <t>8370-AFA1-9000-W002/8370-AFA1-9000-CR001</t>
  </si>
  <si>
    <t>86100-M154-000005</t>
  </si>
  <si>
    <t>87100-M154-000005</t>
  </si>
  <si>
    <t>72301-M154-010001</t>
  </si>
  <si>
    <t>72201-M154-010001</t>
  </si>
  <si>
    <t>72020-M154-000002</t>
  </si>
  <si>
    <t>72010-M154-000002</t>
  </si>
  <si>
    <t>69120-M154-010001</t>
  </si>
  <si>
    <t>69126-M154-020001</t>
  </si>
  <si>
    <t>69110-M154-010001</t>
  </si>
  <si>
    <t>63005-M154-000002</t>
  </si>
  <si>
    <t>63004-M154-000001</t>
  </si>
  <si>
    <t>63006-M154-000001</t>
  </si>
  <si>
    <t>63007-M154-000001</t>
  </si>
  <si>
    <t>63003-M154-000001</t>
  </si>
  <si>
    <t>63003-M154-010001</t>
  </si>
  <si>
    <t>63001-M154-000002</t>
  </si>
  <si>
    <t>63002-M154-000001</t>
  </si>
  <si>
    <t>63002-M154-010001</t>
  </si>
  <si>
    <t>62001-M154-000001</t>
  </si>
  <si>
    <t>62006-M154-000002</t>
  </si>
  <si>
    <t>63025-M154-000001</t>
  </si>
  <si>
    <t>62005-M154-000001</t>
  </si>
  <si>
    <t>62005-M154-000005</t>
  </si>
  <si>
    <t>62004-M154-000001</t>
  </si>
  <si>
    <t>62004-M154-000005</t>
  </si>
  <si>
    <t>62002-M154-000001</t>
  </si>
  <si>
    <t>62002-M154-000005</t>
  </si>
  <si>
    <t>62003-M154-000004</t>
  </si>
  <si>
    <t>62008-M154-000002</t>
  </si>
  <si>
    <t>61110-M154-000001</t>
  </si>
  <si>
    <t>07002-M154-000001</t>
  </si>
  <si>
    <t>84003-M154-000002</t>
  </si>
  <si>
    <t>71106-0000-120001</t>
  </si>
  <si>
    <t>71120-M154-010001</t>
  </si>
  <si>
    <t>71205-M154-000001</t>
  </si>
  <si>
    <t>63011-M154-000002</t>
  </si>
  <si>
    <t>71135-H206-00001X</t>
  </si>
  <si>
    <t>87360-M154-000001</t>
  </si>
  <si>
    <t>34200-M154-000002</t>
  </si>
  <si>
    <t>34100-M154-000002</t>
  </si>
  <si>
    <t>53002-M154-000001</t>
  </si>
  <si>
    <t>53004-M154-000001</t>
  </si>
  <si>
    <t>5305P-M154-000003</t>
  </si>
  <si>
    <t>53001-M154-000002</t>
  </si>
  <si>
    <t>51222-M154-000002</t>
  </si>
  <si>
    <t>51222-M154-010002</t>
  </si>
  <si>
    <t>5320T-M154-000003</t>
  </si>
  <si>
    <t>53003-M154-000002</t>
  </si>
  <si>
    <t>42218-M154-000001</t>
  </si>
  <si>
    <t>42217-M154-000001</t>
  </si>
  <si>
    <t>62015-M154-010001</t>
  </si>
  <si>
    <t>62015-M154-000001</t>
  </si>
  <si>
    <t>62021-M154-000001</t>
  </si>
  <si>
    <t>62020-M154-000001</t>
  </si>
  <si>
    <t>17970-0000-040002</t>
  </si>
  <si>
    <t>85430-M154-000002</t>
  </si>
  <si>
    <t>86860-M154-000001</t>
  </si>
  <si>
    <t>63021-M154-000001</t>
  </si>
  <si>
    <t>63021-M154-000005</t>
  </si>
  <si>
    <t>63020-M154-000001</t>
  </si>
  <si>
    <t>63020-M154-000005</t>
  </si>
  <si>
    <t>63012-M154-000001</t>
  </si>
  <si>
    <t>62023-M154-000002</t>
  </si>
  <si>
    <t>63017-M154-000001</t>
  </si>
  <si>
    <t>63017-M154-000005</t>
  </si>
  <si>
    <t>63016-M154-000001</t>
  </si>
  <si>
    <t>63016-M154-000005</t>
  </si>
  <si>
    <t>63023-M154-000001</t>
  </si>
  <si>
    <t>63023-M154-000005</t>
  </si>
  <si>
    <t>63019-M154-000001</t>
  </si>
  <si>
    <t>63018-M154-000001</t>
  </si>
  <si>
    <t>33300-M154-000002</t>
  </si>
  <si>
    <t>86400-M154-000003</t>
  </si>
  <si>
    <t>86300-M154-000003</t>
  </si>
  <si>
    <t>86200-M154-000003</t>
  </si>
  <si>
    <t>63022-M154-000001</t>
  </si>
  <si>
    <t>63024-M154-000001</t>
  </si>
  <si>
    <t>81100-M954-0100</t>
  </si>
  <si>
    <t>82290-M154-000002</t>
  </si>
  <si>
    <t>84510-M154-000001</t>
  </si>
  <si>
    <t>85520-M154-000001</t>
  </si>
  <si>
    <t>85530-M154-000001</t>
  </si>
  <si>
    <t>63411-M154-000000</t>
  </si>
  <si>
    <t>62007-M154-000002</t>
  </si>
  <si>
    <t>63008-M154-000018</t>
  </si>
  <si>
    <t>63009-M154-000018</t>
  </si>
  <si>
    <t>62019-M154-000007</t>
  </si>
  <si>
    <t>62018-M154-000007</t>
  </si>
  <si>
    <t>16000-I39Z-000002</t>
  </si>
  <si>
    <t>17002-I1F1-000002</t>
  </si>
  <si>
    <t>17600-I0L4-000001</t>
  </si>
  <si>
    <t>85600-I126-0500Q</t>
  </si>
  <si>
    <t>87200-I1F1-000002</t>
  </si>
  <si>
    <t>63005-I1F1-010000</t>
  </si>
  <si>
    <t>61143-H327-0000Q</t>
  </si>
  <si>
    <t>17983-0000-000002</t>
  </si>
  <si>
    <t>613140090DGT05090Q</t>
  </si>
  <si>
    <t>55030-0000-0000</t>
  </si>
  <si>
    <t>17001-I1F1-000002</t>
  </si>
  <si>
    <t>41001-I1F1-000004</t>
  </si>
  <si>
    <t>41002-I1F1-000002</t>
  </si>
  <si>
    <t>62004-I1F1-000001</t>
  </si>
  <si>
    <t>62010-I1F1-000020</t>
  </si>
  <si>
    <t>53001-I39Z-010002</t>
  </si>
  <si>
    <t>72020-I1F1-000003</t>
  </si>
  <si>
    <t>61140-I1F1-000003</t>
  </si>
  <si>
    <t>B057832010004570L</t>
  </si>
  <si>
    <t>38001-I1F1-000002</t>
  </si>
  <si>
    <t>41111-I1F1-000003</t>
  </si>
  <si>
    <t>31203-I1F1-000002</t>
  </si>
  <si>
    <t>38006-I1F1-000002</t>
  </si>
  <si>
    <t>32301-I1F1-000001</t>
  </si>
  <si>
    <t>32310-I1F1-000001</t>
  </si>
  <si>
    <t>38003-I1F1-000002</t>
  </si>
  <si>
    <t>41114-I1F1-000003</t>
  </si>
  <si>
    <t>63206-I1F1-000002</t>
  </si>
  <si>
    <t>63245-I1F1-000002</t>
  </si>
  <si>
    <t>06000-I126-C100Q</t>
  </si>
  <si>
    <t>10087-I1F1-000002</t>
  </si>
  <si>
    <t>32102-I1F1-010002</t>
  </si>
  <si>
    <t>32208-I1F1-000003</t>
  </si>
  <si>
    <t>42153-I1F1-000003</t>
  </si>
  <si>
    <t>51181-G134-000002</t>
  </si>
  <si>
    <t>51202-I1F1-020003</t>
  </si>
  <si>
    <t>53032-I1F1-020002</t>
  </si>
  <si>
    <t>62029-I1F1-000001</t>
  </si>
  <si>
    <t>71201-J18Z-0000</t>
  </si>
  <si>
    <t>71208-J18Z-000001</t>
  </si>
  <si>
    <t>7222S-J0A2-00000CQ</t>
  </si>
  <si>
    <t>08001-I1L5-000001</t>
  </si>
  <si>
    <t>12006-0000-000002</t>
  </si>
  <si>
    <t>17000-I1F1-000002</t>
  </si>
  <si>
    <t>613140800DGT05090Q</t>
  </si>
  <si>
    <t>31000-I1F1-000002</t>
  </si>
  <si>
    <t>32000-I1F1-000002</t>
  </si>
  <si>
    <t>37000-I1F1-000003</t>
  </si>
  <si>
    <t>41000-I1F1-000002</t>
  </si>
  <si>
    <t>60003-I1F1-000003</t>
  </si>
  <si>
    <t>61312-I0X6-000001</t>
  </si>
  <si>
    <t>6222D-0000-1200Q</t>
  </si>
  <si>
    <t>63215-H206-0100Q</t>
  </si>
  <si>
    <t>83209-I219-0000Q</t>
  </si>
  <si>
    <t>83210-F121-C100Q</t>
  </si>
  <si>
    <t>85106-J210-010001</t>
  </si>
  <si>
    <t>B166740106001270L</t>
  </si>
  <si>
    <t>9A114-1060-02070L</t>
  </si>
  <si>
    <t>B166740106003070L</t>
  </si>
  <si>
    <t>B166740106005070L</t>
  </si>
  <si>
    <t>B057890008001670L</t>
  </si>
  <si>
    <t>B0578900080055T0L</t>
  </si>
  <si>
    <t>B057892010008570L</t>
  </si>
  <si>
    <t>B057892010002570L</t>
  </si>
  <si>
    <t>B057892010005070L</t>
  </si>
  <si>
    <t>B057892010005570L</t>
  </si>
  <si>
    <t>91113-6100-03670L</t>
  </si>
  <si>
    <t>B061700005000060L</t>
  </si>
  <si>
    <t>B061770106000060L</t>
  </si>
  <si>
    <t>B061870212000060L</t>
  </si>
  <si>
    <t>B061870216000060L</t>
  </si>
  <si>
    <t>91218-1050-015T0U</t>
  </si>
  <si>
    <t>9A133-1042-013X0L</t>
  </si>
  <si>
    <t>9A133-1048-019X0L</t>
  </si>
  <si>
    <t>B057890008002570L</t>
  </si>
  <si>
    <t>B0009601060000K0L</t>
  </si>
  <si>
    <t>B0009701100000K0L</t>
  </si>
  <si>
    <t>B000930010000000L</t>
  </si>
  <si>
    <t>91302-9060-18080L</t>
  </si>
  <si>
    <t>91302-9050-15040L</t>
  </si>
  <si>
    <t>91302-9060-15040L</t>
  </si>
  <si>
    <t>91302-9060-15060L</t>
  </si>
  <si>
    <t>9A120-1080-02570L</t>
  </si>
  <si>
    <t>71106-0000-12000L</t>
  </si>
  <si>
    <t>18007-0000-0100</t>
  </si>
  <si>
    <t>152.15.22</t>
  </si>
  <si>
    <t>152.15.21</t>
  </si>
  <si>
    <t>91218-1060-022T0U</t>
  </si>
  <si>
    <t>B0578900080065T0L</t>
  </si>
  <si>
    <t>B008180005001620L</t>
  </si>
  <si>
    <t>10088-I1F1-000002</t>
  </si>
  <si>
    <t>41118-I1F1-000003</t>
  </si>
  <si>
    <t>41118-I1F1-010003</t>
  </si>
  <si>
    <t>72118-0000-00000LQ</t>
  </si>
  <si>
    <t>91202-1080-01730L</t>
  </si>
  <si>
    <t>91302-9080-23070L</t>
  </si>
  <si>
    <t>9A113-1050-01070L</t>
  </si>
  <si>
    <t>9A129-1060-01270L</t>
  </si>
  <si>
    <t>9A129-1060-01670L</t>
  </si>
  <si>
    <t>9A133-1042-019X0L</t>
  </si>
  <si>
    <t>B000700105002570L</t>
  </si>
  <si>
    <t>B0009701160000K0L</t>
  </si>
  <si>
    <t>B057832010004070L</t>
  </si>
  <si>
    <t>B057890008003070L</t>
  </si>
  <si>
    <t>B0578920100123T0L</t>
  </si>
  <si>
    <t>B061770210000060L</t>
  </si>
  <si>
    <t>B166740106001070L</t>
  </si>
  <si>
    <t>B166740106001670L</t>
  </si>
  <si>
    <t>B166740106002070L</t>
  </si>
  <si>
    <t>17982-0000-000002</t>
  </si>
  <si>
    <t>64305-AFA1-9000-CR002/ 64305-AFA1-9000-CR001</t>
  </si>
  <si>
    <t>31280-I0L4-0000</t>
  </si>
  <si>
    <t>61165-H0M8-000001</t>
  </si>
  <si>
    <t>6116D-H327-0000Q</t>
  </si>
  <si>
    <t>634AO-I1F1-010000</t>
  </si>
  <si>
    <t>630GW-I1F1-010000</t>
  </si>
  <si>
    <t>63009-I1F1-010000</t>
  </si>
  <si>
    <t>613140050ZGT00000Q</t>
  </si>
  <si>
    <t>621430710ZGR00000Q</t>
  </si>
  <si>
    <t>63248-H0D3-00001</t>
  </si>
  <si>
    <t>92001-I1F1-000001</t>
  </si>
  <si>
    <t>18000-I1F1-020001</t>
  </si>
  <si>
    <t>B166740106002570L</t>
  </si>
  <si>
    <t>17920-k241-000001</t>
  </si>
  <si>
    <t>81215-I0L4-000001</t>
  </si>
  <si>
    <t>62026-I1F1-000001</t>
  </si>
  <si>
    <t>62021-I1F1-000002</t>
  </si>
  <si>
    <t>62020-I1F1-000042</t>
  </si>
  <si>
    <t>62010-I1F1-000017</t>
  </si>
  <si>
    <t>62023-I1F1-000038</t>
  </si>
  <si>
    <t>62024-I1F1-000003</t>
  </si>
  <si>
    <t>86100-I1F1-000002</t>
  </si>
  <si>
    <t>86406-I1F1-000001</t>
  </si>
  <si>
    <t>86406-I1F1-000002</t>
  </si>
  <si>
    <t>62005-I1F1-000039</t>
  </si>
  <si>
    <t>B000930008000000L</t>
  </si>
  <si>
    <t>9A113-1050-01670H</t>
  </si>
  <si>
    <t>B057890005002070L</t>
  </si>
  <si>
    <t>B061700006000060L</t>
  </si>
  <si>
    <t>44710-ZT6-0000</t>
  </si>
  <si>
    <t>82907RL</t>
  </si>
  <si>
    <t>606001MVN</t>
  </si>
  <si>
    <t>1B001279</t>
  </si>
  <si>
    <t>606252M</t>
  </si>
  <si>
    <t>606000MVN</t>
  </si>
  <si>
    <t>1B000832</t>
  </si>
  <si>
    <t>605138M005</t>
  </si>
  <si>
    <t xml:space="preserve">MRL20-G0004 </t>
  </si>
  <si>
    <t xml:space="preserve">MRL20-G0003 </t>
  </si>
  <si>
    <t>71208-J18Z-000001L</t>
  </si>
  <si>
    <t>KOT-16-25L</t>
  </si>
  <si>
    <t xml:space="preserve">MRL20-EG0010 </t>
  </si>
  <si>
    <t xml:space="preserve">MRL20-E0017 </t>
  </si>
  <si>
    <t>MSR20-S0001</t>
  </si>
  <si>
    <t xml:space="preserve">MRL20-S0003 </t>
  </si>
  <si>
    <t>MBZ25-S0009L</t>
  </si>
  <si>
    <t xml:space="preserve">MRL20-G0010
</t>
  </si>
  <si>
    <t>41009-0602L</t>
  </si>
  <si>
    <t>41009-0603L</t>
  </si>
  <si>
    <t>41022-0039L</t>
  </si>
  <si>
    <t>41022-0040L</t>
  </si>
  <si>
    <t>52500-AFA1-9200</t>
  </si>
  <si>
    <t>62044-I1F1-000001</t>
  </si>
  <si>
    <t xml:space="preserve">MRL20-G0013 </t>
  </si>
  <si>
    <t>MBZ25-S0014L</t>
  </si>
  <si>
    <t>MRL20-M0002</t>
  </si>
  <si>
    <t>42.55.7L</t>
  </si>
  <si>
    <t>MBZ25-M0002</t>
  </si>
  <si>
    <t>MSR20-M0001</t>
  </si>
  <si>
    <t xml:space="preserve">MRL20-G0002 </t>
  </si>
  <si>
    <t>MH123535Q4-R</t>
  </si>
  <si>
    <t>92070-0023L</t>
  </si>
  <si>
    <t>62010-I1F1-000004</t>
  </si>
  <si>
    <t>MRL20-O0012</t>
  </si>
  <si>
    <t>MSR20-M0003</t>
  </si>
  <si>
    <t>MSR20-M0004</t>
  </si>
  <si>
    <t>17910-0000-040002L</t>
  </si>
  <si>
    <t>MTD112</t>
  </si>
  <si>
    <t>18227-AFAA-9000</t>
  </si>
  <si>
    <t>39374-AFAE-9000</t>
  </si>
  <si>
    <t>17211-LKA5-9000</t>
  </si>
  <si>
    <t>34911-KY-9000</t>
  </si>
  <si>
    <t>11395-GY6C-9000</t>
  </si>
  <si>
    <t>15651-GY6A-9000</t>
  </si>
  <si>
    <t>11394-GY6A-9000</t>
  </si>
  <si>
    <t>15421-GY6A-9000</t>
  </si>
  <si>
    <t>11192-GY6A-9000</t>
  </si>
  <si>
    <t>13011-GY6A-9000</t>
  </si>
  <si>
    <t>12251-GY6A-9000</t>
  </si>
  <si>
    <t>12191-GY6A-9000</t>
  </si>
  <si>
    <t>19613-GY6A-9000</t>
  </si>
  <si>
    <t>15426-GY6A-9000</t>
  </si>
  <si>
    <t>91204-GY6A-9000</t>
  </si>
  <si>
    <t>91202-GY6A-9000</t>
  </si>
  <si>
    <t>16211-GY6A-9000</t>
  </si>
  <si>
    <t>12391-GY6A-9000</t>
  </si>
  <si>
    <t>14510-GY6A-9000</t>
  </si>
  <si>
    <t>14610-GY6A-9000</t>
  </si>
  <si>
    <t>43450B-AFA1-9000</t>
  </si>
  <si>
    <t>38110-XF-9000</t>
  </si>
  <si>
    <t>31600-AFAA-9000</t>
  </si>
  <si>
    <t>50302-F8-9000</t>
  </si>
  <si>
    <t>50301-F8-9000</t>
  </si>
  <si>
    <t>53213-F8-9000</t>
  </si>
  <si>
    <t>53214-F8-9000</t>
  </si>
  <si>
    <t>53212-F8-9000</t>
  </si>
  <si>
    <t>43450-AFAM-9000-B</t>
  </si>
  <si>
    <t>42753-GY6-3000</t>
  </si>
  <si>
    <t>4312A-B08-E000</t>
  </si>
  <si>
    <t>17620-F8-A000</t>
  </si>
  <si>
    <t>43410-DGW-9000</t>
  </si>
  <si>
    <t>43141-DGW-9000</t>
  </si>
  <si>
    <t>53175-AFA1-9000</t>
  </si>
  <si>
    <t>50530-ADA1-9000-M</t>
  </si>
  <si>
    <t>45200-AFA1-9000</t>
  </si>
  <si>
    <t>45500-AFA1-9000</t>
  </si>
  <si>
    <t>31110-GY6A-9300</t>
  </si>
  <si>
    <t>51500-AFA1-9000</t>
  </si>
  <si>
    <t>51400-AFA1-9000</t>
  </si>
  <si>
    <t>23100-GY6C-9000</t>
  </si>
  <si>
    <t>21301-GY6A-9000</t>
  </si>
  <si>
    <t>2812A-GY6A-9000</t>
  </si>
  <si>
    <t>4550A-AFAM-9100</t>
  </si>
  <si>
    <t>23432-GY6A-9000</t>
  </si>
  <si>
    <t>23420-GY6A-9000</t>
  </si>
  <si>
    <t>15100-GY6A-9000</t>
  </si>
  <si>
    <t>15141-GY6A-9000</t>
  </si>
  <si>
    <t>15711-GY6A-9000</t>
  </si>
  <si>
    <t>23431-GY6A-9000</t>
  </si>
  <si>
    <t>23411-GY6A-9000</t>
  </si>
  <si>
    <t>28300-GY6A-9000</t>
  </si>
  <si>
    <t>2825A-GY6A-9146</t>
  </si>
  <si>
    <t>2823A-GY6A-9000</t>
  </si>
  <si>
    <t>14721-GY6A-9000</t>
  </si>
  <si>
    <t>14711-GY6A-9000</t>
  </si>
  <si>
    <t>12100-GY6A-9000</t>
  </si>
  <si>
    <t>13111-GY6A-9000</t>
  </si>
  <si>
    <t>94601-GY6A-9000</t>
  </si>
  <si>
    <t>91306-GY6A-9000</t>
  </si>
  <si>
    <t>94301-10016-00</t>
  </si>
  <si>
    <t>30001-GY6A-9000</t>
  </si>
  <si>
    <t>12310-GY6A-9000</t>
  </si>
  <si>
    <t>12200-GY6A-90DP</t>
  </si>
  <si>
    <t>15133-GY6A-9000</t>
  </si>
  <si>
    <t>96001-12015-00</t>
  </si>
  <si>
    <t>28221-GY6A-9000</t>
  </si>
  <si>
    <t>14401-GY6A-9000</t>
  </si>
  <si>
    <t>2210A-GY6A-9000</t>
  </si>
  <si>
    <t>13101-GY6A-9000</t>
  </si>
  <si>
    <t>22131-GY6A-9000</t>
  </si>
  <si>
    <t>23010-GY6A-9000</t>
  </si>
  <si>
    <t>31200-GY6A-9000</t>
  </si>
  <si>
    <t>22121-GY6A-9000</t>
  </si>
  <si>
    <t>31120-GY6A-9300</t>
  </si>
  <si>
    <t>86000-AFA1-9000</t>
  </si>
  <si>
    <t>11100-GY6A-9000</t>
  </si>
  <si>
    <t>91201-GY6A-9000</t>
  </si>
  <si>
    <t>22102-GY6A-9000</t>
  </si>
  <si>
    <t>14450-GY6A-9000</t>
  </si>
  <si>
    <t>14452-GY6A-9000</t>
  </si>
  <si>
    <t>39304-AFAA-9000</t>
  </si>
  <si>
    <t>13000-GY6A-9000</t>
  </si>
  <si>
    <t>45105-AFA1-9000</t>
  </si>
  <si>
    <t>MBZ25-M0001</t>
  </si>
  <si>
    <t>MBZ25-G0001</t>
  </si>
  <si>
    <t>45010TL</t>
  </si>
  <si>
    <t>45010L</t>
  </si>
  <si>
    <t>adv1200</t>
  </si>
  <si>
    <t>1A006000-19</t>
  </si>
  <si>
    <t>82948R-19</t>
  </si>
  <si>
    <t>KIT95002R-19</t>
  </si>
  <si>
    <t>1A004836-19</t>
  </si>
  <si>
    <t>1A002661-19</t>
  </si>
  <si>
    <t>1A009621R-19</t>
  </si>
  <si>
    <t>B073601</t>
  </si>
  <si>
    <t>B073602ED</t>
  </si>
  <si>
    <t xml:space="preserve">Hl Bezel Beading </t>
  </si>
  <si>
    <t>OIL SEAL ( 18-24-4 )</t>
  </si>
  <si>
    <t>BUFFER FOR COUPLING SHOCK ABSORBER</t>
  </si>
  <si>
    <t>SILENT BLOCK</t>
  </si>
  <si>
    <t>RING</t>
  </si>
  <si>
    <t>RUBBER BUMPER</t>
  </si>
  <si>
    <t>CLUTCH CONTROL CABLE WITH TERMINAL (Clutch Inner)</t>
  </si>
  <si>
    <t>FILTER ELEMENT ASSLY ( ENGINETECH AIR FI</t>
  </si>
  <si>
    <t>MAJOR KIT TMC (KBX 1008)</t>
  </si>
  <si>
    <t>MINOR KIT TMC (KBX 1009)</t>
  </si>
  <si>
    <t>MAJOR KIT WHL CYL. RR ( KBX 1109 )(FOR 6</t>
  </si>
  <si>
    <t>(*) NEEDLE BUSH</t>
  </si>
  <si>
    <t>GASKET G.B. COVER</t>
  </si>
  <si>
    <t>PLUNGER SHAFT</t>
  </si>
  <si>
    <t>COMPLETE GEAR SHIFTER HSG ASSLY</t>
  </si>
  <si>
    <t>DRIVING PLATE THK. 2.0 MM</t>
  </si>
  <si>
    <t>PRESSURE PLATE OUTER (VE)</t>
  </si>
  <si>
    <t>CLUTCH SHAFT ASSLY (IMPROVED)</t>
  </si>
  <si>
    <t>CUP - CLUTCH SPRING</t>
  </si>
  <si>
    <t>GASKET ENGINE SIDE COVER</t>
  </si>
  <si>
    <t>GASKET-GEAR SHIFTER HSG.</t>
  </si>
  <si>
    <t>GASKET (ENGINE PTO FACE)</t>
  </si>
  <si>
    <t>OIL SEAL GEAR BOX</t>
  </si>
  <si>
    <t>OIL SEAL (30X52X7)</t>
  </si>
  <si>
    <t>(*) BALL BEARING 25X52X15</t>
  </si>
  <si>
    <t>LEADING SHOE COMP WITH PIN LH ANL 1643</t>
  </si>
  <si>
    <t>CRANKSHAFT STUB UPPER HALF BEARING</t>
  </si>
  <si>
    <t>CRANKSHAFT STUB LOWER HALF BEARING</t>
  </si>
  <si>
    <t>PISTON VALVE SPRING</t>
  </si>
  <si>
    <t>CONIC NEEDLE</t>
  </si>
  <si>
    <t>NEEDLE JET</t>
  </si>
  <si>
    <t>SHOCK ABSORBER ASSLY FRONT</t>
  </si>
  <si>
    <t>MAXIMUM JET</t>
  </si>
  <si>
    <t>PILOT JET</t>
  </si>
  <si>
    <t>DIFFUSER</t>
  </si>
  <si>
    <t>BP KIT MOD BS-II</t>
  </si>
  <si>
    <t>ELEMENT (Plunger)</t>
  </si>
  <si>
    <t>NOZZLE</t>
  </si>
  <si>
    <t>O RING SET</t>
  </si>
  <si>
    <t>CUP SET</t>
  </si>
  <si>
    <t>TIMING CHAIN &amp; GUIDE SET</t>
  </si>
  <si>
    <t>ENGINE OIL SEAL SET</t>
  </si>
  <si>
    <t>Filter Element Assy for Ape Paxx</t>
  </si>
  <si>
    <t>BALL BRG 98205</t>
  </si>
  <si>
    <t>SHOCK ABSORBER FRONT</t>
  </si>
  <si>
    <t>FRONT BRAKE SHOE KIT</t>
  </si>
  <si>
    <t>Kit-Driving + Pressure Plate (New )</t>
  </si>
  <si>
    <t>Engine Gear Without Helical Teeth</t>
  </si>
  <si>
    <t>FRONT HUB ASSLY</t>
  </si>
  <si>
    <t>CLUTCH COVER WITH P.I. APE PAX - SPD</t>
  </si>
  <si>
    <t>DUST COVER(Front Suspension, Bottom)</t>
  </si>
  <si>
    <t>STEERING CONE SET (UPPER)</t>
  </si>
  <si>
    <t>ONE WAY CLUTCH ASSY</t>
  </si>
  <si>
    <t>SLIDING GEAR</t>
  </si>
  <si>
    <t>STOPPER THK=1.0</t>
  </si>
  <si>
    <t>WASHER WITH PROTECTION FOR BEARING(Front Suspension, Bottom)</t>
  </si>
  <si>
    <t>INTAKE VALVE SEAT</t>
  </si>
  <si>
    <t>OIL PUMP CHAIN (48 PITCHES)</t>
  </si>
  <si>
    <t>(*) FIXED PAD</t>
  </si>
  <si>
    <t>Gear Sun &amp; Differential  Gear</t>
  </si>
  <si>
    <t>LINK ASSLY - CLUTCH (IMPROVED)</t>
  </si>
  <si>
    <t>HEX. NUT M10</t>
  </si>
  <si>
    <t>PIN</t>
  </si>
  <si>
    <t>BKT RETENTION RING (41736)</t>
  </si>
  <si>
    <t>OIL PUMP CROWN</t>
  </si>
  <si>
    <t>SEAL RING 25X35X7</t>
  </si>
  <si>
    <t>CAMSHAFT WITH I.P.</t>
  </si>
  <si>
    <t>SPACER-RC LEVER</t>
  </si>
  <si>
    <t>SOCKET HEAD SCREW</t>
  </si>
  <si>
    <t>4th GEAR</t>
  </si>
  <si>
    <t>3rd GEAR</t>
  </si>
  <si>
    <t>CLUSTER GEAR</t>
  </si>
  <si>
    <t>NUT WITH SPRING WASHER</t>
  </si>
  <si>
    <t>NYLOC NUT(EX-6844)</t>
  </si>
  <si>
    <t>PISTON PIN     U</t>
  </si>
  <si>
    <t>PIN CLUTCH</t>
  </si>
  <si>
    <t>CIRCLIP DIA.8(EXT) TYPEC</t>
  </si>
  <si>
    <t>VALVE SPRING (INTAKE)</t>
  </si>
  <si>
    <t>VALVE SPRING (EXHAUST)</t>
  </si>
  <si>
    <t>TIMING PINION</t>
  </si>
  <si>
    <t>WASHER 65X3</t>
  </si>
  <si>
    <t>CIRCLIP DIA 42 INT (841004203)</t>
  </si>
  <si>
    <t>REVERSE GEAR COUPLING SPRING</t>
  </si>
  <si>
    <t>SPRING WASHER M6</t>
  </si>
  <si>
    <t>RING(Rear Suspension)</t>
  </si>
  <si>
    <t>523012017RING 1.7 MM THK</t>
  </si>
  <si>
    <t>Paxx UG -TMC Major Kit</t>
  </si>
  <si>
    <t>Paxx. UG-TMC Minor Kit</t>
  </si>
  <si>
    <t>PLAIN WASHER 20 X 8.5 X 2</t>
  </si>
  <si>
    <t>CIRCLIP DIA 50(INT)(Rear Suspension)</t>
  </si>
  <si>
    <t>RAW WASHER (808000527)</t>
  </si>
  <si>
    <t>NYLOC NUT M6</t>
  </si>
  <si>
    <t>PL WASHER 15 X 8.4 X 1.5</t>
  </si>
  <si>
    <t>SPRING PLATE</t>
  </si>
  <si>
    <t>SPRING WASHER M8</t>
  </si>
  <si>
    <t>SPRING WASHER M10</t>
  </si>
  <si>
    <t>SLT PAN HD SCREW M6X25</t>
  </si>
  <si>
    <t>HEX. NUT M4 (800000428)</t>
  </si>
  <si>
    <t>HEX HD SCREW M6 X 18 CL 8.8</t>
  </si>
  <si>
    <t>HEX NUT M6</t>
  </si>
  <si>
    <t>HEX HD SCREW M6X16 CL 8.8 (811061623)</t>
  </si>
  <si>
    <t>DADO ESAGONALE M5</t>
  </si>
  <si>
    <t>CONE</t>
  </si>
  <si>
    <t>COIN WASHER</t>
  </si>
  <si>
    <t>NUT M14X1.5</t>
  </si>
  <si>
    <t>HORN MTG. BKT S/A</t>
  </si>
  <si>
    <t>EXHAUST VALVE SEAT</t>
  </si>
  <si>
    <t>INTERNAL RING (FLY WHEEL SIZE)</t>
  </si>
  <si>
    <t>RATCHET , HAND BRAKE CONTROL</t>
  </si>
  <si>
    <t>VALVE COLLETS</t>
  </si>
  <si>
    <t>VALVE EXHAUST</t>
  </si>
  <si>
    <t>NUT</t>
  </si>
  <si>
    <t>STUD</t>
  </si>
  <si>
    <t>DECOMPRESSOR OPERATING SCREW</t>
  </si>
  <si>
    <t>BUSH 0.25 MM U/S</t>
  </si>
  <si>
    <t>STUDM8X1.25X77 (INTAKE SIDE)</t>
  </si>
  <si>
    <t>JOINT..</t>
  </si>
  <si>
    <t>COLLET ASSEMBLY SET</t>
  </si>
  <si>
    <t>Set of valve guides</t>
  </si>
  <si>
    <t>FLEXIBLE PIPING FOR REAR WHEEL BRAKE R</t>
  </si>
  <si>
    <t>VALVE SEAL RING</t>
  </si>
  <si>
    <t>CIRCLIP DIA.16(EXT)</t>
  </si>
  <si>
    <t>CIRCLIP DIA. 55 (INT)</t>
  </si>
  <si>
    <t>COMPLETE H.T. COIL</t>
  </si>
  <si>
    <t>CIRCLIP DIA.48(EXT)</t>
  </si>
  <si>
    <t>PLATE</t>
  </si>
  <si>
    <t>CUP RETAINING SPRING (41733)</t>
  </si>
  <si>
    <t>HEX. HD BOLT M8 X 110 WITH POINTING</t>
  </si>
  <si>
    <t>KNOB FOR R.C.</t>
  </si>
  <si>
    <t>SELF TAPPING SCREW</t>
  </si>
  <si>
    <t>SCREW TERMINAL ASSLY-GEAR CONTROL</t>
  </si>
  <si>
    <t>CIRCLIP FOR PISTON WRIST</t>
  </si>
  <si>
    <t>OIL FILTER PLUG</t>
  </si>
  <si>
    <t>SPACER</t>
  </si>
  <si>
    <t>RING NUT(Front Suspension, Upper)</t>
  </si>
  <si>
    <t>O- RING</t>
  </si>
  <si>
    <t>COMPLETE OIL BULKHEAD</t>
  </si>
  <si>
    <t>JOINT CYLINDER HEAD 0.5 MM</t>
  </si>
  <si>
    <t>INLET  VALVE  SEAT</t>
  </si>
  <si>
    <t>SCREW</t>
  </si>
  <si>
    <t>CIRCLIP-CLUTCH BOX</t>
  </si>
  <si>
    <t>PLAIN WASHER</t>
  </si>
  <si>
    <t>WASHER OF RABBET (41737)</t>
  </si>
  <si>
    <t>SPRING  WASHER WITH TONGUE</t>
  </si>
  <si>
    <t>HEX HEAD SCREW M8 X 30 CL. 8.8</t>
  </si>
  <si>
    <t>PL WASHER 24X16X1.5</t>
  </si>
  <si>
    <t>CLEVIS PIN</t>
  </si>
  <si>
    <t>SCREW ADJUSTER M6</t>
  </si>
  <si>
    <t>KEY IGNITION SWITCH (PAX 200)</t>
  </si>
  <si>
    <t>PHILIPS COUNTER SUNK HEAD SCREW M5X14</t>
  </si>
  <si>
    <t>JOINT CYLINDER HEAD 0.6 MM</t>
  </si>
  <si>
    <t>JOINT CYLINDER HEAD 0.8 MM</t>
  </si>
  <si>
    <t>JOINT CYLINDER HEAD 0.9 MM</t>
  </si>
  <si>
    <t>JOINT CYLINDER HEAD 0.7MM</t>
  </si>
  <si>
    <t>VALVE SPRING</t>
  </si>
  <si>
    <t>DISC</t>
  </si>
  <si>
    <t>PACKING</t>
  </si>
  <si>
    <t>HAND BRAKE LEVER (WITH POWDER COATING)</t>
  </si>
  <si>
    <t>4ST SOLENOID RELAY</t>
  </si>
  <si>
    <t>FRONT WHEEL AXLE (VE)</t>
  </si>
  <si>
    <t>BRAKE CYLINDER FR ASSLY (DIA. 22.225)</t>
  </si>
  <si>
    <t>O-RING GASKET 31.47x1.78</t>
  </si>
  <si>
    <t>SPRING FOR OIL PRESSURE VALVE</t>
  </si>
  <si>
    <t>CENTRIFUGAL MASS WITH I.P.- SPD</t>
  </si>
  <si>
    <t>CENTRIFUGAL MASS CONTAINMENT SHEET</t>
  </si>
  <si>
    <t>CAP</t>
  </si>
  <si>
    <t>RETAINING PLATE</t>
  </si>
  <si>
    <t>PLANE SPRING</t>
  </si>
  <si>
    <t>CUP SPRING</t>
  </si>
  <si>
    <t>Front Shock Absorber  Spring-Paxx UG</t>
  </si>
  <si>
    <t>PLAIN WASHER 10.5 X 38 X 3</t>
  </si>
  <si>
    <t>CIRCLIP DIA 9 E TYPE</t>
  </si>
  <si>
    <t>EXT CIRCLIP DIA 11</t>
  </si>
  <si>
    <t>PL WASHER 14X8X0.2</t>
  </si>
  <si>
    <t>METALLIC PLAIN WASHER(M6)</t>
  </si>
  <si>
    <t>TAPPING CUP HEAD SCREW</t>
  </si>
  <si>
    <t>HEAD LAMP ADJUSTING SCREW</t>
  </si>
  <si>
    <t>HEX NUT M16 X 1.5</t>
  </si>
  <si>
    <t>CIRCLIP</t>
  </si>
  <si>
    <t>GEAR CONTROL LEVER S/A</t>
  </si>
  <si>
    <t>THROTTLE CONTROL LEVER WITH I.P.</t>
  </si>
  <si>
    <t>SPRING WASHER</t>
  </si>
  <si>
    <t>SPLIT PIN</t>
  </si>
  <si>
    <t>WASHER 21X14.3X2</t>
  </si>
  <si>
    <t>INTAKE FITTING GASKET WITH O-RING</t>
  </si>
  <si>
    <t>DOME NUT</t>
  </si>
  <si>
    <t>CARBURETOR</t>
  </si>
  <si>
    <t>CUP WASHER</t>
  </si>
  <si>
    <t>STEEL WASHER</t>
  </si>
  <si>
    <t>JOINT CYL. HEAD (1.0TH)</t>
  </si>
  <si>
    <t>JOINT CYLINDER HEAD 0.55 MM</t>
  </si>
  <si>
    <t>SPRING DOWEL</t>
  </si>
  <si>
    <t>SEAL RING 35X47X6</t>
  </si>
  <si>
    <t>2nd GEAR</t>
  </si>
  <si>
    <t>SPLIT PIN  4 X 25 (821 0425 2 2)</t>
  </si>
  <si>
    <t>COUNTERSUNK HEAD SCREW (812 0312 35)</t>
  </si>
  <si>
    <t>O-RING GASKET</t>
  </si>
  <si>
    <t>CYLINDER HEAD/MUFFLER GASKET</t>
  </si>
  <si>
    <t>CHAIN TENSIONER DEVICE</t>
  </si>
  <si>
    <t>FAN COVER SUPPORT</t>
  </si>
  <si>
    <t>HBS (ST. BUTTON) - CITY UPGRADE</t>
  </si>
  <si>
    <t>FAN COVER</t>
  </si>
  <si>
    <t>ASSY FAN</t>
  </si>
  <si>
    <t>BRAKE OIL TANK</t>
  </si>
  <si>
    <t>Tail lamp Lens (turn signal Paxx 200)Yellow</t>
  </si>
  <si>
    <t>RUBBER PROTECTION FOR PEDAL</t>
  </si>
  <si>
    <t>PULLEY FOR HAND BRAKE</t>
  </si>
  <si>
    <t>INTAKE FITTING GASKET</t>
  </si>
  <si>
    <t>SWITCH _(WIPER)_ APE CITY</t>
  </si>
  <si>
    <t>INTAKE GRILL FOR SNORKEL SYSTEM</t>
  </si>
  <si>
    <t>CRANKCASE/CYLINDER GASKET 0.8mm</t>
  </si>
  <si>
    <t>BRAKE BUNDY TUBE TMC TO FRONT WHEEL</t>
  </si>
  <si>
    <t>JOINT</t>
  </si>
  <si>
    <t>O RING</t>
  </si>
  <si>
    <t>JOINT 0.2 MM</t>
  </si>
  <si>
    <t>JOINT 0.3 MM</t>
  </si>
  <si>
    <t>STEM SEAL</t>
  </si>
  <si>
    <t>HALF-CRANKCASES GASKET</t>
  </si>
  <si>
    <t>CHAIN TIGHTENING ROD</t>
  </si>
  <si>
    <t>GASKET-FRT MUDGUARD SIDE</t>
  </si>
  <si>
    <t>CHAIN SUPPORT GASKET</t>
  </si>
  <si>
    <t>SCREW ANCHORE</t>
  </si>
  <si>
    <t>CYLINDER HEAD COVER GASKET</t>
  </si>
  <si>
    <t>LOWER BUFFER OF THE SHOCK ABSORBER</t>
  </si>
  <si>
    <t>Cum clutch hub</t>
  </si>
  <si>
    <t>INT.VAL.GUIDE</t>
  </si>
  <si>
    <t>REVERSE GEAR</t>
  </si>
  <si>
    <t>BENJO BOLT</t>
  </si>
  <si>
    <t>CYLINDER HEADVALVE GUIDE &amp;SEATG435</t>
  </si>
  <si>
    <t>SAFETY RELAY DEVICE(SIGNAL)</t>
  </si>
  <si>
    <t>CRANK CASE - ASSY WITH BUSH</t>
  </si>
  <si>
    <t>HANDLEBAR COVER</t>
  </si>
  <si>
    <t>PTO  COVER</t>
  </si>
  <si>
    <t>BRAKE PEDAL ASSLY</t>
  </si>
  <si>
    <t xml:space="preserve"> SCREW TERMINAL</t>
  </si>
  <si>
    <t>CYLINDER  GRADE "A "</t>
  </si>
  <si>
    <t>TAIL LAMP GLASS - RH ( LUMAX )</t>
  </si>
  <si>
    <t>TAIL LAMP GLASS - LH ( LUMAX )</t>
  </si>
  <si>
    <t>TUBE- BRAKE OIL TANK TO TMC</t>
  </si>
  <si>
    <t>TUBE BRAKE OIL TANK TO TMC</t>
  </si>
  <si>
    <t>GASKET-FR MUDGUARD_UPGRADE</t>
  </si>
  <si>
    <t>BELLOW CLUTCH ACTUATING</t>
  </si>
  <si>
    <t>BULB 12 V,10 W</t>
  </si>
  <si>
    <t>BULB 12 V 5W</t>
  </si>
  <si>
    <t>STARTER COVER GASKET</t>
  </si>
  <si>
    <t>LAMP 4 W</t>
  </si>
  <si>
    <t>Tail lamp Lens (turn signal Paxx 200) (Yellow)</t>
  </si>
  <si>
    <t>Tail lamp Lens (Stop/Tail Paxx 200)(Red)</t>
  </si>
  <si>
    <t>Bulb 12 v 21w Amber</t>
  </si>
  <si>
    <t>O-RING</t>
  </si>
  <si>
    <t>TAIL LAMP ASSLY ( PAX 200 ) - LH</t>
  </si>
  <si>
    <t>TAIL LAMP ASSLY ( PAX 200 ) - RH</t>
  </si>
  <si>
    <t>BRAKE-PUMP TUBE OF LEFT REAR WHEEL</t>
  </si>
  <si>
    <t>CENTRAL FASCIA</t>
  </si>
  <si>
    <t>CRANKCASE/CYLINDER GASKET 0.4mm</t>
  </si>
  <si>
    <t>AIR FILTER ASSLY (WITH MTG BKT)</t>
  </si>
  <si>
    <t>BUSH</t>
  </si>
  <si>
    <t>LOCK PLATE</t>
  </si>
  <si>
    <t>HALF-CONE</t>
  </si>
  <si>
    <t>HEX NUT M8 X 8 THK</t>
  </si>
  <si>
    <t>BENT SPR WASHER DIA 8</t>
  </si>
  <si>
    <t>PL WASHER 30.5X14.3X2</t>
  </si>
  <si>
    <t>WASHER</t>
  </si>
  <si>
    <t>SEAL RING</t>
  </si>
  <si>
    <t>SHOULDER WASHER</t>
  </si>
  <si>
    <t>UPPER CUP</t>
  </si>
  <si>
    <t>FLANGED HEXAGONAL HEAD SCREW M6X30</t>
  </si>
  <si>
    <t>SPRING RETAINER TOP</t>
  </si>
  <si>
    <t>SPRING FIXING ON RIM HEADLIGHT</t>
  </si>
  <si>
    <t>BACKING COMMAND LEVER</t>
  </si>
  <si>
    <t>STATOR ASSY</t>
  </si>
  <si>
    <t>TERMINAL</t>
  </si>
  <si>
    <t>Filter Element with Cyclonic tube, Air Filter(Black)</t>
  </si>
  <si>
    <t>RING NUT</t>
  </si>
  <si>
    <t>COMPLETE FLOAT CHAMBER</t>
  </si>
  <si>
    <t>FLOAT CHAMBER GASKET</t>
  </si>
  <si>
    <t>PISTON SPRING</t>
  </si>
  <si>
    <t>TOP COMPLETE</t>
  </si>
  <si>
    <t>FLANGE BOLT M10X55</t>
  </si>
  <si>
    <t>TANDEM MASTER CYLINDER ASSLY</t>
  </si>
  <si>
    <t>PLATE FOR RETAINING THE BRAKE FLEX. PIPE</t>
  </si>
  <si>
    <t>LAMP 12 V 35/35 W</t>
  </si>
  <si>
    <t>STOP SCREW AND SPRING</t>
  </si>
  <si>
    <t>LAMP 12V-5W</t>
  </si>
  <si>
    <t>HEAD CYLINDER GASKET</t>
  </si>
  <si>
    <t>SLIDER</t>
  </si>
  <si>
    <t>VALVE ADJUSTMENT SCREW</t>
  </si>
  <si>
    <t>ROCKER ARM NUT</t>
  </si>
  <si>
    <t>SWITCH (NEW)-LIGHTS (3WH)-GALACTIC</t>
  </si>
  <si>
    <t>STUD M10 BRAKE DRUM</t>
  </si>
  <si>
    <t>BRG RACE U/T (TH)(Front Suspension, Upper)</t>
  </si>
  <si>
    <t>BUSH 0.5 MM U/S</t>
  </si>
  <si>
    <t>CYLINDER HEAD ASSY APE PAX SPD</t>
  </si>
  <si>
    <t>RUBBER PAD FOOT STEP</t>
  </si>
  <si>
    <t>MUDFLAP MUDGUARD REAR</t>
  </si>
  <si>
    <t>FLANGED NUT M8X1.25</t>
  </si>
  <si>
    <t>ENGINE GL435 BSIII DSL EXT MTG  (WITHOUT GEAR BOX)</t>
  </si>
  <si>
    <t>ENG.200 4S/3V E2 APÉ PAX LAM PETROL MY16 (WITH GEAR BOX)</t>
  </si>
  <si>
    <t>STEERING COLUMN ASSLY (NRB)-PAX UPGR SPD</t>
  </si>
  <si>
    <t>FRONT MUDGUARD_UPGRD_PAINTED_WR ( Red )</t>
  </si>
  <si>
    <t>BKT. WITH ROLLER ASSLY - SPD</t>
  </si>
  <si>
    <t>INNER RING - CLUSTER GEAR</t>
  </si>
  <si>
    <t>HEX NUT M8</t>
  </si>
  <si>
    <t>GEAR SHIFTER HOUSING</t>
  </si>
  <si>
    <t>NEEDLE  BEARING</t>
  </si>
  <si>
    <t>CYL.BARRAL (GRADE 'B')</t>
  </si>
  <si>
    <t>DEEP GROOVE BALL BEARING</t>
  </si>
  <si>
    <t>BLADE FUSE (10A)</t>
  </si>
  <si>
    <t>BRG RACE U/B (TH)(Front Suspension, Upper)</t>
  </si>
  <si>
    <t>Engine Oil 15W40, CI4</t>
  </si>
  <si>
    <t>Seat of Lamp Left</t>
  </si>
  <si>
    <t>PROTECTION SECRUING SPRING</t>
  </si>
  <si>
    <t>HOSE CLIP - CLUTCH COVER BELOW</t>
  </si>
  <si>
    <t>AIR FILTER COVER CLAMP</t>
  </si>
  <si>
    <t>DECOMPRESSION SPRING</t>
  </si>
  <si>
    <t>SPEED GEAR 1ST (NEW)</t>
  </si>
  <si>
    <t>PROTECTION(Front Suspension, Upper)</t>
  </si>
  <si>
    <t>CHANGE CENTRAL TUBE WITH I.P.</t>
  </si>
  <si>
    <t>FOOT REST</t>
  </si>
  <si>
    <t>BRAKE HOSE FR, FLEXIBLE PIPE</t>
  </si>
  <si>
    <t>LOCK PLATE FRONT BRAKE HOSE</t>
  </si>
  <si>
    <t>SAFETY VALVE</t>
  </si>
  <si>
    <t>COMPLETE FLOAT</t>
  </si>
  <si>
    <t>Engine Oil 20W50,API SG</t>
  </si>
  <si>
    <t>STARTER SAFETY SWITCH ASSLY</t>
  </si>
  <si>
    <t xml:space="preserve">SPRING CLIP </t>
  </si>
  <si>
    <t>DEEP GROVE BALL BRG-RR WH AXLE (Rear Suspension)</t>
  </si>
  <si>
    <t>RR MUDGUARD RH</t>
  </si>
  <si>
    <t>MOBILE CHARGER</t>
  </si>
  <si>
    <t>LAMINATED WINSHIELD GLASS</t>
  </si>
  <si>
    <t>WIND SHIELD PACKING</t>
  </si>
  <si>
    <t xml:space="preserve">WINDSCREEN FRAME UPGRADE </t>
  </si>
  <si>
    <t xml:space="preserve">HEX HEAD BOLT M8 X 35 </t>
  </si>
  <si>
    <t>Tyre</t>
  </si>
  <si>
    <t>Battery Cable + VE</t>
  </si>
  <si>
    <t>DIFFERENTIAL COVER</t>
  </si>
  <si>
    <t>SLIDER BLOCK PROP. SHAFT</t>
  </si>
  <si>
    <t>PROP. SHAFT S/A</t>
  </si>
  <si>
    <t>ELASTIC HUB</t>
  </si>
  <si>
    <t>HEX HDD BOLT M10 X 35</t>
  </si>
  <si>
    <t>SPRING PIN (120309011)</t>
  </si>
  <si>
    <t>SPRING FOR LOCK</t>
  </si>
  <si>
    <t>SPRING FOR R.H. LOCK</t>
  </si>
  <si>
    <t>BUSH (41735)</t>
  </si>
  <si>
    <t>RING FOR HOLDING (TYPE JF 101 174)</t>
  </si>
  <si>
    <t>SPACER FOR CHAIN TIGHTNING ROD</t>
  </si>
  <si>
    <t>TYRE 4.50 X 10 8 PR</t>
  </si>
  <si>
    <t>STOPPER ASSLY RH</t>
  </si>
  <si>
    <t>STOPPER ASSLY LH</t>
  </si>
  <si>
    <t>WIPER ARM &amp; BLADE ASSLY.</t>
  </si>
  <si>
    <t>GROUND WIRE</t>
  </si>
  <si>
    <t>OIL PRESURE CONTROL VALVE</t>
  </si>
  <si>
    <t>Air Filter cover-Paxx UG</t>
  </si>
  <si>
    <t>FAREMETER GEAR</t>
  </si>
  <si>
    <t>SPRING GEAR SHIFTER ASSLY</t>
  </si>
  <si>
    <t>SHIM</t>
  </si>
  <si>
    <t>WASHER FOR CLUTCH ASSLY.</t>
  </si>
  <si>
    <t>(*) PIN</t>
  </si>
  <si>
    <t>SPRING PIN 5 X16</t>
  </si>
  <si>
    <t>Self taping screw</t>
  </si>
  <si>
    <t>SEAL RING 30X52X7</t>
  </si>
  <si>
    <t>CYLINDRICAL HEAD WITH CROSS MOULD SCREW</t>
  </si>
  <si>
    <t>KIT STARTER DEVICE</t>
  </si>
  <si>
    <t>TOOTHED CROWN ELECTRIC STARTER WITH I.P.</t>
  </si>
  <si>
    <t>OIL FILTER PROTECTION</t>
  </si>
  <si>
    <t>CLUTCH HOUSING</t>
  </si>
  <si>
    <t>CLUTCH RING</t>
  </si>
  <si>
    <t>CLUTCH HUB WITH P.I.</t>
  </si>
  <si>
    <t>ENGINE GEAR</t>
  </si>
  <si>
    <t>PIANO SWITCH THREE POSITION</t>
  </si>
  <si>
    <t>SWITCH WIPER MOTOR</t>
  </si>
  <si>
    <t>OIL FILTER SCREW</t>
  </si>
  <si>
    <t>BOLT FRONT HUB</t>
  </si>
  <si>
    <t>STRUT SPRING LH</t>
  </si>
  <si>
    <t>STRUT</t>
  </si>
  <si>
    <t>STRUT SPRING RH</t>
  </si>
  <si>
    <t>HOSE CLIP ( DIAMETER = 7.0 )</t>
  </si>
  <si>
    <t>REAR AVM SUPPORT BKT ASSLY</t>
  </si>
  <si>
    <t>CLIP &amp; PIN KIT LH</t>
  </si>
  <si>
    <t>FUEL PIPE FUEL TANK TO FUEL FILTER</t>
  </si>
  <si>
    <t>INTAKE VALVE Ø20</t>
  </si>
  <si>
    <t>CRANKCASE/OIL PUMP GASKET</t>
  </si>
  <si>
    <t>SPACER WASHER</t>
  </si>
  <si>
    <t>SCREW WITH CYLINDRICAL HEAD M5x21</t>
  </si>
  <si>
    <t>FLANGED HEXAGONAL SCREW M6X25</t>
  </si>
  <si>
    <t>FLOAT</t>
  </si>
  <si>
    <t>AIR SCREW KIT</t>
  </si>
  <si>
    <t>IDLING SCREW KIT</t>
  </si>
  <si>
    <t>ELECTRIC STARTER INTERMED. GEAR WITH P.I</t>
  </si>
  <si>
    <t>CARBURATOR/AIR BOX COUPLING</t>
  </si>
  <si>
    <t>SNORKEL AIRBOX</t>
  </si>
  <si>
    <t>CLUTCH CONTROL LEVER</t>
  </si>
  <si>
    <t>REAR LAMPS SUPPORT</t>
  </si>
  <si>
    <t>BAT + VE _BC SW -4ST REL(CITY 200 C/L)</t>
  </si>
  <si>
    <t>BAT CABLE +VE NO.-1(PAX200 PETROL)</t>
  </si>
  <si>
    <t>PLATE FRONT DOME -APE CITY</t>
  </si>
  <si>
    <t>BATTERY CABLE NEGATIVE</t>
  </si>
  <si>
    <t>COVER STEERING COLUMN</t>
  </si>
  <si>
    <t>MUDGUARD REAR LH</t>
  </si>
  <si>
    <t>FRONT MUDGUARD_UPGRD_PAINTED_BLACK</t>
  </si>
  <si>
    <t>W/Hs INST. PANEL_CITY PETROL(UPGRADE) (WIRING HARNESS INSTRUMENT PANEL)</t>
  </si>
  <si>
    <t>INST.CLUST- CITY UPGRADE- (PETROL)</t>
  </si>
  <si>
    <t>SOFT TOP ASSLY YELLOW COLOUR (CLOSE)</t>
  </si>
  <si>
    <t>WHs  MAIN ( CITY 200  PETROL) UPGRADE (WIRING HARNESS)</t>
  </si>
  <si>
    <t>WHs ENGINE (CITY 200) UPGRADE ((WIRING HARNESS))</t>
  </si>
  <si>
    <t>TMC ASSY (19.05)</t>
  </si>
  <si>
    <t>FEED PUMP</t>
  </si>
  <si>
    <t>VALVE SET MULTIGROOVE</t>
  </si>
  <si>
    <t>NOZZLE ? BS-2</t>
  </si>
  <si>
    <t>COMPLETE GEAR SHIFTER WO NEUTRAL SWITCH</t>
  </si>
  <si>
    <t>CRANKSHAFT ASSEMBLY WITH OIL DOWEL</t>
  </si>
  <si>
    <t>SWITCH (NEW)-HAZARD (3WH)</t>
  </si>
  <si>
    <t>ARM ASSY. RH SUSPENSION WITH SILENT BUSH</t>
  </si>
  <si>
    <t>ARM SUB ASSY. RH - REAR SUSPENSION</t>
  </si>
  <si>
    <t>OUTER REAR VIEW MIRROR RH ASSY.</t>
  </si>
  <si>
    <t>BOTTLE CARRIER STAND</t>
  </si>
  <si>
    <t>CAP DASH BOARD</t>
  </si>
  <si>
    <t xml:space="preserve">HAZARD WARNING SWITCH WITH CROWN CAP (12V)(VE) </t>
  </si>
  <si>
    <t xml:space="preserve">INSTRUMENT CLUSTER WITH SHIFTED SPEEDOMETER ( INDICATION ) </t>
  </si>
  <si>
    <t>HIGH PRESSURE PIPE</t>
  </si>
  <si>
    <t>FUEL PIPE (TANK TO FEED PUMP)</t>
  </si>
  <si>
    <t>FUEL TANK ASSY</t>
  </si>
  <si>
    <t>FRONT CARPET (PETROL)</t>
  </si>
  <si>
    <t>ENGINE STOP CONTROL TRANSMISSION ASSLY (Stop Assly)</t>
  </si>
  <si>
    <t>FRONT BRAKE ASSY</t>
  </si>
  <si>
    <t>BACK PLATE ASSLY RH</t>
  </si>
  <si>
    <t>BACK PLATE ASSLY LH</t>
  </si>
  <si>
    <t>JAWS STOP SPRING</t>
  </si>
  <si>
    <t>FORK ASSY LH</t>
  </si>
  <si>
    <t>FORK ASSY RH</t>
  </si>
  <si>
    <t>METALLIC PLAIN WASHER</t>
  </si>
  <si>
    <t>FUEL PIPE FEED PUMP TO Y- CONNECTOR</t>
  </si>
  <si>
    <t>HEX HD SCREW M5X10 CL 8.8</t>
  </si>
  <si>
    <t>COVER INNER MUDGUARD RH</t>
  </si>
  <si>
    <t>COVER INNER MUDGUARD LH</t>
  </si>
  <si>
    <t>ASSY. CRANKSHAFT WITH SLEEVE</t>
  </si>
  <si>
    <t>MUDFLAP FOR REAR MUDGUARD</t>
  </si>
  <si>
    <t>HANDLE</t>
  </si>
  <si>
    <t>ACCELERATOR TUBE ASSLY</t>
  </si>
  <si>
    <t>HANDLEGRIP LH - HANDLEBAR</t>
  </si>
  <si>
    <t>GRIP RH HANDLEBAR</t>
  </si>
  <si>
    <t>PASSENGER COMPARTMENT CARPET(UPGRADE)</t>
  </si>
  <si>
    <t>PUSH ROD SET</t>
  </si>
  <si>
    <t>PUSH ROD</t>
  </si>
  <si>
    <t>INJECTOR ASSY. - EURO II</t>
  </si>
  <si>
    <t>GEAR BOX COVER</t>
  </si>
  <si>
    <t>DIFFERENTIAL CAGE (APE 501)</t>
  </si>
  <si>
    <t>BRAKE DRUM</t>
  </si>
  <si>
    <t>WHEEL AXLE</t>
  </si>
  <si>
    <t>HUB</t>
  </si>
  <si>
    <t>RIGHT BRAKE JAW HOLDING HOLDING CABLE PL</t>
  </si>
  <si>
    <t>WHEEL CYLINDER ASSLY ( DIA.25.4 )</t>
  </si>
  <si>
    <t>ROCKER LEVER INLET</t>
  </si>
  <si>
    <t>ROCKER LEVER EXHAUST</t>
  </si>
  <si>
    <t>SET OF ROCKER LEVER  530</t>
  </si>
  <si>
    <t>BATTERY CABLE -VE</t>
  </si>
  <si>
    <t>STARTER CABLE GROUP</t>
  </si>
  <si>
    <t>LATERAL LAMP ASSLY LH ( NEOLITE )</t>
  </si>
  <si>
    <t>S/A PLATIC FUEL TANK (3L)</t>
  </si>
  <si>
    <t>FUEL PIPEFUEL FILTER TO FEED PUMP</t>
  </si>
  <si>
    <t>BOLT FOR SCREW TERMINAL</t>
  </si>
  <si>
    <t>CAM FOLLOWER KIT</t>
  </si>
  <si>
    <t>ADJUSTING SCREW</t>
  </si>
  <si>
    <t>Oil Filter</t>
  </si>
  <si>
    <t>BUNDY TUBE OUTER (368000)</t>
  </si>
  <si>
    <t>THROTTLE VALVE</t>
  </si>
  <si>
    <t>HANDLE WITH PUSH BUTTON LH WITH KEY</t>
  </si>
  <si>
    <t>HANDLE WITH PUSH BUTTON RH WITH KEY</t>
  </si>
  <si>
    <t>RELAY 12V-30V</t>
  </si>
  <si>
    <t>WHEEL RIM ASSY</t>
  </si>
  <si>
    <t>OIL PRESSURE SWITCH - PARALLEL THREAD</t>
  </si>
  <si>
    <t>REMOTE CONTR.SWITCH RELAY:12V 30AjBG LIN</t>
  </si>
  <si>
    <t>CABIN LAMP</t>
  </si>
  <si>
    <t>OUTER REAR VIEW MIRROR LH ASSY.</t>
  </si>
  <si>
    <t>HANDLE (‘T’ TYPE)</t>
  </si>
  <si>
    <t>LUB OIL PUMP ASSY</t>
  </si>
  <si>
    <t>CONTROL DEVICE IGNITION CITY</t>
  </si>
  <si>
    <t>MIN PRESS OIL SWITCH SPE CITY</t>
  </si>
  <si>
    <t>PLASTIC COVER-ELECTRICAL CLUSTER</t>
  </si>
  <si>
    <t>Gear oil 80w-90 24*1L</t>
  </si>
  <si>
    <t>MATADOR 4T 20W50 SG (COMPEITIVE GRADE)</t>
  </si>
  <si>
    <t>SOLID OIL BALL CAGE ( LOWER ) SKF - 7104(Front Suspension, Bottom)ball</t>
  </si>
  <si>
    <t>SOLID OIL BALL CAGE (UPPER) SKF - 7105(Front Suspension, Upper)</t>
  </si>
  <si>
    <t>BRAKE DRUM ASSLY-EURO CITY</t>
  </si>
  <si>
    <t>UTILITY BOX</t>
  </si>
  <si>
    <t>BALL KIT</t>
  </si>
  <si>
    <t>ROCKER ARM GROUP</t>
  </si>
  <si>
    <t>LOGO SUPPORT - NOT PAINTED</t>
  </si>
  <si>
    <t>AIR FILTER ASSYPLASTIC MODIFIED SEALING</t>
  </si>
  <si>
    <t>ARM SUB ASSY. LH - REAR SUSPENSION</t>
  </si>
  <si>
    <t>ARM ASSY. LH SUSPENSION WITH SILENT BUSH</t>
  </si>
  <si>
    <t>PIN FOR SLIDER BLOCK</t>
  </si>
  <si>
    <t>DELIVERY VALVE BS-2</t>
  </si>
  <si>
    <t>SOLENOID VALVE</t>
  </si>
  <si>
    <t>EXCESS FUEL DEVICE ASSY (BSII)</t>
  </si>
  <si>
    <t>GOVERNOR SPRING ASSEMBLY</t>
  </si>
  <si>
    <t>CABLE ANCHOR</t>
  </si>
  <si>
    <t>SPRING STOP LEVER RETURN</t>
  </si>
  <si>
    <t>EGR SWITCH</t>
  </si>
  <si>
    <t>GASKET PTO COVER &amp; ENGINE SIDE COVER</t>
  </si>
  <si>
    <t>COVER PLATE (E/SIDE COVER)</t>
  </si>
  <si>
    <t>MAIN SHAFT</t>
  </si>
  <si>
    <t>TAPER PIN (FOR LEVER)</t>
  </si>
  <si>
    <t>SHAFT PINION</t>
  </si>
  <si>
    <t>CLUTCH COVER GASKET</t>
  </si>
  <si>
    <t>FIP element-BSII New</t>
  </si>
  <si>
    <t>Inner Tube For  Tyre</t>
  </si>
  <si>
    <t>Needle Bearing</t>
  </si>
  <si>
    <t>Engine Oil (20W50)</t>
  </si>
  <si>
    <t>PUMP-FUEL</t>
  </si>
  <si>
    <t>CAP Flatvisor KMA Black</t>
  </si>
  <si>
    <t>Slippers Kawasaki Green</t>
  </si>
  <si>
    <t>Kawasaki T-Shirt White</t>
  </si>
  <si>
    <t>Super Chain Lube 120ML</t>
  </si>
  <si>
    <t>FILTER-FUEL</t>
  </si>
  <si>
    <t>KIT-ACCESSORY,PANNIER</t>
  </si>
  <si>
    <t>KIT-ACCESSORY,HAND GUARD</t>
  </si>
  <si>
    <t>KIT-ACCESSORY,CENTER STAND</t>
  </si>
  <si>
    <t>KIT-ACCESSORY,ENGINE GUARD</t>
  </si>
  <si>
    <t>KIT-ACCESSORY,PAD-TANK</t>
  </si>
  <si>
    <t>KIT-ACCESSORY,FOG LAMP</t>
  </si>
  <si>
    <t>KIT-ACCESSORY,RELAY</t>
  </si>
  <si>
    <t>KIT-ACCESSORY,DC SOCKET</t>
  </si>
  <si>
    <t>KIT-ACCESSORY,LOW SEAT</t>
  </si>
  <si>
    <t>Battery YTX 20L</t>
  </si>
  <si>
    <t>Flap</t>
  </si>
  <si>
    <t>Fan­assy</t>
  </si>
  <si>
    <t>Rim  FR  1.40*19</t>
  </si>
  <si>
    <t>Housing  comp  clutch</t>
  </si>
  <si>
    <t>Plate  friction</t>
  </si>
  <si>
    <t>Tube  FR  70/100</t>
  </si>
  <si>
    <t>Shock  absorber  silver</t>
  </si>
  <si>
    <t>Switch  assy</t>
  </si>
  <si>
    <t>Collar  fork</t>
  </si>
  <si>
    <t>Seal Oil Fork Outer Tube</t>
  </si>
  <si>
    <t>Bearing,Roller(Z ball Z cup)</t>
  </si>
  <si>
    <t>Adjuster Chain</t>
  </si>
  <si>
    <t>Air Filter Assy</t>
  </si>
  <si>
    <t>Arm-Rocker</t>
  </si>
  <si>
    <t>Bearing Needle</t>
  </si>
  <si>
    <t>Retainer valve spring</t>
  </si>
  <si>
    <t>Bearing Roller</t>
  </si>
  <si>
    <t>Bearing-Ball,#6203UUC3</t>
  </si>
  <si>
    <t>Bearing-Ball,6303UUC3</t>
  </si>
  <si>
    <t>Body-Comp-Muffler</t>
  </si>
  <si>
    <t>Bolt</t>
  </si>
  <si>
    <t>Bolt,Screw,4*12</t>
  </si>
  <si>
    <t>Bolt,Sockek,8x20</t>
  </si>
  <si>
    <t>Bolt,Upset-Ws,6x16</t>
  </si>
  <si>
    <t>Boot,Fork,Black</t>
  </si>
  <si>
    <t>Brush</t>
  </si>
  <si>
    <t>Brush,Carbon</t>
  </si>
  <si>
    <t>Brush,Carbon set</t>
  </si>
  <si>
    <t>Bulb,12V,1.7W</t>
  </si>
  <si>
    <t>Bulb,12V,10W</t>
  </si>
  <si>
    <t>Bulb,12V,20/5W</t>
  </si>
  <si>
    <t>Bulb,12V,21/5W</t>
  </si>
  <si>
    <t>Bulb,12V,27/8W</t>
  </si>
  <si>
    <t>Bulb,12V,35/35W</t>
  </si>
  <si>
    <t>Bulb,12V,55W,H</t>
  </si>
  <si>
    <t>Bulb,12V,5W</t>
  </si>
  <si>
    <t>Bulb,12V,60/55W,H4</t>
  </si>
  <si>
    <t>Bushing, Balance</t>
  </si>
  <si>
    <t>Bushing,Connecting R</t>
  </si>
  <si>
    <t>Bushing,Crank,#</t>
  </si>
  <si>
    <t>Cable,Throttle , Closi</t>
  </si>
  <si>
    <t>Bushing crankshaft</t>
  </si>
  <si>
    <t>Bushing crankshaft #</t>
  </si>
  <si>
    <t>Bushing connecting R</t>
  </si>
  <si>
    <t>Cable,Throttle, Openi</t>
  </si>
  <si>
    <t>Cable-Clutch</t>
  </si>
  <si>
    <t>Cable-Throttle,Closi</t>
  </si>
  <si>
    <t>Cable-Throttle,Openi</t>
  </si>
  <si>
    <t>Cable-Throttle,Pull</t>
  </si>
  <si>
    <t>Cable-Throttle,Return</t>
  </si>
  <si>
    <t xml:space="preserve">Camshaft Comp, Intake </t>
  </si>
  <si>
    <t>Chain cam 98*RH</t>
  </si>
  <si>
    <t>Camshaft-Comp</t>
  </si>
  <si>
    <t>CAP ASSSY, PLUG</t>
  </si>
  <si>
    <t>Chain CAM ,92 RH-2</t>
  </si>
  <si>
    <t>Chain CAM,</t>
  </si>
  <si>
    <t>Chain Drive ,Ek5</t>
  </si>
  <si>
    <t>Chain drive 428H</t>
  </si>
  <si>
    <t>Chain,Cam,92RH2</t>
  </si>
  <si>
    <t>Circle-Type-C</t>
  </si>
  <si>
    <t>Circlip-Type-E</t>
  </si>
  <si>
    <t>Circlip-Type-E,10MM</t>
  </si>
  <si>
    <t>Chain drive DLD-428-HX</t>
  </si>
  <si>
    <t>Chain drive EK5</t>
  </si>
  <si>
    <t>Camshaft valve</t>
  </si>
  <si>
    <t>Clutch Assy One</t>
  </si>
  <si>
    <t>Collet</t>
  </si>
  <si>
    <t xml:space="preserve">Cover Clutch </t>
  </si>
  <si>
    <t>Cover -Clutch,P Silver</t>
  </si>
  <si>
    <t>Cover Generator</t>
  </si>
  <si>
    <t>Cover-Clutch</t>
  </si>
  <si>
    <t>Cover-Clutch ,Inner</t>
  </si>
  <si>
    <t>Flasher</t>
  </si>
  <si>
    <t>Shoe-Brake(2pcs)</t>
  </si>
  <si>
    <t>Cover-Seal, Master Cylinder</t>
  </si>
  <si>
    <t>Cowling,side,RH</t>
  </si>
  <si>
    <t>Damper,RR HUBS</t>
  </si>
  <si>
    <t>Disc, FR Black</t>
  </si>
  <si>
    <t>Disc,FR</t>
  </si>
  <si>
    <t>Disc,FR Silver</t>
  </si>
  <si>
    <t>Disc,RR,Black</t>
  </si>
  <si>
    <t>Element,air filter</t>
  </si>
  <si>
    <t>Element-Air-Filter</t>
  </si>
  <si>
    <t>Element-Oil-Filter</t>
  </si>
  <si>
    <t>Filter assy oil</t>
  </si>
  <si>
    <t>Filter-Assy-Air</t>
  </si>
  <si>
    <t>Lever-Brake</t>
  </si>
  <si>
    <t>Loud sound</t>
  </si>
  <si>
    <t>Filter-Assy-Oil</t>
  </si>
  <si>
    <t>Filter-Oil</t>
  </si>
  <si>
    <t>Front Len Assy Signal LH</t>
  </si>
  <si>
    <t>Fuel Tank</t>
  </si>
  <si>
    <t>Fuse Mint</t>
  </si>
  <si>
    <t>Fuse,7.5A</t>
  </si>
  <si>
    <t>Fuse,Blade,20A</t>
  </si>
  <si>
    <t>Fuse,Blade,30A,Green</t>
  </si>
  <si>
    <t>Fuse,Blade,5A,TAN</t>
  </si>
  <si>
    <t>Fuse,Mini Blade ,20A</t>
  </si>
  <si>
    <t>Fuse,Mint Blade</t>
  </si>
  <si>
    <t>Fuse,Mint Blade,10A</t>
  </si>
  <si>
    <t>Fuse,Slow Blow,BT,40</t>
  </si>
  <si>
    <t>Fuse-Blade,10A</t>
  </si>
  <si>
    <t>Gasket</t>
  </si>
  <si>
    <t xml:space="preserve">Gasket </t>
  </si>
  <si>
    <t>Gasket , Pump Cover</t>
  </si>
  <si>
    <t>Gasket ,Clutch Cover</t>
  </si>
  <si>
    <t>Gasket Clutch Cover</t>
  </si>
  <si>
    <t xml:space="preserve">Gasket Cylinder </t>
  </si>
  <si>
    <t>Gasket Cylinder Base</t>
  </si>
  <si>
    <t>Gasket Cylinder head Cover</t>
  </si>
  <si>
    <t>Gasket Generator Cover</t>
  </si>
  <si>
    <t>Gasket Head</t>
  </si>
  <si>
    <t>Gasket Head Cover</t>
  </si>
  <si>
    <t>Gasket Oil Pan</t>
  </si>
  <si>
    <t>Gasket, Cap</t>
  </si>
  <si>
    <t>Gasket,Generator cover</t>
  </si>
  <si>
    <t>Gasket-Exhaust</t>
  </si>
  <si>
    <t>Pad-Assy-Brake</t>
  </si>
  <si>
    <t>Guide chain FR</t>
  </si>
  <si>
    <t>Grip assy throttle</t>
  </si>
  <si>
    <t>Grip,LH</t>
  </si>
  <si>
    <t>Guard</t>
  </si>
  <si>
    <t>Guide Chain</t>
  </si>
  <si>
    <t>Guide Valve</t>
  </si>
  <si>
    <t>Guide, kick spring</t>
  </si>
  <si>
    <t>Guide-Chain ,FR</t>
  </si>
  <si>
    <t>Guide-Chain,Drive ,FR</t>
  </si>
  <si>
    <t>Guide-Chain,RR</t>
  </si>
  <si>
    <t>Guide-Chain,UPP</t>
  </si>
  <si>
    <t>Guide-Valve</t>
  </si>
  <si>
    <t>Handle,P,Silver</t>
  </si>
  <si>
    <t>Housing comp clutch</t>
  </si>
  <si>
    <t>Hub clutch</t>
  </si>
  <si>
    <t>Impeller</t>
  </si>
  <si>
    <t>Lamp Tail</t>
  </si>
  <si>
    <t>Lamp-Assy-Signal,FR</t>
  </si>
  <si>
    <t>Shim T=3.4</t>
  </si>
  <si>
    <t>Shim T=3.5</t>
  </si>
  <si>
    <t>Shim T=3.45</t>
  </si>
  <si>
    <t>Lamp-Assy-Signal,RR</t>
  </si>
  <si>
    <t>Lens signal FR LH</t>
  </si>
  <si>
    <t>Lens signal FR RH</t>
  </si>
  <si>
    <t>Rim RR 1.85*16</t>
  </si>
  <si>
    <t>Lens signal RR RH</t>
  </si>
  <si>
    <t>Lens-Comp</t>
  </si>
  <si>
    <t>Lens-Comp, Head Lamp</t>
  </si>
  <si>
    <t>Lens-Signal-Lamp,FR</t>
  </si>
  <si>
    <t>Lever assy grip clutch</t>
  </si>
  <si>
    <t xml:space="preserve">Lens-Signal-Lamp,FR </t>
  </si>
  <si>
    <t>Lever Assy Chan</t>
  </si>
  <si>
    <t>Lever Brake ,Pedal</t>
  </si>
  <si>
    <t>Lever Brake Pedal</t>
  </si>
  <si>
    <t>Lever Change ,Pedal</t>
  </si>
  <si>
    <t>Lever grip clutch</t>
  </si>
  <si>
    <t>Lever-Assy-Grip,Cuit</t>
  </si>
  <si>
    <t>Lever-Assy-KIC</t>
  </si>
  <si>
    <t>Lever-Comp,Drum Posi</t>
  </si>
  <si>
    <t>Lever-Comp,Netural P</t>
  </si>
  <si>
    <t>Lever-Grip,Front Brake</t>
  </si>
  <si>
    <t>Nipple Spoke</t>
  </si>
  <si>
    <t>Nozzle-Injection</t>
  </si>
  <si>
    <t>Nut,Valve Adjus</t>
  </si>
  <si>
    <t>O Ring, 21MM</t>
  </si>
  <si>
    <t>Camshaft valve intake</t>
  </si>
  <si>
    <t>Pad Assy Brake, Front</t>
  </si>
  <si>
    <t>Pad Assy Brake,Rear</t>
  </si>
  <si>
    <t>Pan Oil</t>
  </si>
  <si>
    <t>Past Description-Bulb,12V-1.7W</t>
  </si>
  <si>
    <t>Pin Cotter ,2.5x18</t>
  </si>
  <si>
    <t>Pin Cotter, 3.0</t>
  </si>
  <si>
    <t>Pin Cotter,1.6x15</t>
  </si>
  <si>
    <t>Pin Cotter,2.5x15</t>
  </si>
  <si>
    <t>Pin Cotter,2.5x20</t>
  </si>
  <si>
    <t>Pin Cotter,3.0x25</t>
  </si>
  <si>
    <t>Pin Cotter,3x35</t>
  </si>
  <si>
    <t>Pin Hanger</t>
  </si>
  <si>
    <t>Pin,Hanger</t>
  </si>
  <si>
    <t>Pin-Cotter</t>
  </si>
  <si>
    <t>Pin-Cotter,2.0</t>
  </si>
  <si>
    <t>Pin-Cotter,2.0x15</t>
  </si>
  <si>
    <t>Pin-Cotter,2.0x18</t>
  </si>
  <si>
    <t>Pin-Cotter,4.0</t>
  </si>
  <si>
    <t>Pin-Cotter,4.0x30</t>
  </si>
  <si>
    <t>Pin-Piston</t>
  </si>
  <si>
    <t>Piston Engine</t>
  </si>
  <si>
    <t>Piston-Comp-Brake</t>
  </si>
  <si>
    <t>Plate clutch operation</t>
  </si>
  <si>
    <t>Plate friction ID=100</t>
  </si>
  <si>
    <t>Plate-clutch</t>
  </si>
  <si>
    <t>Plate-Clutch</t>
  </si>
  <si>
    <t>Plate-Friction</t>
  </si>
  <si>
    <t>Plug cap</t>
  </si>
  <si>
    <t>Plug-Spark,CR7</t>
  </si>
  <si>
    <t>Plug-Spark,CR7H</t>
  </si>
  <si>
    <t>Plug-Spark,CR8E</t>
  </si>
  <si>
    <t>Pump Fuel</t>
  </si>
  <si>
    <t>Pump, fuel</t>
  </si>
  <si>
    <t>Race Steering</t>
  </si>
  <si>
    <t>Race,Roller,32005JRRS</t>
  </si>
  <si>
    <t>Regular-Volta GE</t>
  </si>
  <si>
    <t xml:space="preserve">Regulator-Volta </t>
  </si>
  <si>
    <t>Ring Set  Piston</t>
  </si>
  <si>
    <t>Ring Snep</t>
  </si>
  <si>
    <t xml:space="preserve">Ring Snep,Piston  </t>
  </si>
  <si>
    <t xml:space="preserve">Ring Snep,Piston Pin </t>
  </si>
  <si>
    <t>Ring-0</t>
  </si>
  <si>
    <t>Ring-0,18.8*1.9</t>
  </si>
  <si>
    <t>Ring-0,19.5*1.5</t>
  </si>
  <si>
    <t>Ring-0,52.6*2.4</t>
  </si>
  <si>
    <t>Ring-0,59.6*2.4</t>
  </si>
  <si>
    <t>Ring-0,86*1.9</t>
  </si>
  <si>
    <t>Ring-0,Adjust Cap</t>
  </si>
  <si>
    <t>Screw, value Adjust</t>
  </si>
  <si>
    <t>Seal Oil S40626NS</t>
  </si>
  <si>
    <t>Seal Oil SD 3476</t>
  </si>
  <si>
    <t>Seal oil,FPJ740</t>
  </si>
  <si>
    <t>Seal-Oil</t>
  </si>
  <si>
    <t>Seal-Oil,32x52x10</t>
  </si>
  <si>
    <t>Seal-Oil,RVCI 5x8.7</t>
  </si>
  <si>
    <t>Seal-Oil,TC 32457</t>
  </si>
  <si>
    <t>Sensor,Speed</t>
  </si>
  <si>
    <t>Shaft-Kick</t>
  </si>
  <si>
    <t>Shaft-Rocker</t>
  </si>
  <si>
    <t>Shock absorber silver</t>
  </si>
  <si>
    <t>Shoe-Brake</t>
  </si>
  <si>
    <t>Socket-Assy, Head Lamp</t>
  </si>
  <si>
    <t>Spark Plugs</t>
  </si>
  <si>
    <t>Spoke-inner,FR,228MMx165D</t>
  </si>
  <si>
    <t>Spoke-Inner,RR,LH,193.1MMX165D</t>
  </si>
  <si>
    <t>Spoke-inner,RR,RH189.MMx160D</t>
  </si>
  <si>
    <t>Spring</t>
  </si>
  <si>
    <t>Spring- Tension</t>
  </si>
  <si>
    <t>Spring, Brake Pedal</t>
  </si>
  <si>
    <t>Spring,Change Pedal</t>
  </si>
  <si>
    <t>Spring,Step Return, L</t>
  </si>
  <si>
    <t>Sprocket</t>
  </si>
  <si>
    <t>Sprocket Output 14T</t>
  </si>
  <si>
    <t>Bolt,connecting rod</t>
  </si>
  <si>
    <t>Shim T=2.6</t>
  </si>
  <si>
    <t>Shim T=2.65</t>
  </si>
  <si>
    <t>Shim T=2.9</t>
  </si>
  <si>
    <t>Shim T=3.1</t>
  </si>
  <si>
    <t>Shim T=3.15</t>
  </si>
  <si>
    <t>Shim T=3.2</t>
  </si>
  <si>
    <t>Shim T=3.25</t>
  </si>
  <si>
    <t>Shim T=3.3</t>
  </si>
  <si>
    <t>Shim T=3.35</t>
  </si>
  <si>
    <t>Sprocket-Hub,42T</t>
  </si>
  <si>
    <t>Sprocket-Hub,46T</t>
  </si>
  <si>
    <t>Starter Electric</t>
  </si>
  <si>
    <t>Startor</t>
  </si>
  <si>
    <t>Stay,Step Holder,RR</t>
  </si>
  <si>
    <t>Step FR RH</t>
  </si>
  <si>
    <t>Stand side FS black</t>
  </si>
  <si>
    <t>Step,FR P Silver</t>
  </si>
  <si>
    <t>Step,FR,LH</t>
  </si>
  <si>
    <t xml:space="preserve">Step,FR,LH </t>
  </si>
  <si>
    <t>Step,FR,LH,P Silver</t>
  </si>
  <si>
    <t>Step,FR,RH</t>
  </si>
  <si>
    <t>Step,RR</t>
  </si>
  <si>
    <t>Step,RR LH</t>
  </si>
  <si>
    <t>Step,RR,LH</t>
  </si>
  <si>
    <t>Step,RR,RH</t>
  </si>
  <si>
    <t>Stopper-Brake,Piston</t>
  </si>
  <si>
    <t xml:space="preserve">Switch  </t>
  </si>
  <si>
    <t>Switch Brake</t>
  </si>
  <si>
    <t>Tank-Comp-Fuel,FSB</t>
  </si>
  <si>
    <t>Tappet</t>
  </si>
  <si>
    <t>Tensioner,Assy</t>
  </si>
  <si>
    <t>Tire,FR ,3.00-2</t>
  </si>
  <si>
    <t>Tire,FR 110/70-71</t>
  </si>
  <si>
    <t>Tire,RR 140/70-17 66</t>
  </si>
  <si>
    <t>Tire,RR,4.60-18,63P</t>
  </si>
  <si>
    <t>TUBE TIRE,120/80-18</t>
  </si>
  <si>
    <t>TUBE TIRE,80/100-21</t>
  </si>
  <si>
    <t>Valve Exhaust</t>
  </si>
  <si>
    <t>Valve,ISC</t>
  </si>
  <si>
    <t>Valve,Tire</t>
  </si>
  <si>
    <t>Valve-Exhaust</t>
  </si>
  <si>
    <t>Valve-Intake</t>
  </si>
  <si>
    <t>Plug spark CR9E</t>
  </si>
  <si>
    <t>Wahsher</t>
  </si>
  <si>
    <t>Washer</t>
  </si>
  <si>
    <t>Washer,7*28*1.6</t>
  </si>
  <si>
    <t>FILTER-ASSY-AIR</t>
  </si>
  <si>
    <t>Lamp</t>
  </si>
  <si>
    <t>LEVER-BRAKE,PEDAL</t>
  </si>
  <si>
    <t>BOLT,BANK SENSOR</t>
  </si>
  <si>
    <t>Stay, step holder, FR, LH</t>
  </si>
  <si>
    <t>Cover head lamp,B.white</t>
  </si>
  <si>
    <t>Spoke-inner FR,RH</t>
  </si>
  <si>
    <t>Spoke-inner FR,LH</t>
  </si>
  <si>
    <t>Nipple-spoke</t>
  </si>
  <si>
    <t>Race,Steering</t>
  </si>
  <si>
    <t>Grip,Holder LH</t>
  </si>
  <si>
    <t>Grip,Assy throttle</t>
  </si>
  <si>
    <t>PAD-ASSY-BRAKE</t>
  </si>
  <si>
    <t>Case-chain</t>
  </si>
  <si>
    <t>SPROCKET-OUTPUT,15T,#520</t>
  </si>
  <si>
    <t>SPROCKET-HUB,46T</t>
  </si>
  <si>
    <t>CHAIN,DRIVE,DID520VEX114L</t>
  </si>
  <si>
    <t>PLATE-FRICTION</t>
  </si>
  <si>
    <t>GASKET,CLUTCH COVER</t>
  </si>
  <si>
    <t>KIT-ACCESSORY,TANK BAG BRACKET</t>
  </si>
  <si>
    <t>KIT-ACCESSORY,PANNIER BRACKET</t>
  </si>
  <si>
    <t>SPROCKET-OUTPUT,14T</t>
  </si>
  <si>
    <t>CHAIN,DRIVE,EK520RMX112L</t>
  </si>
  <si>
    <t>SEAL-OIL</t>
  </si>
  <si>
    <t>COVER-HANDLE,LH,EBONY</t>
  </si>
  <si>
    <t>COVER-HANDLE,RH,EBONY</t>
  </si>
  <si>
    <t>NUT,LOCK,FLANGED,6MM</t>
  </si>
  <si>
    <t>BOLT-FLANGED,6X12</t>
  </si>
  <si>
    <t>TIRE,FR,2.75-21 45P,GP-21F</t>
  </si>
  <si>
    <t>TIRE,RR,4310-18 59P,GP-22R</t>
  </si>
  <si>
    <t>TUBE-TIRE,2.75-21</t>
  </si>
  <si>
    <t>LEVER-GRIP,FRONT BRAKE</t>
  </si>
  <si>
    <t>SPROCKET-OUTPUT,15T</t>
  </si>
  <si>
    <t>SPROCKET-HUB,43T</t>
  </si>
  <si>
    <t>CHAIN,DRIVE,EK525ZX-112L</t>
  </si>
  <si>
    <t>PLATE-FRICTION,T=2.8</t>
  </si>
  <si>
    <t>SPROCKET-OUTPUT,16T,#520</t>
  </si>
  <si>
    <t>TIRE RR90/100-16</t>
  </si>
  <si>
    <t>TIRE,FR,70/100-19 42P,GP-21F</t>
  </si>
  <si>
    <t>SHOCKABSORBER,S.RED</t>
  </si>
  <si>
    <t>Plate-friction</t>
  </si>
  <si>
    <t>Hose-cooling 5.5*10.5*650</t>
  </si>
  <si>
    <t>TUBE TIRE ( Pcs= KG)</t>
  </si>
  <si>
    <t>KIT-ACCESSORY,RADIATOR SCREEN ( Pcs= KG)</t>
  </si>
  <si>
    <t>KIT-ACCESSORY, TANK BAG ( Pcs= KG)</t>
  </si>
  <si>
    <t>KIT-ACCESSORY, TANK PAD ( Pcs= KG)</t>
  </si>
  <si>
    <t>KIT-ACC,PANNIER(SOFT-LUGGAGE) ( Pcs= KG)</t>
  </si>
  <si>
    <t>Cover,visor</t>
  </si>
  <si>
    <t>KIT-ACCESSORY,FRAME SLIDER ( Pcs= KG)</t>
  </si>
  <si>
    <t>Crank shaft-COMP</t>
  </si>
  <si>
    <t>Tube­tire,90/100­16</t>
  </si>
  <si>
    <t>Stay  step  holder  FR  RH</t>
  </si>
  <si>
    <t>Key  lock  blank</t>
  </si>
  <si>
    <t>Pin,  12*37.5</t>
  </si>
  <si>
    <t>Pin,  6*40</t>
  </si>
  <si>
    <t>Spring  step  RR</t>
  </si>
  <si>
    <t>Collar,step</t>
  </si>
  <si>
    <t>Fender­front,M.M.C.gray</t>
  </si>
  <si>
    <t>Mirror - Assly , RH</t>
  </si>
  <si>
    <t>Mirror - Assly , LH</t>
  </si>
  <si>
    <t>Cable-starter</t>
  </si>
  <si>
    <t>Cable throttle closing</t>
  </si>
  <si>
    <t>Cable throttle opening</t>
  </si>
  <si>
    <t>Cable,speedometer</t>
  </si>
  <si>
    <t>Plug-spark, CR6HSA(NGK)</t>
  </si>
  <si>
    <t>Seal-oil</t>
  </si>
  <si>
    <t>Race,steering stem bearing</t>
  </si>
  <si>
    <t>Grip-assy,throttle</t>
  </si>
  <si>
    <t>Cone,steering stem bearing</t>
  </si>
  <si>
    <t>Race steering stem bearing</t>
  </si>
  <si>
    <t>Lever grip front brake</t>
  </si>
  <si>
    <t>Handle-comp,RH black</t>
  </si>
  <si>
    <t>Handle-comp,LH black</t>
  </si>
  <si>
    <t>Disc RR</t>
  </si>
  <si>
    <t>Spoke-inner RR</t>
  </si>
  <si>
    <t>Pad-Assy -Brake,Rear</t>
  </si>
  <si>
    <t>Pipe Fork inner</t>
  </si>
  <si>
    <t>Spring front fork</t>
  </si>
  <si>
    <t>Disc RR silver</t>
  </si>
  <si>
    <t xml:space="preserve">Seal Oil </t>
  </si>
  <si>
    <t>Mark,windshield Kawasaki</t>
  </si>
  <si>
    <t>Shock absorber,black+black</t>
  </si>
  <si>
    <t>Baut oil Z250</t>
  </si>
  <si>
    <t>Jacket L</t>
  </si>
  <si>
    <t>Jacket</t>
  </si>
  <si>
    <t>Real Sport Helmet (Black)</t>
  </si>
  <si>
    <t>CHAIN SPROCKET SET</t>
  </si>
  <si>
    <t>Front Brake Shoe,R</t>
  </si>
  <si>
    <t>Front Brake Shoe,L</t>
  </si>
  <si>
    <t>PAD-ASSY-BRAKE , Front</t>
  </si>
  <si>
    <t>Signal Lamp (RR,LH,RH)</t>
  </si>
  <si>
    <t>Weight,handle</t>
  </si>
  <si>
    <t>Screw,8*45</t>
  </si>
  <si>
    <t>Lens signal lamp RR</t>
  </si>
  <si>
    <t>CARBURETOR-ASSY</t>
  </si>
  <si>
    <t>CLUTCH-ONEWAY</t>
  </si>
  <si>
    <t>CABLE-SPEEDMETER</t>
  </si>
  <si>
    <t>"125 3V ie" S</t>
  </si>
  <si>
    <t>"PRIMAVERA" S</t>
  </si>
  <si>
    <t>"SPRINT" SHIE</t>
  </si>
  <si>
    <t>"SPRINT" STIC</t>
  </si>
  <si>
    <t>"VESPA" FRONT</t>
  </si>
  <si>
    <t>"VESPA" STICK</t>
  </si>
  <si>
    <t>(CHENG SHIN / MAXXIS) Tyre(Rear)</t>
  </si>
  <si>
    <t>12V-10W AMBER LAMP</t>
  </si>
  <si>
    <t>3V ENGINE SHOP TOOL KIT</t>
  </si>
  <si>
    <t>ACG STATOR</t>
  </si>
  <si>
    <t>AIR CLEANER B</t>
  </si>
  <si>
    <t>AIR FILTER</t>
  </si>
  <si>
    <t>AIR INLET PIPE</t>
  </si>
  <si>
    <t>Antenna for i</t>
  </si>
  <si>
    <t xml:space="preserve">BATTERY 12V-6Ah </t>
  </si>
  <si>
    <t>BEARING (Upper bottom (Bearing))</t>
  </si>
  <si>
    <t>Bellows</t>
  </si>
  <si>
    <t>BRAKE COUPLE, Front</t>
  </si>
  <si>
    <t>BRAKE COUPLE PADS</t>
  </si>
  <si>
    <t>BRAKE DISK</t>
  </si>
  <si>
    <t>BRAKE DISK (D.240 - SP.5)</t>
  </si>
  <si>
    <t>BRAKE HYDRAUL</t>
  </si>
  <si>
    <t>BRAKE LEVER</t>
  </si>
  <si>
    <t>BRAKE PADS  B</t>
  </si>
  <si>
    <t>BRAKE PADS PAIR</t>
  </si>
  <si>
    <t>BRAKE PUMP (V</t>
  </si>
  <si>
    <t>BRAKE SHOES K</t>
  </si>
  <si>
    <t>BULB 12 V,10</t>
  </si>
  <si>
    <t>BULB 12V-55/60W</t>
  </si>
  <si>
    <t>Cap for rear</t>
  </si>
  <si>
    <t>CENTRAL STAND WITH IP</t>
  </si>
  <si>
    <t>CENTRIFUGAL C</t>
  </si>
  <si>
    <t>CLAMP</t>
  </si>
  <si>
    <t>Close gas con</t>
  </si>
  <si>
    <t>CLOSING KNOB</t>
  </si>
  <si>
    <t>COMPL. LEFT OUTER TUBE</t>
  </si>
  <si>
    <t>COMPL. RIGHT OUTER TUBE</t>
  </si>
  <si>
    <t>COMPLETE AIR</t>
  </si>
  <si>
    <t>COMPLETE CENT</t>
  </si>
  <si>
    <t>COMPLETE CONV</t>
  </si>
  <si>
    <t>COMPLETE FRONT</t>
  </si>
  <si>
    <t>COMPLETE FUEL</t>
  </si>
  <si>
    <t>COMPLETE GAS</t>
  </si>
  <si>
    <t>COMPLETE HEAD</t>
  </si>
  <si>
    <t>COMPLETE INTA</t>
  </si>
  <si>
    <t>COMPLETE LEFT FOOTREST</t>
  </si>
  <si>
    <t>COMPLETE OIL</t>
  </si>
  <si>
    <t>COMPLETE RIGHT  FOOTREST</t>
  </si>
  <si>
    <t>COMPLETE ROLL</t>
  </si>
  <si>
    <t>Complete speed</t>
  </si>
  <si>
    <t>COMPLETE STATOR</t>
  </si>
  <si>
    <t>COMPLETE TAIL</t>
  </si>
  <si>
    <t>COMPLETE VENT</t>
  </si>
  <si>
    <t>CONTR. SLEEVE</t>
  </si>
  <si>
    <t>COOLING COVER</t>
  </si>
  <si>
    <t>COUPLING</t>
  </si>
  <si>
    <t>COVER FOR TRA</t>
  </si>
  <si>
    <t>CRANKCASE/CYL</t>
  </si>
  <si>
    <t>Crest</t>
  </si>
  <si>
    <t>CYLINDER HEAD</t>
  </si>
  <si>
    <t>DRIVE BELT</t>
  </si>
  <si>
    <t>DRIVEN PULLEY</t>
  </si>
  <si>
    <t>Edge protecti</t>
  </si>
  <si>
    <t>EDGE SHIELD -</t>
  </si>
  <si>
    <t>ELECTRONIC CO</t>
  </si>
  <si>
    <t>ELETTRICAL DE</t>
  </si>
  <si>
    <t>ELETTRONIC DEVICE</t>
  </si>
  <si>
    <t>EXTERNAL GASK</t>
  </si>
  <si>
    <t>FIXED DRIVEN</t>
  </si>
  <si>
    <t>FLASHING DEVI</t>
  </si>
  <si>
    <t>Front brake disc d.260</t>
  </si>
  <si>
    <t>FRONT FENDER</t>
  </si>
  <si>
    <t>FRONT LEFT SIGNAL LAMP AND CITY LIGHT</t>
  </si>
  <si>
    <t>FRONT LEFT TU</t>
  </si>
  <si>
    <t>FRONT RIGHT SIGN. LAMP AND CITY LIGHT</t>
  </si>
  <si>
    <t>FRONT RIGHT T</t>
  </si>
  <si>
    <t>Front suspension arm cover cpl. X S.P.</t>
  </si>
  <si>
    <t>FRONT TYRE</t>
  </si>
  <si>
    <t>FRONT WHEEL</t>
  </si>
  <si>
    <t>FRONT WHEEL Hub</t>
  </si>
  <si>
    <t>FUEL INJECTOR</t>
  </si>
  <si>
    <t>FUEL LEVEL GA</t>
  </si>
  <si>
    <t>GASKET</t>
  </si>
  <si>
    <t>H.T. CABLE</t>
  </si>
  <si>
    <t>H.T. COIL</t>
  </si>
  <si>
    <t>H.T. TERMINAL</t>
  </si>
  <si>
    <t>HALOGEN LAMP</t>
  </si>
  <si>
    <t>HEAD/CYLINDER</t>
  </si>
  <si>
    <t>HEADLIGHT FRAME</t>
  </si>
  <si>
    <t>HEATED LAMBDA</t>
  </si>
  <si>
    <t>HOSE CLAMP</t>
  </si>
  <si>
    <t>IMMOBILIZER A</t>
  </si>
  <si>
    <t>IMMOBILIZER ANTENNA</t>
  </si>
  <si>
    <t>INLET VOLUM</t>
  </si>
  <si>
    <t>INTAKE FITTIN</t>
  </si>
  <si>
    <t>KLAXON</t>
  </si>
  <si>
    <t>KNOB</t>
  </si>
  <si>
    <t>Knob</t>
  </si>
  <si>
    <t>LAMBDA SENSOR</t>
  </si>
  <si>
    <t>LAMP 12V/35/3</t>
  </si>
  <si>
    <t>Lamp 12V-5W</t>
  </si>
  <si>
    <t>LATERAL STAND</t>
  </si>
  <si>
    <t>Left  Rear Mirror</t>
  </si>
  <si>
    <t>LEFT HAND GRI</t>
  </si>
  <si>
    <t>LEFT HANDLE S</t>
  </si>
  <si>
    <t>LEFT REAR VIEW MIRROR</t>
  </si>
  <si>
    <t>Matt black front side protect primavera</t>
  </si>
  <si>
    <t>Licence plate</t>
  </si>
  <si>
    <t>LICENCE PLATE</t>
  </si>
  <si>
    <t>Lower molding</t>
  </si>
  <si>
    <t>Middle moldin</t>
  </si>
  <si>
    <t>MINIMUM PRESSURE OIL SWITCH</t>
  </si>
  <si>
    <t>MOVABLE DRIVE</t>
  </si>
  <si>
    <t>OIL BREATHER</t>
  </si>
  <si>
    <t>OIL FILTER PL</t>
  </si>
  <si>
    <t>OIL PAN</t>
  </si>
  <si>
    <t>Open gas cont</t>
  </si>
  <si>
    <t>O-RING 31.47x</t>
  </si>
  <si>
    <t>ORNAMENT,FR P</t>
  </si>
  <si>
    <t>PIPE FITTING</t>
  </si>
  <si>
    <t>PIPINGS RETAI</t>
  </si>
  <si>
    <t>PLATE OF REAR</t>
  </si>
  <si>
    <t>PROTECTION CAP</t>
  </si>
  <si>
    <t>PUSH BUTTON</t>
  </si>
  <si>
    <t>REAR  MUDGARD(ENGINE)</t>
  </si>
  <si>
    <t>REAR BRAKE DR</t>
  </si>
  <si>
    <t>REAR BRAKE LE</t>
  </si>
  <si>
    <t>REAR INTERNAL</t>
  </si>
  <si>
    <t>REAR LAMP</t>
  </si>
  <si>
    <t>REAR LEFT LAMP</t>
  </si>
  <si>
    <t>REAR LEFT TURN</t>
  </si>
  <si>
    <t>REAR MUDGUARD</t>
  </si>
  <si>
    <t>REAR RIGHT LAMP</t>
  </si>
  <si>
    <t>REAR RIGHT TU</t>
  </si>
  <si>
    <t>REAR SHOCK AB</t>
  </si>
  <si>
    <t>REAR SHOCK ABSORBER ASSY</t>
  </si>
  <si>
    <t>REAR WHEEL (3</t>
  </si>
  <si>
    <t>Rear Wheel 14" x 2.50"</t>
  </si>
  <si>
    <t>REGISTER OF T</t>
  </si>
  <si>
    <t>REMOTE CONTR.</t>
  </si>
  <si>
    <t>REMOTE CONTRO</t>
  </si>
  <si>
    <t>REMOVABLE CLA</t>
  </si>
  <si>
    <t>Right  Rear Mirror</t>
  </si>
  <si>
    <t>RIGHT HAND GR</t>
  </si>
  <si>
    <t>RIGHT REAR VIEW MIRROR</t>
  </si>
  <si>
    <t>ROLLER ASSEMB</t>
  </si>
  <si>
    <t>ROLLER ASSY</t>
  </si>
  <si>
    <t>ROLLER CONTAI</t>
  </si>
  <si>
    <t>ROTOR WITH FR</t>
  </si>
  <si>
    <t>ROUGHT KEY WITH TRASPONDER (USER)</t>
  </si>
  <si>
    <t>SET CYLINDER</t>
  </si>
  <si>
    <t>Silencer with</t>
  </si>
  <si>
    <t>SLIDING PAD</t>
  </si>
  <si>
    <t>SPARK HOLE GA</t>
  </si>
  <si>
    <t>SPARK PLUG CA</t>
  </si>
  <si>
    <t>SPARK PLUG NG</t>
  </si>
  <si>
    <t>SPEEDOMETER</t>
  </si>
  <si>
    <t>SPRING B125</t>
  </si>
  <si>
    <t>STAND WITH I.</t>
  </si>
  <si>
    <t>STOP CABLE/PI</t>
  </si>
  <si>
    <t>SUCTION TUBE</t>
  </si>
  <si>
    <t>SWITCH</t>
  </si>
  <si>
    <t>THERMAL PROTE</t>
  </si>
  <si>
    <t>VALVOLINE GEAR OIL</t>
  </si>
  <si>
    <t>THERMIC SENSO</t>
  </si>
  <si>
    <t>THROTTLE BODY</t>
  </si>
  <si>
    <t>THROTTLE BODY ASSY Ø28</t>
  </si>
  <si>
    <t>TRANSMISSION</t>
  </si>
  <si>
    <t>TUBELESS VALV</t>
  </si>
  <si>
    <t>TYRE 120/70-12</t>
  </si>
  <si>
    <t>Upper molding</t>
  </si>
  <si>
    <t>V-BELT</t>
  </si>
  <si>
    <t>Rear Carrier LX/S</t>
  </si>
  <si>
    <t>VespaS Flyscreen</t>
  </si>
  <si>
    <t>Chrome Rear Side Protection</t>
  </si>
  <si>
    <t>Front Bumber</t>
  </si>
  <si>
    <t>Chrome Front Side Protection</t>
  </si>
  <si>
    <t>Rear Rock</t>
  </si>
  <si>
    <t>Chrome top box support</t>
  </si>
  <si>
    <t>Footrest mat</t>
  </si>
  <si>
    <t>Top box</t>
  </si>
  <si>
    <t>Complete windshield transparent</t>
  </si>
  <si>
    <t>HANDLEBAR TOP COVER</t>
  </si>
  <si>
    <t>LEFT PASSENGER FOOTBOARD</t>
  </si>
  <si>
    <t>LOWER HANDLEBAR COVER</t>
  </si>
  <si>
    <t>Complete centrifugal clutch group</t>
  </si>
  <si>
    <t>Washer for steering column (3,2x40x2,5)</t>
  </si>
  <si>
    <t>Tyre 120/70-11" (Deestone)</t>
  </si>
  <si>
    <t>RIGHT PASSENGER FOOTBOARD</t>
  </si>
  <si>
    <t>RIGHT REAR-VIEW MIRROR</t>
  </si>
  <si>
    <t>ROLLER CONTAINER ASSY</t>
  </si>
  <si>
    <t>FOOTREST EDGE-RH SIDE</t>
  </si>
  <si>
    <t>FOOTREST EDGE-LH SIDE</t>
  </si>
  <si>
    <t>COMPLETE FUEL PUMP</t>
  </si>
  <si>
    <t>STEERING COLUMN WASHER ET4 50/125 M.02.</t>
  </si>
  <si>
    <t>COMPLETE CENTRIFUGAL CLUTCH GROUP</t>
  </si>
  <si>
    <t>Brake Lever</t>
  </si>
  <si>
    <t>GRIP COUPLE RIGHT</t>
  </si>
  <si>
    <t>GRIP COUPLE LEFT</t>
  </si>
  <si>
    <t>HANDLE RING</t>
  </si>
  <si>
    <t>REAR BRAKE CONTROL TRANSM.</t>
  </si>
  <si>
    <t>CLAMP FASTERING REAR-VIEW MIRROR</t>
  </si>
  <si>
    <t>RIGHT SIDE SHIELD BOARD</t>
  </si>
  <si>
    <t>COMPLETE TAIL LAMP</t>
  </si>
  <si>
    <t>SYMMETRICAL COMPLETEHEADLAMP</t>
  </si>
  <si>
    <t>PROTECTION WASHER</t>
  </si>
  <si>
    <t>REAR RIGHT TURN SIGNAL LAMP</t>
  </si>
  <si>
    <t>REAR LEFT TURN SIGNAL LAMP</t>
  </si>
  <si>
    <t>COMPLETE GROUP PUMP</t>
  </si>
  <si>
    <t>LEFT FRONT TURN SIGNAL LAMP</t>
  </si>
  <si>
    <t>FRONT HANDLEBARS COVER GREEN 326/A</t>
  </si>
  <si>
    <t>RIGHT HANDLE</t>
  </si>
  <si>
    <t>LEFT HANDLE</t>
  </si>
  <si>
    <t>HANDLEBARS COVER GREEN 326/A</t>
  </si>
  <si>
    <t>BLANK KEY WITH TRANSPONDER</t>
  </si>
  <si>
    <t>BEARING (Upper Top (Bearing)</t>
  </si>
  <si>
    <t>DASTONE TYRE 120/70-10</t>
  </si>
  <si>
    <t>Rear brake lever complete transmission</t>
  </si>
  <si>
    <t>Headlight,RH</t>
  </si>
  <si>
    <t>Ignition Coil</t>
  </si>
  <si>
    <t>carburetor PZ30</t>
  </si>
  <si>
    <t>Inner Tube</t>
  </si>
  <si>
    <t>Switch, Engine Stop</t>
  </si>
  <si>
    <t>Switch, Head Lamp</t>
  </si>
  <si>
    <t>Igniter Unit</t>
  </si>
  <si>
    <t xml:space="preserve">TAIL LAMP </t>
  </si>
  <si>
    <t xml:space="preserve">GLASS </t>
  </si>
  <si>
    <t xml:space="preserve">HEAD LAMP </t>
  </si>
  <si>
    <t>Main Leaf Spring</t>
  </si>
  <si>
    <t>Carburetor Adaptor</t>
  </si>
  <si>
    <t>Meter</t>
  </si>
  <si>
    <t>Mainlines</t>
  </si>
  <si>
    <t>Igniter 18 degree</t>
  </si>
  <si>
    <t>Mileage Line</t>
  </si>
  <si>
    <t>Main lines(contain 3 relays)</t>
  </si>
  <si>
    <t>Flasher same as B2-I</t>
  </si>
  <si>
    <t>Timing belt</t>
  </si>
  <si>
    <t>Fan belt</t>
  </si>
  <si>
    <t>Reverse Gear Box</t>
  </si>
  <si>
    <t>Fans</t>
  </si>
  <si>
    <t>CYLINDER  ASSY &amp; PISTON ASSY</t>
  </si>
  <si>
    <t>Front cover with plastic decorative</t>
  </si>
  <si>
    <t>Engine</t>
  </si>
  <si>
    <t>Speedmeter Support</t>
  </si>
  <si>
    <t>Front Brake Shaft</t>
  </si>
  <si>
    <t>Handle Grip (Left &amp; Right)</t>
  </si>
  <si>
    <t>Brake Handle ( Left &amp; Right)</t>
  </si>
  <si>
    <t>Coil Spring</t>
  </si>
  <si>
    <t>Front Horn</t>
  </si>
  <si>
    <t xml:space="preserve">METER </t>
  </si>
  <si>
    <t xml:space="preserve">Bearing </t>
  </si>
  <si>
    <t>Bearing N1702</t>
  </si>
  <si>
    <t>Bearing NS7S</t>
  </si>
  <si>
    <t>Headlight,LH</t>
  </si>
  <si>
    <t>Reverse Cable</t>
  </si>
  <si>
    <t>The friction plate+the Steel sheet, 1Set I Clutch assembly contain 7 sets of the friction, plate+the Steel plate</t>
  </si>
  <si>
    <t>Gasoline filter</t>
  </si>
  <si>
    <t>Head Lamp (l Pair) same as B2-1 ( R )</t>
  </si>
  <si>
    <t>Head Lamp (l Pair) same as B2-1 ( L )</t>
  </si>
  <si>
    <t>Mileage Line same as B2-1</t>
  </si>
  <si>
    <t xml:space="preserve">Gasoline filter </t>
  </si>
  <si>
    <t>Air filter Element(B2-I)</t>
  </si>
  <si>
    <t>Clutch assembly (Auto 465 engine type)</t>
  </si>
  <si>
    <t>Air Cleaner pipe</t>
  </si>
  <si>
    <t>Clips of Spring Steel Plate</t>
  </si>
  <si>
    <t>Muffler (front)</t>
  </si>
  <si>
    <t>Muffler (rear)</t>
  </si>
  <si>
    <t>Muffler Asbestos Connection 1</t>
  </si>
  <si>
    <t>Rubber Fender</t>
  </si>
  <si>
    <t>Speedmeter Cable</t>
  </si>
  <si>
    <t>U Screws</t>
  </si>
  <si>
    <t>Wheel eyebrow decorative</t>
  </si>
  <si>
    <t xml:space="preserve">REAR AXLE </t>
  </si>
  <si>
    <t xml:space="preserve">FRONT MUDGUARD </t>
  </si>
  <si>
    <t>ROOF &amp; RAIN COVER</t>
  </si>
  <si>
    <t>Bearing *200121</t>
  </si>
  <si>
    <t>Bearing //PO100</t>
  </si>
  <si>
    <t>Propeller Shaft Joint</t>
  </si>
  <si>
    <t>Fuel Tank Holder</t>
  </si>
  <si>
    <t>Piston Ring 50</t>
  </si>
  <si>
    <t>Handle brake cable</t>
  </si>
  <si>
    <t>throttle cable</t>
  </si>
  <si>
    <t>Turning Cable</t>
  </si>
  <si>
    <t>Air filter Element(B2-1)</t>
  </si>
  <si>
    <t>Handle brake cable same as B2-1</t>
  </si>
  <si>
    <t>Gears Cable</t>
  </si>
  <si>
    <t xml:space="preserve">Turning Cable </t>
  </si>
  <si>
    <t>Grips(Left&amp;Right)</t>
  </si>
  <si>
    <t>Handle Bar</t>
  </si>
  <si>
    <t>Horn</t>
  </si>
  <si>
    <t>Rear Brake Wire</t>
  </si>
  <si>
    <t>Reverse horn</t>
  </si>
  <si>
    <t>Three Wheel Exchange Control</t>
  </si>
  <si>
    <t>Handle Switch(R)</t>
  </si>
  <si>
    <t>Piston</t>
  </si>
  <si>
    <t xml:space="preserve"> Valve Sets</t>
  </si>
  <si>
    <t>Steering Assembly</t>
  </si>
  <si>
    <t>Coil Ignition</t>
  </si>
  <si>
    <t>Inner Mudguard</t>
  </si>
  <si>
    <t xml:space="preserve">GASKET FULL SET </t>
  </si>
  <si>
    <t>Piston 25</t>
  </si>
  <si>
    <t>Taillight</t>
  </si>
  <si>
    <t>Brake pad (4 pieces for I axle</t>
  </si>
  <si>
    <t>Planetary Gear</t>
  </si>
  <si>
    <t>Shaft gear</t>
  </si>
  <si>
    <t>Taillight same as B2-1</t>
  </si>
  <si>
    <t>Engine oil filter(1000CC)</t>
  </si>
  <si>
    <t>CYJG Brake pad 250 ( 4 pieces for l axle</t>
  </si>
  <si>
    <t xml:space="preserve">Clutch Plate </t>
  </si>
  <si>
    <t>Rectifier</t>
  </si>
  <si>
    <t>Fuel Tank Lock</t>
  </si>
  <si>
    <t>Front fender</t>
  </si>
  <si>
    <t>Fuel Tank Switch</t>
  </si>
  <si>
    <t>Muffler Asbestos Skin</t>
  </si>
  <si>
    <t>Tarpaulin</t>
  </si>
  <si>
    <t xml:space="preserve"> Front Mudguard</t>
  </si>
  <si>
    <t xml:space="preserve"> Cylinder</t>
  </si>
  <si>
    <t xml:space="preserve">BRAKE DRUM, 4 HOLES </t>
  </si>
  <si>
    <t xml:space="preserve">CLUTCH ASSEMBLY </t>
  </si>
  <si>
    <t xml:space="preserve">FUEL TANK </t>
  </si>
  <si>
    <t xml:space="preserve">RUBBER FOR GLASS </t>
  </si>
  <si>
    <t xml:space="preserve">POWER LOCK </t>
  </si>
  <si>
    <t>Ball Bearing</t>
  </si>
  <si>
    <t>Engine Oil Pump</t>
  </si>
  <si>
    <t>Spare Tyre Cover(White)</t>
  </si>
  <si>
    <t>Head Lamp (1 Pair)</t>
  </si>
  <si>
    <t>Engine oil filter</t>
  </si>
  <si>
    <t>sparking plug(1000CC)  ( Engine factory recommended )</t>
  </si>
  <si>
    <t>Glass</t>
  </si>
  <si>
    <t>Front Axle</t>
  </si>
  <si>
    <t>Brake Pedal (BLACK)</t>
  </si>
  <si>
    <t>Connecting Strip</t>
  </si>
  <si>
    <t>Nasonry(front cover)</t>
  </si>
  <si>
    <t>wiper wash(with brush)</t>
  </si>
  <si>
    <t>Starter Motor</t>
  </si>
  <si>
    <t xml:space="preserve">DRIVING SHAFT, LONG </t>
  </si>
  <si>
    <t xml:space="preserve">DRIVING SHAFT, SHORT </t>
  </si>
  <si>
    <t xml:space="preserve">CYLINDER ASSY &amp; PISTON ASSY </t>
  </si>
  <si>
    <t xml:space="preserve">COOLING PUMP SHAFT </t>
  </si>
  <si>
    <t xml:space="preserve">IMPELLER,COOLING PUMP </t>
  </si>
  <si>
    <t xml:space="preserve">GEAR,COOLING PUMP </t>
  </si>
  <si>
    <t xml:space="preserve">CRANKSHAFT ASSEMBLY </t>
  </si>
  <si>
    <t>Intake Pipe Clip</t>
  </si>
  <si>
    <t>Piston 50</t>
  </si>
  <si>
    <t>Fuel tank Plastic Cover</t>
  </si>
  <si>
    <t>Raer Lamp</t>
  </si>
  <si>
    <t>Rubber for Glass</t>
  </si>
  <si>
    <t>Driving Shaft</t>
  </si>
  <si>
    <t>Power Lock</t>
  </si>
  <si>
    <t xml:space="preserve"> Spark Plug</t>
  </si>
  <si>
    <t xml:space="preserve">THERMOSTAT </t>
  </si>
  <si>
    <t>Front Shock Absorber</t>
  </si>
  <si>
    <t>Rearview Mirror (LH)</t>
  </si>
  <si>
    <t>Speedmeter</t>
  </si>
  <si>
    <t>Roof</t>
  </si>
  <si>
    <t xml:space="preserve">Air Filter Element </t>
  </si>
  <si>
    <t>Spare Tyre Cover</t>
  </si>
  <si>
    <t>Rear Brake Spring</t>
  </si>
  <si>
    <t>Switch of wiper wash</t>
  </si>
  <si>
    <t>Solenoid</t>
  </si>
  <si>
    <t xml:space="preserve">Front Brake Shoe Spring </t>
  </si>
  <si>
    <t xml:space="preserve">Rear Brake Shoe Spring </t>
  </si>
  <si>
    <t>Head Lamp ( RH)</t>
  </si>
  <si>
    <t>Head Lamp ( LH)</t>
  </si>
  <si>
    <t>Rearview Mirror( RH)</t>
  </si>
  <si>
    <t>Brake spring</t>
  </si>
  <si>
    <t>Intake Pipe</t>
  </si>
  <si>
    <t xml:space="preserve"> Front Brake Disc</t>
  </si>
  <si>
    <t>Air Filter Housing</t>
  </si>
  <si>
    <t>Brake oil Bottle Clip</t>
  </si>
  <si>
    <t>Sensor</t>
  </si>
  <si>
    <t>Seal , Driving Shaft</t>
  </si>
  <si>
    <t xml:space="preserve">SHUNT TUBE </t>
  </si>
  <si>
    <t xml:space="preserve">BASIN ANGLE GEAR 12：38 </t>
  </si>
  <si>
    <t xml:space="preserve">EXHAUST VALVE </t>
  </si>
  <si>
    <t xml:space="preserve">INTAKE VALVE </t>
  </si>
  <si>
    <t xml:space="preserve">STARTER MOTOR ASSEMBLY </t>
  </si>
  <si>
    <t xml:space="preserve">SEAL, COOLING PUMP </t>
  </si>
  <si>
    <t xml:space="preserve">ENGINE OIL DIPSTICK </t>
  </si>
  <si>
    <t>Brake Washer</t>
  </si>
  <si>
    <t xml:space="preserve">Air Filter Assembly </t>
  </si>
  <si>
    <t>Front Brake Cable</t>
  </si>
  <si>
    <t xml:space="preserve">WATER TANK </t>
  </si>
  <si>
    <t xml:space="preserve">SWITCH </t>
  </si>
  <si>
    <t>Hub trim cover</t>
  </si>
  <si>
    <t>IGNITION COIL</t>
  </si>
  <si>
    <t>STEERING POST ASSEMLBY</t>
  </si>
  <si>
    <t>SPECIAL RELAY 12V-20A</t>
  </si>
  <si>
    <t>ECU</t>
  </si>
  <si>
    <t>USB</t>
  </si>
  <si>
    <t>GRIP L HANDLE</t>
  </si>
  <si>
    <t>CABLE COMP THROT</t>
  </si>
  <si>
    <t>ENGINE TEMPERATURE SENSOR</t>
  </si>
  <si>
    <t>LOWER CONNECTION BOARD</t>
  </si>
  <si>
    <t>RR.TUBELESS TIRE 120/70-12</t>
  </si>
  <si>
    <t>FR.TUBELESS TIRE 110/70-12</t>
  </si>
  <si>
    <t>INJECTOR BRACKET</t>
  </si>
  <si>
    <t>FUEL TANK</t>
  </si>
  <si>
    <t>RIGHT TRIM MESH FOR WINDSCREEN</t>
  </si>
  <si>
    <t>LEFT TRIM MESH FOR WINDSCREEN</t>
  </si>
  <si>
    <t>RIGHT DECORATION BLOCK,FRONT WIND COVER</t>
  </si>
  <si>
    <t>LEFT DECORATION BLOCK,FRONT WIND COVER</t>
  </si>
  <si>
    <t>RIGHT SWITCH ASSEMBLY</t>
  </si>
  <si>
    <t>LEFT SWITCH ASSEMBLY</t>
  </si>
  <si>
    <t>AXLE,FRONT WHEEL</t>
  </si>
  <si>
    <t>FRONT AXLE LEFT ANTI-COLLISION SLEEVE</t>
  </si>
  <si>
    <t>FRONT AXLE RIGHT ANTI-COLLISION SLEEVE</t>
  </si>
  <si>
    <t>RR.TUBELESS TIRE 130/60-13</t>
  </si>
  <si>
    <t>SIDE STAND</t>
  </si>
  <si>
    <t>HORN</t>
  </si>
  <si>
    <t>WATERPROOF ADHESIVE STRIP</t>
  </si>
  <si>
    <t>OBD Cable</t>
  </si>
  <si>
    <t>COVER, EXHAUST MUFFLER</t>
  </si>
  <si>
    <t>STEERING HANDLE</t>
  </si>
  <si>
    <t>ADJUSTING NUT, STEERINGPOST</t>
  </si>
  <si>
    <t>LEFT BUSH, FRONT WHEEL</t>
  </si>
  <si>
    <t>COUNTER WIRE CABLE CLAMP</t>
  </si>
  <si>
    <t>COUNTER WIRE ON-LINE CLAMP</t>
  </si>
  <si>
    <t>VALVE NOZZLE</t>
  </si>
  <si>
    <t>UPPER CABLE CLIP, FRONT DISC BRAKE OIL PIPE</t>
  </si>
  <si>
    <t>LOWER CABLE CLIP, FRONT DISC BRAKE OIL PIPE</t>
  </si>
  <si>
    <t>INNER MUDGUARD REAR BRACKET</t>
  </si>
  <si>
    <t>MAIN STAND</t>
  </si>
  <si>
    <t>SPRING, MAIN STAND</t>
  </si>
  <si>
    <t>AXIS SLEEVE, MAIN STAND</t>
  </si>
  <si>
    <t>TUBING ASSEMBLY Φ4*Φ8*(30+120+30)</t>
  </si>
  <si>
    <t>FRONT ALUMINIUM WHEEL</t>
  </si>
  <si>
    <t>FRONT COVER (GRAY)</t>
  </si>
  <si>
    <t>CAP, VEHICLE LEFT PART (GRAY)</t>
  </si>
  <si>
    <t>cap, VEHICLE RIGHT PART (GRAY)</t>
  </si>
  <si>
    <t>Engine oil 15w-40(SG)</t>
  </si>
  <si>
    <t>RIGHT REAR TURNING LAMP</t>
  </si>
  <si>
    <t>LEFT REAR TURNING LAMP</t>
  </si>
  <si>
    <t>RECTIFIER ASS'Y, REGULATOR</t>
  </si>
  <si>
    <t>SW COMP LOCK</t>
  </si>
  <si>
    <t>SW ASSY RH HNAL</t>
  </si>
  <si>
    <t>SW ASSY LH HNDL</t>
  </si>
  <si>
    <t>CABLE SEAT LOCK</t>
  </si>
  <si>
    <t>THROTTLE CABLE</t>
  </si>
  <si>
    <t>SEAT LOCK CABLE</t>
  </si>
  <si>
    <t>CABLE COMP., THROTTLE</t>
  </si>
  <si>
    <t>CABLE COMP SPDMT</t>
  </si>
  <si>
    <t>BALL ASSEMBLY WEIGHT 12.8G BEADS）</t>
  </si>
  <si>
    <t>Oil Seal</t>
  </si>
  <si>
    <t>Rubber Seal</t>
  </si>
  <si>
    <t>STICKER SET T1</t>
  </si>
  <si>
    <t>STICKER SET T2</t>
  </si>
  <si>
    <t>STICKER SET T3</t>
  </si>
  <si>
    <t xml:space="preserve">GOODS LABEL </t>
  </si>
  <si>
    <t>REAR COVER PLATE</t>
  </si>
  <si>
    <t>REAR INNER FENDER</t>
  </si>
  <si>
    <t>PAN FESTIVAL</t>
  </si>
  <si>
    <t>PRESS PLATE,WIND BOARD</t>
  </si>
  <si>
    <t>FRAME COVER</t>
  </si>
  <si>
    <t>AIR FILTER COVER</t>
  </si>
  <si>
    <t>RUBBER BUSH,LEFT HANDLEBAR</t>
  </si>
  <si>
    <t>TAILLIGHT ASSY</t>
  </si>
  <si>
    <t>ENGINE SIDE COVER INTAKE PIPE</t>
  </si>
  <si>
    <t>REAR PEDAL BUFFER RUBBER PAD</t>
  </si>
  <si>
    <t>THE SURFACE OF THE WATER BLOCKING</t>
  </si>
  <si>
    <t>IGNITION LOCK PROTECTIVE SLEEVE</t>
  </si>
  <si>
    <t>RUBBER PLUG,PEDAL</t>
  </si>
  <si>
    <t>RIGHT DECORATIVE PANEL FOR MIDDLE AND REAR GUARD PLATE</t>
  </si>
  <si>
    <t>DECORATIVE COVER, METER</t>
  </si>
  <si>
    <t>IGNITION COIL CLAMP</t>
  </si>
  <si>
    <t>FRONT TRIM PANEL</t>
  </si>
  <si>
    <t>FRONT COVER TRIM,WHITE</t>
  </si>
  <si>
    <t>METER ASSY</t>
  </si>
  <si>
    <t>FRONT LEFT TURNING LIGHT</t>
  </si>
  <si>
    <t>FRONT RIGHT TURNING LIGHT</t>
  </si>
  <si>
    <t>CLIP RING,STEERING ROD</t>
  </si>
  <si>
    <t>WHEEL SPEED SENSOR</t>
  </si>
  <si>
    <t>SIDE BRACKET SAFETY SWITCH</t>
  </si>
  <si>
    <t>RECTIFIER</t>
  </si>
  <si>
    <t>LOCK</t>
  </si>
  <si>
    <t>PEDAL</t>
  </si>
  <si>
    <t>LEFT FRONT WATERPROOF BOARD</t>
  </si>
  <si>
    <t>LOWER PROTECTIVE PLATE</t>
  </si>
  <si>
    <t>RIGHT REAR GUARD PLATE</t>
  </si>
  <si>
    <t>LEFT REAR GUARD PLATE</t>
  </si>
  <si>
    <t>RELAY ASSY WINKER</t>
  </si>
  <si>
    <t>MAIN WIRE HANRNESS</t>
  </si>
  <si>
    <t>SET START MAG ASSY</t>
  </si>
  <si>
    <t>COIL ASSY IGN</t>
  </si>
  <si>
    <t>OXYGEN SENSOR</t>
  </si>
  <si>
    <t>THE CYLINDER TEMPERATURE SENSOR</t>
  </si>
  <si>
    <t>RR FENDER</t>
  </si>
  <si>
    <t>FRAME REAR FENDER</t>
  </si>
  <si>
    <t>FRAME FENDER FR</t>
  </si>
  <si>
    <t>FENDER A FR INNER (CREAM)</t>
  </si>
  <si>
    <t>FENDER A FR INNER (CHAMPAGNE)</t>
  </si>
  <si>
    <t>ASSY FR INNER FENDER B (BLACK)</t>
  </si>
  <si>
    <t>ASSY FR INNER FENDER B (CHAMPAGNE)</t>
  </si>
  <si>
    <t>FENDER RR TIRE</t>
  </si>
  <si>
    <t>CHASSIS BACKPLANE</t>
  </si>
  <si>
    <t>DISK FR BRAKE</t>
  </si>
  <si>
    <t>THE FILTER</t>
  </si>
  <si>
    <t>REAR VIEW MIRROR</t>
  </si>
  <si>
    <t>INSTRUMENT SHELL (RED)</t>
  </si>
  <si>
    <t>INSTRUMENT SHELL (CREAM)</t>
  </si>
  <si>
    <t>INSTRUMENT SHELL (BLACK)</t>
  </si>
  <si>
    <t>INSTRUMENT SHELL (CHAMPAGNE)</t>
  </si>
  <si>
    <t>HEADLIGHT DECORATIVE CIRCLE</t>
  </si>
  <si>
    <t>BEFORE THE INSTRUMENT COVER (RED)</t>
  </si>
  <si>
    <t>HOUSING THROT</t>
  </si>
  <si>
    <t>LEVER LSTRG HANDLE</t>
  </si>
  <si>
    <t>LIGHT ASSY HEAD</t>
  </si>
  <si>
    <t>AFTER THE LICENSE PLATE LAMP</t>
  </si>
  <si>
    <t>LIGHT ASSY RR COMB</t>
  </si>
  <si>
    <t>WINKER ASSY FR R</t>
  </si>
  <si>
    <t>WINKER ASSY FR L</t>
  </si>
  <si>
    <t>AFTER THE LEFT TURN SIGNAL</t>
  </si>
  <si>
    <t>RIGHT REAR TURN SIGNAL</t>
  </si>
  <si>
    <t>REFLEX REFLECTOR</t>
  </si>
  <si>
    <t>SPEED METER ASSY</t>
  </si>
  <si>
    <t>FLOOR PANEL</t>
  </si>
  <si>
    <t>LEG SHIELD</t>
  </si>
  <si>
    <t>LEG SHIELD COVER</t>
  </si>
  <si>
    <t>COVER ASSY CARB MAINT ASSY</t>
  </si>
  <si>
    <t>COVER FR (CREAM)</t>
  </si>
  <si>
    <t>COVER FR (CHAMPAGNE)</t>
  </si>
  <si>
    <t>SKIRT R SIDE (CHAMPAGNE)</t>
  </si>
  <si>
    <t>SKIRT L SIDE (CREAM)</t>
  </si>
  <si>
    <t>SKIRT L SIDE (BLACK)</t>
  </si>
  <si>
    <t>SKIRT L SIDE (CHAMPAGNE)</t>
  </si>
  <si>
    <t>GLOVE BOX COVER BEFORE (CHAMPAGNE)</t>
  </si>
  <si>
    <t>COVER L BODY SIDE (CREAM)</t>
  </si>
  <si>
    <t>COVER L BODY SIDE (BLACK)</t>
  </si>
  <si>
    <t>COVER L BODY SIDE (CHAMPAGNE)</t>
  </si>
  <si>
    <t>COVER R BODY SIDE (CREAM)</t>
  </si>
  <si>
    <t>COVER R BODY SIDE (BLACK)</t>
  </si>
  <si>
    <t>COVER R BODY SIDE (CHAMPAGNE)</t>
  </si>
  <si>
    <t>TAIL LIGHTS DECORATION RING</t>
  </si>
  <si>
    <t>THE FRONT PANEL SMALL CAP</t>
  </si>
  <si>
    <t>THE LEFT DECORATIVE DECORATION</t>
  </si>
  <si>
    <t>RIGHT DECORATIVE DECORATION</t>
  </si>
  <si>
    <t>Glove box cover before</t>
  </si>
  <si>
    <t>LIGHT ASS'Y, HEAD</t>
  </si>
  <si>
    <t>SPEEDOMETER ASS'Y</t>
  </si>
  <si>
    <t>SWITCH ASS'Y, HAZARD START</t>
  </si>
  <si>
    <t>SWITCH ASS'Y, WINKER</t>
  </si>
  <si>
    <t>GRIP COMP., THROTTLE</t>
  </si>
  <si>
    <t>GRIP, LH.HANDLE</t>
  </si>
  <si>
    <t>MIRROR ASS'Y, RH.BACK</t>
  </si>
  <si>
    <t>RH. PROTECTOR CAP</t>
  </si>
  <si>
    <t>MIRROR ASS'Y, LH.BACK</t>
  </si>
  <si>
    <t>COVER B, UPPER HANDLE</t>
  </si>
  <si>
    <t>COVER A, UPPER HANDLE</t>
  </si>
  <si>
    <t>COVER C, UPPER HANDLE</t>
  </si>
  <si>
    <t>COVER, UNDER HANDLE</t>
  </si>
  <si>
    <t>COVER, WIND SCREEN LH.</t>
  </si>
  <si>
    <t>COVER, WIND SCREEN RH.</t>
  </si>
  <si>
    <t>SCREEN ASS'Y, WIND</t>
  </si>
  <si>
    <t>COVER, RH. WIND SCREEN LOWER</t>
  </si>
  <si>
    <t>COVER, LH. WIND SCREEN LOWER</t>
  </si>
  <si>
    <t>COVER, WIND SCREEN UNDER</t>
  </si>
  <si>
    <t>COVER, FR. UNDER</t>
  </si>
  <si>
    <t>COVER, METER</t>
  </si>
  <si>
    <t>COVER, LH. FR.UPPER SIDE(WHITE)</t>
  </si>
  <si>
    <t>TOP COVER, FR. (WHITE)</t>
  </si>
  <si>
    <t>TOP COVER, FR. (BLACK)</t>
  </si>
  <si>
    <t>COVER, FR.UPPER</t>
  </si>
  <si>
    <t>COVER, RH. UNDER SIDE</t>
  </si>
  <si>
    <t>CAP COMP., FUEL FILLER</t>
  </si>
  <si>
    <t>KEY SET, INNER BOX LOCK</t>
  </si>
  <si>
    <t>SWITCH, SEAT OPEN</t>
  </si>
  <si>
    <t>Locknut (220)/ THREAD COMP., TOP ( 286 )</t>
  </si>
  <si>
    <t>STEM COMP., STEERING</t>
  </si>
  <si>
    <t>BALL ASS'Y, STEERING UPPER</t>
  </si>
  <si>
    <t>FENDER, FR. (BLACK,6522)</t>
  </si>
  <si>
    <t>RETAINER RING</t>
  </si>
  <si>
    <t>SENSOR, WHEEL SPEED</t>
  </si>
  <si>
    <t>FORK ASS'Y, RH.FR.</t>
  </si>
  <si>
    <t>FORK ASS'Y,LH.FR.</t>
  </si>
  <si>
    <t>CALIPER ASS'Y, LH.FR.</t>
  </si>
  <si>
    <t>CALIPER ASS'Y, RR.</t>
  </si>
  <si>
    <t>DISK, FR.BRAKE</t>
  </si>
  <si>
    <t>COLLAR, RR.WHEEL INSIDE</t>
  </si>
  <si>
    <t>COLLAR, RR.WHEEL OUTSIDE</t>
  </si>
  <si>
    <t>DISK, RR.BRAKE</t>
  </si>
  <si>
    <t>GRIP, RH. RR.</t>
  </si>
  <si>
    <t>GRIP, LH. RR.</t>
  </si>
  <si>
    <t>FLOOR PANEL, RH.</t>
  </si>
  <si>
    <t>FLOOR PANEL, LH.</t>
  </si>
  <si>
    <t>COVER, RH. FLOOR SIDE LOWER</t>
  </si>
  <si>
    <t>COVER, LH. FLOOR SIDE LOWER</t>
  </si>
  <si>
    <t>PUMP ASS'Y, FUEL</t>
  </si>
  <si>
    <t>HOSE ASS'Y, FUEL</t>
  </si>
  <si>
    <t>LAMP ASS'Y, TRUNK</t>
  </si>
  <si>
    <t>COVER LH. CENTER SIDE UPPER (BLACK)</t>
  </si>
  <si>
    <t>MUDGUARD, RR.WHEEL</t>
  </si>
  <si>
    <t>BOX, CENTER</t>
  </si>
  <si>
    <t>COVER, LH.BODY (BLACK)</t>
  </si>
  <si>
    <t>COVER, RR.UPPER(WHITE)</t>
  </si>
  <si>
    <t>COVER, RR.UPPER (BLACK)</t>
  </si>
  <si>
    <t>COVER, RH.BODY SIDE</t>
  </si>
  <si>
    <t>COVER, LH.BODY SIDE</t>
  </si>
  <si>
    <t>CUSHION ASS'Y, RR.</t>
  </si>
  <si>
    <t>WINKER ASS'Y, RH. FR.</t>
  </si>
  <si>
    <t>WINKER ASS'Y, LH. FR.</t>
  </si>
  <si>
    <t>LIGHT ASS'Y, RR. COMBI.</t>
  </si>
  <si>
    <t>FENDER, RR.</t>
  </si>
  <si>
    <t>MUDGUARD, RR.</t>
  </si>
  <si>
    <t>SWITCH SET, START MAGNATIC</t>
  </si>
  <si>
    <t>SOLENOID, SEAT OPEN</t>
  </si>
  <si>
    <t>HORN ASS'Y, HIGH</t>
  </si>
  <si>
    <t>HORN COMP., LOW</t>
  </si>
  <si>
    <t>LOGO UMG 60</t>
  </si>
  <si>
    <t>COVER, RH. FR. SIDE</t>
  </si>
  <si>
    <t>COVER, LH. FR. SIDE</t>
  </si>
  <si>
    <t>COVER, RH.FLOOR SIDE</t>
  </si>
  <si>
    <t>COVER, LH.FLOOR SIDE</t>
  </si>
  <si>
    <t>INTAKE MANIFOLD</t>
  </si>
  <si>
    <t>ELECTRIC INJECTION PIPE</t>
  </si>
  <si>
    <t>THROTTLE PARTS</t>
  </si>
  <si>
    <t>FUEL SENSOR</t>
  </si>
  <si>
    <t>LABEL,DRIVING ATTENTION</t>
  </si>
  <si>
    <t>T-BRANCH PIPE</t>
  </si>
  <si>
    <t>FUEL DISCHARGE PORT</t>
  </si>
  <si>
    <t>TUBING  ASSEMBLY Ø4×Ø8×(70)</t>
  </si>
  <si>
    <t>CHECK VALVE</t>
  </si>
  <si>
    <t>SEAT FOR SINGLE</t>
  </si>
  <si>
    <t>ADDITIONAL SEAT</t>
  </si>
  <si>
    <t>PROTECTING BOARD,CENTRAL FRONT</t>
  </si>
  <si>
    <t>FRONT FENDER (Red)</t>
  </si>
  <si>
    <t>FRONT BRAKE DISC</t>
  </si>
  <si>
    <t>RUBBER BUSH ASSEMBLY,RIGHT HANDLEBAR</t>
  </si>
  <si>
    <t>LOCK,FUEL TANK CAP</t>
  </si>
  <si>
    <t>BOLT M10X1.25X45</t>
  </si>
  <si>
    <t>INJECTOR MOUNTING BRACKET</t>
  </si>
  <si>
    <t xml:space="preserve">GEMEL,SEAT CUSHION </t>
  </si>
  <si>
    <t xml:space="preserve">BRACKET,FRONT COVER </t>
  </si>
  <si>
    <t>CLIP，DECORATIVE COVER，STEERING HANDLEBAR</t>
  </si>
  <si>
    <t>RIGHT LOWER SUPPORT,REAR SHOCK ABSORBER</t>
  </si>
  <si>
    <t>ENGINE HANGER</t>
  </si>
  <si>
    <t>DECORATIVE COVER，STEERING HANDLEBAR</t>
  </si>
  <si>
    <t xml:space="preserve">PRESSING BOARD,SEAT CUSHION RUBBER CHAIN </t>
  </si>
  <si>
    <t>BRACKET,REAR LICENCE PLATE</t>
  </si>
  <si>
    <t>REAR PLATE</t>
  </si>
  <si>
    <t>VEHICLE TOOLS</t>
  </si>
  <si>
    <t>CHECK RING</t>
  </si>
  <si>
    <t>SPRING,SIDE STAND</t>
  </si>
  <si>
    <t xml:space="preserve">DAMPING PAD,MAIN BRACKET </t>
  </si>
  <si>
    <t>SPRING (REAR SEAT)</t>
  </si>
  <si>
    <t xml:space="preserve">ENGINE HANGER PIVOT </t>
  </si>
  <si>
    <t xml:space="preserve">INNER BUSH, REAR WHEEL </t>
  </si>
  <si>
    <t>OVERFLOW PIPE CLAMP</t>
  </si>
  <si>
    <t>CAP,BATTERY BOX</t>
  </si>
  <si>
    <t>UPPER CHECK RING,BEARING</t>
  </si>
  <si>
    <t>UPPER RETAINING BRACKET</t>
  </si>
  <si>
    <t>STEERING LAMP POSITIONING BLOCK</t>
  </si>
  <si>
    <t>FOAM PAD</t>
  </si>
  <si>
    <t>BREATHER PIPE</t>
  </si>
  <si>
    <t>SEALING RING OF OIL SAVING DISC</t>
  </si>
  <si>
    <t>TUBING  ASSEMBLY Ø4×Ø8×(780)</t>
  </si>
  <si>
    <t xml:space="preserve">RUBBER PLUG,FRAME HOLE </t>
  </si>
  <si>
    <t>DAMPING PAD,MAIN STAND</t>
  </si>
  <si>
    <t>BUFFER RUBBER BUSH</t>
  </si>
  <si>
    <t>FRONT SEAT RUBBER SLEEVE</t>
  </si>
  <si>
    <t>BUCKLE</t>
  </si>
  <si>
    <t>FUEL PIPE TUBE CLIP</t>
  </si>
  <si>
    <t>RUBBER WASHER (Φ8.5×Φ12×Φ17-2.5+3+2.5）</t>
  </si>
  <si>
    <t>CONICAL RUBBER STOPPER</t>
  </si>
  <si>
    <t xml:space="preserve">PAD, BATTERY </t>
  </si>
  <si>
    <t>BAND,BATTERY</t>
  </si>
  <si>
    <t>MAIN CABLE HARNESS CLAMP</t>
  </si>
  <si>
    <t>BOLT M6×12</t>
  </si>
  <si>
    <t>SCREW M6×20</t>
  </si>
  <si>
    <t>BOLT M6×30</t>
  </si>
  <si>
    <t>BOLT M6×50</t>
  </si>
  <si>
    <t>BOLT M8×16</t>
  </si>
  <si>
    <t>BOLT M8×55</t>
  </si>
  <si>
    <t>BOLT M10×1.25×85</t>
  </si>
  <si>
    <t>BOLT M10×1.25×25</t>
  </si>
  <si>
    <t>BOLT M10×1.25×50</t>
  </si>
  <si>
    <t>BOLT M10×1.25×55</t>
  </si>
  <si>
    <t>BOLT M10×1.25×36-20</t>
  </si>
  <si>
    <t>NUT M5</t>
  </si>
  <si>
    <t>FLANGE NUT M6</t>
  </si>
  <si>
    <t>NUT M12×1.25</t>
  </si>
  <si>
    <t>NUT M16×1.25</t>
  </si>
  <si>
    <t xml:space="preserve">SPRING HAT NUT CLIP </t>
  </si>
  <si>
    <t>SCREW ST4.2×13</t>
  </si>
  <si>
    <t>SCREW ST4.8×19</t>
  </si>
  <si>
    <t>BOLT M8×25</t>
  </si>
  <si>
    <t>WASHER Φ6</t>
  </si>
  <si>
    <t>WASHER Φ10</t>
  </si>
  <si>
    <t>SPRING WASHER Φ10</t>
  </si>
  <si>
    <t>FLANGED WASHER</t>
  </si>
  <si>
    <t>FLANGED WASHER Φ5×Φ15×3.5-1.5</t>
  </si>
  <si>
    <t>WASHER Φ6×Φ15×3.5-1.5</t>
  </si>
  <si>
    <t>FLANGED WASHERΦ6×Φ15×5.5-1.5</t>
  </si>
  <si>
    <t>SCREW M8X25</t>
  </si>
  <si>
    <t>LOCKNUT</t>
  </si>
  <si>
    <t>SEAL PAD,EX MUFFLER</t>
  </si>
  <si>
    <t>REAR BRAKE ARM RUBBER</t>
  </si>
  <si>
    <t xml:space="preserve">REAR BRAKE ARM SPRING </t>
  </si>
  <si>
    <t>BOLT M8×70</t>
  </si>
  <si>
    <t>PAN SCREW 5X16(SMALL HEAD)</t>
  </si>
  <si>
    <t>THROTTLE ROPE CORD CLIP</t>
  </si>
  <si>
    <t>PIN SHAFT</t>
  </si>
  <si>
    <t>PIN SHAFT  (REAR SEAT)</t>
  </si>
  <si>
    <t>LOCKING BUSHING STEERING HANDLEBAR</t>
  </si>
  <si>
    <t>CAP NUT</t>
  </si>
  <si>
    <t>FLANGED WASHER 8.5X23X6.5-2.0</t>
  </si>
  <si>
    <t>SCREW M5X10</t>
  </si>
  <si>
    <t>SCREW M6X12</t>
  </si>
  <si>
    <t>SCREW M6X16</t>
  </si>
  <si>
    <t>SCREW ST4.2X19</t>
  </si>
  <si>
    <t>HEAD INNER SIX ANGLE STEP SCREW M5X25</t>
  </si>
  <si>
    <t>WASHER Ø16</t>
  </si>
  <si>
    <t>BOLT M10X1.25X40</t>
  </si>
  <si>
    <t>BOLT M8X30</t>
  </si>
  <si>
    <t>BOLT M10X1.25X123</t>
  </si>
  <si>
    <t>NUT M10X1.25</t>
  </si>
  <si>
    <t>BOLT M6X10</t>
  </si>
  <si>
    <t>BOLT M6X16</t>
  </si>
  <si>
    <t>BOLT M6X20</t>
  </si>
  <si>
    <t>FUEL FILTER NET</t>
  </si>
  <si>
    <t>SKIRT R SIDE (CREAM)</t>
  </si>
  <si>
    <t xml:space="preserve">HOOK,HELMET </t>
  </si>
  <si>
    <t>CARBON CANISTER</t>
  </si>
  <si>
    <t>FUEL SHUTOFF VALVE</t>
  </si>
  <si>
    <t>LABEL,ENGINE OIL</t>
  </si>
  <si>
    <t>LABEL,REFUELING WARNING</t>
  </si>
  <si>
    <t>LABEL,AIR CLEANER</t>
  </si>
  <si>
    <t>TUBING  ASSEMBLY Ø4×Ø8×(50)</t>
  </si>
  <si>
    <t>FUEL PIPE Ø5×Ø9×710</t>
  </si>
  <si>
    <t xml:space="preserve">FOAM PAD (25×25×7) </t>
  </si>
  <si>
    <t>EXHAUST MUFFLER(GY7,E IV）</t>
  </si>
  <si>
    <t>BOLT M6×25</t>
  </si>
  <si>
    <t>INTAKE AIR TEMPERATURE SENSOR</t>
  </si>
  <si>
    <t>USB PORT</t>
  </si>
  <si>
    <t>TAIL COVER</t>
  </si>
  <si>
    <t>LEFT DECORATIVE PANEL FOR MIDDLE AND REAR GUARD PLATE,WHITE</t>
  </si>
  <si>
    <t>CAP, VEHICLE RIGHT PART（RED,1530）</t>
  </si>
  <si>
    <t>FRONT FENDER（WHITE,8525）</t>
  </si>
  <si>
    <t>WIND BOARD（GRAY,7014）</t>
  </si>
  <si>
    <t>HEADLIGHT HOUSING（GRAY,7014）</t>
  </si>
  <si>
    <t>FRONT LAMP</t>
  </si>
  <si>
    <t xml:space="preserve">FRONT RIGHT TURN SIGNAL LAMP SHADE </t>
  </si>
  <si>
    <t xml:space="preserve">FRONT LEFT TURN SIGNAL LAMP SHADE </t>
  </si>
  <si>
    <t>FRONT COVER</t>
  </si>
  <si>
    <t>FR.TUBELESS TIRE 120/70-14</t>
  </si>
  <si>
    <t>COUPLE OF REAR BRAKE SHOE</t>
  </si>
  <si>
    <t>Rear carrier black Vespa S</t>
  </si>
  <si>
    <t>Sprint rear folding rack black</t>
  </si>
  <si>
    <t>Matt black rear side protection Primavera/S</t>
  </si>
  <si>
    <t>Matt black case holder</t>
  </si>
  <si>
    <t>Matt black front rack Primaver/Sprint</t>
  </si>
  <si>
    <t>Front carrier kit</t>
  </si>
  <si>
    <t>Kit sport red</t>
  </si>
  <si>
    <t>Anterior pipe bumper black Vespa S</t>
  </si>
  <si>
    <t>Frontal carrier black Vespa S</t>
  </si>
  <si>
    <t>Laterale pipe bumper black Vespa S</t>
  </si>
  <si>
    <t>Chrome plated front carrier Vespa S</t>
  </si>
  <si>
    <t xml:space="preserve">SHAFT GEAR </t>
  </si>
  <si>
    <t xml:space="preserve">PLANETARY GEAR </t>
  </si>
  <si>
    <t>UPPER RETAINING BACKET</t>
  </si>
  <si>
    <t>BRAKE SHOE</t>
  </si>
  <si>
    <t xml:space="preserve">PISTON RING SETS </t>
  </si>
  <si>
    <t xml:space="preserve">IGNITER UNIT </t>
  </si>
  <si>
    <t>Rear Shock Absorber</t>
  </si>
  <si>
    <t xml:space="preserve">DISK PLATE  </t>
  </si>
  <si>
    <t>Brake Pipe</t>
  </si>
  <si>
    <t xml:space="preserve">WATER SEALING RING, COOLING
PUMP
</t>
  </si>
  <si>
    <t>TIRE,RR,90/100-16M 51P,GP-22R</t>
  </si>
  <si>
    <t>TUBE-TIRE,FR,70/100-19(IRC)</t>
  </si>
  <si>
    <t>TUBE-TIRE,RR,90/100-16(IRC)</t>
  </si>
  <si>
    <t>CUSSET ASSY RR</t>
  </si>
  <si>
    <t>REAR FENDER FRONT</t>
  </si>
  <si>
    <t xml:space="preserve">OIL SEAL, COOLING PUMP </t>
  </si>
  <si>
    <t>Master Pump Seal</t>
  </si>
  <si>
    <t xml:space="preserve">AIR FILTER, INNER </t>
  </si>
  <si>
    <t>Seal Ring</t>
  </si>
  <si>
    <t>Air Filter Assembly with Inner Air Filter</t>
  </si>
  <si>
    <t xml:space="preserve">SEAL, DRIVING SHAFT </t>
  </si>
  <si>
    <t>Bulb Head Lamp</t>
  </si>
  <si>
    <t>Saddle Handle With U.P</t>
  </si>
  <si>
    <t>FRONT FENDER (BLACK)</t>
  </si>
  <si>
    <t>Brake Oil Bottle</t>
  </si>
  <si>
    <t>Spark Plug</t>
  </si>
  <si>
    <t>INJECTOR PIPE</t>
  </si>
  <si>
    <t>Matador Engine Oil (15W40)</t>
  </si>
  <si>
    <t>EFI TUBING CONNECTOR</t>
  </si>
  <si>
    <t>THE FILTER ELEMENT</t>
  </si>
  <si>
    <t>HEADLIGHT BULB HS1 12 V35/35 W</t>
  </si>
  <si>
    <t>GASKET R CRANKCASE COVER</t>
  </si>
  <si>
    <t>FUEL GUAGE ASSY,</t>
  </si>
  <si>
    <t>RIGHT CRANKCASE COVER PAPER PAD</t>
  </si>
  <si>
    <t>OIL NETWORK</t>
  </si>
  <si>
    <t>GASKET CRANDCASER</t>
  </si>
  <si>
    <t>PISTON RING .COMP</t>
  </si>
  <si>
    <t>GASKET CYLINDER HEAD</t>
  </si>
  <si>
    <t>CYLINDER PAD OF PAPER</t>
  </si>
  <si>
    <t>CLAMPER STARTER CABLE</t>
  </si>
  <si>
    <t>OIL FILTER SPRING</t>
  </si>
  <si>
    <t>OIL SEAL 20*32*6</t>
  </si>
  <si>
    <t>LEFT OIL SEAL19.8*30*5</t>
  </si>
  <si>
    <t>INSULATOR CARBURATOR</t>
  </si>
  <si>
    <t>GASKET HEAD COVER</t>
  </si>
  <si>
    <t>TENSION ROD CHAIN</t>
  </si>
  <si>
    <t>GUIDE COMP CHAIN</t>
  </si>
  <si>
    <t>CABLE COMP RR BRK</t>
  </si>
  <si>
    <t>HORN COMP</t>
  </si>
  <si>
    <t>REG REC COMP</t>
  </si>
  <si>
    <t>RACE (STRG BOT) BALL</t>
  </si>
  <si>
    <t>UPPER BALL,FRAME</t>
  </si>
  <si>
    <t>BALL STEEL</t>
  </si>
  <si>
    <t>LOWER RING</t>
  </si>
  <si>
    <t>THE BRAKE LINE</t>
  </si>
  <si>
    <t>THE REAR BRAKE RUBBER LINING</t>
  </si>
  <si>
    <t>REAR BRAKE PAD</t>
  </si>
  <si>
    <t>THE CAP</t>
  </si>
  <si>
    <t>REAR BRAKE ROCKER ARM</t>
  </si>
  <si>
    <t>REAR BRAKE ROCKER SHAFT</t>
  </si>
  <si>
    <t>LEVER</t>
  </si>
  <si>
    <t>SIDE STAND COMP</t>
  </si>
  <si>
    <t>FRONT DISC UPPER PUMP</t>
  </si>
  <si>
    <t>MAGNETO FLYWHEEL</t>
  </si>
  <si>
    <t>FRONT LEFT SHOCK ABSORBER</t>
  </si>
  <si>
    <t>FRONT RIGHT SHOCK ABSORBER</t>
  </si>
  <si>
    <t>BELT DRIVE 835</t>
  </si>
  <si>
    <t>GEAR BO* CASE</t>
  </si>
  <si>
    <t>CLUTCH ASSY</t>
  </si>
  <si>
    <t>FRONT DISC BRAKE ASSEMBLY</t>
  </si>
  <si>
    <t>FINAL GEAR</t>
  </si>
  <si>
    <t>MID GEAR</t>
  </si>
  <si>
    <t>PUMP ASSY OIL</t>
  </si>
  <si>
    <t>SPROCKET DRIVE</t>
  </si>
  <si>
    <t>SEPARATOR OIL</t>
  </si>
  <si>
    <t>OUTPUT SHAFT (SHORT AXIS）</t>
  </si>
  <si>
    <t>INPUT SHAFT</t>
  </si>
  <si>
    <t>KICK START PEDAL</t>
  </si>
  <si>
    <t>KICK START SPINDLE ASSY</t>
  </si>
  <si>
    <t>STARTING IDLE GEAR ASSY</t>
  </si>
  <si>
    <t>INTAKE VALVE</t>
  </si>
  <si>
    <t>EXHAUST VALVE</t>
  </si>
  <si>
    <t>CYLINDER</t>
  </si>
  <si>
    <t>PISTON PIN</t>
  </si>
  <si>
    <t>CLIP PISTON PIN</t>
  </si>
  <si>
    <t>O-RLING 15.2*1.5</t>
  </si>
  <si>
    <t>PIN DOWEL 10*16</t>
  </si>
  <si>
    <t>SPARK PLUGS (NGK WITH R)</t>
  </si>
  <si>
    <t>CYLINDER HEAD COVER</t>
  </si>
  <si>
    <t>CYLINER HEAD</t>
  </si>
  <si>
    <t>OIL PLUG</t>
  </si>
  <si>
    <t>GEAR KICK DRIVEN</t>
  </si>
  <si>
    <t>TIMING CHAIN</t>
  </si>
  <si>
    <t>DRIVER WHEEL GROUPWARE</t>
  </si>
  <si>
    <t>PISTON</t>
  </si>
  <si>
    <t>RAMP PLATE</t>
  </si>
  <si>
    <t>OUTER CLUTCH</t>
  </si>
  <si>
    <t>STARTING MOTOR ASSY</t>
  </si>
  <si>
    <t>MAGNETO COIL</t>
  </si>
  <si>
    <t>A FULL SET OF DECALS</t>
  </si>
  <si>
    <t>CRANK CASE COMP RIGHT</t>
  </si>
  <si>
    <t>VALVE SEALS</t>
  </si>
  <si>
    <t>DRIVE BELT DRIVE FAN</t>
  </si>
  <si>
    <t>INTAKE VALVE ROCKER SHAFT</t>
  </si>
  <si>
    <t>EXHAUST VALVE ROCKER SHAFT</t>
  </si>
  <si>
    <t>Injector</t>
  </si>
  <si>
    <t>CRANKSHAFT CONNECTING-ROD ASSY</t>
  </si>
  <si>
    <t>BRAKE PAD SET</t>
  </si>
  <si>
    <t>Clutch Plate</t>
  </si>
  <si>
    <t>TYRE 4*50*10(Inner Tube )</t>
  </si>
  <si>
    <t>Brake  fluid dot 3</t>
  </si>
  <si>
    <t xml:space="preserve">CRANK SHAFT </t>
  </si>
  <si>
    <t>GASKET FULL SET</t>
  </si>
  <si>
    <t>CLUTCH PLATE</t>
  </si>
  <si>
    <t>ONE WAY SPRING</t>
  </si>
  <si>
    <t>PISTION RING STANDARD</t>
  </si>
  <si>
    <t>LAMINATED WINDSHIELD GLASS</t>
  </si>
  <si>
    <t>ASSLY WINDSHIELD COMPLETE PAX UPGR (CED)APE CITY</t>
  </si>
  <si>
    <t>DENSO</t>
  </si>
  <si>
    <t>Vespa</t>
  </si>
  <si>
    <t>UMG Motor</t>
  </si>
  <si>
    <t>SELENA</t>
  </si>
  <si>
    <t>Selena</t>
  </si>
  <si>
    <t>RT250i</t>
  </si>
  <si>
    <t>P+D1+I1398</t>
  </si>
  <si>
    <t>C/L Qty  (13/1/2024)</t>
  </si>
  <si>
    <t>BMC BU S'parts Ground Stock Taking Summary Report</t>
  </si>
  <si>
    <t>Total C/L Qty (13.1.24)</t>
  </si>
  <si>
    <t>Chit San Ko(Mr.)</t>
  </si>
  <si>
    <t>GM</t>
  </si>
  <si>
    <t>BMC BU</t>
  </si>
  <si>
    <t>Zaw Min Myat(Mr.)</t>
  </si>
  <si>
    <t>ACOO</t>
  </si>
  <si>
    <t>Aye Thandar Htwe</t>
  </si>
  <si>
    <t>M/E</t>
  </si>
  <si>
    <t>MBZ25-O0010</t>
  </si>
  <si>
    <t>MSR20-C0001</t>
  </si>
  <si>
    <t>62024-I1F1-000015</t>
  </si>
  <si>
    <t>HEADLIGHT HOUSING（GREEN）</t>
  </si>
  <si>
    <t>82290-I258-0000Q</t>
  </si>
  <si>
    <t>STARTING RELAY</t>
  </si>
  <si>
    <t>M</t>
  </si>
  <si>
    <t xml:space="preserve">BMC BU S'parts </t>
  </si>
  <si>
    <t>Adv1013</t>
  </si>
  <si>
    <t>Volvoline</t>
  </si>
  <si>
    <t>E</t>
  </si>
  <si>
    <t>643685R</t>
  </si>
  <si>
    <t>Damage-1</t>
  </si>
  <si>
    <t>INNER TUBE 4*50*10</t>
  </si>
  <si>
    <t>Rusty-1</t>
  </si>
  <si>
    <t>Rusty-3</t>
  </si>
  <si>
    <t xml:space="preserve"> </t>
  </si>
  <si>
    <t>COVER, RH. FR.UPPER SIDE(Black)</t>
  </si>
  <si>
    <t>COVER RH. CENTER SIDE UPPER (Black)</t>
  </si>
  <si>
    <t>COVER, LH.BODY(Black)</t>
  </si>
  <si>
    <t>COVER LH. CENTER SIDE UPPER (Black)</t>
  </si>
  <si>
    <t>COVER, RH.BODY (White)</t>
  </si>
  <si>
    <t>COVER, RH.BODY(Black)</t>
  </si>
  <si>
    <t>GLOVE BOX COVER BEFORE (BLACK/Cream)</t>
  </si>
  <si>
    <t>COVER, RH. FR.UPPER SIDE (White)</t>
  </si>
  <si>
    <t>COVER RH. CENTER SIDE UPPER (White)</t>
  </si>
  <si>
    <t>SKIRT R SIDE (Cream)</t>
  </si>
  <si>
    <t>COVER, LH. FR.UPPER SIDE (White)</t>
  </si>
  <si>
    <t>Spring Washer Φ8</t>
  </si>
  <si>
    <t>Jacket-3XL</t>
  </si>
  <si>
    <t>Jacket-XXL</t>
  </si>
  <si>
    <t>Damage-5</t>
  </si>
  <si>
    <t>Damage-7</t>
  </si>
  <si>
    <t>Per Price $</t>
  </si>
  <si>
    <t>Total Am $</t>
  </si>
  <si>
    <t>Damage Diff</t>
  </si>
  <si>
    <t>C/L Qty  (9/1/2023)</t>
  </si>
  <si>
    <t>Beanie Kawasaki Racing Black</t>
  </si>
  <si>
    <t>PCS</t>
  </si>
  <si>
    <t>A0001-0142</t>
  </si>
  <si>
    <t>ARMSLEEVES UV A/B UPF50+</t>
  </si>
  <si>
    <t>31520-M/L</t>
  </si>
  <si>
    <t>T-Shirt Kawasaki Black Size M/L</t>
  </si>
  <si>
    <t>31520-L/XL</t>
  </si>
  <si>
    <t>T-Shirt Kawasaki Black Size L/XL</t>
  </si>
  <si>
    <t>A0001-0128-L</t>
  </si>
  <si>
    <t>Kawasaki Polo Shirt White</t>
  </si>
  <si>
    <t>31519-L/XL</t>
  </si>
  <si>
    <t>Polo Shirt Kawasaki Black</t>
  </si>
  <si>
    <t>N1203-Z027-M</t>
  </si>
  <si>
    <t>T-Shirt Kawasaki Blue Er6n</t>
  </si>
  <si>
    <t>21525-L/XL</t>
  </si>
  <si>
    <t>T-Shirt SBK Replica Black(Male)</t>
  </si>
  <si>
    <t>A0001-0129-M</t>
  </si>
  <si>
    <t xml:space="preserve">Kawasaki Polo-Shirt </t>
  </si>
  <si>
    <t>31520-XL/2XL</t>
  </si>
  <si>
    <t>T-Shirt Kawasaki Black Size XL/2XL</t>
  </si>
  <si>
    <t>A0001-0124</t>
  </si>
  <si>
    <t>Kawasaki Mug</t>
  </si>
  <si>
    <t>605879M001</t>
  </si>
  <si>
    <t>Wheel shape bag Italy</t>
  </si>
  <si>
    <t>605879M002</t>
  </si>
  <si>
    <t>Wheel shape bag Union Jack</t>
  </si>
  <si>
    <t>605879M003</t>
  </si>
  <si>
    <t>Wheel shape bag France</t>
  </si>
  <si>
    <t>Key Chain</t>
  </si>
  <si>
    <t>Vespa Polo Shirt (white)</t>
  </si>
  <si>
    <t>Vespa Polo Shirt (Blue)</t>
  </si>
  <si>
    <t>Vespa Hat(Gray)</t>
  </si>
  <si>
    <t>Kawasaki Hoodie</t>
  </si>
  <si>
    <t>Kawasaki Hoodie Black</t>
  </si>
  <si>
    <t>Shortage+</t>
  </si>
  <si>
    <t>Surplus-</t>
  </si>
  <si>
    <t>Error-8Pcs Hole</t>
  </si>
  <si>
    <t>Error 6Pcs-Hole</t>
  </si>
  <si>
    <t>Error-1Pc Hole</t>
  </si>
  <si>
    <t>SPDO-BMC-UMG-HO-3W-2024-01-0063(16.1.24=1pc)</t>
  </si>
  <si>
    <t>SPDO-BMC-UMG-HO-3W-2024-01-0064(17.1.24=1pc)</t>
  </si>
  <si>
    <t>SPDO-BMC-UMG-HO-3W-2024-01-0057(16.1.24=1pc)</t>
  </si>
  <si>
    <t>SPDO-BMC-UMG-HO-3W-2024-01-0051,0057(16.1.24=1pc)</t>
  </si>
  <si>
    <t>SPDO-BMC-UMG-HO-3W-2024-01-0051,0057,0060(16.1.24=1pc)</t>
  </si>
  <si>
    <t>SPDO-BMC-UMG-HO-3W-2024-01-0051,0052,0053,0054(15,16.1.24=1pc)</t>
  </si>
  <si>
    <t>SPDO-BMC-UMG-HO-3W-2024-01-0053,0054,0061(15.1.24=2,2,1pc)</t>
  </si>
  <si>
    <t>SPDO-BMC-UMG-HO-3W-2024-01-0053(15.1.24=1pc)</t>
  </si>
  <si>
    <t>SPDO-BMC-UMG-HO-3W-2024-01-0054(15.1.24=2pc)</t>
  </si>
  <si>
    <t>SPDO-BMC-UMG-HO-3W-2024-01-0054(15.1.24=1pc)</t>
  </si>
  <si>
    <t>SPDO-BMC-UMG-HO-3W-2024-01-0049,0050(15.1.24=1,1pc)</t>
  </si>
  <si>
    <t>SPDO-BMC-UMG-HO-3W-2024-01-0047(15.1.24=1pc)</t>
  </si>
  <si>
    <t>SPDO-BMC-UMG-HO-3W-2024-01-0065,0055,0059(16,17.1.24=1pc)</t>
  </si>
  <si>
    <t>SPDO-BMC-UMG-HO-3W-2024-01-0064,0065,0055(16,17.1.24=1pc)</t>
  </si>
  <si>
    <t>SPDO-BMC-UMG-HO-3W-2024-01-0055(16.1.24=1pc)</t>
  </si>
  <si>
    <t>SPDO-BMC-UMG-HO-3W-2024-01-0059(16.1.24=1pc)</t>
  </si>
  <si>
    <t>SPDO-BMC-UMG-HO-3W-2024-01-0046(18.1.24=1pc)</t>
  </si>
  <si>
    <t>SPDO-BMC-UMG-HO-3W-2024-01-0047(18.1.24=1pc)</t>
  </si>
  <si>
    <t>SPDO-BMC-UMG-HO-3W-2024-01-0057,0060(16.1.24=1pc)</t>
  </si>
  <si>
    <t>SPDO-BMC-UMG-HO-3W-2024-01-0067(24.1.24=1pc)</t>
  </si>
  <si>
    <t>SPDO-BMC-UMG-HO-3W-2024-01-0066(23.1.24=1pc)</t>
  </si>
  <si>
    <t>Win Theingi Nwe(Mrs.)</t>
  </si>
  <si>
    <t>110/70-17</t>
  </si>
  <si>
    <t>DASTONE TYRE 110/70-17</t>
  </si>
  <si>
    <t>SPDO-BMC-UMG-HO-3W-2024-01-0066,0053(23.1.24=1,2pcs)</t>
  </si>
  <si>
    <t>SPDO-BMC-UMG-HO-3W-2024-01-0063-2(16.1.24=1pc)</t>
  </si>
  <si>
    <t>SPDO-BMC-UMG-HO-3W-2024-01-0063-2(16.1.24=2pc)</t>
  </si>
  <si>
    <t>SPDO-BMC-UMG-HO-3W-2024-01-0055,0059,0063-2(16.1.24=5,6,1pc)</t>
  </si>
  <si>
    <t>SPDO-BMC-UMG-HO-3W-2024-01-0055,0059,0063-1(16.1.24=1pc)</t>
  </si>
  <si>
    <t>SPDO-BMC-UMG-HO-3W-2024-01-0051,0057,0063-1(16.1.24=1,3pcs)</t>
  </si>
  <si>
    <t>SPDO-BMC-UMG-HO-3W-2024-01-0063-1(16.1.24=1pc)</t>
  </si>
  <si>
    <t>SPDO-BMC-UMG-HO-3W-2024-01-0063-2,0063-1(16.1.24=1pc)</t>
  </si>
  <si>
    <t>SPDO-BMC-UMG-HO-3W-2024-01-0004(23.1.24=1pc)</t>
  </si>
  <si>
    <t>SPDO-BMC-UMG-HO-3W-2024-01-0004(23.1.24=2pc)</t>
  </si>
  <si>
    <t>SPDO-BMC-UMG-HO-3W-2024-01-0052(23.1.24=1pc)</t>
  </si>
  <si>
    <t>SPDO-BMC-UMG-HO-3W-2024-01-0052(23.1.24=3pc)</t>
  </si>
  <si>
    <t>SPDO-BMC-UMG-HO-3W-2024-01-0052(23.1.24=2pc)</t>
  </si>
  <si>
    <t>SPDO-BMC-UMG-HO-3W-2024-01-0053(23.1.24=1pc)</t>
  </si>
  <si>
    <t>SPDO-BMC-UMG-HO-3W-2024-01-0058(28.1.24=1pc)</t>
  </si>
  <si>
    <t>SPDO-BMC-UMG-HO-3W-2024-01-0047,0058(15,28.1.24=10,16pcs)</t>
  </si>
  <si>
    <t>SPDO-BMC-UMG-HO-3W-2024-01-0047,0058(15,28.1.24=10,32pcs)</t>
  </si>
  <si>
    <t>SPDO-BMC-UMG-HO-3W-2024-01-0060(19.1.24=1pc)</t>
  </si>
  <si>
    <t>SPDO-BMC-UMG-HO-3W-2024-01-0059,0060(17,19.1.24=2,2pc)</t>
  </si>
  <si>
    <t>SPDO-BMC-UMG-HO-3W-2024-01-0061(21.1.24=1pc)</t>
  </si>
  <si>
    <t>SPDO-BMC-UMG-HO-3W-2024-01-0059,0061(17,21.1.24=3,3pcs)</t>
  </si>
  <si>
    <t>SPDO-BMC-UMG-HO-3W-2024-01-0061(21.1.24=2pc)</t>
  </si>
  <si>
    <t>SPDO-BMC-UMG-HO-3W-2024-01-0061(21.1.24=35pc)</t>
  </si>
  <si>
    <t>SPDO-BMC-UMG-HO-3W-2024-01-0061(21.1.24=59pc)</t>
  </si>
  <si>
    <t>SPDO-BMC-UMG-HO-3W-2024-01-0061(21.1.24=5pc)</t>
  </si>
  <si>
    <t>SPDO-BMC-UMG-HO-3W-2024-01-0062(23.1.24=1pc)</t>
  </si>
  <si>
    <t>SPDO-BMC-UMG-HO-3W-2024-01-0062(23.1.24=2pc)</t>
  </si>
  <si>
    <t>12V 7Ah</t>
  </si>
  <si>
    <t>TCS 12V 7AH(BATTERY)</t>
  </si>
  <si>
    <t>SPDO-BMC-UMG-HO-3W-2024-01-0059,0061,0063,0062,0052,0053,0054,0060,0048(17,21,24,23,25,19,15.1.24=3,3,3,3,3,4,4,1,1pcs)</t>
  </si>
  <si>
    <t>SPDO-BMC-UMG-HO-3W-2024-01-0051,0058,0054(22,28,25.1.24=1,7,4pcs)</t>
  </si>
  <si>
    <t>SPDO-BMC-UMG-HO-3W-2024-01-0055(25.1.24=1pc)</t>
  </si>
  <si>
    <t>SPDO-BMC-UMG-HO-3W-2024-01-0058(30.1.24=1pc)</t>
  </si>
  <si>
    <t>SPDO-BMC-UMG-HO-3W-2024-01-0058(30.1.24=5pc)</t>
  </si>
  <si>
    <t>SPDO-BMC-UMG-HO-3W-2024-01-0058(30.1.24=2pc)</t>
  </si>
  <si>
    <t>SPDO-BMC-UMG-HO-3W-2024-01-0013,0023,0031(1,3,8.1.24=1,1pc)</t>
  </si>
  <si>
    <t>SPDO-BMC-UMG-HO-3W-2024-01-0031,0060(8,19.1.24=1,1pc)</t>
  </si>
  <si>
    <t>SPDO-BMC-UMG-HO-3W-2024-01-0021(3.1.24=1pc)</t>
  </si>
  <si>
    <t>SPDO-BMC-UMG-HO-3W-2024-01-0021,0062(3,23.1.24=5,26pcs)</t>
  </si>
  <si>
    <t>SPDO-BMC-UMG-HO-3W-2024-01-0021,0028(3,8.1.24=5,24pc)</t>
  </si>
  <si>
    <t>SPDO-BMC-UMG-HO-3W-2024-01-0028(8.1.24=52pc)</t>
  </si>
  <si>
    <t>SPDO-BMC-UMG-HO-3W-2024-01-0043(10.1.24=1pc)</t>
  </si>
  <si>
    <t>SPDO-BMC-UMG-HO-3W-2024-01-0038,0046(9,18.1.24=1,1pc)</t>
  </si>
  <si>
    <t>SPDO-BMC-UMG-HO-3W-2024-01-0041(9.1.24=1pc)</t>
  </si>
  <si>
    <t>SPDO-BMC-UMG-HO-3W-2024-01-0011(1.1.24=1pc)</t>
  </si>
  <si>
    <t>SPDO-BMC-UMG-HO-3W-2024-01-0037(9.1.24=2pc)</t>
  </si>
  <si>
    <t>SPDO-BMC-UMG-HO-3W-2024-01-0004,0010(1.1.24=1,1pc)</t>
  </si>
  <si>
    <t>SPDO-BMC-UMG-HO-3W-2024-01-0025,0060(3,19.1.24=1,1pc)</t>
  </si>
  <si>
    <t>SPDO-BMC-UMG-HO-3W-2024-01-0020(3.1.24=2pc)</t>
  </si>
  <si>
    <t>SPDO-BMC-UMG-HO-3W-2024-01-0020(3.1.24=1pc)</t>
  </si>
  <si>
    <t>SPDO-BMC-UMG-HO-3W-2024-01-0019(3.1.24=1pc)</t>
  </si>
  <si>
    <t>SPDO-BMC-UMG-HO-3W-2024-01-0003(12.1.24=1pc)</t>
  </si>
  <si>
    <t>SPDO-BMC-UMG-HO-3W-2024-01-0003(12.1.24=3pc)</t>
  </si>
  <si>
    <t>STF-MC-PT-2024-Jan-0003(N3W)(8.1.24 2pcs)</t>
  </si>
  <si>
    <t>SPDO-BMC-UMG-HO-3W-2024-01-0060(19.1.24=1pc)/STF-MC-PT-2024-Jan-0007(12.1.24 1pcs)</t>
  </si>
  <si>
    <t>STF-MC-PT-2024-Jan-0002(N3W)(1.1.24 1pcs)</t>
  </si>
  <si>
    <t>DISK,RR.BRAKE</t>
  </si>
  <si>
    <t>Front brake disc</t>
  </si>
  <si>
    <t>SPDO-BMC-UMG-HO-3W-2024-01-0001(31.1.24=1pc)</t>
  </si>
  <si>
    <t>Genue parts=2pcs&amp; Local parts=3pcs</t>
  </si>
  <si>
    <t>Genue parts=5pcs&amp; Local parts=3pcs</t>
  </si>
  <si>
    <t>SPIV/BMC/UMG-HO/N3W/2024/01/002(17.1.24 6Pcs)</t>
  </si>
  <si>
    <t>SPIV/BMC/UMG-HO/N3W/2024/01/011(31.1.24 1Pcs)</t>
  </si>
  <si>
    <t>SPDO-BMC-UMG-HO-3W-2024-01-0058(28.1.24=2pc)/SPIV/BMC/UMG-HO/N3W/2024/01/011(31.1.24 1Pcs)</t>
  </si>
  <si>
    <t>SPIV/BMC/UMG-HO/N3W/2024/01/001(31.1.24 1Pcs)</t>
  </si>
  <si>
    <t>SPIV/BMC/UMG-HO/N3W/2024/01/011(31.1.24 2Pcs)</t>
  </si>
  <si>
    <t>SPIV/BMC/UMG-HO/N3W/2024/01/010(31.1.24 1Pcs)</t>
  </si>
  <si>
    <t>SPIV/BMC/UMG-HO/N3W/2024/01/001(31.1.24 2Pcs)</t>
  </si>
  <si>
    <t>Damage-22</t>
  </si>
  <si>
    <t>Damage-7Pcs/SPDO-BMC-UMG-HO-3W-2024-01-0004(23.1.24=1pc)</t>
  </si>
  <si>
    <t>Damage-24Pcs</t>
  </si>
  <si>
    <t>SPIV/BMC/UMG-HO/N3W/2024/01/012(31.1.24 1Pcs)</t>
  </si>
  <si>
    <t>Damage-1pc</t>
  </si>
  <si>
    <t>Damage-8Pcs</t>
  </si>
  <si>
    <t>61101-AFA1-9000-CR001</t>
  </si>
  <si>
    <t>11057-0624</t>
  </si>
  <si>
    <t>92152-2204</t>
  </si>
  <si>
    <t>92072-1414</t>
  </si>
  <si>
    <t>92200-0766</t>
  </si>
  <si>
    <t>92172-0864</t>
  </si>
  <si>
    <t>26031-2337</t>
  </si>
  <si>
    <t>23016-0599</t>
  </si>
  <si>
    <t>92154-1014</t>
  </si>
  <si>
    <t>92152-2236</t>
  </si>
  <si>
    <t>14093-0350</t>
  </si>
  <si>
    <t>56054-1695</t>
  </si>
  <si>
    <t>92153-1526</t>
  </si>
  <si>
    <t>411AB0500</t>
  </si>
  <si>
    <t>670B3026</t>
  </si>
  <si>
    <t>92151-1611</t>
  </si>
  <si>
    <t>92210-1505</t>
  </si>
  <si>
    <t>92154-0917</t>
  </si>
  <si>
    <t>120CA0840</t>
  </si>
  <si>
    <t>92200-0807</t>
  </si>
  <si>
    <t>92151-1277</t>
  </si>
  <si>
    <t>92160-1167</t>
  </si>
  <si>
    <t>92015-1757</t>
  </si>
  <si>
    <t>120CA0822</t>
  </si>
  <si>
    <t>11057-0625</t>
  </si>
  <si>
    <t>55020-1825,PP-GF20</t>
  </si>
  <si>
    <t>MSR20-G0010</t>
  </si>
  <si>
    <t>MSP-A0001(LH)</t>
  </si>
  <si>
    <t>MSP-A0001(RH)</t>
  </si>
  <si>
    <t>17008-0000-000002</t>
  </si>
  <si>
    <t>140/60-14</t>
  </si>
  <si>
    <t>120/70-15</t>
  </si>
  <si>
    <t xml:space="preserve">ASSY FR Inner Fender B </t>
  </si>
  <si>
    <t>Bracket</t>
  </si>
  <si>
    <t>Plantet Washer</t>
  </si>
  <si>
    <t>Cable Type</t>
  </si>
  <si>
    <t>Washer (6.5*18*1.6)</t>
  </si>
  <si>
    <t>Screw , 5*10</t>
  </si>
  <si>
    <t>Wairness Fog Lamp</t>
  </si>
  <si>
    <t xml:space="preserve">Lamp - Assy Led Fog, PIAA </t>
  </si>
  <si>
    <t>Bolt, Socket, 5*16</t>
  </si>
  <si>
    <t>collar, 6.3 *12</t>
  </si>
  <si>
    <t>Cover, Slider , LH</t>
  </si>
  <si>
    <t>Mark, Fog Lamp, Kawasiki</t>
  </si>
  <si>
    <t>Bolt, Socket, 6*16</t>
  </si>
  <si>
    <t>Washer-Plain , 5Mm, Black</t>
  </si>
  <si>
    <t>O-Ring 26 MM</t>
  </si>
  <si>
    <t>Bolt, Socket 6*2</t>
  </si>
  <si>
    <t>Nut</t>
  </si>
  <si>
    <t>Bolt, Socket, 8*4</t>
  </si>
  <si>
    <t>Washer 8*4*16*1</t>
  </si>
  <si>
    <t>Bolt 6*10</t>
  </si>
  <si>
    <t>Damper</t>
  </si>
  <si>
    <t>Nut, Well , 5MM</t>
  </si>
  <si>
    <t>Bolt, Socket, 8*2</t>
  </si>
  <si>
    <t>Guard Inner</t>
  </si>
  <si>
    <t>Reverse Gear  Shaft</t>
  </si>
  <si>
    <t xml:space="preserve">Head Lamp </t>
  </si>
  <si>
    <t>Tubing ASSY</t>
  </si>
  <si>
    <t>Tyre (RT250i)</t>
  </si>
  <si>
    <t>Star</t>
  </si>
  <si>
    <t>Giant</t>
  </si>
  <si>
    <t>Damon</t>
  </si>
  <si>
    <t>set</t>
  </si>
  <si>
    <t xml:space="preserve">Pcs </t>
  </si>
  <si>
    <t>pcs</t>
  </si>
  <si>
    <t>SPDO-BMC-UMG-HO-3W-2024-01-0001(16.1.24=5pc)</t>
  </si>
  <si>
    <t>SPDO-BMC-UMG-HO-3W-2024-01-0006(31.1.24=1pc)</t>
  </si>
  <si>
    <t>SPDO-BMC-UMG-HO-3W-2024-01-0073(31.1.24=1pc)</t>
  </si>
  <si>
    <t>SPDO-BMC-UMG-HO-3W-2024-01-0074(31.1.24=1pc)</t>
  </si>
  <si>
    <t>SPDO-BMC-UMG-HO-3W-2024-01-0074(31.1.24=2pcs)</t>
  </si>
  <si>
    <t>SPDO-BMC-UMG-HO-3W-2024-01-0074(31.1.2421pc)</t>
  </si>
  <si>
    <t>BMC Marketing Tools</t>
  </si>
  <si>
    <t xml:space="preserve">Cor Inventory </t>
  </si>
  <si>
    <t>Su Myat Noe Myint / Pyae Phyo Paing</t>
  </si>
  <si>
    <t>Phyo Ko KO</t>
  </si>
  <si>
    <t>Win Thein Nwe(Mrs.)</t>
  </si>
  <si>
    <t>Internal Audit</t>
  </si>
  <si>
    <t>OM</t>
  </si>
  <si>
    <t>IA</t>
  </si>
  <si>
    <t>BMC  Marketing  Tools  Photo</t>
  </si>
  <si>
    <t>BU Yard</t>
  </si>
  <si>
    <t>Surplus-2Pcs.</t>
  </si>
  <si>
    <t>SPDO-BMC-UMG-HO-3W-2024-01-0005(18.1.24=1pc)</t>
  </si>
  <si>
    <t xml:space="preserve">                                 </t>
  </si>
  <si>
    <t>Surplus-31Pcs &amp; Damage-1Pc.</t>
  </si>
  <si>
    <t>Surplus-106Pcs &amp; Damage-13Pcs.</t>
  </si>
  <si>
    <t>Surplus-152Pcs &amp; Damage-66Pcs.</t>
  </si>
  <si>
    <t>Different Ground Surplus (Price $)</t>
  </si>
  <si>
    <t>Different Ground Shortage (Price $)</t>
  </si>
  <si>
    <t>Different Ground Damage (Price $)</t>
  </si>
  <si>
    <t>Surplus-3Pcs.</t>
  </si>
  <si>
    <t>Surplus-6Pcs.</t>
  </si>
  <si>
    <t>Surplus-18Pcs &amp; Damage-2Pcs.</t>
  </si>
  <si>
    <t>Surplus-1Pcs&amp; Shortage-2 &amp; Damage-1Pcs.</t>
  </si>
  <si>
    <t>Shortage-4Pcs.</t>
  </si>
  <si>
    <t>SPDO-BMC-UMG-HO-3W-2024-01-0064,0072(17,31.1.24=1,1pcs)/SPIV/BMC/UMG-HO/N3W/2024/01/012(31.1.24 1Pcs)</t>
  </si>
  <si>
    <t>Physical Stock Taking Cut off date:17.1.24~31.1.24 and Transaction Cut off date:2.2.24.</t>
  </si>
  <si>
    <t>Min Paing Phyo</t>
  </si>
  <si>
    <t>Phyo Ko Ko</t>
  </si>
  <si>
    <t>VCM</t>
  </si>
  <si>
    <t>Zin Zin Mar &amp; Khin Yadanar Htun</t>
  </si>
  <si>
    <t>Aye Min Htoo(Mr.)</t>
  </si>
  <si>
    <t>Service &amp; S'parts Head</t>
  </si>
  <si>
    <t>Kyaw Myo Swe &amp; Aung Phyo Hein</t>
  </si>
  <si>
    <t xml:space="preserve">BMC BU S'Part Actual Ground Stock Checking </t>
  </si>
  <si>
    <t>BMC BU S'Part Actual Ground Stock Checking (Extra)</t>
  </si>
  <si>
    <t>Moto</t>
  </si>
  <si>
    <t>31 DO</t>
  </si>
  <si>
    <t>12V7Ah</t>
  </si>
  <si>
    <t>Product 
Brand</t>
  </si>
  <si>
    <t>Product
 Code</t>
  </si>
  <si>
    <t>GLOVE BOX COVER 
BEFORE (BLACK/Cream)</t>
  </si>
  <si>
    <t>EXHAUST MUFFLER
(GY7,E IV）</t>
  </si>
  <si>
    <t>Air Filter Assembly 
with Inner Air Filter</t>
  </si>
  <si>
    <t>OUTER REAR VIEW 
MIRROR LH ASSY.</t>
  </si>
  <si>
    <t>Washer-Plain , 
5Mm, Black</t>
  </si>
  <si>
    <t>REAR PEDAL BUFFER 
RUBBER PAD</t>
  </si>
  <si>
    <t>SWITCH (NEW)-
LIGHTS (3WH)-GALACTIC</t>
  </si>
  <si>
    <t>CYLINDER HEAD 
COVER GASKET</t>
  </si>
  <si>
    <t>Modi. Front Brake
 liners Kit (Paxx-200).</t>
  </si>
  <si>
    <t>OUTER REAR VIEW
 MIRROR RH ASSY.</t>
  </si>
  <si>
    <t>OIL PRESSURE SWITCH - 
PARALLEL THREAD</t>
  </si>
  <si>
    <t>KIT-ACC,PANNIER
(SOFT-LUGGAGE) ( Pcs= KG)</t>
  </si>
  <si>
    <t>FILTER ELEMENT ASSLY 
( ENGINETECH AIR FI</t>
  </si>
  <si>
    <t>INNER-GEAR CONTROL
 (GEAR Inner)</t>
  </si>
  <si>
    <t>BMC Damage List</t>
  </si>
  <si>
    <t>BMC  Damages Photo</t>
  </si>
  <si>
    <t>EXTRA SPARE PART LIST</t>
  </si>
  <si>
    <t>DOCUMENT NUMBER: SPEX-MC-PT-2024-01-001</t>
  </si>
  <si>
    <t>Date:31-Jan-2024</t>
  </si>
  <si>
    <t>Damage Qty  (9/2/2024)</t>
  </si>
  <si>
    <t>Qty</t>
  </si>
  <si>
    <t>Not have excel file and we don't know where in use .Finally we checked and it same with KSR125</t>
  </si>
  <si>
    <t>It is received from Mandalay</t>
  </si>
  <si>
    <t xml:space="preserve">Finally we checked all stock and same  with Spin rear view mirror </t>
  </si>
  <si>
    <t xml:space="preserve">It is extra part </t>
  </si>
  <si>
    <t xml:space="preserve">It is extra part  </t>
  </si>
  <si>
    <t>It is extra part</t>
  </si>
  <si>
    <t>Not received yet</t>
  </si>
  <si>
    <t>It is extra part and we don't know where use</t>
  </si>
  <si>
    <t xml:space="preserve">It is extra part and we check stock issue error </t>
  </si>
  <si>
    <t xml:space="preserve">It is extra part and we check stock issue, not issue service man </t>
  </si>
  <si>
    <t xml:space="preserve">It is extra part and we check damage box </t>
  </si>
  <si>
    <t>It is extra part and  we check damage box</t>
  </si>
  <si>
    <t>It is complete  with brake oil bottle ,service not need clip we not give</t>
  </si>
  <si>
    <t>MRL20-C0001</t>
  </si>
  <si>
    <t>AGM                                                                                                                                              GM</t>
  </si>
  <si>
    <t>BMC BU                                                                                                                                     BMC BU</t>
  </si>
  <si>
    <t>Zin Zin Mar &amp;
 Khin Yadanar Htun</t>
  </si>
  <si>
    <t xml:space="preserve"> Win Theingi Nwe(Mrs.)                                                                                                Chit San Ko(Mr.)</t>
  </si>
  <si>
    <t>GR-PRT-BMC-2024-02-00044</t>
  </si>
  <si>
    <t>GR-PRT-BMC-2024-02-00045</t>
  </si>
  <si>
    <t>GR-PRT-BMC-2024-02-00046</t>
  </si>
  <si>
    <t>GR-PRT-BMC-2024-02-00047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</si>
</sst>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4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b/>
      <sz val="12"/>
      <color rgb="FFFF0000"/>
      <name val="Times New Roman"/>
      <family val="1"/>
    </font>
    <font>
      <b/>
      <u val="singleAccounting"/>
      <sz val="12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1"/>
      <name val="Times New Roman"/>
      <family val="1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u val="singleAccounting"/>
      <sz val="14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</font>
    <font>
      <b/>
      <u/>
      <sz val="16"/>
      <color rgb="FFFF0000"/>
      <name val="Calibri"/>
      <family val="2"/>
      <scheme val="minor"/>
    </font>
    <font>
      <b/>
      <sz val="20"/>
      <color indexed="8"/>
      <name val="Calibri"/>
      <family val="2"/>
    </font>
    <font>
      <sz val="11"/>
      <color indexed="8"/>
      <name val="Calibri"/>
      <family val="2"/>
    </font>
    <font>
      <b/>
      <u/>
      <sz val="13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mbria"/>
      <family val="1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6" fillId="0" borderId="0"/>
    <xf numFmtId="43" fontId="12" fillId="0" borderId="0" applyFont="0" applyFill="0" applyBorder="0" applyAlignment="0" applyProtection="0">
      <alignment vertical="top"/>
    </xf>
    <xf numFmtId="44" fontId="5" fillId="0" borderId="0" applyFont="0" applyFill="0" applyBorder="0" applyAlignment="0" applyProtection="0"/>
    <xf numFmtId="0" fontId="34" fillId="0" borderId="0"/>
  </cellStyleXfs>
  <cellXfs count="29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43" fontId="0" fillId="0" borderId="0" xfId="1" applyFont="1"/>
    <xf numFmtId="1" fontId="0" fillId="0" borderId="1" xfId="0" applyNumberFormat="1" applyBorder="1" applyAlignment="1">
      <alignment horizontal="center"/>
    </xf>
    <xf numFmtId="0" fontId="8" fillId="6" borderId="0" xfId="2" applyFont="1" applyFill="1" applyAlignment="1">
      <alignment vertical="center"/>
    </xf>
    <xf numFmtId="0" fontId="9" fillId="6" borderId="0" xfId="2" applyFont="1" applyFill="1" applyAlignment="1">
      <alignment vertical="center"/>
    </xf>
    <xf numFmtId="0" fontId="10" fillId="6" borderId="2" xfId="2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 wrapText="1"/>
    </xf>
    <xf numFmtId="0" fontId="10" fillId="6" borderId="0" xfId="2" applyFont="1" applyFill="1" applyAlignment="1">
      <alignment horizontal="center" vertical="center" wrapText="1"/>
    </xf>
    <xf numFmtId="0" fontId="11" fillId="6" borderId="2" xfId="2" applyFont="1" applyFill="1" applyBorder="1" applyAlignment="1">
      <alignment horizontal="center" vertical="center"/>
    </xf>
    <xf numFmtId="0" fontId="11" fillId="6" borderId="2" xfId="2" applyFont="1" applyFill="1" applyBorder="1" applyAlignment="1">
      <alignment vertical="center"/>
    </xf>
    <xf numFmtId="0" fontId="11" fillId="6" borderId="2" xfId="1" applyNumberFormat="1" applyFont="1" applyFill="1" applyBorder="1" applyAlignment="1">
      <alignment horizontal="right" vertical="center"/>
    </xf>
    <xf numFmtId="164" fontId="11" fillId="6" borderId="2" xfId="1" applyNumberFormat="1" applyFont="1" applyFill="1" applyBorder="1" applyAlignment="1">
      <alignment horizontal="center" vertical="center"/>
    </xf>
    <xf numFmtId="164" fontId="11" fillId="6" borderId="2" xfId="3" applyNumberFormat="1" applyFont="1" applyFill="1" applyBorder="1" applyAlignment="1">
      <alignment horizontal="right" vertical="center"/>
    </xf>
    <xf numFmtId="0" fontId="11" fillId="6" borderId="0" xfId="2" applyFont="1" applyFill="1" applyAlignment="1">
      <alignment vertical="center"/>
    </xf>
    <xf numFmtId="164" fontId="14" fillId="6" borderId="2" xfId="1" applyNumberFormat="1" applyFont="1" applyFill="1" applyBorder="1" applyAlignment="1">
      <alignment horizontal="center" vertical="center"/>
    </xf>
    <xf numFmtId="164" fontId="14" fillId="6" borderId="2" xfId="2" applyNumberFormat="1" applyFont="1" applyFill="1" applyBorder="1" applyAlignment="1">
      <alignment vertical="center"/>
    </xf>
    <xf numFmtId="43" fontId="13" fillId="6" borderId="2" xfId="2" applyNumberFormat="1" applyFont="1" applyFill="1" applyBorder="1" applyAlignment="1">
      <alignment horizontal="center" vertical="center"/>
    </xf>
    <xf numFmtId="0" fontId="10" fillId="6" borderId="0" xfId="2" applyFont="1" applyFill="1" applyAlignment="1">
      <alignment vertical="center"/>
    </xf>
    <xf numFmtId="43" fontId="10" fillId="6" borderId="0" xfId="2" applyNumberFormat="1" applyFont="1" applyFill="1" applyAlignment="1">
      <alignment horizontal="center" vertical="center"/>
    </xf>
    <xf numFmtId="0" fontId="15" fillId="0" borderId="0" xfId="2" applyFont="1" applyAlignment="1">
      <alignment vertical="center"/>
    </xf>
    <xf numFmtId="0" fontId="15" fillId="6" borderId="0" xfId="2" applyFont="1" applyFill="1" applyAlignment="1">
      <alignment horizontal="center" vertical="center"/>
    </xf>
    <xf numFmtId="0" fontId="15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17" fillId="6" borderId="0" xfId="2" applyFont="1" applyFill="1" applyAlignment="1">
      <alignment vertical="center"/>
    </xf>
    <xf numFmtId="0" fontId="7" fillId="0" borderId="0" xfId="2" applyFont="1" applyAlignment="1">
      <alignment vertical="center"/>
    </xf>
    <xf numFmtId="44" fontId="11" fillId="6" borderId="2" xfId="4" applyFont="1" applyFill="1" applyBorder="1" applyAlignment="1">
      <alignment horizontal="right" vertical="center"/>
    </xf>
    <xf numFmtId="43" fontId="8" fillId="6" borderId="2" xfId="2" applyNumberFormat="1" applyFont="1" applyFill="1" applyBorder="1" applyAlignment="1">
      <alignment horizontal="left" vertical="center"/>
    </xf>
    <xf numFmtId="43" fontId="8" fillId="6" borderId="2" xfId="2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left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8" fillId="6" borderId="0" xfId="2" applyFont="1" applyFill="1" applyAlignment="1">
      <alignment vertical="center"/>
    </xf>
    <xf numFmtId="0" fontId="18" fillId="6" borderId="0" xfId="2" applyFont="1" applyFill="1" applyAlignment="1">
      <alignment horizontal="center" vertical="center"/>
    </xf>
    <xf numFmtId="43" fontId="0" fillId="0" borderId="1" xfId="1" applyFont="1" applyBorder="1" applyAlignment="1"/>
    <xf numFmtId="43" fontId="4" fillId="3" borderId="1" xfId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7" borderId="1" xfId="0" applyNumberFormat="1" applyFill="1" applyBorder="1" applyAlignment="1">
      <alignment horizontal="center"/>
    </xf>
    <xf numFmtId="0" fontId="21" fillId="0" borderId="0" xfId="0" applyFont="1"/>
    <xf numFmtId="1" fontId="0" fillId="4" borderId="1" xfId="0" applyNumberFormat="1" applyFill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applyFont="1" applyBorder="1" applyAlignment="1">
      <alignment horizontal="center"/>
    </xf>
    <xf numFmtId="14" fontId="0" fillId="0" borderId="0" xfId="0" applyNumberFormat="1" applyAlignment="1">
      <alignment horizontal="left"/>
    </xf>
    <xf numFmtId="14" fontId="20" fillId="0" borderId="1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right"/>
    </xf>
    <xf numFmtId="0" fontId="25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0" fontId="0" fillId="0" borderId="1" xfId="0" applyBorder="1" applyAlignment="1">
      <alignment horizontal="left" vertical="center"/>
    </xf>
    <xf numFmtId="43" fontId="0" fillId="0" borderId="1" xfId="1" applyFont="1" applyFill="1" applyBorder="1" applyAlignment="1">
      <alignment horizontal="center"/>
    </xf>
    <xf numFmtId="0" fontId="26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164" fontId="27" fillId="0" borderId="1" xfId="0" applyNumberFormat="1" applyFont="1" applyBorder="1" applyAlignment="1">
      <alignment vertical="center"/>
    </xf>
    <xf numFmtId="43" fontId="27" fillId="0" borderId="1" xfId="1" applyFont="1" applyBorder="1" applyAlignment="1">
      <alignment vertical="center"/>
    </xf>
    <xf numFmtId="0" fontId="0" fillId="0" borderId="9" xfId="0" applyBorder="1"/>
    <xf numFmtId="0" fontId="0" fillId="0" borderId="1" xfId="0" applyBorder="1"/>
    <xf numFmtId="0" fontId="5" fillId="0" borderId="1" xfId="0" applyFont="1" applyBorder="1"/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43" fontId="0" fillId="0" borderId="1" xfId="1" applyFont="1" applyBorder="1" applyAlignment="1">
      <alignment vertical="center"/>
    </xf>
    <xf numFmtId="0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9" fillId="9" borderId="0" xfId="0" applyFont="1" applyFill="1" applyAlignment="1">
      <alignment horizontal="center" vertical="center"/>
    </xf>
    <xf numFmtId="0" fontId="29" fillId="9" borderId="0" xfId="0" applyFont="1" applyFill="1" applyAlignment="1">
      <alignment vertical="center"/>
    </xf>
    <xf numFmtId="0" fontId="29" fillId="9" borderId="0" xfId="0" applyFont="1" applyFill="1" applyAlignment="1">
      <alignment horizontal="left" vertical="center"/>
    </xf>
    <xf numFmtId="44" fontId="29" fillId="9" borderId="0" xfId="0" applyNumberFormat="1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0" fontId="8" fillId="9" borderId="0" xfId="0" applyFont="1" applyFill="1" applyAlignment="1">
      <alignment vertical="center"/>
    </xf>
    <xf numFmtId="0" fontId="8" fillId="9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2" fillId="10" borderId="11" xfId="0" applyFont="1" applyFill="1" applyBorder="1"/>
    <xf numFmtId="0" fontId="32" fillId="10" borderId="12" xfId="0" applyFont="1" applyFill="1" applyBorder="1"/>
    <xf numFmtId="0" fontId="32" fillId="10" borderId="13" xfId="0" applyFont="1" applyFill="1" applyBorder="1"/>
    <xf numFmtId="0" fontId="32" fillId="10" borderId="14" xfId="0" applyFont="1" applyFill="1" applyBorder="1"/>
    <xf numFmtId="0" fontId="32" fillId="0" borderId="0" xfId="0" applyFont="1"/>
    <xf numFmtId="0" fontId="32" fillId="10" borderId="15" xfId="0" applyFont="1" applyFill="1" applyBorder="1"/>
    <xf numFmtId="0" fontId="32" fillId="10" borderId="16" xfId="0" applyFont="1" applyFill="1" applyBorder="1"/>
    <xf numFmtId="0" fontId="32" fillId="10" borderId="17" xfId="0" applyFont="1" applyFill="1" applyBorder="1"/>
    <xf numFmtId="0" fontId="32" fillId="10" borderId="18" xfId="0" applyFont="1" applyFill="1" applyBorder="1"/>
    <xf numFmtId="0" fontId="28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 wrapText="1"/>
    </xf>
    <xf numFmtId="1" fontId="11" fillId="6" borderId="2" xfId="1" applyNumberFormat="1" applyFont="1" applyFill="1" applyBorder="1" applyAlignment="1">
      <alignment horizontal="right" vertical="center"/>
    </xf>
    <xf numFmtId="0" fontId="0" fillId="0" borderId="9" xfId="0" applyBorder="1" applyAlignment="1">
      <alignment horizontal="right"/>
    </xf>
    <xf numFmtId="0" fontId="0" fillId="0" borderId="1" xfId="0" applyBorder="1" applyAlignment="1">
      <alignment horizontal="right"/>
    </xf>
    <xf numFmtId="43" fontId="0" fillId="0" borderId="0" xfId="0" applyNumberFormat="1"/>
    <xf numFmtId="0" fontId="18" fillId="0" borderId="2" xfId="0" applyFont="1" applyBorder="1" applyAlignment="1">
      <alignment horizontal="left" vertical="center" wrapText="1"/>
    </xf>
    <xf numFmtId="0" fontId="13" fillId="6" borderId="2" xfId="2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44" fontId="14" fillId="6" borderId="2" xfId="4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43" fontId="0" fillId="0" borderId="0" xfId="1" applyFont="1" applyBorder="1" applyAlignment="1"/>
    <xf numFmtId="0" fontId="0" fillId="0" borderId="0" xfId="0" applyAlignment="1">
      <alignment horizontal="right"/>
    </xf>
    <xf numFmtId="0" fontId="18" fillId="6" borderId="0" xfId="2" applyFont="1" applyFill="1" applyAlignment="1">
      <alignment horizontal="left" vertical="center"/>
    </xf>
    <xf numFmtId="0" fontId="34" fillId="0" borderId="0" xfId="5"/>
    <xf numFmtId="0" fontId="34" fillId="11" borderId="11" xfId="5" applyFill="1" applyBorder="1"/>
    <xf numFmtId="0" fontId="34" fillId="11" borderId="12" xfId="5" applyFill="1" applyBorder="1"/>
    <xf numFmtId="0" fontId="34" fillId="11" borderId="13" xfId="5" applyFill="1" applyBorder="1"/>
    <xf numFmtId="0" fontId="34" fillId="11" borderId="14" xfId="5" applyFill="1" applyBorder="1"/>
    <xf numFmtId="0" fontId="34" fillId="11" borderId="15" xfId="5" applyFill="1" applyBorder="1"/>
    <xf numFmtId="0" fontId="34" fillId="11" borderId="16" xfId="5" applyFill="1" applyBorder="1"/>
    <xf numFmtId="0" fontId="34" fillId="11" borderId="17" xfId="5" applyFill="1" applyBorder="1"/>
    <xf numFmtId="0" fontId="34" fillId="11" borderId="18" xfId="5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0" fillId="5" borderId="0" xfId="0" applyFill="1"/>
    <xf numFmtId="0" fontId="0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43" fontId="0" fillId="0" borderId="1" xfId="1" applyFont="1" applyFill="1" applyBorder="1" applyAlignment="1"/>
    <xf numFmtId="1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5" borderId="1" xfId="0" applyFill="1" applyBorder="1" applyAlignment="1">
      <alignment horizontal="left"/>
    </xf>
    <xf numFmtId="43" fontId="0" fillId="5" borderId="1" xfId="1" applyFont="1" applyFill="1" applyBorder="1" applyAlignment="1"/>
    <xf numFmtId="1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0" fillId="7" borderId="1" xfId="0" applyFont="1" applyFill="1" applyBorder="1" applyAlignment="1">
      <alignment horizontal="left"/>
    </xf>
    <xf numFmtId="0" fontId="0" fillId="7" borderId="1" xfId="0" applyFill="1" applyBorder="1" applyAlignment="1">
      <alignment horizontal="left"/>
    </xf>
    <xf numFmtId="43" fontId="0" fillId="7" borderId="1" xfId="1" applyFont="1" applyFill="1" applyBorder="1" applyAlignment="1"/>
    <xf numFmtId="14" fontId="0" fillId="7" borderId="1" xfId="0" applyNumberFormat="1" applyFill="1" applyBorder="1" applyAlignment="1">
      <alignment horizontal="center"/>
    </xf>
    <xf numFmtId="0" fontId="0" fillId="7" borderId="0" xfId="0" applyFill="1"/>
    <xf numFmtId="0" fontId="20" fillId="0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3" fontId="39" fillId="0" borderId="1" xfId="1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0" fillId="5" borderId="1" xfId="0" applyFont="1" applyFill="1" applyBorder="1" applyAlignment="1">
      <alignment horizontal="left" vertical="center"/>
    </xf>
    <xf numFmtId="0" fontId="40" fillId="5" borderId="1" xfId="0" applyFont="1" applyFill="1" applyBorder="1" applyAlignment="1">
      <alignment horizontal="center" vertical="center"/>
    </xf>
    <xf numFmtId="0" fontId="40" fillId="0" borderId="9" xfId="0" applyFont="1" applyBorder="1" applyAlignment="1">
      <alignment vertical="center"/>
    </xf>
    <xf numFmtId="0" fontId="40" fillId="0" borderId="9" xfId="0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0" fontId="41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vertical="center" wrapText="1"/>
    </xf>
    <xf numFmtId="1" fontId="40" fillId="0" borderId="1" xfId="0" applyNumberFormat="1" applyFont="1" applyBorder="1" applyAlignment="1">
      <alignment horizontal="center" vertical="center"/>
    </xf>
    <xf numFmtId="164" fontId="40" fillId="0" borderId="1" xfId="0" applyNumberFormat="1" applyFont="1" applyBorder="1" applyAlignment="1">
      <alignment vertical="center"/>
    </xf>
    <xf numFmtId="43" fontId="40" fillId="0" borderId="1" xfId="1" applyFont="1" applyBorder="1" applyAlignment="1">
      <alignment vertical="center"/>
    </xf>
    <xf numFmtId="43" fontId="40" fillId="0" borderId="1" xfId="0" applyNumberFormat="1" applyFont="1" applyBorder="1" applyAlignment="1">
      <alignment horizontal="right" vertical="center"/>
    </xf>
    <xf numFmtId="1" fontId="40" fillId="5" borderId="1" xfId="0" applyNumberFormat="1" applyFont="1" applyFill="1" applyBorder="1" applyAlignment="1">
      <alignment horizontal="center" vertical="center"/>
    </xf>
    <xf numFmtId="164" fontId="40" fillId="5" borderId="1" xfId="0" applyNumberFormat="1" applyFont="1" applyFill="1" applyBorder="1" applyAlignment="1">
      <alignment vertical="center"/>
    </xf>
    <xf numFmtId="0" fontId="40" fillId="5" borderId="1" xfId="1" applyNumberFormat="1" applyFont="1" applyFill="1" applyBorder="1" applyAlignment="1">
      <alignment vertical="center"/>
    </xf>
    <xf numFmtId="43" fontId="40" fillId="5" borderId="1" xfId="0" applyNumberFormat="1" applyFont="1" applyFill="1" applyBorder="1" applyAlignment="1">
      <alignment horizontal="right" vertical="center"/>
    </xf>
    <xf numFmtId="0" fontId="40" fillId="0" borderId="1" xfId="1" applyNumberFormat="1" applyFont="1" applyBorder="1" applyAlignment="1">
      <alignment vertical="center"/>
    </xf>
    <xf numFmtId="0" fontId="40" fillId="0" borderId="9" xfId="0" applyFont="1" applyBorder="1" applyAlignment="1">
      <alignment horizontal="right"/>
    </xf>
    <xf numFmtId="0" fontId="40" fillId="0" borderId="1" xfId="0" applyFont="1" applyBorder="1" applyAlignment="1">
      <alignment horizontal="right"/>
    </xf>
    <xf numFmtId="0" fontId="21" fillId="3" borderId="1" xfId="0" applyFont="1" applyFill="1" applyBorder="1" applyAlignment="1">
      <alignment horizontal="center" vertical="center" wrapText="1"/>
    </xf>
    <xf numFmtId="0" fontId="8" fillId="6" borderId="0" xfId="2" applyFont="1" applyFill="1" applyAlignment="1">
      <alignment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0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center" vertical="center"/>
    </xf>
    <xf numFmtId="1" fontId="40" fillId="0" borderId="0" xfId="0" applyNumberFormat="1" applyFont="1" applyBorder="1" applyAlignment="1">
      <alignment horizontal="center" vertical="center"/>
    </xf>
    <xf numFmtId="164" fontId="40" fillId="0" borderId="0" xfId="0" applyNumberFormat="1" applyFont="1" applyBorder="1" applyAlignment="1">
      <alignment vertical="center"/>
    </xf>
    <xf numFmtId="43" fontId="40" fillId="0" borderId="0" xfId="1" applyFont="1" applyBorder="1" applyAlignment="1">
      <alignment vertical="center"/>
    </xf>
    <xf numFmtId="43" fontId="40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40" fillId="0" borderId="0" xfId="1" applyNumberFormat="1" applyFont="1" applyBorder="1" applyAlignment="1">
      <alignment vertical="center"/>
    </xf>
    <xf numFmtId="0" fontId="40" fillId="0" borderId="1" xfId="0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center" vertical="center"/>
    </xf>
    <xf numFmtId="1" fontId="40" fillId="0" borderId="1" xfId="0" applyNumberFormat="1" applyFont="1" applyFill="1" applyBorder="1" applyAlignment="1">
      <alignment horizontal="center" vertical="center"/>
    </xf>
    <xf numFmtId="164" fontId="40" fillId="0" borderId="1" xfId="0" applyNumberFormat="1" applyFont="1" applyFill="1" applyBorder="1" applyAlignment="1">
      <alignment vertical="center"/>
    </xf>
    <xf numFmtId="43" fontId="40" fillId="0" borderId="1" xfId="1" applyFont="1" applyFill="1" applyBorder="1" applyAlignment="1">
      <alignment vertical="center"/>
    </xf>
    <xf numFmtId="43" fontId="4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0" fontId="40" fillId="0" borderId="1" xfId="1" applyNumberFormat="1" applyFont="1" applyFill="1" applyBorder="1" applyAlignment="1">
      <alignment vertic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10" fillId="6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" borderId="6" xfId="0" applyFont="1" applyFill="1" applyBorder="1" applyAlignment="1">
      <alignment horizontal="right" vertical="center"/>
    </xf>
    <xf numFmtId="0" fontId="19" fillId="3" borderId="7" xfId="0" applyFont="1" applyFill="1" applyBorder="1" applyAlignment="1">
      <alignment horizontal="right" vertical="center"/>
    </xf>
    <xf numFmtId="0" fontId="19" fillId="3" borderId="8" xfId="0" applyFont="1" applyFill="1" applyBorder="1" applyAlignment="1">
      <alignment horizontal="right" vertical="center"/>
    </xf>
    <xf numFmtId="0" fontId="8" fillId="6" borderId="0" xfId="2" applyFont="1" applyFill="1" applyAlignment="1">
      <alignment vertical="center"/>
    </xf>
    <xf numFmtId="0" fontId="7" fillId="0" borderId="0" xfId="2" applyFont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13" fillId="6" borderId="3" xfId="2" applyFont="1" applyFill="1" applyBorder="1" applyAlignment="1">
      <alignment horizontal="center" vertical="center"/>
    </xf>
    <xf numFmtId="0" fontId="13" fillId="6" borderId="4" xfId="2" applyFont="1" applyFill="1" applyBorder="1" applyAlignment="1">
      <alignment horizontal="center" vertical="center"/>
    </xf>
    <xf numFmtId="0" fontId="16" fillId="6" borderId="0" xfId="2" applyFont="1" applyFill="1" applyAlignment="1">
      <alignment horizontal="center" vertical="center"/>
    </xf>
    <xf numFmtId="0" fontId="8" fillId="6" borderId="0" xfId="2" applyFont="1" applyFill="1" applyAlignment="1">
      <alignment horizontal="center" vertical="center"/>
    </xf>
    <xf numFmtId="0" fontId="18" fillId="6" borderId="0" xfId="2" applyFont="1" applyFill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42" fillId="7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2" fillId="7" borderId="0" xfId="0" applyFont="1" applyFill="1" applyAlignment="1">
      <alignment horizontal="center"/>
    </xf>
    <xf numFmtId="0" fontId="8" fillId="6" borderId="0" xfId="2" applyFont="1" applyFill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5" fillId="3" borderId="3" xfId="5" applyFont="1" applyFill="1" applyBorder="1" applyAlignment="1">
      <alignment horizontal="center" vertical="center"/>
    </xf>
    <xf numFmtId="0" fontId="35" fillId="3" borderId="20" xfId="5" applyFont="1" applyFill="1" applyBorder="1" applyAlignment="1">
      <alignment horizontal="center" vertical="center"/>
    </xf>
    <xf numFmtId="0" fontId="35" fillId="3" borderId="4" xfId="5" applyFont="1" applyFill="1" applyBorder="1" applyAlignment="1">
      <alignment horizontal="center" vertical="center"/>
    </xf>
    <xf numFmtId="0" fontId="36" fillId="11" borderId="12" xfId="5" applyFont="1" applyFill="1" applyBorder="1" applyAlignment="1">
      <alignment horizontal="left" vertical="center"/>
    </xf>
    <xf numFmtId="0" fontId="29" fillId="9" borderId="0" xfId="0" applyFont="1" applyFill="1" applyAlignment="1">
      <alignment horizontal="center" vertical="center"/>
    </xf>
    <xf numFmtId="0" fontId="28" fillId="8" borderId="10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3" fillId="10" borderId="12" xfId="0" applyFont="1" applyFill="1" applyBorder="1" applyAlignment="1">
      <alignment horizontal="left" vertical="center"/>
    </xf>
    <xf numFmtId="1" fontId="0" fillId="0" borderId="0" xfId="0" applyNumberFormat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40" fillId="12" borderId="1" xfId="0" applyFont="1" applyFill="1" applyBorder="1" applyAlignment="1">
      <alignment horizontal="left" vertical="center"/>
    </xf>
    <xf numFmtId="0" fontId="40" fillId="12" borderId="1" xfId="0" applyFont="1" applyFill="1" applyBorder="1" applyAlignment="1">
      <alignment horizontal="left" vertical="center" wrapText="1"/>
    </xf>
    <xf numFmtId="0" fontId="40" fillId="12" borderId="1" xfId="0" applyFont="1" applyFill="1" applyBorder="1" applyAlignment="1">
      <alignment horizontal="center" vertical="center"/>
    </xf>
    <xf numFmtId="1" fontId="40" fillId="12" borderId="1" xfId="0" applyNumberFormat="1" applyFont="1" applyFill="1" applyBorder="1" applyAlignment="1">
      <alignment horizontal="center" vertical="center"/>
    </xf>
    <xf numFmtId="164" fontId="40" fillId="12" borderId="1" xfId="0" applyNumberFormat="1" applyFont="1" applyFill="1" applyBorder="1" applyAlignment="1">
      <alignment vertical="center"/>
    </xf>
    <xf numFmtId="43" fontId="40" fillId="12" borderId="1" xfId="1" applyFont="1" applyFill="1" applyBorder="1" applyAlignment="1">
      <alignment vertical="center"/>
    </xf>
    <xf numFmtId="43" fontId="40" fillId="12" borderId="1" xfId="0" applyNumberFormat="1" applyFont="1" applyFill="1" applyBorder="1" applyAlignment="1">
      <alignment horizontal="right" vertical="center"/>
    </xf>
    <xf numFmtId="0" fontId="0" fillId="12" borderId="1" xfId="0" applyFill="1" applyBorder="1" applyAlignment="1">
      <alignment horizontal="left" vertical="center"/>
    </xf>
    <xf numFmtId="0" fontId="0" fillId="12" borderId="0" xfId="0" applyFill="1"/>
    <xf numFmtId="0" fontId="0" fillId="12" borderId="2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40" fillId="8" borderId="1" xfId="0" applyFont="1" applyFill="1" applyBorder="1" applyAlignment="1">
      <alignment horizontal="left" vertical="center"/>
    </xf>
    <xf numFmtId="0" fontId="40" fillId="8" borderId="1" xfId="0" applyFont="1" applyFill="1" applyBorder="1" applyAlignment="1">
      <alignment horizontal="center" vertical="center"/>
    </xf>
    <xf numFmtId="1" fontId="40" fillId="8" borderId="1" xfId="0" applyNumberFormat="1" applyFont="1" applyFill="1" applyBorder="1" applyAlignment="1">
      <alignment horizontal="center" vertical="center"/>
    </xf>
    <xf numFmtId="164" fontId="40" fillId="8" borderId="1" xfId="0" applyNumberFormat="1" applyFont="1" applyFill="1" applyBorder="1" applyAlignment="1">
      <alignment vertical="center"/>
    </xf>
    <xf numFmtId="43" fontId="40" fillId="8" borderId="1" xfId="1" applyFont="1" applyFill="1" applyBorder="1" applyAlignment="1">
      <alignment vertical="center"/>
    </xf>
    <xf numFmtId="43" fontId="40" fillId="8" borderId="1" xfId="0" applyNumberFormat="1" applyFont="1" applyFill="1" applyBorder="1" applyAlignment="1">
      <alignment horizontal="right" vertical="center"/>
    </xf>
    <xf numFmtId="0" fontId="0" fillId="8" borderId="1" xfId="0" applyFill="1" applyBorder="1" applyAlignment="1">
      <alignment horizontal="left" vertical="center"/>
    </xf>
    <xf numFmtId="0" fontId="0" fillId="8" borderId="0" xfId="0" applyFill="1"/>
    <xf numFmtId="0" fontId="0" fillId="13" borderId="1" xfId="0" applyFill="1" applyBorder="1" applyAlignment="1">
      <alignment horizontal="center"/>
    </xf>
    <xf numFmtId="0" fontId="40" fillId="13" borderId="1" xfId="0" applyFont="1" applyFill="1" applyBorder="1" applyAlignment="1">
      <alignment horizontal="left" vertical="center"/>
    </xf>
    <xf numFmtId="0" fontId="40" fillId="13" borderId="1" xfId="0" applyFont="1" applyFill="1" applyBorder="1" applyAlignment="1">
      <alignment horizontal="center" vertical="center"/>
    </xf>
    <xf numFmtId="1" fontId="40" fillId="13" borderId="1" xfId="0" applyNumberFormat="1" applyFont="1" applyFill="1" applyBorder="1" applyAlignment="1">
      <alignment horizontal="center" vertical="center"/>
    </xf>
    <xf numFmtId="164" fontId="40" fillId="13" borderId="1" xfId="0" applyNumberFormat="1" applyFont="1" applyFill="1" applyBorder="1" applyAlignment="1">
      <alignment vertical="center"/>
    </xf>
    <xf numFmtId="43" fontId="40" fillId="13" borderId="1" xfId="1" applyFont="1" applyFill="1" applyBorder="1" applyAlignment="1">
      <alignment vertical="center"/>
    </xf>
    <xf numFmtId="43" fontId="40" fillId="13" borderId="1" xfId="0" applyNumberFormat="1" applyFont="1" applyFill="1" applyBorder="1" applyAlignment="1">
      <alignment horizontal="right" vertical="center"/>
    </xf>
    <xf numFmtId="0" fontId="0" fillId="13" borderId="1" xfId="0" applyFill="1" applyBorder="1" applyAlignment="1">
      <alignment horizontal="left" vertical="center"/>
    </xf>
    <xf numFmtId="0" fontId="0" fillId="13" borderId="0" xfId="0" applyFill="1"/>
    <xf numFmtId="0" fontId="41" fillId="13" borderId="1" xfId="0" applyFont="1" applyFill="1" applyBorder="1" applyAlignment="1">
      <alignment horizontal="center" vertical="center"/>
    </xf>
    <xf numFmtId="0" fontId="40" fillId="13" borderId="1" xfId="0" applyFont="1" applyFill="1" applyBorder="1" applyAlignment="1">
      <alignment horizontal="left" vertical="center" wrapText="1"/>
    </xf>
    <xf numFmtId="0" fontId="0" fillId="13" borderId="21" xfId="0" applyFill="1" applyBorder="1" applyAlignment="1">
      <alignment horizontal="center" vertical="center" wrapText="1"/>
    </xf>
    <xf numFmtId="0" fontId="41" fillId="8" borderId="1" xfId="0" applyFont="1" applyFill="1" applyBorder="1" applyAlignment="1">
      <alignment horizontal="center" vertical="center"/>
    </xf>
    <xf numFmtId="0" fontId="40" fillId="8" borderId="1" xfId="0" applyFont="1" applyFill="1" applyBorder="1" applyAlignment="1">
      <alignment horizontal="left" vertical="center" wrapText="1"/>
    </xf>
    <xf numFmtId="0" fontId="41" fillId="8" borderId="1" xfId="0" applyFont="1" applyFill="1" applyBorder="1" applyAlignment="1">
      <alignment horizontal="left" vertical="center" wrapText="1"/>
    </xf>
    <xf numFmtId="0" fontId="0" fillId="8" borderId="21" xfId="0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/>
    </xf>
    <xf numFmtId="0" fontId="40" fillId="14" borderId="1" xfId="0" applyFont="1" applyFill="1" applyBorder="1" applyAlignment="1">
      <alignment horizontal="left" vertical="center"/>
    </xf>
    <xf numFmtId="0" fontId="40" fillId="14" borderId="1" xfId="0" applyFont="1" applyFill="1" applyBorder="1" applyAlignment="1">
      <alignment horizontal="center" vertical="center"/>
    </xf>
    <xf numFmtId="1" fontId="40" fillId="14" borderId="1" xfId="0" applyNumberFormat="1" applyFont="1" applyFill="1" applyBorder="1" applyAlignment="1">
      <alignment horizontal="center" vertical="center"/>
    </xf>
    <xf numFmtId="164" fontId="40" fillId="14" borderId="1" xfId="0" applyNumberFormat="1" applyFont="1" applyFill="1" applyBorder="1" applyAlignment="1">
      <alignment vertical="center"/>
    </xf>
    <xf numFmtId="43" fontId="40" fillId="14" borderId="1" xfId="1" applyFont="1" applyFill="1" applyBorder="1" applyAlignment="1">
      <alignment vertical="center"/>
    </xf>
    <xf numFmtId="43" fontId="40" fillId="14" borderId="1" xfId="0" applyNumberFormat="1" applyFont="1" applyFill="1" applyBorder="1" applyAlignment="1">
      <alignment horizontal="right" vertical="center"/>
    </xf>
    <xf numFmtId="0" fontId="0" fillId="14" borderId="1" xfId="0" applyFill="1" applyBorder="1" applyAlignment="1">
      <alignment horizontal="left" vertical="center"/>
    </xf>
    <xf numFmtId="0" fontId="0" fillId="14" borderId="0" xfId="0" applyFill="1"/>
    <xf numFmtId="0" fontId="40" fillId="14" borderId="1" xfId="0" applyFont="1" applyFill="1" applyBorder="1" applyAlignment="1">
      <alignment horizontal="left" vertical="center" wrapText="1"/>
    </xf>
    <xf numFmtId="0" fontId="41" fillId="14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0" fontId="40" fillId="14" borderId="1" xfId="1" applyNumberFormat="1" applyFont="1" applyFill="1" applyBorder="1" applyAlignment="1">
      <alignment vertical="center"/>
    </xf>
    <xf numFmtId="0" fontId="0" fillId="14" borderId="1" xfId="0" applyFont="1" applyFill="1" applyBorder="1" applyAlignment="1">
      <alignment horizontal="left" vertical="center"/>
    </xf>
    <xf numFmtId="0" fontId="0" fillId="14" borderId="0" xfId="0" applyFont="1" applyFill="1"/>
    <xf numFmtId="0" fontId="40" fillId="5" borderId="9" xfId="0" applyFont="1" applyFill="1" applyBorder="1" applyAlignment="1">
      <alignment vertical="center"/>
    </xf>
    <xf numFmtId="0" fontId="40" fillId="5" borderId="9" xfId="0" applyFont="1" applyFill="1" applyBorder="1" applyAlignment="1">
      <alignment horizontal="center" vertical="center"/>
    </xf>
    <xf numFmtId="0" fontId="40" fillId="5" borderId="9" xfId="0" applyFont="1" applyFill="1" applyBorder="1" applyAlignment="1">
      <alignment horizontal="right"/>
    </xf>
    <xf numFmtId="0" fontId="40" fillId="5" borderId="1" xfId="0" applyFont="1" applyFill="1" applyBorder="1" applyAlignment="1">
      <alignment vertical="center"/>
    </xf>
    <xf numFmtId="0" fontId="40" fillId="5" borderId="1" xfId="0" applyFont="1" applyFill="1" applyBorder="1" applyAlignment="1">
      <alignment horizontal="right"/>
    </xf>
    <xf numFmtId="0" fontId="40" fillId="5" borderId="1" xfId="0" applyFont="1" applyFill="1" applyBorder="1" applyAlignment="1">
      <alignment vertical="center" wrapText="1"/>
    </xf>
    <xf numFmtId="0" fontId="3" fillId="5" borderId="0" xfId="0" applyFont="1" applyFill="1" applyAlignment="1">
      <alignment vertical="center"/>
    </xf>
    <xf numFmtId="0" fontId="0" fillId="14" borderId="21" xfId="0" applyFill="1" applyBorder="1" applyAlignment="1">
      <alignment horizontal="center" vertical="center" wrapText="1"/>
    </xf>
    <xf numFmtId="0" fontId="0" fillId="14" borderId="0" xfId="0" applyFont="1" applyFill="1" applyAlignment="1">
      <alignment wrapText="1"/>
    </xf>
  </cellXfs>
  <cellStyles count="6">
    <cellStyle name="Comma" xfId="1" builtinId="3"/>
    <cellStyle name="Comma 3" xfId="3"/>
    <cellStyle name="Currency" xfId="4" builtinId="4"/>
    <cellStyle name="Normal" xfId="0" builtinId="0"/>
    <cellStyle name="Normal 2" xfId="5"/>
    <cellStyle name="Normal 4 2" xfId="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8.jpeg"/><Relationship Id="rId13" Type="http://schemas.openxmlformats.org/officeDocument/2006/relationships/image" Target="../media/image53.jpeg"/><Relationship Id="rId3" Type="http://schemas.openxmlformats.org/officeDocument/2006/relationships/image" Target="../media/image43.jpeg"/><Relationship Id="rId7" Type="http://schemas.openxmlformats.org/officeDocument/2006/relationships/image" Target="../media/image47.jpeg"/><Relationship Id="rId12" Type="http://schemas.openxmlformats.org/officeDocument/2006/relationships/image" Target="../media/image52.jpeg"/><Relationship Id="rId17" Type="http://schemas.openxmlformats.org/officeDocument/2006/relationships/image" Target="../media/image57.jpeg"/><Relationship Id="rId2" Type="http://schemas.openxmlformats.org/officeDocument/2006/relationships/image" Target="../media/image42.jpeg"/><Relationship Id="rId16" Type="http://schemas.openxmlformats.org/officeDocument/2006/relationships/image" Target="../media/image56.jpeg"/><Relationship Id="rId1" Type="http://schemas.openxmlformats.org/officeDocument/2006/relationships/image" Target="../media/image41.jpeg"/><Relationship Id="rId6" Type="http://schemas.openxmlformats.org/officeDocument/2006/relationships/image" Target="../media/image46.jpeg"/><Relationship Id="rId11" Type="http://schemas.openxmlformats.org/officeDocument/2006/relationships/image" Target="../media/image51.jpeg"/><Relationship Id="rId5" Type="http://schemas.openxmlformats.org/officeDocument/2006/relationships/image" Target="../media/image45.jpeg"/><Relationship Id="rId15" Type="http://schemas.openxmlformats.org/officeDocument/2006/relationships/image" Target="../media/image55.jpeg"/><Relationship Id="rId10" Type="http://schemas.openxmlformats.org/officeDocument/2006/relationships/image" Target="../media/image50.jpeg"/><Relationship Id="rId4" Type="http://schemas.openxmlformats.org/officeDocument/2006/relationships/image" Target="../media/image44.jpeg"/><Relationship Id="rId9" Type="http://schemas.openxmlformats.org/officeDocument/2006/relationships/image" Target="../media/image49.jpeg"/><Relationship Id="rId14" Type="http://schemas.openxmlformats.org/officeDocument/2006/relationships/image" Target="../media/image5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5.jpeg"/><Relationship Id="rId13" Type="http://schemas.openxmlformats.org/officeDocument/2006/relationships/image" Target="../media/image70.jpeg"/><Relationship Id="rId3" Type="http://schemas.openxmlformats.org/officeDocument/2006/relationships/image" Target="../media/image60.jpeg"/><Relationship Id="rId7" Type="http://schemas.openxmlformats.org/officeDocument/2006/relationships/image" Target="../media/image64.jpeg"/><Relationship Id="rId12" Type="http://schemas.openxmlformats.org/officeDocument/2006/relationships/image" Target="../media/image69.jpeg"/><Relationship Id="rId2" Type="http://schemas.openxmlformats.org/officeDocument/2006/relationships/image" Target="../media/image59.jpeg"/><Relationship Id="rId1" Type="http://schemas.openxmlformats.org/officeDocument/2006/relationships/image" Target="../media/image58.jpg"/><Relationship Id="rId6" Type="http://schemas.openxmlformats.org/officeDocument/2006/relationships/image" Target="../media/image63.jpeg"/><Relationship Id="rId11" Type="http://schemas.openxmlformats.org/officeDocument/2006/relationships/image" Target="../media/image68.jpeg"/><Relationship Id="rId5" Type="http://schemas.openxmlformats.org/officeDocument/2006/relationships/image" Target="../media/image62.jpeg"/><Relationship Id="rId10" Type="http://schemas.openxmlformats.org/officeDocument/2006/relationships/image" Target="../media/image67.jpeg"/><Relationship Id="rId4" Type="http://schemas.openxmlformats.org/officeDocument/2006/relationships/image" Target="../media/image61.jpeg"/><Relationship Id="rId9" Type="http://schemas.openxmlformats.org/officeDocument/2006/relationships/image" Target="../media/image6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42</xdr:row>
      <xdr:rowOff>34765</xdr:rowOff>
    </xdr:from>
    <xdr:to>
      <xdr:col>15</xdr:col>
      <xdr:colOff>581025</xdr:colOff>
      <xdr:row>64</xdr:row>
      <xdr:rowOff>161926</xdr:rowOff>
    </xdr:to>
    <xdr:grpSp>
      <xdr:nvGrpSpPr>
        <xdr:cNvPr id="2" name="Group 1">
          <a:extLst>
            <a:ext uri="{FF2B5EF4-FFF2-40B4-BE49-F238E27FC236}">
              <a16:creationId xmlns="" xmlns:a16="http://schemas.microsoft.com/office/drawing/2014/main" id="{E13B43A7-3FF3-41E1-825A-DCCF7730F1F1}"/>
            </a:ext>
          </a:extLst>
        </xdr:cNvPr>
        <xdr:cNvGrpSpPr/>
      </xdr:nvGrpSpPr>
      <xdr:grpSpPr>
        <a:xfrm>
          <a:off x="285750" y="8492965"/>
          <a:ext cx="8943975" cy="4318161"/>
          <a:chOff x="285750" y="8597740"/>
          <a:chExt cx="8943975" cy="4318161"/>
        </a:xfrm>
      </xdr:grpSpPr>
      <xdr:pic>
        <xdr:nvPicPr>
          <xdr:cNvPr id="3" name="Picture 2">
            <a:extLst>
              <a:ext uri="{FF2B5EF4-FFF2-40B4-BE49-F238E27FC236}">
                <a16:creationId xmlns="" xmlns:a16="http://schemas.microsoft.com/office/drawing/2014/main" id="{66A06625-8F26-F502-7C02-372CF43833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8597740"/>
            <a:ext cx="1775051" cy="1451135"/>
          </a:xfrm>
          <a:prstGeom prst="rect">
            <a:avLst/>
          </a:prstGeom>
        </xdr:spPr>
      </xdr:pic>
      <xdr:pic>
        <xdr:nvPicPr>
          <xdr:cNvPr id="4" name="Picture 3">
            <a:extLst>
              <a:ext uri="{FF2B5EF4-FFF2-40B4-BE49-F238E27FC236}">
                <a16:creationId xmlns="" xmlns:a16="http://schemas.microsoft.com/office/drawing/2014/main" id="{2C28A3AF-A39A-7EBD-5408-6E1C3CBA66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8602919"/>
            <a:ext cx="1847850" cy="1465006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="" xmlns:a16="http://schemas.microsoft.com/office/drawing/2014/main" id="{7F24FAE4-9DF8-4137-688D-C8895BB6B0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8601075"/>
            <a:ext cx="1778000" cy="1466850"/>
          </a:xfrm>
          <a:prstGeom prst="rect">
            <a:avLst/>
          </a:prstGeom>
        </xdr:spPr>
      </xdr:pic>
      <xdr:pic>
        <xdr:nvPicPr>
          <xdr:cNvPr id="6" name="Picture 5">
            <a:extLst>
              <a:ext uri="{FF2B5EF4-FFF2-40B4-BE49-F238E27FC236}">
                <a16:creationId xmlns="" xmlns:a16="http://schemas.microsoft.com/office/drawing/2014/main" id="{A6EF5A13-BDDA-1257-3819-C12C4A84A8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8601074"/>
            <a:ext cx="1828800" cy="1457325"/>
          </a:xfrm>
          <a:prstGeom prst="rect">
            <a:avLst/>
          </a:prstGeom>
        </xdr:spPr>
      </xdr:pic>
      <xdr:pic>
        <xdr:nvPicPr>
          <xdr:cNvPr id="7" name="Picture 6">
            <a:extLst>
              <a:ext uri="{FF2B5EF4-FFF2-40B4-BE49-F238E27FC236}">
                <a16:creationId xmlns="" xmlns:a16="http://schemas.microsoft.com/office/drawing/2014/main" id="{A1E8119F-B315-2A65-E6B7-E761A88ACC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0449" y="8601074"/>
            <a:ext cx="1819275" cy="1457326"/>
          </a:xfrm>
          <a:prstGeom prst="rect">
            <a:avLst/>
          </a:prstGeom>
        </xdr:spPr>
      </xdr:pic>
      <xdr:pic>
        <xdr:nvPicPr>
          <xdr:cNvPr id="8" name="Picture 7">
            <a:extLst>
              <a:ext uri="{FF2B5EF4-FFF2-40B4-BE49-F238E27FC236}">
                <a16:creationId xmlns="" xmlns:a16="http://schemas.microsoft.com/office/drawing/2014/main" id="{047148EE-49C4-6E4C-C9B0-7593D5DCF8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10046967"/>
            <a:ext cx="1762124" cy="1554483"/>
          </a:xfrm>
          <a:prstGeom prst="rect">
            <a:avLst/>
          </a:prstGeom>
        </xdr:spPr>
      </xdr:pic>
      <xdr:pic>
        <xdr:nvPicPr>
          <xdr:cNvPr id="9" name="Picture 8">
            <a:extLst>
              <a:ext uri="{FF2B5EF4-FFF2-40B4-BE49-F238E27FC236}">
                <a16:creationId xmlns="" xmlns:a16="http://schemas.microsoft.com/office/drawing/2014/main" id="{7BA7F6B4-1493-F2A0-6B40-F027CA94D8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0" y="10032204"/>
            <a:ext cx="1838325" cy="1569245"/>
          </a:xfrm>
          <a:prstGeom prst="rect">
            <a:avLst/>
          </a:prstGeom>
        </xdr:spPr>
      </xdr:pic>
      <xdr:pic>
        <xdr:nvPicPr>
          <xdr:cNvPr id="10" name="Picture 9">
            <a:extLst>
              <a:ext uri="{FF2B5EF4-FFF2-40B4-BE49-F238E27FC236}">
                <a16:creationId xmlns="" xmlns:a16="http://schemas.microsoft.com/office/drawing/2014/main" id="{9A371D23-C937-3BE3-DFFF-6C6196C3D9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5" y="10020299"/>
            <a:ext cx="1790700" cy="1571626"/>
          </a:xfrm>
          <a:prstGeom prst="rect">
            <a:avLst/>
          </a:prstGeom>
        </xdr:spPr>
      </xdr:pic>
      <xdr:pic>
        <xdr:nvPicPr>
          <xdr:cNvPr id="11" name="Picture 10">
            <a:extLst>
              <a:ext uri="{FF2B5EF4-FFF2-40B4-BE49-F238E27FC236}">
                <a16:creationId xmlns="" xmlns:a16="http://schemas.microsoft.com/office/drawing/2014/main" id="{E1CCFB36-2444-E17D-8086-B6E2F824A1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10001249"/>
            <a:ext cx="1838325" cy="1581151"/>
          </a:xfrm>
          <a:prstGeom prst="rect">
            <a:avLst/>
          </a:prstGeom>
        </xdr:spPr>
      </xdr:pic>
      <xdr:pic>
        <xdr:nvPicPr>
          <xdr:cNvPr id="12" name="Picture 11">
            <a:extLst>
              <a:ext uri="{FF2B5EF4-FFF2-40B4-BE49-F238E27FC236}">
                <a16:creationId xmlns="" xmlns:a16="http://schemas.microsoft.com/office/drawing/2014/main" id="{62543E12-162A-CF1B-050E-4053DEE109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1400" y="10001249"/>
            <a:ext cx="1838325" cy="1571626"/>
          </a:xfrm>
          <a:prstGeom prst="rect">
            <a:avLst/>
          </a:prstGeom>
        </xdr:spPr>
      </xdr:pic>
      <xdr:pic>
        <xdr:nvPicPr>
          <xdr:cNvPr id="13" name="Picture 12">
            <a:extLst>
              <a:ext uri="{FF2B5EF4-FFF2-40B4-BE49-F238E27FC236}">
                <a16:creationId xmlns="" xmlns:a16="http://schemas.microsoft.com/office/drawing/2014/main" id="{18A966BB-930F-0C0F-FD0C-CB96E5EE2E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11572724"/>
            <a:ext cx="1724025" cy="1343175"/>
          </a:xfrm>
          <a:prstGeom prst="rect">
            <a:avLst/>
          </a:prstGeom>
        </xdr:spPr>
      </xdr:pic>
      <xdr:pic>
        <xdr:nvPicPr>
          <xdr:cNvPr id="14" name="Picture 13">
            <a:extLst>
              <a:ext uri="{FF2B5EF4-FFF2-40B4-BE49-F238E27FC236}">
                <a16:creationId xmlns="" xmlns:a16="http://schemas.microsoft.com/office/drawing/2014/main" id="{B54DDD89-0501-F2E4-13F8-A584079049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83768" y="11294418"/>
            <a:ext cx="1332014" cy="1910949"/>
          </a:xfrm>
          <a:prstGeom prst="rect">
            <a:avLst/>
          </a:prstGeom>
        </xdr:spPr>
      </xdr:pic>
      <xdr:pic>
        <xdr:nvPicPr>
          <xdr:cNvPr id="15" name="Picture 14">
            <a:extLst>
              <a:ext uri="{FF2B5EF4-FFF2-40B4-BE49-F238E27FC236}">
                <a16:creationId xmlns="" xmlns:a16="http://schemas.microsoft.com/office/drawing/2014/main" id="{2DD80DBC-D032-4793-6366-2EC37CD8FF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7626" y="11596687"/>
            <a:ext cx="1781174" cy="1319214"/>
          </a:xfrm>
          <a:prstGeom prst="rect">
            <a:avLst/>
          </a:prstGeom>
        </xdr:spPr>
      </xdr:pic>
      <xdr:pic>
        <xdr:nvPicPr>
          <xdr:cNvPr id="16" name="Picture 15">
            <a:extLst>
              <a:ext uri="{FF2B5EF4-FFF2-40B4-BE49-F238E27FC236}">
                <a16:creationId xmlns="" xmlns:a16="http://schemas.microsoft.com/office/drawing/2014/main" id="{299ECB13-CB65-DC95-061A-0B9D190FC2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6" y="11587162"/>
            <a:ext cx="1847849" cy="1328738"/>
          </a:xfrm>
          <a:prstGeom prst="rect">
            <a:avLst/>
          </a:prstGeom>
        </xdr:spPr>
      </xdr:pic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FB0482F4-FF68-B051-7418-19EA1DE5E5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11570493"/>
            <a:ext cx="1847849" cy="134540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38100</xdr:colOff>
      <xdr:row>2</xdr:row>
      <xdr:rowOff>35717</xdr:rowOff>
    </xdr:from>
    <xdr:to>
      <xdr:col>15</xdr:col>
      <xdr:colOff>574298</xdr:colOff>
      <xdr:row>37</xdr:row>
      <xdr:rowOff>180975</xdr:rowOff>
    </xdr:to>
    <xdr:grpSp>
      <xdr:nvGrpSpPr>
        <xdr:cNvPr id="18" name="Group 17">
          <a:extLst>
            <a:ext uri="{FF2B5EF4-FFF2-40B4-BE49-F238E27FC236}">
              <a16:creationId xmlns="" xmlns:a16="http://schemas.microsoft.com/office/drawing/2014/main" id="{F1BBFF0E-5815-4FE7-80F0-C70A88D36E88}"/>
            </a:ext>
          </a:extLst>
        </xdr:cNvPr>
        <xdr:cNvGrpSpPr/>
      </xdr:nvGrpSpPr>
      <xdr:grpSpPr>
        <a:xfrm>
          <a:off x="285750" y="588167"/>
          <a:ext cx="8937248" cy="6898483"/>
          <a:chOff x="285750" y="588167"/>
          <a:chExt cx="8937248" cy="6898483"/>
        </a:xfrm>
      </xdr:grpSpPr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D86A17D8-F4FF-2B57-BB0E-B25B2766E6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589803"/>
            <a:ext cx="1762125" cy="1467597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217E8D86-BE74-D045-23A7-D16157F898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09775" y="588167"/>
            <a:ext cx="1838325" cy="1469233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A592B64E-B070-494C-DB29-1DA0FE3EAA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5" y="600076"/>
            <a:ext cx="1800225" cy="1447800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84E70F60-E31E-7960-0EA8-D1E39A6AE8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29276" y="595461"/>
            <a:ext cx="1800224" cy="1452414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0A224466-B254-AA39-A890-2019DED1F1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00926" y="590551"/>
            <a:ext cx="1822072" cy="1457324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014B42A5-92ED-7A6D-884B-71C8C22AF9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2054225"/>
            <a:ext cx="1762125" cy="1346200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457AD330-D4C5-5106-ED1B-1A88641EE0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38350" y="2051862"/>
            <a:ext cx="1800226" cy="1355795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7B5E796D-81A0-D3DD-6388-D0A3A35E47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49" y="2055016"/>
            <a:ext cx="1800225" cy="1355795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BD153489-204B-96BD-238D-D4225C1CDA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19749" y="2048269"/>
            <a:ext cx="1800225" cy="136168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334AE34B-8CB8-D512-1800-7B35E5E384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5" y="2033616"/>
            <a:ext cx="1800225" cy="1376334"/>
          </a:xfrm>
          <a:prstGeom prst="rect">
            <a:avLst/>
          </a:prstGeom>
        </xdr:spPr>
      </xdr:pic>
      <xdr:pic>
        <xdr:nvPicPr>
          <xdr:cNvPr id="29" name="Picture 28">
            <a:extLst>
              <a:ext uri="{FF2B5EF4-FFF2-40B4-BE49-F238E27FC236}">
                <a16:creationId xmlns="" xmlns:a16="http://schemas.microsoft.com/office/drawing/2014/main" id="{5C44A2FF-C791-82E0-A102-F5549472DD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0" y="3353550"/>
            <a:ext cx="1781175" cy="1380375"/>
          </a:xfrm>
          <a:prstGeom prst="rect">
            <a:avLst/>
          </a:prstGeom>
        </xdr:spPr>
      </xdr:pic>
      <xdr:pic>
        <xdr:nvPicPr>
          <xdr:cNvPr id="30" name="Picture 29">
            <a:extLst>
              <a:ext uri="{FF2B5EF4-FFF2-40B4-BE49-F238E27FC236}">
                <a16:creationId xmlns="" xmlns:a16="http://schemas.microsoft.com/office/drawing/2014/main" id="{0E2E7924-4256-F83F-62FA-23E454F54A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3346450"/>
            <a:ext cx="1781174" cy="1387475"/>
          </a:xfrm>
          <a:prstGeom prst="rect">
            <a:avLst/>
          </a:prstGeom>
        </xdr:spPr>
      </xdr:pic>
      <xdr:pic>
        <xdr:nvPicPr>
          <xdr:cNvPr id="31" name="Picture 30">
            <a:extLst>
              <a:ext uri="{FF2B5EF4-FFF2-40B4-BE49-F238E27FC236}">
                <a16:creationId xmlns="" xmlns:a16="http://schemas.microsoft.com/office/drawing/2014/main" id="{859BABBD-9A10-D476-40E9-2152A8FDB3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1" y="3333749"/>
            <a:ext cx="1828800" cy="1390651"/>
          </a:xfrm>
          <a:prstGeom prst="rect">
            <a:avLst/>
          </a:prstGeom>
        </xdr:spPr>
      </xdr:pic>
      <xdr:pic>
        <xdr:nvPicPr>
          <xdr:cNvPr id="32" name="Picture 31">
            <a:extLst>
              <a:ext uri="{FF2B5EF4-FFF2-40B4-BE49-F238E27FC236}">
                <a16:creationId xmlns="" xmlns:a16="http://schemas.microsoft.com/office/drawing/2014/main" id="{20431E5C-F438-3C79-CCA3-1029BB8E16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3326636"/>
            <a:ext cx="1838325" cy="1388239"/>
          </a:xfrm>
          <a:prstGeom prst="rect">
            <a:avLst/>
          </a:prstGeom>
        </xdr:spPr>
      </xdr:pic>
      <xdr:pic>
        <xdr:nvPicPr>
          <xdr:cNvPr id="33" name="Picture 32">
            <a:extLst>
              <a:ext uri="{FF2B5EF4-FFF2-40B4-BE49-F238E27FC236}">
                <a16:creationId xmlns="" xmlns:a16="http://schemas.microsoft.com/office/drawing/2014/main" id="{855E1C87-FDFD-734D-1F6F-31A6E4F44E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6" y="3315292"/>
            <a:ext cx="1800224" cy="1399583"/>
          </a:xfrm>
          <a:prstGeom prst="rect">
            <a:avLst/>
          </a:prstGeom>
        </xdr:spPr>
      </xdr:pic>
      <xdr:pic>
        <xdr:nvPicPr>
          <xdr:cNvPr id="34" name="Picture 33">
            <a:extLst>
              <a:ext uri="{FF2B5EF4-FFF2-40B4-BE49-F238E27FC236}">
                <a16:creationId xmlns="" xmlns:a16="http://schemas.microsoft.com/office/drawing/2014/main" id="{0CB15E87-6975-4718-9298-CE19731738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4657725"/>
            <a:ext cx="1762124" cy="1419226"/>
          </a:xfrm>
          <a:prstGeom prst="rect">
            <a:avLst/>
          </a:prstGeom>
        </xdr:spPr>
      </xdr:pic>
      <xdr:pic>
        <xdr:nvPicPr>
          <xdr:cNvPr id="35" name="Picture 34">
            <a:extLst>
              <a:ext uri="{FF2B5EF4-FFF2-40B4-BE49-F238E27FC236}">
                <a16:creationId xmlns="" xmlns:a16="http://schemas.microsoft.com/office/drawing/2014/main" id="{BD0C6159-4D50-9B5B-0789-912273607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6" y="4667250"/>
            <a:ext cx="1800224" cy="1409700"/>
          </a:xfrm>
          <a:prstGeom prst="rect">
            <a:avLst/>
          </a:prstGeom>
        </xdr:spPr>
      </xdr:pic>
      <xdr:pic>
        <xdr:nvPicPr>
          <xdr:cNvPr id="36" name="Picture 35">
            <a:extLst>
              <a:ext uri="{FF2B5EF4-FFF2-40B4-BE49-F238E27FC236}">
                <a16:creationId xmlns="" xmlns:a16="http://schemas.microsoft.com/office/drawing/2014/main" id="{8C229A93-75AB-0FE5-4A72-66D2214D75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051" y="4676775"/>
            <a:ext cx="1809749" cy="1400175"/>
          </a:xfrm>
          <a:prstGeom prst="rect">
            <a:avLst/>
          </a:prstGeom>
        </xdr:spPr>
      </xdr:pic>
      <xdr:pic>
        <xdr:nvPicPr>
          <xdr:cNvPr id="37" name="Picture 36">
            <a:extLst>
              <a:ext uri="{FF2B5EF4-FFF2-40B4-BE49-F238E27FC236}">
                <a16:creationId xmlns="" xmlns:a16="http://schemas.microsoft.com/office/drawing/2014/main" id="{B23B3F45-81C8-F373-3094-8E8FF063C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4667251"/>
            <a:ext cx="1838325" cy="1409700"/>
          </a:xfrm>
          <a:prstGeom prst="rect">
            <a:avLst/>
          </a:prstGeom>
        </xdr:spPr>
      </xdr:pic>
      <xdr:pic>
        <xdr:nvPicPr>
          <xdr:cNvPr id="38" name="Picture 37">
            <a:extLst>
              <a:ext uri="{FF2B5EF4-FFF2-40B4-BE49-F238E27FC236}">
                <a16:creationId xmlns="" xmlns:a16="http://schemas.microsoft.com/office/drawing/2014/main" id="{607AFCEB-6D95-4263-0F28-D64CCFAAD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7" y="4667250"/>
            <a:ext cx="1800224" cy="1438276"/>
          </a:xfrm>
          <a:prstGeom prst="rect">
            <a:avLst/>
          </a:prstGeom>
        </xdr:spPr>
      </xdr:pic>
      <xdr:pic>
        <xdr:nvPicPr>
          <xdr:cNvPr id="39" name="Picture 38">
            <a:extLst>
              <a:ext uri="{FF2B5EF4-FFF2-40B4-BE49-F238E27FC236}">
                <a16:creationId xmlns="" xmlns:a16="http://schemas.microsoft.com/office/drawing/2014/main" id="{D2A8BA00-31DB-D3AB-EE10-CE330AB4DC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1" y="6052051"/>
            <a:ext cx="1762124" cy="1434599"/>
          </a:xfrm>
          <a:prstGeom prst="rect">
            <a:avLst/>
          </a:prstGeom>
        </xdr:spPr>
      </xdr:pic>
      <xdr:pic>
        <xdr:nvPicPr>
          <xdr:cNvPr id="40" name="Picture 39">
            <a:extLst>
              <a:ext uri="{FF2B5EF4-FFF2-40B4-BE49-F238E27FC236}">
                <a16:creationId xmlns="" xmlns:a16="http://schemas.microsoft.com/office/drawing/2014/main" id="{94E31F1F-6342-CF7A-7CD2-7FF909F5DF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6043474"/>
            <a:ext cx="1819274" cy="1433651"/>
          </a:xfrm>
          <a:prstGeom prst="rect">
            <a:avLst/>
          </a:prstGeom>
        </xdr:spPr>
      </xdr:pic>
      <xdr:pic>
        <xdr:nvPicPr>
          <xdr:cNvPr id="41" name="Picture 40">
            <a:extLst>
              <a:ext uri="{FF2B5EF4-FFF2-40B4-BE49-F238E27FC236}">
                <a16:creationId xmlns="" xmlns:a16="http://schemas.microsoft.com/office/drawing/2014/main" id="{6C0A99EF-7AD0-3094-B2CB-96E5EB3386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8576" y="6029325"/>
            <a:ext cx="1809749" cy="1447800"/>
          </a:xfrm>
          <a:prstGeom prst="rect">
            <a:avLst/>
          </a:prstGeom>
        </xdr:spPr>
      </xdr:pic>
      <xdr:pic>
        <xdr:nvPicPr>
          <xdr:cNvPr id="42" name="Picture 41">
            <a:extLst>
              <a:ext uri="{FF2B5EF4-FFF2-40B4-BE49-F238E27FC236}">
                <a16:creationId xmlns="" xmlns:a16="http://schemas.microsoft.com/office/drawing/2014/main" id="{491EB713-37EA-FEB6-4CCC-A8AB1CD682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91175" y="6017706"/>
            <a:ext cx="1847849" cy="1459420"/>
          </a:xfrm>
          <a:prstGeom prst="rect">
            <a:avLst/>
          </a:prstGeom>
        </xdr:spPr>
      </xdr:pic>
      <xdr:pic>
        <xdr:nvPicPr>
          <xdr:cNvPr id="43" name="Picture 42">
            <a:extLst>
              <a:ext uri="{FF2B5EF4-FFF2-40B4-BE49-F238E27FC236}">
                <a16:creationId xmlns="" xmlns:a16="http://schemas.microsoft.com/office/drawing/2014/main" id="{65E04B4A-5994-1225-DEC5-10D901730C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81876" y="6043612"/>
            <a:ext cx="1838324" cy="1433514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</xdr:colOff>
      <xdr:row>5</xdr:row>
      <xdr:rowOff>24597</xdr:rowOff>
    </xdr:from>
    <xdr:to>
      <xdr:col>5</xdr:col>
      <xdr:colOff>1190625</xdr:colOff>
      <xdr:row>5</xdr:row>
      <xdr:rowOff>1247775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49" y="3215472"/>
          <a:ext cx="1171576" cy="1223178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11</xdr:row>
      <xdr:rowOff>16650</xdr:rowOff>
    </xdr:from>
    <xdr:to>
      <xdr:col>5</xdr:col>
      <xdr:colOff>1209676</xdr:colOff>
      <xdr:row>12</xdr:row>
      <xdr:rowOff>0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694050"/>
          <a:ext cx="1190626" cy="1440675"/>
        </a:xfrm>
        <a:prstGeom prst="rect">
          <a:avLst/>
        </a:prstGeom>
      </xdr:spPr>
    </xdr:pic>
    <xdr:clientData/>
  </xdr:twoCellAnchor>
  <xdr:twoCellAnchor editAs="oneCell">
    <xdr:from>
      <xdr:col>5</xdr:col>
      <xdr:colOff>9524</xdr:colOff>
      <xdr:row>9</xdr:row>
      <xdr:rowOff>1266825</xdr:rowOff>
    </xdr:from>
    <xdr:to>
      <xdr:col>5</xdr:col>
      <xdr:colOff>1209675</xdr:colOff>
      <xdr:row>9</xdr:row>
      <xdr:rowOff>2552700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4" y="11125200"/>
          <a:ext cx="1200151" cy="12858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9</xdr:row>
      <xdr:rowOff>11851</xdr:rowOff>
    </xdr:from>
    <xdr:to>
      <xdr:col>5</xdr:col>
      <xdr:colOff>1209675</xdr:colOff>
      <xdr:row>9</xdr:row>
      <xdr:rowOff>1238250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9870226"/>
          <a:ext cx="1190625" cy="1226399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8</xdr:row>
      <xdr:rowOff>9525</xdr:rowOff>
    </xdr:from>
    <xdr:to>
      <xdr:col>5</xdr:col>
      <xdr:colOff>1200150</xdr:colOff>
      <xdr:row>8</xdr:row>
      <xdr:rowOff>1228725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7975" y="7353300"/>
          <a:ext cx="1171575" cy="1219200"/>
        </a:xfrm>
        <a:prstGeom prst="rect">
          <a:avLst/>
        </a:prstGeom>
      </xdr:spPr>
    </xdr:pic>
    <xdr:clientData/>
  </xdr:twoCellAnchor>
  <xdr:twoCellAnchor editAs="oneCell">
    <xdr:from>
      <xdr:col>5</xdr:col>
      <xdr:colOff>32926</xdr:colOff>
      <xdr:row>10</xdr:row>
      <xdr:rowOff>26740</xdr:rowOff>
    </xdr:from>
    <xdr:to>
      <xdr:col>5</xdr:col>
      <xdr:colOff>1209675</xdr:colOff>
      <xdr:row>10</xdr:row>
      <xdr:rowOff>1200150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2326" y="8484940"/>
          <a:ext cx="1176749" cy="1173410"/>
        </a:xfrm>
        <a:prstGeom prst="rect">
          <a:avLst/>
        </a:prstGeom>
      </xdr:spPr>
    </xdr:pic>
    <xdr:clientData/>
  </xdr:twoCellAnchor>
  <xdr:twoCellAnchor editAs="oneCell">
    <xdr:from>
      <xdr:col>5</xdr:col>
      <xdr:colOff>18600</xdr:colOff>
      <xdr:row>6</xdr:row>
      <xdr:rowOff>14101</xdr:rowOff>
    </xdr:from>
    <xdr:to>
      <xdr:col>5</xdr:col>
      <xdr:colOff>1200150</xdr:colOff>
      <xdr:row>6</xdr:row>
      <xdr:rowOff>1343025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000" y="4462276"/>
          <a:ext cx="1181550" cy="1328924"/>
        </a:xfrm>
        <a:prstGeom prst="rect">
          <a:avLst/>
        </a:prstGeom>
      </xdr:spPr>
    </xdr:pic>
    <xdr:clientData/>
  </xdr:twoCellAnchor>
  <xdr:twoCellAnchor editAs="oneCell">
    <xdr:from>
      <xdr:col>5</xdr:col>
      <xdr:colOff>18880</xdr:colOff>
      <xdr:row>15</xdr:row>
      <xdr:rowOff>18826</xdr:rowOff>
    </xdr:from>
    <xdr:to>
      <xdr:col>5</xdr:col>
      <xdr:colOff>1200150</xdr:colOff>
      <xdr:row>15</xdr:row>
      <xdr:rowOff>1257300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280" y="10420126"/>
          <a:ext cx="1181270" cy="1238474"/>
        </a:xfrm>
        <a:prstGeom prst="rect">
          <a:avLst/>
        </a:prstGeom>
      </xdr:spPr>
    </xdr:pic>
    <xdr:clientData/>
  </xdr:twoCellAnchor>
  <xdr:twoCellAnchor editAs="oneCell">
    <xdr:from>
      <xdr:col>5</xdr:col>
      <xdr:colOff>21486</xdr:colOff>
      <xdr:row>4</xdr:row>
      <xdr:rowOff>28574</xdr:rowOff>
    </xdr:from>
    <xdr:to>
      <xdr:col>5</xdr:col>
      <xdr:colOff>1200150</xdr:colOff>
      <xdr:row>4</xdr:row>
      <xdr:rowOff>1371599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041161" y="3333749"/>
          <a:ext cx="1178664" cy="13430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</xdr:row>
      <xdr:rowOff>10732</xdr:rowOff>
    </xdr:from>
    <xdr:to>
      <xdr:col>6</xdr:col>
      <xdr:colOff>4</xdr:colOff>
      <xdr:row>2</xdr:row>
      <xdr:rowOff>1323978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972654" y="838803"/>
          <a:ext cx="1313246" cy="1219204"/>
        </a:xfrm>
        <a:prstGeom prst="rect">
          <a:avLst/>
        </a:prstGeom>
      </xdr:spPr>
    </xdr:pic>
    <xdr:clientData/>
  </xdr:twoCellAnchor>
  <xdr:twoCellAnchor editAs="oneCell">
    <xdr:from>
      <xdr:col>5</xdr:col>
      <xdr:colOff>8747</xdr:colOff>
      <xdr:row>17</xdr:row>
      <xdr:rowOff>18275</xdr:rowOff>
    </xdr:from>
    <xdr:to>
      <xdr:col>5</xdr:col>
      <xdr:colOff>1209674</xdr:colOff>
      <xdr:row>17</xdr:row>
      <xdr:rowOff>1323975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147" y="12867500"/>
          <a:ext cx="1200927" cy="1305700"/>
        </a:xfrm>
        <a:prstGeom prst="rect">
          <a:avLst/>
        </a:prstGeom>
      </xdr:spPr>
    </xdr:pic>
    <xdr:clientData/>
  </xdr:twoCellAnchor>
  <xdr:twoCellAnchor editAs="oneCell">
    <xdr:from>
      <xdr:col>5</xdr:col>
      <xdr:colOff>14283</xdr:colOff>
      <xdr:row>16</xdr:row>
      <xdr:rowOff>30949</xdr:rowOff>
    </xdr:from>
    <xdr:to>
      <xdr:col>5</xdr:col>
      <xdr:colOff>1209672</xdr:colOff>
      <xdr:row>16</xdr:row>
      <xdr:rowOff>1171574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3683" y="11708599"/>
          <a:ext cx="1195389" cy="1140625"/>
        </a:xfrm>
        <a:prstGeom prst="rect">
          <a:avLst/>
        </a:prstGeom>
      </xdr:spPr>
    </xdr:pic>
    <xdr:clientData/>
  </xdr:twoCellAnchor>
  <xdr:twoCellAnchor editAs="oneCell">
    <xdr:from>
      <xdr:col>5</xdr:col>
      <xdr:colOff>11885</xdr:colOff>
      <xdr:row>14</xdr:row>
      <xdr:rowOff>19025</xdr:rowOff>
    </xdr:from>
    <xdr:to>
      <xdr:col>5</xdr:col>
      <xdr:colOff>1209675</xdr:colOff>
      <xdr:row>14</xdr:row>
      <xdr:rowOff>1238251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41285" y="9163025"/>
          <a:ext cx="1197790" cy="1219226"/>
        </a:xfrm>
        <a:prstGeom prst="rect">
          <a:avLst/>
        </a:prstGeom>
      </xdr:spPr>
    </xdr:pic>
    <xdr:clientData/>
  </xdr:twoCellAnchor>
  <xdr:twoCellAnchor editAs="oneCell">
    <xdr:from>
      <xdr:col>4</xdr:col>
      <xdr:colOff>1771649</xdr:colOff>
      <xdr:row>12</xdr:row>
      <xdr:rowOff>28575</xdr:rowOff>
    </xdr:from>
    <xdr:to>
      <xdr:col>6</xdr:col>
      <xdr:colOff>7584</xdr:colOff>
      <xdr:row>12</xdr:row>
      <xdr:rowOff>1047750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399" y="3590925"/>
          <a:ext cx="1226785" cy="1019175"/>
        </a:xfrm>
        <a:prstGeom prst="rect">
          <a:avLst/>
        </a:prstGeom>
      </xdr:spPr>
    </xdr:pic>
    <xdr:clientData/>
  </xdr:twoCellAnchor>
  <xdr:twoCellAnchor editAs="oneCell">
    <xdr:from>
      <xdr:col>5</xdr:col>
      <xdr:colOff>19053</xdr:colOff>
      <xdr:row>7</xdr:row>
      <xdr:rowOff>22233</xdr:rowOff>
    </xdr:from>
    <xdr:to>
      <xdr:col>5</xdr:col>
      <xdr:colOff>1209675</xdr:colOff>
      <xdr:row>7</xdr:row>
      <xdr:rowOff>1504951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6502405" y="2778131"/>
          <a:ext cx="1482718" cy="1190622"/>
        </a:xfrm>
        <a:prstGeom prst="rect">
          <a:avLst/>
        </a:prstGeom>
      </xdr:spPr>
    </xdr:pic>
    <xdr:clientData/>
  </xdr:twoCellAnchor>
  <xdr:twoCellAnchor editAs="oneCell">
    <xdr:from>
      <xdr:col>5</xdr:col>
      <xdr:colOff>9522</xdr:colOff>
      <xdr:row>3</xdr:row>
      <xdr:rowOff>9527</xdr:rowOff>
    </xdr:from>
    <xdr:to>
      <xdr:col>6</xdr:col>
      <xdr:colOff>9523</xdr:colOff>
      <xdr:row>4</xdr:row>
      <xdr:rowOff>0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638922" y="1857377"/>
          <a:ext cx="1219201" cy="1447798"/>
        </a:xfrm>
        <a:prstGeom prst="rect">
          <a:avLst/>
        </a:prstGeom>
      </xdr:spPr>
    </xdr:pic>
    <xdr:clientData/>
  </xdr:twoCellAnchor>
  <xdr:twoCellAnchor editAs="oneCell">
    <xdr:from>
      <xdr:col>5</xdr:col>
      <xdr:colOff>19049</xdr:colOff>
      <xdr:row>13</xdr:row>
      <xdr:rowOff>38100</xdr:rowOff>
    </xdr:from>
    <xdr:to>
      <xdr:col>5</xdr:col>
      <xdr:colOff>1181098</xdr:colOff>
      <xdr:row>13</xdr:row>
      <xdr:rowOff>1447799</xdr:rowOff>
    </xdr:to>
    <xdr:pic>
      <xdr:nvPicPr>
        <xdr:cNvPr id="42" name="Picture 41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96" t="9850" r="3804" b="18674"/>
        <a:stretch/>
      </xdr:blipFill>
      <xdr:spPr>
        <a:xfrm rot="5400000" flipH="1">
          <a:off x="6524624" y="13944600"/>
          <a:ext cx="1409699" cy="11620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23</xdr:row>
      <xdr:rowOff>255270</xdr:rowOff>
    </xdr:from>
    <xdr:to>
      <xdr:col>4</xdr:col>
      <xdr:colOff>218829</xdr:colOff>
      <xdr:row>46</xdr:row>
      <xdr:rowOff>160020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13D91560-F680-44E3-B8FB-6D557F8E3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8258"/>
        <a:stretch/>
      </xdr:blipFill>
      <xdr:spPr>
        <a:xfrm>
          <a:off x="0" y="4682490"/>
          <a:ext cx="4394589" cy="4202430"/>
        </a:xfrm>
        <a:prstGeom prst="rect">
          <a:avLst/>
        </a:prstGeom>
      </xdr:spPr>
    </xdr:pic>
    <xdr:clientData/>
  </xdr:twoCellAnchor>
  <xdr:twoCellAnchor>
    <xdr:from>
      <xdr:col>8</xdr:col>
      <xdr:colOff>28575</xdr:colOff>
      <xdr:row>2</xdr:row>
      <xdr:rowOff>26193</xdr:rowOff>
    </xdr:from>
    <xdr:to>
      <xdr:col>19</xdr:col>
      <xdr:colOff>590551</xdr:colOff>
      <xdr:row>25</xdr:row>
      <xdr:rowOff>161925</xdr:rowOff>
    </xdr:to>
    <xdr:grpSp>
      <xdr:nvGrpSpPr>
        <xdr:cNvPr id="16" name="Group 15">
          <a:extLst>
            <a:ext uri="{FF2B5EF4-FFF2-40B4-BE49-F238E27FC236}">
              <a16:creationId xmlns="" xmlns:a16="http://schemas.microsoft.com/office/drawing/2014/main" id="{3887EA94-885C-4A5B-B2F5-71EDC16D0F02}"/>
            </a:ext>
          </a:extLst>
        </xdr:cNvPr>
        <xdr:cNvGrpSpPr/>
      </xdr:nvGrpSpPr>
      <xdr:grpSpPr>
        <a:xfrm>
          <a:off x="7696200" y="607218"/>
          <a:ext cx="8305801" cy="4593432"/>
          <a:chOff x="266700" y="588168"/>
          <a:chExt cx="7267576" cy="4517232"/>
        </a:xfrm>
      </xdr:grpSpPr>
      <xdr:pic>
        <xdr:nvPicPr>
          <xdr:cNvPr id="17" name="Picture 16">
            <a:extLst>
              <a:ext uri="{FF2B5EF4-FFF2-40B4-BE49-F238E27FC236}">
                <a16:creationId xmlns="" xmlns:a16="http://schemas.microsoft.com/office/drawing/2014/main" id="{B26E937D-5CCD-E654-ACF7-F94CB34255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700" y="590549"/>
            <a:ext cx="1800225" cy="1543050"/>
          </a:xfrm>
          <a:prstGeom prst="rect">
            <a:avLst/>
          </a:prstGeom>
        </xdr:spPr>
      </xdr:pic>
      <xdr:pic>
        <xdr:nvPicPr>
          <xdr:cNvPr id="18" name="Picture 17">
            <a:extLst>
              <a:ext uri="{FF2B5EF4-FFF2-40B4-BE49-F238E27FC236}">
                <a16:creationId xmlns="" xmlns:a16="http://schemas.microsoft.com/office/drawing/2014/main" id="{E803AF39-4FB2-F19F-76BF-B747E10824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6" y="588168"/>
            <a:ext cx="1819274" cy="1554958"/>
          </a:xfrm>
          <a:prstGeom prst="rect">
            <a:avLst/>
          </a:prstGeom>
        </xdr:spPr>
      </xdr:pic>
      <xdr:pic>
        <xdr:nvPicPr>
          <xdr:cNvPr id="19" name="Picture 18">
            <a:extLst>
              <a:ext uri="{FF2B5EF4-FFF2-40B4-BE49-F238E27FC236}">
                <a16:creationId xmlns="" xmlns:a16="http://schemas.microsoft.com/office/drawing/2014/main" id="{3727A257-CC86-3DC8-00E4-9305CB7172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" y="602455"/>
            <a:ext cx="1819275" cy="1540669"/>
          </a:xfrm>
          <a:prstGeom prst="rect">
            <a:avLst/>
          </a:prstGeom>
        </xdr:spPr>
      </xdr:pic>
      <xdr:pic>
        <xdr:nvPicPr>
          <xdr:cNvPr id="20" name="Picture 19">
            <a:extLst>
              <a:ext uri="{FF2B5EF4-FFF2-40B4-BE49-F238E27FC236}">
                <a16:creationId xmlns="" xmlns:a16="http://schemas.microsoft.com/office/drawing/2014/main" id="{D93402C6-4CA6-AB0C-7633-448B0B4B8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600074"/>
            <a:ext cx="1828799" cy="1571625"/>
          </a:xfrm>
          <a:prstGeom prst="rect">
            <a:avLst/>
          </a:prstGeom>
        </xdr:spPr>
      </xdr:pic>
      <xdr:pic>
        <xdr:nvPicPr>
          <xdr:cNvPr id="21" name="Picture 20">
            <a:extLst>
              <a:ext uri="{FF2B5EF4-FFF2-40B4-BE49-F238E27FC236}">
                <a16:creationId xmlns="" xmlns:a16="http://schemas.microsoft.com/office/drawing/2014/main" id="{3C752EC8-A9F6-A683-2B10-3345DC9583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6" y="2124073"/>
            <a:ext cx="1790699" cy="1447801"/>
          </a:xfrm>
          <a:prstGeom prst="rect">
            <a:avLst/>
          </a:prstGeom>
        </xdr:spPr>
      </xdr:pic>
      <xdr:pic>
        <xdr:nvPicPr>
          <xdr:cNvPr id="22" name="Picture 21">
            <a:extLst>
              <a:ext uri="{FF2B5EF4-FFF2-40B4-BE49-F238E27FC236}">
                <a16:creationId xmlns="" xmlns:a16="http://schemas.microsoft.com/office/drawing/2014/main" id="{043463B8-3B6D-A317-80D8-825B0E9441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6200000">
            <a:off x="2271714" y="1909762"/>
            <a:ext cx="1447801" cy="1876422"/>
          </a:xfrm>
          <a:prstGeom prst="rect">
            <a:avLst/>
          </a:prstGeom>
        </xdr:spPr>
      </xdr:pic>
      <xdr:pic>
        <xdr:nvPicPr>
          <xdr:cNvPr id="23" name="Picture 22">
            <a:extLst>
              <a:ext uri="{FF2B5EF4-FFF2-40B4-BE49-F238E27FC236}">
                <a16:creationId xmlns="" xmlns:a16="http://schemas.microsoft.com/office/drawing/2014/main" id="{FAFC120D-D170-6D55-674C-4FF3D4DA49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2119311"/>
            <a:ext cx="1857375" cy="1443039"/>
          </a:xfrm>
          <a:prstGeom prst="rect">
            <a:avLst/>
          </a:prstGeom>
        </xdr:spPr>
      </xdr:pic>
      <xdr:pic>
        <xdr:nvPicPr>
          <xdr:cNvPr id="24" name="Picture 23">
            <a:extLst>
              <a:ext uri="{FF2B5EF4-FFF2-40B4-BE49-F238E27FC236}">
                <a16:creationId xmlns="" xmlns:a16="http://schemas.microsoft.com/office/drawing/2014/main" id="{DBDA8705-6187-461F-3A60-1F5879C3A5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0" y="2124074"/>
            <a:ext cx="1828799" cy="1438276"/>
          </a:xfrm>
          <a:prstGeom prst="rect">
            <a:avLst/>
          </a:prstGeom>
        </xdr:spPr>
      </xdr:pic>
      <xdr:pic>
        <xdr:nvPicPr>
          <xdr:cNvPr id="25" name="Picture 24">
            <a:extLst>
              <a:ext uri="{FF2B5EF4-FFF2-40B4-BE49-F238E27FC236}">
                <a16:creationId xmlns="" xmlns:a16="http://schemas.microsoft.com/office/drawing/2014/main" id="{5E29A980-8FBD-12E3-BC1A-BCD9CD9859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225" y="3536950"/>
            <a:ext cx="1781175" cy="1568450"/>
          </a:xfrm>
          <a:prstGeom prst="rect">
            <a:avLst/>
          </a:prstGeom>
        </xdr:spPr>
      </xdr:pic>
      <xdr:pic>
        <xdr:nvPicPr>
          <xdr:cNvPr id="26" name="Picture 25">
            <a:extLst>
              <a:ext uri="{FF2B5EF4-FFF2-40B4-BE49-F238E27FC236}">
                <a16:creationId xmlns="" xmlns:a16="http://schemas.microsoft.com/office/drawing/2014/main" id="{DFF27B51-2EBD-D6BF-FFCC-AA07DA8A81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9301" y="3562350"/>
            <a:ext cx="1905000" cy="1543049"/>
          </a:xfrm>
          <a:prstGeom prst="rect">
            <a:avLst/>
          </a:prstGeom>
        </xdr:spPr>
      </xdr:pic>
      <xdr:pic>
        <xdr:nvPicPr>
          <xdr:cNvPr id="27" name="Picture 26">
            <a:extLst>
              <a:ext uri="{FF2B5EF4-FFF2-40B4-BE49-F238E27FC236}">
                <a16:creationId xmlns="" xmlns:a16="http://schemas.microsoft.com/office/drawing/2014/main" id="{7A265C24-8AE4-A89C-DE65-48EA280A64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3552824"/>
            <a:ext cx="1866900" cy="1543051"/>
          </a:xfrm>
          <a:prstGeom prst="rect">
            <a:avLst/>
          </a:prstGeom>
        </xdr:spPr>
      </xdr:pic>
      <xdr:pic>
        <xdr:nvPicPr>
          <xdr:cNvPr id="28" name="Picture 27">
            <a:extLst>
              <a:ext uri="{FF2B5EF4-FFF2-40B4-BE49-F238E27FC236}">
                <a16:creationId xmlns="" xmlns:a16="http://schemas.microsoft.com/office/drawing/2014/main" id="{6A084DFA-2B65-AA0B-CAA8-0BC65F8364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48061"/>
            <a:ext cx="1847850" cy="1557339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TO%20July%20File/MOTO%20BU%20Monthly%20S'part%20Inventory%20Report%20%20Jan'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ily%20Jan'23%20to%20Jan'24/Daily%20Sale%20Report%20for%20Feb'24/UMG%20Motor%20Parts%20Stock%20Control%20(In,%20Out)%20Confirm%20Update%20(1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'24 (3)"/>
      <sheetName val="Sheet1"/>
      <sheetName val="Sheet3"/>
    </sheetNames>
    <sheetDataSet>
      <sheetData sheetId="0">
        <row r="4">
          <cell r="G4" t="str">
            <v>B074433</v>
          </cell>
          <cell r="H4" t="str">
            <v>FAST</v>
          </cell>
          <cell r="I4">
            <v>0</v>
          </cell>
          <cell r="J4" t="str">
            <v>Pcs</v>
          </cell>
          <cell r="K4">
            <v>1.1399999999999999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</row>
        <row r="5">
          <cell r="G5" t="str">
            <v>B073969</v>
          </cell>
          <cell r="H5" t="str">
            <v>NON-FAST</v>
          </cell>
          <cell r="I5" t="str">
            <v>Dead Stock</v>
          </cell>
          <cell r="J5" t="str">
            <v>Pcs</v>
          </cell>
          <cell r="K5">
            <v>0.39</v>
          </cell>
          <cell r="L5">
            <v>29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29</v>
          </cell>
          <cell r="T5">
            <v>11.31</v>
          </cell>
        </row>
        <row r="6">
          <cell r="G6" t="str">
            <v>B074170</v>
          </cell>
          <cell r="H6" t="str">
            <v>FAST</v>
          </cell>
          <cell r="I6" t="str">
            <v>Dead Stock</v>
          </cell>
          <cell r="J6" t="str">
            <v>Pcs</v>
          </cell>
          <cell r="K6">
            <v>3.83</v>
          </cell>
          <cell r="L6">
            <v>2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1</v>
          </cell>
          <cell r="R6">
            <v>1</v>
          </cell>
          <cell r="S6">
            <v>1</v>
          </cell>
          <cell r="T6">
            <v>3.83</v>
          </cell>
        </row>
        <row r="7">
          <cell r="G7" t="str">
            <v>B001316</v>
          </cell>
          <cell r="H7" t="str">
            <v>FAST</v>
          </cell>
          <cell r="I7">
            <v>0</v>
          </cell>
          <cell r="J7" t="str">
            <v>Pcs</v>
          </cell>
          <cell r="K7">
            <v>3.01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</row>
        <row r="8">
          <cell r="G8" t="str">
            <v>8771</v>
          </cell>
          <cell r="H8" t="str">
            <v>NON-FAST</v>
          </cell>
          <cell r="I8" t="str">
            <v>Dead Stock</v>
          </cell>
          <cell r="J8" t="str">
            <v>Pcs</v>
          </cell>
          <cell r="K8">
            <v>0.14000000000000001</v>
          </cell>
          <cell r="L8">
            <v>23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1</v>
          </cell>
          <cell r="R8">
            <v>1</v>
          </cell>
          <cell r="S8">
            <v>22</v>
          </cell>
          <cell r="T8">
            <v>3.08</v>
          </cell>
        </row>
        <row r="9">
          <cell r="G9" t="str">
            <v>20359</v>
          </cell>
          <cell r="H9" t="str">
            <v>FAST</v>
          </cell>
          <cell r="I9" t="str">
            <v>Dead Stock</v>
          </cell>
          <cell r="J9" t="str">
            <v>Pcs</v>
          </cell>
          <cell r="K9">
            <v>0.23</v>
          </cell>
          <cell r="L9">
            <v>7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1</v>
          </cell>
          <cell r="S9">
            <v>6</v>
          </cell>
          <cell r="T9">
            <v>1.3800000000000001</v>
          </cell>
        </row>
        <row r="10">
          <cell r="G10" t="str">
            <v>74414</v>
          </cell>
          <cell r="H10" t="str">
            <v>NON-FAST</v>
          </cell>
          <cell r="I10" t="str">
            <v>Dead Stock</v>
          </cell>
          <cell r="J10" t="str">
            <v>Pcs</v>
          </cell>
          <cell r="K10">
            <v>0.17</v>
          </cell>
          <cell r="L10">
            <v>26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26</v>
          </cell>
          <cell r="T10">
            <v>4.42</v>
          </cell>
        </row>
        <row r="11">
          <cell r="G11" t="str">
            <v>75708</v>
          </cell>
          <cell r="H11" t="str">
            <v>NON-FAST</v>
          </cell>
          <cell r="I11" t="str">
            <v>Dead Stock</v>
          </cell>
          <cell r="J11" t="str">
            <v>Pcs</v>
          </cell>
          <cell r="K11">
            <v>0.47</v>
          </cell>
          <cell r="L11">
            <v>10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10</v>
          </cell>
          <cell r="T11">
            <v>4.6999999999999993</v>
          </cell>
        </row>
        <row r="12">
          <cell r="G12" t="str">
            <v>107718</v>
          </cell>
          <cell r="H12" t="str">
            <v>FAST</v>
          </cell>
          <cell r="I12" t="str">
            <v>Dead Stock</v>
          </cell>
          <cell r="J12" t="str">
            <v>Pcs</v>
          </cell>
          <cell r="K12">
            <v>0.84</v>
          </cell>
          <cell r="L12">
            <v>138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4</v>
          </cell>
          <cell r="R12">
            <v>4</v>
          </cell>
          <cell r="S12">
            <v>134</v>
          </cell>
          <cell r="T12">
            <v>112.56</v>
          </cell>
        </row>
        <row r="13">
          <cell r="G13" t="str">
            <v>109117</v>
          </cell>
          <cell r="H13" t="str">
            <v>NON-FAST</v>
          </cell>
          <cell r="I13" t="str">
            <v>Dead Stock</v>
          </cell>
          <cell r="J13" t="str">
            <v>Pcs</v>
          </cell>
          <cell r="K13">
            <v>0.8</v>
          </cell>
          <cell r="L13">
            <v>16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16</v>
          </cell>
          <cell r="T13">
            <v>12.8</v>
          </cell>
        </row>
        <row r="14">
          <cell r="G14" t="str">
            <v>136434</v>
          </cell>
          <cell r="H14" t="str">
            <v>FAST</v>
          </cell>
          <cell r="I14" t="str">
            <v>Dead Stock</v>
          </cell>
          <cell r="J14" t="str">
            <v>Pcs</v>
          </cell>
          <cell r="K14">
            <v>0.14000000000000001</v>
          </cell>
          <cell r="L14">
            <v>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5</v>
          </cell>
          <cell r="T14">
            <v>0.70000000000000007</v>
          </cell>
        </row>
        <row r="15">
          <cell r="G15" t="str">
            <v>137235</v>
          </cell>
          <cell r="H15" t="str">
            <v>FAST</v>
          </cell>
          <cell r="I15" t="str">
            <v>Dead Stock</v>
          </cell>
          <cell r="J15" t="str">
            <v>Pcs</v>
          </cell>
          <cell r="K15">
            <v>0.74</v>
          </cell>
          <cell r="L15">
            <v>69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69</v>
          </cell>
          <cell r="T15">
            <v>51.06</v>
          </cell>
        </row>
        <row r="16">
          <cell r="G16" t="str">
            <v>183511</v>
          </cell>
          <cell r="H16" t="str">
            <v>FAST</v>
          </cell>
          <cell r="I16" t="str">
            <v>Dead Stock</v>
          </cell>
          <cell r="J16" t="str">
            <v>Pcs</v>
          </cell>
          <cell r="K16">
            <v>0.14000000000000001</v>
          </cell>
          <cell r="L16">
            <v>14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14</v>
          </cell>
          <cell r="T16">
            <v>1.9600000000000002</v>
          </cell>
        </row>
        <row r="17">
          <cell r="G17" t="str">
            <v>196302</v>
          </cell>
          <cell r="H17" t="str">
            <v>FAST</v>
          </cell>
          <cell r="I17" t="str">
            <v>Dead Stock</v>
          </cell>
          <cell r="J17" t="str">
            <v>Pcs</v>
          </cell>
          <cell r="K17">
            <v>0.22</v>
          </cell>
          <cell r="L17">
            <v>19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19</v>
          </cell>
          <cell r="T17">
            <v>4.18</v>
          </cell>
        </row>
        <row r="18">
          <cell r="G18" t="str">
            <v>567719</v>
          </cell>
          <cell r="H18" t="str">
            <v>NON-FAST</v>
          </cell>
          <cell r="I18" t="str">
            <v>Dead Stock</v>
          </cell>
          <cell r="J18" t="str">
            <v>Pcs</v>
          </cell>
          <cell r="K18">
            <v>3.37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G19" t="str">
            <v>567992</v>
          </cell>
          <cell r="H19" t="str">
            <v>NON-FAST</v>
          </cell>
          <cell r="I19" t="str">
            <v>Dead Stock</v>
          </cell>
          <cell r="J19" t="str">
            <v>Pcs</v>
          </cell>
          <cell r="K19">
            <v>2.6</v>
          </cell>
          <cell r="L19">
            <v>5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5</v>
          </cell>
          <cell r="T19">
            <v>13</v>
          </cell>
        </row>
        <row r="20">
          <cell r="G20" t="str">
            <v>567993</v>
          </cell>
          <cell r="H20" t="str">
            <v>NON-FAST</v>
          </cell>
          <cell r="I20" t="str">
            <v>Dead Stock</v>
          </cell>
          <cell r="J20" t="str">
            <v>Pcs</v>
          </cell>
          <cell r="K20">
            <v>1.28</v>
          </cell>
          <cell r="L20">
            <v>4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4</v>
          </cell>
          <cell r="T20">
            <v>5.12</v>
          </cell>
        </row>
        <row r="21">
          <cell r="G21" t="str">
            <v>568289</v>
          </cell>
          <cell r="H21" t="str">
            <v>NON-FAST</v>
          </cell>
          <cell r="I21" t="str">
            <v>Dead Stock</v>
          </cell>
          <cell r="J21" t="str">
            <v>Pcs</v>
          </cell>
          <cell r="K21">
            <v>5.32</v>
          </cell>
          <cell r="L21">
            <v>7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7</v>
          </cell>
          <cell r="T21">
            <v>37.24</v>
          </cell>
        </row>
        <row r="22">
          <cell r="G22" t="str">
            <v>587617</v>
          </cell>
          <cell r="H22" t="str">
            <v>NON-FAST</v>
          </cell>
          <cell r="I22" t="str">
            <v>Dead Stock</v>
          </cell>
          <cell r="J22" t="str">
            <v>Pcs</v>
          </cell>
          <cell r="K22">
            <v>4.8600000000000003</v>
          </cell>
          <cell r="L22">
            <v>4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2</v>
          </cell>
          <cell r="R22">
            <v>2</v>
          </cell>
          <cell r="S22">
            <v>2</v>
          </cell>
          <cell r="T22">
            <v>9.7200000000000006</v>
          </cell>
        </row>
        <row r="23">
          <cell r="G23" t="str">
            <v>587631</v>
          </cell>
          <cell r="H23" t="str">
            <v>FAST</v>
          </cell>
          <cell r="I23">
            <v>0</v>
          </cell>
          <cell r="J23" t="str">
            <v>Pcs</v>
          </cell>
          <cell r="K23">
            <v>0.66</v>
          </cell>
          <cell r="L23">
            <v>1</v>
          </cell>
          <cell r="M23">
            <v>1</v>
          </cell>
          <cell r="N23">
            <v>0</v>
          </cell>
          <cell r="O23">
            <v>1</v>
          </cell>
          <cell r="P23">
            <v>0</v>
          </cell>
          <cell r="Q23">
            <v>2</v>
          </cell>
          <cell r="R23">
            <v>2</v>
          </cell>
          <cell r="S23">
            <v>0</v>
          </cell>
          <cell r="T23">
            <v>0</v>
          </cell>
        </row>
        <row r="24">
          <cell r="G24" t="str">
            <v>587806</v>
          </cell>
          <cell r="H24" t="str">
            <v>FAST</v>
          </cell>
          <cell r="I24" t="str">
            <v>Dead Stock</v>
          </cell>
          <cell r="J24" t="str">
            <v>Pcs</v>
          </cell>
          <cell r="K24">
            <v>0.42</v>
          </cell>
          <cell r="L24">
            <v>13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13</v>
          </cell>
          <cell r="T24">
            <v>5.46</v>
          </cell>
        </row>
        <row r="25">
          <cell r="G25" t="str">
            <v>587812</v>
          </cell>
          <cell r="H25" t="str">
            <v>FAST</v>
          </cell>
          <cell r="I25" t="str">
            <v>Dead Stock</v>
          </cell>
          <cell r="J25" t="str">
            <v>Pcs</v>
          </cell>
          <cell r="K25">
            <v>0.6</v>
          </cell>
          <cell r="L25">
            <v>139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4</v>
          </cell>
          <cell r="R25">
            <v>4</v>
          </cell>
          <cell r="S25">
            <v>135</v>
          </cell>
          <cell r="T25">
            <v>81</v>
          </cell>
        </row>
        <row r="26">
          <cell r="G26" t="str">
            <v>587919</v>
          </cell>
          <cell r="H26" t="str">
            <v>FAST</v>
          </cell>
          <cell r="I26" t="str">
            <v>Dead Stock</v>
          </cell>
          <cell r="J26" t="str">
            <v>Pcs</v>
          </cell>
          <cell r="K26">
            <v>0.85</v>
          </cell>
          <cell r="L26">
            <v>17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7</v>
          </cell>
          <cell r="R26">
            <v>7</v>
          </cell>
          <cell r="S26">
            <v>10</v>
          </cell>
          <cell r="T26">
            <v>8.5</v>
          </cell>
        </row>
        <row r="27">
          <cell r="G27" t="str">
            <v>604508</v>
          </cell>
          <cell r="H27" t="str">
            <v>FAST</v>
          </cell>
          <cell r="I27">
            <v>0</v>
          </cell>
          <cell r="J27" t="str">
            <v>Pcs</v>
          </cell>
          <cell r="K27">
            <v>0.24</v>
          </cell>
          <cell r="L27">
            <v>3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1</v>
          </cell>
          <cell r="S27">
            <v>2</v>
          </cell>
          <cell r="T27">
            <v>0.48</v>
          </cell>
        </row>
        <row r="28">
          <cell r="G28" t="str">
            <v>604535</v>
          </cell>
          <cell r="H28" t="str">
            <v>FAST</v>
          </cell>
          <cell r="I28">
            <v>0</v>
          </cell>
          <cell r="J28" t="str">
            <v>Pcs</v>
          </cell>
          <cell r="K28">
            <v>3.04</v>
          </cell>
          <cell r="L28">
            <v>7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</v>
          </cell>
          <cell r="R28">
            <v>2</v>
          </cell>
          <cell r="S28">
            <v>5</v>
          </cell>
          <cell r="T28">
            <v>15.2</v>
          </cell>
        </row>
        <row r="29">
          <cell r="G29" t="str">
            <v>604779</v>
          </cell>
          <cell r="H29" t="str">
            <v>FAST</v>
          </cell>
          <cell r="I29">
            <v>0</v>
          </cell>
          <cell r="J29" t="str">
            <v>Pcs</v>
          </cell>
          <cell r="K29">
            <v>1.27</v>
          </cell>
          <cell r="L29">
            <v>1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</v>
          </cell>
          <cell r="R29">
            <v>1</v>
          </cell>
          <cell r="S29">
            <v>0</v>
          </cell>
          <cell r="T29">
            <v>0</v>
          </cell>
        </row>
        <row r="30">
          <cell r="G30" t="str">
            <v>632428P</v>
          </cell>
          <cell r="H30" t="str">
            <v>NON-FAST</v>
          </cell>
          <cell r="I30" t="str">
            <v>Dead Stock</v>
          </cell>
          <cell r="J30" t="str">
            <v>Pcs</v>
          </cell>
          <cell r="K30">
            <v>2.54</v>
          </cell>
          <cell r="L30">
            <v>21</v>
          </cell>
          <cell r="M30">
            <v>1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22</v>
          </cell>
          <cell r="T30">
            <v>55.88</v>
          </cell>
        </row>
        <row r="31">
          <cell r="G31" t="str">
            <v>643367</v>
          </cell>
          <cell r="H31" t="str">
            <v>FAST</v>
          </cell>
          <cell r="I31">
            <v>0</v>
          </cell>
          <cell r="J31" t="str">
            <v>Pcs</v>
          </cell>
          <cell r="K31">
            <v>0.87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</row>
        <row r="32">
          <cell r="G32" t="str">
            <v>645124</v>
          </cell>
          <cell r="H32" t="str">
            <v>FAST</v>
          </cell>
          <cell r="I32">
            <v>0</v>
          </cell>
          <cell r="J32" t="str">
            <v>Pcs</v>
          </cell>
          <cell r="K32">
            <v>1.77</v>
          </cell>
          <cell r="L32">
            <v>172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1</v>
          </cell>
          <cell r="S32">
            <v>171</v>
          </cell>
          <cell r="T32">
            <v>302.67</v>
          </cell>
        </row>
        <row r="33">
          <cell r="G33" t="str">
            <v>661282</v>
          </cell>
          <cell r="H33" t="str">
            <v>FAST</v>
          </cell>
          <cell r="I33" t="str">
            <v>Dead Stock</v>
          </cell>
          <cell r="J33" t="str">
            <v>Pcs</v>
          </cell>
          <cell r="K33">
            <v>1.08</v>
          </cell>
          <cell r="L33">
            <v>10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5</v>
          </cell>
          <cell r="R33">
            <v>5</v>
          </cell>
          <cell r="S33">
            <v>5</v>
          </cell>
          <cell r="T33">
            <v>5.4</v>
          </cell>
        </row>
        <row r="34">
          <cell r="G34" t="str">
            <v>925508</v>
          </cell>
          <cell r="H34" t="str">
            <v>NON-FAST</v>
          </cell>
          <cell r="I34" t="str">
            <v>Dead Stock</v>
          </cell>
          <cell r="J34" t="str">
            <v>Pcs</v>
          </cell>
          <cell r="K34">
            <v>7.55</v>
          </cell>
          <cell r="L34">
            <v>3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</v>
          </cell>
          <cell r="T34">
            <v>22.65</v>
          </cell>
        </row>
        <row r="35">
          <cell r="G35" t="str">
            <v>925509</v>
          </cell>
          <cell r="H35" t="str">
            <v>NON-FAST</v>
          </cell>
          <cell r="I35" t="str">
            <v>Dead Stock</v>
          </cell>
          <cell r="J35" t="str">
            <v>Pcs</v>
          </cell>
          <cell r="K35">
            <v>3.2</v>
          </cell>
          <cell r="L35">
            <v>4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4</v>
          </cell>
          <cell r="T35">
            <v>12.8</v>
          </cell>
        </row>
        <row r="36">
          <cell r="G36" t="str">
            <v>925573</v>
          </cell>
          <cell r="H36" t="str">
            <v>FAST</v>
          </cell>
          <cell r="I36" t="str">
            <v>Dead Stock</v>
          </cell>
          <cell r="J36" t="str">
            <v>Pcs</v>
          </cell>
          <cell r="K36">
            <v>2.44</v>
          </cell>
          <cell r="L36">
            <v>1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1</v>
          </cell>
          <cell r="S36">
            <v>0</v>
          </cell>
          <cell r="T36">
            <v>0</v>
          </cell>
        </row>
        <row r="37">
          <cell r="G37" t="str">
            <v>925574</v>
          </cell>
          <cell r="H37" t="str">
            <v>FAST</v>
          </cell>
          <cell r="I37" t="str">
            <v>Dead Stock</v>
          </cell>
          <cell r="J37" t="str">
            <v>Pcs</v>
          </cell>
          <cell r="K37">
            <v>0.61</v>
          </cell>
          <cell r="L37">
            <v>7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1</v>
          </cell>
          <cell r="R37">
            <v>1</v>
          </cell>
          <cell r="S37">
            <v>6</v>
          </cell>
          <cell r="T37">
            <v>3.66</v>
          </cell>
        </row>
        <row r="38">
          <cell r="G38" t="str">
            <v>940004</v>
          </cell>
          <cell r="H38" t="str">
            <v>NON-FAST</v>
          </cell>
          <cell r="I38" t="str">
            <v>Dead Stock</v>
          </cell>
          <cell r="J38" t="str">
            <v>Pcs</v>
          </cell>
          <cell r="K38">
            <v>3.45</v>
          </cell>
          <cell r="L38">
            <v>7</v>
          </cell>
          <cell r="M38">
            <v>2</v>
          </cell>
          <cell r="N38">
            <v>0</v>
          </cell>
          <cell r="O38">
            <v>2</v>
          </cell>
          <cell r="P38">
            <v>0</v>
          </cell>
          <cell r="Q38">
            <v>0</v>
          </cell>
          <cell r="R38">
            <v>0</v>
          </cell>
          <cell r="S38">
            <v>9</v>
          </cell>
          <cell r="T38">
            <v>31.05</v>
          </cell>
        </row>
        <row r="39">
          <cell r="G39" t="str">
            <v>120212012</v>
          </cell>
          <cell r="H39" t="str">
            <v>NON-FAST</v>
          </cell>
          <cell r="I39" t="str">
            <v>Dead Stock</v>
          </cell>
          <cell r="J39" t="str">
            <v>Pcs</v>
          </cell>
          <cell r="K39">
            <v>0.63</v>
          </cell>
          <cell r="L39">
            <v>2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2</v>
          </cell>
          <cell r="T39">
            <v>1.26</v>
          </cell>
        </row>
        <row r="40">
          <cell r="G40" t="str">
            <v>127141016</v>
          </cell>
          <cell r="H40" t="str">
            <v>FAST</v>
          </cell>
          <cell r="I40" t="str">
            <v>Dead Stock</v>
          </cell>
          <cell r="J40" t="str">
            <v>Pcs</v>
          </cell>
          <cell r="K40">
            <v>0.41</v>
          </cell>
          <cell r="L40">
            <v>13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13</v>
          </cell>
          <cell r="T40">
            <v>5.33</v>
          </cell>
        </row>
        <row r="41">
          <cell r="G41" t="str">
            <v>127290013</v>
          </cell>
          <cell r="H41" t="str">
            <v>NON-FAST</v>
          </cell>
          <cell r="I41" t="str">
            <v>Dead Stock</v>
          </cell>
          <cell r="J41" t="str">
            <v>Pcs</v>
          </cell>
          <cell r="K41">
            <v>0.68</v>
          </cell>
          <cell r="L41">
            <v>13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13</v>
          </cell>
          <cell r="T41">
            <v>8.84</v>
          </cell>
        </row>
        <row r="42">
          <cell r="G42" t="str">
            <v>127640012</v>
          </cell>
          <cell r="H42" t="str">
            <v>NON-FAST</v>
          </cell>
          <cell r="I42">
            <v>0</v>
          </cell>
          <cell r="J42" t="str">
            <v>Pcs</v>
          </cell>
          <cell r="K42">
            <v>3.57</v>
          </cell>
          <cell r="L42">
            <v>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3.57</v>
          </cell>
        </row>
        <row r="43">
          <cell r="G43" t="str">
            <v>127691011P</v>
          </cell>
          <cell r="H43" t="str">
            <v>NON-FAST</v>
          </cell>
          <cell r="I43">
            <v>0</v>
          </cell>
          <cell r="J43" t="str">
            <v>Pcs</v>
          </cell>
          <cell r="K43">
            <v>1.69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1.69</v>
          </cell>
        </row>
        <row r="44">
          <cell r="G44" t="str">
            <v>127692015</v>
          </cell>
          <cell r="H44" t="str">
            <v>NON-FAST</v>
          </cell>
          <cell r="I44" t="str">
            <v>Dead Stock</v>
          </cell>
          <cell r="J44" t="str">
            <v>Pcs</v>
          </cell>
          <cell r="K44">
            <v>0.3</v>
          </cell>
          <cell r="L44">
            <v>412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412</v>
          </cell>
          <cell r="T44">
            <v>123.6</v>
          </cell>
        </row>
        <row r="45">
          <cell r="G45" t="str">
            <v>127693019</v>
          </cell>
          <cell r="H45" t="str">
            <v>NON-FAST</v>
          </cell>
          <cell r="I45" t="str">
            <v>Dead Stock</v>
          </cell>
          <cell r="J45" t="str">
            <v>Pcs</v>
          </cell>
          <cell r="K45">
            <v>0.31</v>
          </cell>
          <cell r="L45">
            <v>69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69</v>
          </cell>
          <cell r="T45">
            <v>21.39</v>
          </cell>
        </row>
        <row r="46">
          <cell r="G46" t="str">
            <v>127740018</v>
          </cell>
          <cell r="H46" t="str">
            <v>NON-FAST</v>
          </cell>
          <cell r="I46" t="str">
            <v>Dead Stock</v>
          </cell>
          <cell r="J46" t="str">
            <v>Pcs</v>
          </cell>
          <cell r="K46">
            <v>3.84</v>
          </cell>
          <cell r="L46">
            <v>3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3</v>
          </cell>
          <cell r="T46">
            <v>11.52</v>
          </cell>
        </row>
        <row r="47">
          <cell r="G47" t="str">
            <v>127753015</v>
          </cell>
          <cell r="H47" t="str">
            <v>NON-FAST</v>
          </cell>
          <cell r="I47" t="str">
            <v>Dead Stock</v>
          </cell>
          <cell r="J47" t="str">
            <v>Pcs</v>
          </cell>
          <cell r="K47">
            <v>1.91</v>
          </cell>
          <cell r="L47">
            <v>1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</v>
          </cell>
          <cell r="T47">
            <v>1.91</v>
          </cell>
        </row>
        <row r="48">
          <cell r="G48" t="str">
            <v>127755013</v>
          </cell>
          <cell r="H48" t="str">
            <v>NON-FAST</v>
          </cell>
          <cell r="I48" t="str">
            <v>Dead Stock</v>
          </cell>
          <cell r="J48" t="str">
            <v>Pcs</v>
          </cell>
          <cell r="K48">
            <v>0.11</v>
          </cell>
          <cell r="L48">
            <v>40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40</v>
          </cell>
          <cell r="T48">
            <v>4.4000000000000004</v>
          </cell>
        </row>
        <row r="49">
          <cell r="G49" t="str">
            <v>127757011</v>
          </cell>
          <cell r="H49" t="str">
            <v>NON-FAST</v>
          </cell>
          <cell r="I49" t="str">
            <v>Dead Stock</v>
          </cell>
          <cell r="J49" t="str">
            <v>Pcs</v>
          </cell>
          <cell r="K49">
            <v>0.12</v>
          </cell>
          <cell r="L49">
            <v>119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119</v>
          </cell>
          <cell r="T49">
            <v>14.28</v>
          </cell>
        </row>
        <row r="50">
          <cell r="G50" t="str">
            <v>128071012</v>
          </cell>
          <cell r="H50" t="str">
            <v>FAST</v>
          </cell>
          <cell r="I50" t="str">
            <v>Dead Stock</v>
          </cell>
          <cell r="J50" t="str">
            <v>Pcs</v>
          </cell>
          <cell r="K50">
            <v>0.37</v>
          </cell>
          <cell r="L50">
            <v>17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17</v>
          </cell>
          <cell r="T50">
            <v>6.29</v>
          </cell>
        </row>
        <row r="51">
          <cell r="G51" t="str">
            <v>128081017</v>
          </cell>
          <cell r="H51" t="str">
            <v>FAST</v>
          </cell>
          <cell r="I51">
            <v>0</v>
          </cell>
          <cell r="J51" t="str">
            <v>Pcs</v>
          </cell>
          <cell r="K51">
            <v>0.05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1</v>
          </cell>
          <cell r="S51">
            <v>0</v>
          </cell>
          <cell r="T51">
            <v>0</v>
          </cell>
        </row>
        <row r="52">
          <cell r="G52" t="str">
            <v>129001014</v>
          </cell>
          <cell r="H52" t="str">
            <v>FAST</v>
          </cell>
          <cell r="I52" t="str">
            <v>Dead Stock</v>
          </cell>
          <cell r="J52" t="str">
            <v>Pcs</v>
          </cell>
          <cell r="K52">
            <v>0.1</v>
          </cell>
          <cell r="L52">
            <v>24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24</v>
          </cell>
          <cell r="T52">
            <v>2.4000000000000004</v>
          </cell>
        </row>
        <row r="53">
          <cell r="G53" t="str">
            <v>523021018</v>
          </cell>
          <cell r="H53" t="str">
            <v>FAST</v>
          </cell>
          <cell r="I53" t="str">
            <v>Dead Stock</v>
          </cell>
          <cell r="J53" t="str">
            <v>Pcs</v>
          </cell>
          <cell r="K53">
            <v>0.89</v>
          </cell>
          <cell r="L53">
            <v>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4</v>
          </cell>
          <cell r="T53">
            <v>3.56</v>
          </cell>
        </row>
        <row r="54">
          <cell r="G54" t="str">
            <v>888472578</v>
          </cell>
          <cell r="H54" t="str">
            <v>NON-FAST</v>
          </cell>
          <cell r="I54" t="str">
            <v>Dead Stock</v>
          </cell>
          <cell r="J54" t="str">
            <v>Pcs</v>
          </cell>
          <cell r="K54">
            <v>0.14000000000000001</v>
          </cell>
          <cell r="L54">
            <v>5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5</v>
          </cell>
          <cell r="T54">
            <v>0.70000000000000007</v>
          </cell>
        </row>
        <row r="55">
          <cell r="G55" t="str">
            <v>888472671</v>
          </cell>
          <cell r="H55" t="str">
            <v>NON-FAST</v>
          </cell>
          <cell r="I55" t="str">
            <v>Dead Stock</v>
          </cell>
          <cell r="J55" t="str">
            <v>Pcs</v>
          </cell>
          <cell r="K55">
            <v>0.34</v>
          </cell>
          <cell r="L55">
            <v>4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</v>
          </cell>
          <cell r="T55">
            <v>1.36</v>
          </cell>
        </row>
        <row r="56">
          <cell r="G56" t="str">
            <v>1A001457</v>
          </cell>
          <cell r="H56" t="str">
            <v>NON-FAST</v>
          </cell>
          <cell r="I56" t="str">
            <v>Dead Stock</v>
          </cell>
          <cell r="J56" t="str">
            <v>Pcs</v>
          </cell>
          <cell r="K56">
            <v>0.49</v>
          </cell>
          <cell r="L56">
            <v>7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2</v>
          </cell>
          <cell r="R56">
            <v>2</v>
          </cell>
          <cell r="S56">
            <v>5</v>
          </cell>
          <cell r="T56">
            <v>2.4500000000000002</v>
          </cell>
        </row>
        <row r="57">
          <cell r="G57" t="str">
            <v>30209R</v>
          </cell>
          <cell r="H57" t="str">
            <v>FAST</v>
          </cell>
          <cell r="I57" t="str">
            <v>Dead Stock</v>
          </cell>
          <cell r="J57" t="str">
            <v>Pcs</v>
          </cell>
          <cell r="K57">
            <v>1.33</v>
          </cell>
          <cell r="L57">
            <v>12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12</v>
          </cell>
          <cell r="T57">
            <v>15.96</v>
          </cell>
        </row>
        <row r="58">
          <cell r="G58" t="str">
            <v>616738R</v>
          </cell>
          <cell r="H58" t="str">
            <v>FAST</v>
          </cell>
          <cell r="I58" t="str">
            <v>Dead Stock</v>
          </cell>
          <cell r="J58" t="str">
            <v>Pcs</v>
          </cell>
          <cell r="K58">
            <v>1.88</v>
          </cell>
          <cell r="L58">
            <v>65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65</v>
          </cell>
          <cell r="T58">
            <v>122.19999999999999</v>
          </cell>
        </row>
        <row r="59">
          <cell r="G59" t="str">
            <v>82635R</v>
          </cell>
          <cell r="H59" t="str">
            <v>FAST</v>
          </cell>
          <cell r="I59">
            <v>0</v>
          </cell>
          <cell r="J59" t="str">
            <v>Pcs</v>
          </cell>
          <cell r="K59">
            <v>1.2</v>
          </cell>
          <cell r="L59">
            <v>6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1</v>
          </cell>
          <cell r="R59">
            <v>1</v>
          </cell>
          <cell r="S59">
            <v>5</v>
          </cell>
          <cell r="T59">
            <v>6</v>
          </cell>
        </row>
        <row r="60">
          <cell r="G60" t="str">
            <v>82948R</v>
          </cell>
          <cell r="H60" t="str">
            <v>NON-FAST</v>
          </cell>
          <cell r="I60" t="str">
            <v>Dead Stock</v>
          </cell>
          <cell r="J60" t="str">
            <v>Pcs</v>
          </cell>
          <cell r="K60">
            <v>2.35</v>
          </cell>
          <cell r="L60">
            <v>17</v>
          </cell>
          <cell r="M60">
            <v>1</v>
          </cell>
          <cell r="N60">
            <v>0</v>
          </cell>
          <cell r="O60">
            <v>1</v>
          </cell>
          <cell r="P60">
            <v>0</v>
          </cell>
          <cell r="Q60">
            <v>2</v>
          </cell>
          <cell r="R60">
            <v>2</v>
          </cell>
          <cell r="S60">
            <v>16</v>
          </cell>
          <cell r="T60">
            <v>37.6</v>
          </cell>
        </row>
        <row r="61">
          <cell r="G61" t="str">
            <v>83065R</v>
          </cell>
          <cell r="H61" t="str">
            <v>FAST</v>
          </cell>
          <cell r="I61" t="str">
            <v>Dead Stock</v>
          </cell>
          <cell r="J61" t="str">
            <v>Pcs</v>
          </cell>
          <cell r="K61">
            <v>0.2</v>
          </cell>
          <cell r="L61">
            <v>6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6</v>
          </cell>
          <cell r="T61">
            <v>1.2000000000000002</v>
          </cell>
        </row>
        <row r="62">
          <cell r="G62" t="str">
            <v>880255211R</v>
          </cell>
          <cell r="H62" t="str">
            <v>NON-FAST</v>
          </cell>
          <cell r="I62" t="str">
            <v>Dead Stock</v>
          </cell>
          <cell r="J62" t="str">
            <v>Pcs</v>
          </cell>
          <cell r="K62">
            <v>1.59</v>
          </cell>
          <cell r="L62">
            <v>3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3</v>
          </cell>
          <cell r="T62">
            <v>4.7700000000000005</v>
          </cell>
        </row>
        <row r="63">
          <cell r="G63" t="str">
            <v>880305509R</v>
          </cell>
          <cell r="H63" t="str">
            <v>NON-FAST</v>
          </cell>
          <cell r="I63" t="str">
            <v>Dead Stock</v>
          </cell>
          <cell r="J63" t="str">
            <v>Pcs</v>
          </cell>
          <cell r="K63">
            <v>2.2000000000000002</v>
          </cell>
          <cell r="L63">
            <v>7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7</v>
          </cell>
          <cell r="T63">
            <v>15.400000000000002</v>
          </cell>
        </row>
        <row r="64">
          <cell r="G64" t="str">
            <v>B003325</v>
          </cell>
          <cell r="H64" t="str">
            <v>FAST</v>
          </cell>
          <cell r="I64" t="str">
            <v>Dead Stock</v>
          </cell>
          <cell r="J64" t="str">
            <v>Pcs</v>
          </cell>
          <cell r="K64">
            <v>0.65</v>
          </cell>
          <cell r="L64">
            <v>14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14</v>
          </cell>
          <cell r="T64">
            <v>9.1</v>
          </cell>
        </row>
        <row r="65">
          <cell r="G65" t="str">
            <v>B003330</v>
          </cell>
          <cell r="H65" t="str">
            <v>NON-FAST</v>
          </cell>
          <cell r="I65" t="str">
            <v>Dead Stock</v>
          </cell>
          <cell r="J65" t="str">
            <v>Pcs</v>
          </cell>
          <cell r="K65">
            <v>3.94</v>
          </cell>
          <cell r="L65">
            <v>23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3</v>
          </cell>
          <cell r="R65">
            <v>3</v>
          </cell>
          <cell r="S65">
            <v>20</v>
          </cell>
          <cell r="T65">
            <v>78.8</v>
          </cell>
        </row>
        <row r="66">
          <cell r="G66" t="str">
            <v>B003331</v>
          </cell>
          <cell r="H66" t="str">
            <v>NON-FAST</v>
          </cell>
          <cell r="I66" t="str">
            <v>Dead Stock</v>
          </cell>
          <cell r="J66" t="str">
            <v>Pcs</v>
          </cell>
          <cell r="K66">
            <v>3.94</v>
          </cell>
          <cell r="L66">
            <v>22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</v>
          </cell>
          <cell r="R66">
            <v>2</v>
          </cell>
          <cell r="S66">
            <v>20</v>
          </cell>
          <cell r="T66">
            <v>78.8</v>
          </cell>
        </row>
        <row r="67">
          <cell r="G67" t="str">
            <v>B003784</v>
          </cell>
          <cell r="H67" t="str">
            <v>NON-FAST</v>
          </cell>
          <cell r="I67" t="str">
            <v>Dead Stock</v>
          </cell>
          <cell r="J67" t="str">
            <v>Pcs</v>
          </cell>
          <cell r="K67">
            <v>2.12</v>
          </cell>
          <cell r="L67">
            <v>4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3</v>
          </cell>
          <cell r="R67">
            <v>3</v>
          </cell>
          <cell r="S67">
            <v>1</v>
          </cell>
          <cell r="T67">
            <v>2.12</v>
          </cell>
        </row>
        <row r="68">
          <cell r="G68" t="str">
            <v>B003924</v>
          </cell>
          <cell r="H68" t="str">
            <v>FAST</v>
          </cell>
          <cell r="I68" t="str">
            <v>Dead Stock</v>
          </cell>
          <cell r="J68" t="str">
            <v>Pcs</v>
          </cell>
          <cell r="K68">
            <v>2.02</v>
          </cell>
          <cell r="L68">
            <v>13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</v>
          </cell>
          <cell r="R68">
            <v>1</v>
          </cell>
          <cell r="S68">
            <v>12</v>
          </cell>
          <cell r="T68">
            <v>24.240000000000002</v>
          </cell>
        </row>
        <row r="69">
          <cell r="G69" t="str">
            <v>B014732</v>
          </cell>
          <cell r="H69" t="str">
            <v>FAST</v>
          </cell>
          <cell r="I69">
            <v>0</v>
          </cell>
          <cell r="J69" t="str">
            <v>Pcs</v>
          </cell>
          <cell r="K69">
            <v>0.15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G70" t="str">
            <v>B015872</v>
          </cell>
          <cell r="H70" t="str">
            <v>NON-FAST</v>
          </cell>
          <cell r="I70">
            <v>0</v>
          </cell>
          <cell r="J70" t="str">
            <v>Pcs</v>
          </cell>
          <cell r="K70">
            <v>0.79</v>
          </cell>
          <cell r="L70">
            <v>3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3</v>
          </cell>
          <cell r="T70">
            <v>2.37</v>
          </cell>
        </row>
        <row r="71">
          <cell r="G71" t="str">
            <v>B015873</v>
          </cell>
          <cell r="H71" t="str">
            <v>NON-FAST</v>
          </cell>
          <cell r="I71" t="str">
            <v>Dead Stock</v>
          </cell>
          <cell r="J71" t="str">
            <v>Pcs</v>
          </cell>
          <cell r="K71">
            <v>2.4300000000000002</v>
          </cell>
          <cell r="L71">
            <v>1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1</v>
          </cell>
          <cell r="T71">
            <v>2.4300000000000002</v>
          </cell>
        </row>
        <row r="72">
          <cell r="G72" t="str">
            <v>B016829</v>
          </cell>
          <cell r="H72" t="str">
            <v>NON-FAST</v>
          </cell>
          <cell r="I72" t="str">
            <v>Dead Stock</v>
          </cell>
          <cell r="J72" t="str">
            <v>Pcs</v>
          </cell>
          <cell r="K72">
            <v>0.18</v>
          </cell>
          <cell r="L72">
            <v>10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10</v>
          </cell>
          <cell r="T72">
            <v>1.7999999999999998</v>
          </cell>
        </row>
        <row r="73">
          <cell r="G73" t="str">
            <v>B019342</v>
          </cell>
          <cell r="H73" t="str">
            <v>NON-FAST</v>
          </cell>
          <cell r="I73" t="str">
            <v>Dead Stock</v>
          </cell>
          <cell r="J73" t="str">
            <v>Pcs</v>
          </cell>
          <cell r="K73">
            <v>1.07</v>
          </cell>
          <cell r="L73">
            <v>7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7</v>
          </cell>
          <cell r="T73">
            <v>7.49</v>
          </cell>
        </row>
        <row r="74">
          <cell r="G74" t="str">
            <v>B019344</v>
          </cell>
          <cell r="H74" t="str">
            <v>NON-FAST</v>
          </cell>
          <cell r="I74" t="str">
            <v>Dead Stock</v>
          </cell>
          <cell r="J74" t="str">
            <v>Pcs</v>
          </cell>
          <cell r="K74">
            <v>1</v>
          </cell>
          <cell r="L74">
            <v>23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23</v>
          </cell>
          <cell r="T74">
            <v>23</v>
          </cell>
        </row>
        <row r="75">
          <cell r="G75" t="str">
            <v>B023916</v>
          </cell>
          <cell r="H75" t="str">
            <v>FAST</v>
          </cell>
          <cell r="I75">
            <v>0</v>
          </cell>
          <cell r="J75" t="str">
            <v>Pcs</v>
          </cell>
          <cell r="K75">
            <v>0.52</v>
          </cell>
          <cell r="L75">
            <v>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2</v>
          </cell>
          <cell r="T75">
            <v>1.04</v>
          </cell>
        </row>
        <row r="76">
          <cell r="G76" t="str">
            <v>B1114302</v>
          </cell>
          <cell r="H76" t="str">
            <v>FAST</v>
          </cell>
          <cell r="I76">
            <v>0</v>
          </cell>
          <cell r="J76" t="str">
            <v>Pcs</v>
          </cell>
          <cell r="K76">
            <v>0.52</v>
          </cell>
          <cell r="L76">
            <v>5</v>
          </cell>
          <cell r="M76">
            <v>3</v>
          </cell>
          <cell r="N76">
            <v>0</v>
          </cell>
          <cell r="O76">
            <v>3</v>
          </cell>
          <cell r="P76">
            <v>0</v>
          </cell>
          <cell r="Q76">
            <v>0</v>
          </cell>
          <cell r="R76">
            <v>0</v>
          </cell>
          <cell r="S76">
            <v>8</v>
          </cell>
          <cell r="T76">
            <v>4.16</v>
          </cell>
        </row>
        <row r="77">
          <cell r="G77" t="str">
            <v>B024374</v>
          </cell>
          <cell r="H77" t="str">
            <v>NON-FAST</v>
          </cell>
          <cell r="I77" t="str">
            <v>Dead Stock</v>
          </cell>
          <cell r="J77" t="str">
            <v>Pcs</v>
          </cell>
          <cell r="K77">
            <v>11.17</v>
          </cell>
          <cell r="L77">
            <v>2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</v>
          </cell>
          <cell r="T77">
            <v>22.34</v>
          </cell>
        </row>
        <row r="78">
          <cell r="G78" t="str">
            <v>B042356</v>
          </cell>
          <cell r="H78" t="str">
            <v>FAST</v>
          </cell>
          <cell r="I78" t="str">
            <v>Dead Stock</v>
          </cell>
          <cell r="J78" t="str">
            <v>Pcs</v>
          </cell>
          <cell r="K78">
            <v>1.54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G79" t="str">
            <v>B073467R</v>
          </cell>
          <cell r="H79" t="str">
            <v>FAST</v>
          </cell>
          <cell r="I79" t="str">
            <v>Dead Stock</v>
          </cell>
          <cell r="J79" t="str">
            <v>Pcs</v>
          </cell>
          <cell r="K79">
            <v>3.11</v>
          </cell>
          <cell r="L79">
            <v>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1</v>
          </cell>
          <cell r="T79">
            <v>3.11</v>
          </cell>
        </row>
        <row r="80">
          <cell r="G80" t="str">
            <v>B073690</v>
          </cell>
          <cell r="H80" t="str">
            <v>NON-FAST</v>
          </cell>
          <cell r="I80" t="str">
            <v>Dead Stock</v>
          </cell>
          <cell r="J80" t="str">
            <v>Pcs</v>
          </cell>
          <cell r="K80">
            <v>12.25</v>
          </cell>
          <cell r="L80">
            <v>7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7</v>
          </cell>
          <cell r="T80">
            <v>85.75</v>
          </cell>
        </row>
        <row r="81">
          <cell r="G81" t="str">
            <v>CM167706</v>
          </cell>
          <cell r="H81" t="str">
            <v>NON-FAST</v>
          </cell>
          <cell r="I81" t="str">
            <v>Dead Stock</v>
          </cell>
          <cell r="J81" t="str">
            <v>Pcs</v>
          </cell>
          <cell r="K81">
            <v>0.54</v>
          </cell>
          <cell r="L81">
            <v>5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5</v>
          </cell>
          <cell r="T81">
            <v>2.7</v>
          </cell>
        </row>
        <row r="82">
          <cell r="G82" t="str">
            <v>CM167803</v>
          </cell>
          <cell r="H82" t="str">
            <v>NON-FAST</v>
          </cell>
          <cell r="I82" t="str">
            <v>Dead Stock</v>
          </cell>
          <cell r="J82" t="str">
            <v>Pcs</v>
          </cell>
          <cell r="K82">
            <v>2.12</v>
          </cell>
          <cell r="L82">
            <v>22</v>
          </cell>
          <cell r="M82">
            <v>1</v>
          </cell>
          <cell r="N82">
            <v>0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23</v>
          </cell>
          <cell r="T82">
            <v>48.760000000000005</v>
          </cell>
        </row>
        <row r="83">
          <cell r="G83" t="str">
            <v>CM167901</v>
          </cell>
          <cell r="H83" t="str">
            <v>NON-FAST</v>
          </cell>
          <cell r="I83" t="str">
            <v>Dead Stock</v>
          </cell>
          <cell r="J83" t="str">
            <v>Pcs</v>
          </cell>
          <cell r="K83">
            <v>0.75</v>
          </cell>
          <cell r="L83">
            <v>5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5</v>
          </cell>
          <cell r="T83">
            <v>3.75</v>
          </cell>
        </row>
        <row r="84">
          <cell r="G84" t="str">
            <v>E40020513</v>
          </cell>
          <cell r="H84" t="str">
            <v>NON-FAST</v>
          </cell>
          <cell r="I84" t="str">
            <v>Dead Stock</v>
          </cell>
          <cell r="J84" t="str">
            <v>Pcs</v>
          </cell>
          <cell r="K84">
            <v>25.18</v>
          </cell>
          <cell r="L84">
            <v>1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1</v>
          </cell>
          <cell r="T84">
            <v>25.18</v>
          </cell>
        </row>
        <row r="85">
          <cell r="G85" t="str">
            <v>F002B10538</v>
          </cell>
          <cell r="H85" t="str">
            <v>NON-FAST</v>
          </cell>
          <cell r="I85" t="str">
            <v>Dead Stock</v>
          </cell>
          <cell r="J85" t="str">
            <v>Pcs</v>
          </cell>
          <cell r="K85">
            <v>9.66</v>
          </cell>
          <cell r="L85">
            <v>4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</v>
          </cell>
          <cell r="T85">
            <v>38.64</v>
          </cell>
        </row>
        <row r="86">
          <cell r="G86" t="str">
            <v>F002C40521</v>
          </cell>
          <cell r="H86" t="str">
            <v>NON-FAST</v>
          </cell>
          <cell r="I86" t="str">
            <v>Dead Stock</v>
          </cell>
          <cell r="J86" t="str">
            <v>Pcs</v>
          </cell>
          <cell r="K86">
            <v>19.440000000000001</v>
          </cell>
          <cell r="L86">
            <v>7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7</v>
          </cell>
          <cell r="T86">
            <v>136.08000000000001</v>
          </cell>
        </row>
        <row r="87">
          <cell r="G87" t="str">
            <v>KIT1U000020</v>
          </cell>
          <cell r="H87" t="str">
            <v>NON-FAST</v>
          </cell>
          <cell r="I87" t="str">
            <v>Dead Stock</v>
          </cell>
          <cell r="J87" t="str">
            <v>Set</v>
          </cell>
          <cell r="K87">
            <v>4.9000000000000004</v>
          </cell>
          <cell r="L87">
            <v>12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12</v>
          </cell>
          <cell r="T87">
            <v>58.800000000000004</v>
          </cell>
        </row>
        <row r="88">
          <cell r="G88" t="str">
            <v>KIT95002R</v>
          </cell>
          <cell r="H88" t="str">
            <v>FAST</v>
          </cell>
          <cell r="I88" t="str">
            <v>Dead Stock</v>
          </cell>
          <cell r="J88" t="str">
            <v>Pcs</v>
          </cell>
          <cell r="K88">
            <v>4.6900000000000004</v>
          </cell>
          <cell r="L88">
            <v>47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47</v>
          </cell>
          <cell r="T88">
            <v>220.43</v>
          </cell>
        </row>
        <row r="89">
          <cell r="G89" t="str">
            <v>KIT95003R</v>
          </cell>
          <cell r="H89" t="str">
            <v>NON-FAST</v>
          </cell>
          <cell r="I89" t="str">
            <v>Dead Stock</v>
          </cell>
          <cell r="J89" t="str">
            <v>Pcs</v>
          </cell>
          <cell r="K89">
            <v>0.74</v>
          </cell>
          <cell r="L89">
            <v>28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28</v>
          </cell>
          <cell r="T89">
            <v>20.72</v>
          </cell>
        </row>
        <row r="90">
          <cell r="G90" t="str">
            <v>KIT95005R</v>
          </cell>
          <cell r="H90" t="str">
            <v>FAST</v>
          </cell>
          <cell r="I90" t="str">
            <v>Dead Stock</v>
          </cell>
          <cell r="J90" t="str">
            <v>Pcs</v>
          </cell>
          <cell r="K90">
            <v>1.03</v>
          </cell>
          <cell r="L90">
            <v>51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51</v>
          </cell>
          <cell r="T90">
            <v>52.53</v>
          </cell>
        </row>
        <row r="91">
          <cell r="G91" t="str">
            <v>KIT95006R</v>
          </cell>
          <cell r="H91" t="str">
            <v>NON-FAST</v>
          </cell>
          <cell r="I91" t="str">
            <v>Dead Stock</v>
          </cell>
          <cell r="J91" t="str">
            <v>Pcs</v>
          </cell>
          <cell r="K91">
            <v>0.54</v>
          </cell>
          <cell r="L91">
            <v>32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32</v>
          </cell>
          <cell r="T91">
            <v>17.28</v>
          </cell>
        </row>
        <row r="92">
          <cell r="G92" t="str">
            <v>KIT95008R</v>
          </cell>
          <cell r="H92" t="str">
            <v>NON-FAST</v>
          </cell>
          <cell r="I92" t="str">
            <v>Dead Stock</v>
          </cell>
          <cell r="J92" t="str">
            <v>Pcs</v>
          </cell>
          <cell r="K92">
            <v>3.46</v>
          </cell>
          <cell r="L92">
            <v>14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1</v>
          </cell>
          <cell r="R92">
            <v>1</v>
          </cell>
          <cell r="S92">
            <v>13</v>
          </cell>
          <cell r="T92">
            <v>44.98</v>
          </cell>
        </row>
        <row r="93">
          <cell r="G93" t="str">
            <v>KIT95009R</v>
          </cell>
          <cell r="H93" t="str">
            <v>NON-FAST</v>
          </cell>
          <cell r="I93" t="str">
            <v>Dead Stock</v>
          </cell>
          <cell r="J93" t="str">
            <v>Pcs</v>
          </cell>
          <cell r="K93">
            <v>2.0499999999999998</v>
          </cell>
          <cell r="L93">
            <v>14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14</v>
          </cell>
          <cell r="T93">
            <v>28.699999999999996</v>
          </cell>
        </row>
        <row r="94">
          <cell r="G94" t="str">
            <v>KIT95023R</v>
          </cell>
          <cell r="H94" t="str">
            <v>FAST</v>
          </cell>
          <cell r="I94" t="str">
            <v>Dead Stock</v>
          </cell>
          <cell r="J94" t="str">
            <v>Pcs</v>
          </cell>
          <cell r="K94">
            <v>3.08</v>
          </cell>
          <cell r="L94">
            <v>7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7</v>
          </cell>
          <cell r="T94">
            <v>21.560000000000002</v>
          </cell>
        </row>
        <row r="95">
          <cell r="G95" t="str">
            <v>660343</v>
          </cell>
          <cell r="H95" t="str">
            <v>FAST</v>
          </cell>
          <cell r="I95">
            <v>0</v>
          </cell>
          <cell r="J95" t="str">
            <v>Pcs</v>
          </cell>
          <cell r="K95">
            <v>1.1200000000000001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G96" t="str">
            <v>660345</v>
          </cell>
          <cell r="H96" t="str">
            <v>FAST</v>
          </cell>
          <cell r="I96">
            <v>0</v>
          </cell>
          <cell r="J96" t="str">
            <v>Pcs</v>
          </cell>
          <cell r="K96">
            <v>0.46</v>
          </cell>
          <cell r="L96">
            <v>5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5</v>
          </cell>
          <cell r="T96">
            <v>2.3000000000000003</v>
          </cell>
        </row>
        <row r="97">
          <cell r="G97" t="str">
            <v>932279</v>
          </cell>
          <cell r="H97" t="str">
            <v>NON-FAST</v>
          </cell>
          <cell r="I97" t="str">
            <v>Dead Stock</v>
          </cell>
          <cell r="J97" t="str">
            <v>Pcs</v>
          </cell>
          <cell r="K97">
            <v>3.49</v>
          </cell>
          <cell r="L97">
            <v>25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1</v>
          </cell>
          <cell r="R97">
            <v>1</v>
          </cell>
          <cell r="S97">
            <v>24</v>
          </cell>
          <cell r="T97">
            <v>83.76</v>
          </cell>
        </row>
        <row r="98">
          <cell r="G98" t="str">
            <v>127306018</v>
          </cell>
          <cell r="H98" t="str">
            <v>FAST</v>
          </cell>
          <cell r="I98" t="str">
            <v>Dead Stock</v>
          </cell>
          <cell r="J98" t="str">
            <v>Pcs</v>
          </cell>
          <cell r="K98">
            <v>1.87</v>
          </cell>
          <cell r="L98">
            <v>7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7</v>
          </cell>
          <cell r="T98">
            <v>13.09</v>
          </cell>
        </row>
        <row r="99">
          <cell r="G99" t="str">
            <v>880255209</v>
          </cell>
          <cell r="H99" t="str">
            <v>NON-FAST</v>
          </cell>
          <cell r="I99" t="str">
            <v>Dead Stock</v>
          </cell>
          <cell r="J99" t="str">
            <v>Pcs</v>
          </cell>
          <cell r="K99">
            <v>1.62</v>
          </cell>
          <cell r="L99">
            <v>2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2</v>
          </cell>
          <cell r="T99">
            <v>3.24</v>
          </cell>
        </row>
        <row r="100">
          <cell r="G100" t="str">
            <v>1A001786</v>
          </cell>
          <cell r="H100" t="str">
            <v>FAST</v>
          </cell>
          <cell r="I100">
            <v>0</v>
          </cell>
          <cell r="J100" t="str">
            <v>Pcs</v>
          </cell>
          <cell r="K100">
            <v>3.5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  <row r="101">
          <cell r="G101" t="str">
            <v>569246R</v>
          </cell>
          <cell r="H101" t="str">
            <v>NON-FAST</v>
          </cell>
          <cell r="I101">
            <v>0</v>
          </cell>
          <cell r="J101" t="str">
            <v>Pcs</v>
          </cell>
          <cell r="K101">
            <v>6.17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1</v>
          </cell>
          <cell r="T101">
            <v>6.17</v>
          </cell>
        </row>
        <row r="102">
          <cell r="G102" t="str">
            <v>B003326</v>
          </cell>
          <cell r="H102" t="str">
            <v>NON-FAST</v>
          </cell>
          <cell r="I102">
            <v>0</v>
          </cell>
          <cell r="J102" t="str">
            <v>Pcs</v>
          </cell>
          <cell r="K102">
            <v>3.68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1</v>
          </cell>
          <cell r="T102">
            <v>3.68</v>
          </cell>
        </row>
        <row r="103">
          <cell r="G103" t="str">
            <v>B023912</v>
          </cell>
          <cell r="H103" t="str">
            <v>FAST</v>
          </cell>
          <cell r="I103" t="str">
            <v>Dead Stock</v>
          </cell>
          <cell r="J103" t="str">
            <v>Pcs</v>
          </cell>
          <cell r="K103">
            <v>1.19</v>
          </cell>
          <cell r="L103">
            <v>5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5</v>
          </cell>
          <cell r="T103">
            <v>5.9499999999999993</v>
          </cell>
        </row>
        <row r="104">
          <cell r="G104" t="str">
            <v>B023915</v>
          </cell>
          <cell r="H104" t="str">
            <v>FAST</v>
          </cell>
          <cell r="I104">
            <v>0</v>
          </cell>
          <cell r="J104" t="str">
            <v>Pcs</v>
          </cell>
          <cell r="K104">
            <v>1.19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G105" t="str">
            <v>F002H24593</v>
          </cell>
          <cell r="H105" t="str">
            <v>FAST</v>
          </cell>
          <cell r="I105" t="str">
            <v>Dead Stock</v>
          </cell>
          <cell r="J105" t="str">
            <v>Pcs</v>
          </cell>
          <cell r="K105">
            <v>1.18</v>
          </cell>
          <cell r="L105">
            <v>17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2</v>
          </cell>
          <cell r="R105">
            <v>2</v>
          </cell>
          <cell r="S105">
            <v>15</v>
          </cell>
          <cell r="T105">
            <v>17.7</v>
          </cell>
        </row>
        <row r="106">
          <cell r="G106" t="str">
            <v>KIT940003R</v>
          </cell>
          <cell r="H106" t="str">
            <v>FAST</v>
          </cell>
          <cell r="I106" t="str">
            <v>Dead Stock</v>
          </cell>
          <cell r="J106" t="str">
            <v>Pcs</v>
          </cell>
          <cell r="K106">
            <v>2.77</v>
          </cell>
          <cell r="L106">
            <v>29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29</v>
          </cell>
          <cell r="T106">
            <v>80.33</v>
          </cell>
        </row>
        <row r="107">
          <cell r="G107" t="str">
            <v>KIT95004R</v>
          </cell>
          <cell r="H107" t="str">
            <v>NON-FAST</v>
          </cell>
          <cell r="I107" t="str">
            <v>Dead Stock</v>
          </cell>
          <cell r="J107" t="str">
            <v>Pcs</v>
          </cell>
          <cell r="K107">
            <v>1.43</v>
          </cell>
          <cell r="L107">
            <v>5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5</v>
          </cell>
          <cell r="T107">
            <v>7.1499999999999995</v>
          </cell>
        </row>
        <row r="108">
          <cell r="G108" t="str">
            <v>990001202</v>
          </cell>
          <cell r="H108" t="str">
            <v>NON-FAST</v>
          </cell>
          <cell r="I108" t="str">
            <v>Dead Stock</v>
          </cell>
          <cell r="J108" t="str">
            <v>Pcs</v>
          </cell>
          <cell r="K108">
            <v>3.48</v>
          </cell>
          <cell r="L108">
            <v>1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</v>
          </cell>
          <cell r="T108">
            <v>3.48</v>
          </cell>
        </row>
        <row r="109">
          <cell r="G109" t="str">
            <v>660351</v>
          </cell>
          <cell r="H109" t="str">
            <v>FAST</v>
          </cell>
          <cell r="I109">
            <v>0</v>
          </cell>
          <cell r="J109" t="str">
            <v>Pcs</v>
          </cell>
          <cell r="K109">
            <v>0.28999999999999998</v>
          </cell>
          <cell r="L109">
            <v>0</v>
          </cell>
          <cell r="M109">
            <v>1</v>
          </cell>
          <cell r="N109">
            <v>0</v>
          </cell>
          <cell r="O109">
            <v>1</v>
          </cell>
          <cell r="P109">
            <v>0</v>
          </cell>
          <cell r="Q109">
            <v>1</v>
          </cell>
          <cell r="R109">
            <v>1</v>
          </cell>
          <cell r="S109">
            <v>0</v>
          </cell>
          <cell r="T109">
            <v>0</v>
          </cell>
        </row>
        <row r="110">
          <cell r="G110" t="str">
            <v>B001302</v>
          </cell>
          <cell r="H110" t="str">
            <v>NON-FAST</v>
          </cell>
          <cell r="I110" t="str">
            <v>Dead Stock</v>
          </cell>
          <cell r="J110" t="str">
            <v>Pcs</v>
          </cell>
          <cell r="K110">
            <v>4.46</v>
          </cell>
          <cell r="L110">
            <v>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6</v>
          </cell>
          <cell r="T110">
            <v>26.759999999999998</v>
          </cell>
        </row>
        <row r="111">
          <cell r="G111" t="str">
            <v>SPB015863</v>
          </cell>
          <cell r="H111" t="str">
            <v>NON-FAST</v>
          </cell>
          <cell r="I111" t="str">
            <v>Dead Stock</v>
          </cell>
          <cell r="J111" t="str">
            <v>Pcs</v>
          </cell>
          <cell r="K111">
            <v>15.64</v>
          </cell>
          <cell r="L111">
            <v>3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</v>
          </cell>
          <cell r="T111">
            <v>46.92</v>
          </cell>
        </row>
        <row r="112">
          <cell r="G112" t="str">
            <v>B042566</v>
          </cell>
          <cell r="H112" t="str">
            <v>FAST</v>
          </cell>
          <cell r="I112" t="str">
            <v>Dead Stock</v>
          </cell>
          <cell r="J112" t="str">
            <v>Pcs</v>
          </cell>
          <cell r="K112">
            <v>1.65</v>
          </cell>
          <cell r="L112">
            <v>7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7</v>
          </cell>
          <cell r="T112">
            <v>11.549999999999999</v>
          </cell>
        </row>
        <row r="113">
          <cell r="G113" t="str">
            <v>B002344 </v>
          </cell>
          <cell r="H113" t="str">
            <v>NON-FAST</v>
          </cell>
          <cell r="I113" t="str">
            <v>Dead Stock</v>
          </cell>
          <cell r="J113" t="str">
            <v>Pcs</v>
          </cell>
          <cell r="K113">
            <v>3.89</v>
          </cell>
          <cell r="L113">
            <v>2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2</v>
          </cell>
          <cell r="T113">
            <v>7.78</v>
          </cell>
        </row>
        <row r="114">
          <cell r="G114" t="str">
            <v>660141</v>
          </cell>
          <cell r="H114" t="str">
            <v>NON-FAST</v>
          </cell>
          <cell r="I114" t="str">
            <v>Dead Stock</v>
          </cell>
          <cell r="J114" t="str">
            <v>Pcs</v>
          </cell>
          <cell r="K114">
            <v>0.43</v>
          </cell>
          <cell r="L114">
            <v>35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35</v>
          </cell>
          <cell r="T114">
            <v>15.049999999999999</v>
          </cell>
        </row>
        <row r="115">
          <cell r="G115" t="str">
            <v>587822</v>
          </cell>
          <cell r="H115" t="str">
            <v>FAST</v>
          </cell>
          <cell r="I115">
            <v>0</v>
          </cell>
          <cell r="J115" t="str">
            <v>Pcs</v>
          </cell>
          <cell r="K115">
            <v>0.53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</row>
        <row r="116">
          <cell r="G116" t="str">
            <v>660358</v>
          </cell>
          <cell r="H116" t="str">
            <v>FAST</v>
          </cell>
          <cell r="I116" t="str">
            <v>Dead Stock</v>
          </cell>
          <cell r="J116" t="str">
            <v>Pcs</v>
          </cell>
          <cell r="K116">
            <v>0.53</v>
          </cell>
          <cell r="L116">
            <v>5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</v>
          </cell>
          <cell r="T116">
            <v>2.6500000000000004</v>
          </cell>
        </row>
        <row r="117">
          <cell r="G117" t="str">
            <v>6A000068</v>
          </cell>
          <cell r="H117" t="str">
            <v>FAST</v>
          </cell>
          <cell r="I117" t="str">
            <v>Dead Stock</v>
          </cell>
          <cell r="J117" t="str">
            <v>Pcs</v>
          </cell>
          <cell r="K117">
            <v>0.53</v>
          </cell>
          <cell r="L117">
            <v>5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1</v>
          </cell>
          <cell r="R117">
            <v>1</v>
          </cell>
          <cell r="S117">
            <v>4</v>
          </cell>
          <cell r="T117">
            <v>2.12</v>
          </cell>
        </row>
        <row r="118">
          <cell r="G118" t="str">
            <v>127530011</v>
          </cell>
          <cell r="H118" t="str">
            <v>FAST</v>
          </cell>
          <cell r="I118" t="str">
            <v>Dead Stock</v>
          </cell>
          <cell r="J118" t="str">
            <v>Pcs</v>
          </cell>
          <cell r="K118">
            <v>0.55000000000000004</v>
          </cell>
          <cell r="L118">
            <v>1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1</v>
          </cell>
          <cell r="R118">
            <v>1</v>
          </cell>
          <cell r="S118">
            <v>0</v>
          </cell>
          <cell r="T118">
            <v>0</v>
          </cell>
        </row>
        <row r="119">
          <cell r="G119" t="str">
            <v>109064</v>
          </cell>
          <cell r="H119" t="str">
            <v>NON-FAST</v>
          </cell>
          <cell r="I119" t="str">
            <v>Dead Stock</v>
          </cell>
          <cell r="J119" t="str">
            <v>Pcs</v>
          </cell>
          <cell r="K119">
            <v>0.31</v>
          </cell>
          <cell r="L119">
            <v>4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4</v>
          </cell>
          <cell r="T119">
            <v>1.24</v>
          </cell>
        </row>
        <row r="120">
          <cell r="G120" t="str">
            <v>587628</v>
          </cell>
          <cell r="H120" t="str">
            <v>FAST</v>
          </cell>
          <cell r="I120" t="str">
            <v>Dead Stock</v>
          </cell>
          <cell r="J120" t="str">
            <v>Pcs</v>
          </cell>
          <cell r="K120">
            <v>0.81</v>
          </cell>
          <cell r="L120">
            <v>4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2</v>
          </cell>
          <cell r="R120">
            <v>2</v>
          </cell>
          <cell r="S120">
            <v>2</v>
          </cell>
          <cell r="T120">
            <v>1.62</v>
          </cell>
        </row>
        <row r="121">
          <cell r="G121" t="str">
            <v>B002338</v>
          </cell>
          <cell r="H121" t="str">
            <v>NON-FAST</v>
          </cell>
          <cell r="I121">
            <v>0</v>
          </cell>
          <cell r="J121" t="str">
            <v>Pcs</v>
          </cell>
          <cell r="K121">
            <v>3.23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</row>
        <row r="122">
          <cell r="G122" t="str">
            <v>587633</v>
          </cell>
          <cell r="H122" t="str">
            <v>FAST</v>
          </cell>
          <cell r="I122">
            <v>0</v>
          </cell>
          <cell r="J122" t="str">
            <v>Pcs</v>
          </cell>
          <cell r="K122">
            <v>1.08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</row>
        <row r="123">
          <cell r="G123" t="str">
            <v>566545</v>
          </cell>
          <cell r="H123" t="str">
            <v>NON-FAST</v>
          </cell>
          <cell r="I123" t="str">
            <v>Dead Stock</v>
          </cell>
          <cell r="J123" t="str">
            <v>Pcs</v>
          </cell>
          <cell r="K123">
            <v>0.55000000000000004</v>
          </cell>
          <cell r="L123">
            <v>32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32</v>
          </cell>
          <cell r="T123">
            <v>17.600000000000001</v>
          </cell>
        </row>
        <row r="124">
          <cell r="G124" t="str">
            <v>KIT95021R</v>
          </cell>
          <cell r="H124" t="str">
            <v>FAST</v>
          </cell>
          <cell r="I124" t="str">
            <v>Dead Stock</v>
          </cell>
          <cell r="J124" t="str">
            <v>Pcs</v>
          </cell>
          <cell r="K124">
            <v>1.96</v>
          </cell>
          <cell r="L124">
            <v>12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12</v>
          </cell>
          <cell r="T124">
            <v>23.52</v>
          </cell>
        </row>
        <row r="125">
          <cell r="G125" t="str">
            <v>B073685</v>
          </cell>
          <cell r="H125" t="str">
            <v>NON-FAST</v>
          </cell>
          <cell r="I125" t="str">
            <v>Dead Stock</v>
          </cell>
          <cell r="J125" t="str">
            <v>Pcs</v>
          </cell>
          <cell r="K125">
            <v>23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</row>
        <row r="126">
          <cell r="G126" t="str">
            <v>B073626</v>
          </cell>
          <cell r="H126" t="str">
            <v>NON-FAST</v>
          </cell>
          <cell r="I126" t="str">
            <v>Dead Stock</v>
          </cell>
          <cell r="J126" t="str">
            <v>Pcs</v>
          </cell>
          <cell r="K126">
            <v>4.79</v>
          </cell>
          <cell r="L126">
            <v>15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15</v>
          </cell>
          <cell r="T126">
            <v>71.849999999999994</v>
          </cell>
        </row>
        <row r="127">
          <cell r="G127" t="str">
            <v>1A010696R</v>
          </cell>
          <cell r="H127" t="str">
            <v>nON-FAST</v>
          </cell>
          <cell r="I127">
            <v>0</v>
          </cell>
          <cell r="J127" t="str">
            <v>Pcs</v>
          </cell>
          <cell r="K127">
            <v>7.34</v>
          </cell>
          <cell r="L127">
            <v>1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1</v>
          </cell>
          <cell r="T127">
            <v>7.34</v>
          </cell>
        </row>
        <row r="128">
          <cell r="G128" t="str">
            <v>1A008667R</v>
          </cell>
          <cell r="H128" t="str">
            <v>NON-FAST</v>
          </cell>
          <cell r="I128" t="str">
            <v>Dead Stock</v>
          </cell>
          <cell r="J128" t="str">
            <v>Pcs</v>
          </cell>
          <cell r="K128">
            <v>6.01</v>
          </cell>
          <cell r="L128">
            <v>1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1</v>
          </cell>
          <cell r="T128">
            <v>6.01</v>
          </cell>
        </row>
        <row r="129">
          <cell r="G129" t="str">
            <v>1D000671R</v>
          </cell>
          <cell r="H129" t="str">
            <v>NON-FAST</v>
          </cell>
          <cell r="I129" t="str">
            <v>Dead Stock</v>
          </cell>
          <cell r="J129" t="str">
            <v>Pcs</v>
          </cell>
          <cell r="K129">
            <v>14.81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1</v>
          </cell>
          <cell r="T129">
            <v>14.81</v>
          </cell>
        </row>
        <row r="130">
          <cell r="G130" t="str">
            <v>1D000425R</v>
          </cell>
          <cell r="H130" t="str">
            <v>NON-FAST</v>
          </cell>
          <cell r="I130" t="str">
            <v>Dead Stock</v>
          </cell>
          <cell r="J130" t="str">
            <v>Pcs</v>
          </cell>
          <cell r="K130">
            <v>10.58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</row>
        <row r="131">
          <cell r="G131" t="str">
            <v>132244</v>
          </cell>
          <cell r="H131" t="str">
            <v>NON-FAST</v>
          </cell>
          <cell r="I131" t="str">
            <v>Dead Stock</v>
          </cell>
          <cell r="J131" t="str">
            <v>Pcs</v>
          </cell>
          <cell r="K131">
            <v>0.33</v>
          </cell>
          <cell r="L131">
            <v>2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2</v>
          </cell>
          <cell r="T131">
            <v>0.66</v>
          </cell>
        </row>
        <row r="132">
          <cell r="G132" t="str">
            <v>109066</v>
          </cell>
          <cell r="H132" t="str">
            <v>NON-FAST</v>
          </cell>
          <cell r="I132" t="str">
            <v>Dead Stock</v>
          </cell>
          <cell r="J132" t="str">
            <v>Pcs</v>
          </cell>
          <cell r="K132">
            <v>0.45</v>
          </cell>
          <cell r="L132">
            <v>5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5</v>
          </cell>
          <cell r="T132">
            <v>2.25</v>
          </cell>
        </row>
        <row r="133">
          <cell r="G133" t="str">
            <v>B017230</v>
          </cell>
          <cell r="H133" t="str">
            <v>NON-FAST</v>
          </cell>
          <cell r="I133" t="str">
            <v>Dead Stock</v>
          </cell>
          <cell r="J133" t="str">
            <v>Pcs</v>
          </cell>
          <cell r="K133">
            <v>0.74</v>
          </cell>
          <cell r="L133">
            <v>2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2</v>
          </cell>
          <cell r="T133">
            <v>1.48</v>
          </cell>
        </row>
        <row r="134">
          <cell r="G134" t="str">
            <v>1A002358</v>
          </cell>
          <cell r="H134" t="str">
            <v>NON-FAST</v>
          </cell>
          <cell r="I134">
            <v>0</v>
          </cell>
          <cell r="J134" t="str">
            <v>Pcs</v>
          </cell>
          <cell r="K134">
            <v>0.83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</row>
        <row r="135">
          <cell r="G135" t="str">
            <v>B042226</v>
          </cell>
          <cell r="H135" t="str">
            <v>NON-FAST</v>
          </cell>
          <cell r="I135" t="str">
            <v>Dead Stock</v>
          </cell>
          <cell r="J135" t="str">
            <v>Pcs</v>
          </cell>
          <cell r="K135">
            <v>4.91</v>
          </cell>
          <cell r="L135">
            <v>8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3</v>
          </cell>
          <cell r="R135">
            <v>3</v>
          </cell>
          <cell r="S135">
            <v>5</v>
          </cell>
          <cell r="T135">
            <v>24.55</v>
          </cell>
        </row>
        <row r="136">
          <cell r="G136" t="str">
            <v>B015026</v>
          </cell>
          <cell r="H136" t="str">
            <v>NON-FAST</v>
          </cell>
          <cell r="I136">
            <v>0</v>
          </cell>
          <cell r="J136" t="str">
            <v>Pcs</v>
          </cell>
          <cell r="K136">
            <v>0.84</v>
          </cell>
          <cell r="L136">
            <v>1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0.84</v>
          </cell>
        </row>
        <row r="137">
          <cell r="G137" t="str">
            <v>B014997</v>
          </cell>
          <cell r="H137" t="str">
            <v>NON-FAST</v>
          </cell>
          <cell r="I137" t="str">
            <v>Dead Stock</v>
          </cell>
          <cell r="J137" t="str">
            <v>Pcs</v>
          </cell>
          <cell r="K137">
            <v>0.21</v>
          </cell>
          <cell r="L137">
            <v>1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</v>
          </cell>
          <cell r="T137">
            <v>0.21</v>
          </cell>
        </row>
        <row r="138">
          <cell r="G138" t="str">
            <v>B003324</v>
          </cell>
          <cell r="H138" t="str">
            <v>FAST</v>
          </cell>
          <cell r="I138">
            <v>0</v>
          </cell>
          <cell r="J138" t="str">
            <v>Pcs</v>
          </cell>
          <cell r="K138">
            <v>2.0499999999999998</v>
          </cell>
          <cell r="L138">
            <v>4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4</v>
          </cell>
          <cell r="T138">
            <v>8.1999999999999993</v>
          </cell>
        </row>
        <row r="139">
          <cell r="G139" t="str">
            <v>940028</v>
          </cell>
          <cell r="H139" t="str">
            <v>NON-FAST</v>
          </cell>
          <cell r="I139" t="str">
            <v>Dead Stock</v>
          </cell>
          <cell r="J139" t="str">
            <v>Pcs</v>
          </cell>
          <cell r="K139">
            <v>5</v>
          </cell>
          <cell r="L139">
            <v>14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14</v>
          </cell>
          <cell r="T139">
            <v>70</v>
          </cell>
        </row>
        <row r="140">
          <cell r="G140" t="str">
            <v>127460010</v>
          </cell>
          <cell r="H140" t="str">
            <v>NON-FAST</v>
          </cell>
          <cell r="I140" t="str">
            <v>Dead Stock</v>
          </cell>
          <cell r="J140" t="str">
            <v>Pcs</v>
          </cell>
          <cell r="K140">
            <v>0.56999999999999995</v>
          </cell>
          <cell r="L140">
            <v>5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5</v>
          </cell>
          <cell r="T140">
            <v>2.8499999999999996</v>
          </cell>
        </row>
        <row r="141">
          <cell r="G141" t="str">
            <v>20110</v>
          </cell>
          <cell r="H141" t="str">
            <v>NON-FAST</v>
          </cell>
          <cell r="I141" t="str">
            <v>Dead Stock</v>
          </cell>
          <cell r="J141" t="str">
            <v>Pcs</v>
          </cell>
          <cell r="K141">
            <v>0.09</v>
          </cell>
          <cell r="L141">
            <v>34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34</v>
          </cell>
          <cell r="T141">
            <v>3.06</v>
          </cell>
        </row>
        <row r="142">
          <cell r="G142" t="str">
            <v>132129</v>
          </cell>
          <cell r="H142" t="str">
            <v>NON-FAST</v>
          </cell>
          <cell r="I142" t="str">
            <v>Dead Stock</v>
          </cell>
          <cell r="J142" t="str">
            <v>Pcs</v>
          </cell>
          <cell r="K142">
            <v>0.54</v>
          </cell>
          <cell r="L142">
            <v>4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</v>
          </cell>
          <cell r="T142">
            <v>2.16</v>
          </cell>
        </row>
        <row r="143">
          <cell r="G143" t="str">
            <v>113278</v>
          </cell>
          <cell r="H143" t="str">
            <v>NON-FAST</v>
          </cell>
          <cell r="I143" t="str">
            <v>Dead Stock</v>
          </cell>
          <cell r="J143" t="str">
            <v>Pcs</v>
          </cell>
          <cell r="K143">
            <v>0.49</v>
          </cell>
          <cell r="L143">
            <v>5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5</v>
          </cell>
          <cell r="T143">
            <v>2.4500000000000002</v>
          </cell>
        </row>
        <row r="144">
          <cell r="G144" t="str">
            <v>B016472</v>
          </cell>
          <cell r="H144" t="str">
            <v>NON-FAST</v>
          </cell>
          <cell r="I144">
            <v>0</v>
          </cell>
          <cell r="J144" t="str">
            <v>Pcs</v>
          </cell>
          <cell r="K144">
            <v>0.2</v>
          </cell>
          <cell r="L144">
            <v>11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11</v>
          </cell>
          <cell r="T144">
            <v>2.2000000000000002</v>
          </cell>
        </row>
        <row r="145">
          <cell r="G145" t="str">
            <v>B017042</v>
          </cell>
          <cell r="H145" t="str">
            <v>NON-FAST</v>
          </cell>
          <cell r="I145" t="str">
            <v>Dead Stock</v>
          </cell>
          <cell r="J145" t="str">
            <v>Pcs</v>
          </cell>
          <cell r="K145">
            <v>0.49</v>
          </cell>
          <cell r="L145">
            <v>2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</v>
          </cell>
          <cell r="T145">
            <v>0.98</v>
          </cell>
        </row>
        <row r="146">
          <cell r="G146" t="str">
            <v>B016120</v>
          </cell>
          <cell r="H146" t="str">
            <v>NON-FAST</v>
          </cell>
          <cell r="I146" t="str">
            <v>Dead Stock</v>
          </cell>
          <cell r="J146" t="str">
            <v>Pcs</v>
          </cell>
          <cell r="K146">
            <v>0.45</v>
          </cell>
          <cell r="L146">
            <v>46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46</v>
          </cell>
          <cell r="T146">
            <v>20.7</v>
          </cell>
        </row>
        <row r="147">
          <cell r="G147" t="str">
            <v>B017746</v>
          </cell>
          <cell r="H147" t="str">
            <v>NON-FAST</v>
          </cell>
          <cell r="I147" t="str">
            <v>Dead Stock</v>
          </cell>
          <cell r="J147" t="str">
            <v>Pcs</v>
          </cell>
          <cell r="K147">
            <v>4.97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1</v>
          </cell>
          <cell r="T147">
            <v>4.97</v>
          </cell>
        </row>
        <row r="148">
          <cell r="G148" t="str">
            <v>B042317</v>
          </cell>
          <cell r="H148" t="str">
            <v>NON-FAST</v>
          </cell>
          <cell r="I148" t="str">
            <v>Dead Stock</v>
          </cell>
          <cell r="J148" t="str">
            <v>Pcs</v>
          </cell>
          <cell r="K148">
            <v>7.0000000000000007E-2</v>
          </cell>
          <cell r="L148">
            <v>10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10</v>
          </cell>
          <cell r="T148">
            <v>0.70000000000000007</v>
          </cell>
        </row>
        <row r="149">
          <cell r="G149" t="str">
            <v>KIT1U000024</v>
          </cell>
          <cell r="H149" t="str">
            <v>NON-FAST</v>
          </cell>
          <cell r="I149">
            <v>0</v>
          </cell>
          <cell r="J149" t="str">
            <v>Pcs</v>
          </cell>
          <cell r="K149">
            <v>6.77</v>
          </cell>
          <cell r="L149">
            <v>1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1</v>
          </cell>
          <cell r="T149">
            <v>6.77</v>
          </cell>
        </row>
        <row r="150">
          <cell r="G150" t="str">
            <v>1A000402</v>
          </cell>
          <cell r="H150" t="str">
            <v>NON-FAST</v>
          </cell>
          <cell r="I150" t="str">
            <v>Dead Stock</v>
          </cell>
          <cell r="J150" t="str">
            <v>Pcs</v>
          </cell>
          <cell r="K150">
            <v>7.0000000000000007E-2</v>
          </cell>
          <cell r="L150">
            <v>7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7</v>
          </cell>
          <cell r="T150">
            <v>0.49000000000000005</v>
          </cell>
        </row>
        <row r="151">
          <cell r="G151" t="str">
            <v>1A003606R</v>
          </cell>
          <cell r="H151" t="str">
            <v>NON-FAST</v>
          </cell>
          <cell r="I151" t="str">
            <v>Dead Stock</v>
          </cell>
          <cell r="J151" t="str">
            <v>Pcs</v>
          </cell>
          <cell r="K151">
            <v>3.37</v>
          </cell>
          <cell r="L151">
            <v>1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</v>
          </cell>
          <cell r="T151">
            <v>3.37</v>
          </cell>
        </row>
        <row r="152">
          <cell r="G152" t="str">
            <v>1A003605R</v>
          </cell>
          <cell r="H152" t="str">
            <v>NON-FAST</v>
          </cell>
          <cell r="I152" t="str">
            <v>Dead Stock</v>
          </cell>
          <cell r="J152" t="str">
            <v>Pcs</v>
          </cell>
          <cell r="K152">
            <v>3.41</v>
          </cell>
          <cell r="L152">
            <v>2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2</v>
          </cell>
          <cell r="T152">
            <v>6.82</v>
          </cell>
        </row>
        <row r="153">
          <cell r="G153" t="str">
            <v>1A003607R</v>
          </cell>
          <cell r="H153" t="str">
            <v>NON-FAST</v>
          </cell>
          <cell r="I153" t="str">
            <v>Dead Stock</v>
          </cell>
          <cell r="J153" t="str">
            <v>Pcs</v>
          </cell>
          <cell r="K153">
            <v>10</v>
          </cell>
          <cell r="L153">
            <v>1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1</v>
          </cell>
          <cell r="T153">
            <v>10</v>
          </cell>
        </row>
        <row r="154">
          <cell r="G154" t="str">
            <v>1A006988</v>
          </cell>
          <cell r="H154" t="str">
            <v>NON-FAST</v>
          </cell>
          <cell r="I154" t="str">
            <v>Dead Stock</v>
          </cell>
          <cell r="J154" t="str">
            <v>Pcs</v>
          </cell>
          <cell r="K154">
            <v>0.28000000000000003</v>
          </cell>
          <cell r="L154">
            <v>19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19</v>
          </cell>
          <cell r="T154">
            <v>5.32</v>
          </cell>
        </row>
        <row r="155">
          <cell r="G155" t="str">
            <v>B003004</v>
          </cell>
          <cell r="H155" t="str">
            <v>NON-FAST</v>
          </cell>
          <cell r="I155" t="str">
            <v>Dead Stock</v>
          </cell>
          <cell r="J155" t="str">
            <v>Pcs</v>
          </cell>
          <cell r="K155">
            <v>0.27</v>
          </cell>
          <cell r="L155">
            <v>15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15</v>
          </cell>
          <cell r="T155">
            <v>4.0500000000000007</v>
          </cell>
        </row>
        <row r="156">
          <cell r="G156" t="str">
            <v>B003003</v>
          </cell>
          <cell r="H156" t="str">
            <v>NON-FAST</v>
          </cell>
          <cell r="I156" t="str">
            <v>Dead Stock</v>
          </cell>
          <cell r="J156" t="str">
            <v>Pcs</v>
          </cell>
          <cell r="K156">
            <v>0.28000000000000003</v>
          </cell>
          <cell r="L156">
            <v>29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29</v>
          </cell>
          <cell r="T156">
            <v>8.120000000000001</v>
          </cell>
        </row>
        <row r="157">
          <cell r="G157" t="str">
            <v>568095</v>
          </cell>
          <cell r="H157" t="str">
            <v>NON-FAST</v>
          </cell>
          <cell r="I157" t="str">
            <v>Dead Stock</v>
          </cell>
          <cell r="J157" t="str">
            <v>Pcs</v>
          </cell>
          <cell r="K157">
            <v>0.41</v>
          </cell>
          <cell r="L157">
            <v>8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8</v>
          </cell>
          <cell r="T157">
            <v>3.28</v>
          </cell>
        </row>
        <row r="158">
          <cell r="G158" t="str">
            <v>482335</v>
          </cell>
          <cell r="H158" t="str">
            <v>NON-FAST</v>
          </cell>
          <cell r="I158" t="str">
            <v>Dead Stock</v>
          </cell>
          <cell r="J158" t="str">
            <v>Pcs</v>
          </cell>
          <cell r="K158">
            <v>0.49</v>
          </cell>
          <cell r="L158">
            <v>5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5</v>
          </cell>
          <cell r="T158">
            <v>2.4500000000000002</v>
          </cell>
        </row>
        <row r="159">
          <cell r="G159" t="str">
            <v>B074850</v>
          </cell>
          <cell r="H159" t="str">
            <v>FAST</v>
          </cell>
          <cell r="I159">
            <v>0</v>
          </cell>
          <cell r="J159" t="str">
            <v>Pcs</v>
          </cell>
          <cell r="K159">
            <v>1.28</v>
          </cell>
          <cell r="L159">
            <v>13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1</v>
          </cell>
          <cell r="R159">
            <v>1</v>
          </cell>
          <cell r="S159">
            <v>12</v>
          </cell>
          <cell r="T159">
            <v>15.36</v>
          </cell>
        </row>
        <row r="160">
          <cell r="G160" t="str">
            <v>B076036</v>
          </cell>
          <cell r="H160" t="str">
            <v>FAST</v>
          </cell>
          <cell r="I160" t="str">
            <v>Dead Stock</v>
          </cell>
          <cell r="J160" t="str">
            <v>Pcs</v>
          </cell>
          <cell r="K160">
            <v>1.28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</row>
        <row r="161">
          <cell r="G161" t="str">
            <v>127013013</v>
          </cell>
          <cell r="H161" t="str">
            <v>NON-FAST</v>
          </cell>
          <cell r="I161" t="str">
            <v>Dead Stock</v>
          </cell>
          <cell r="J161" t="str">
            <v>Pcs</v>
          </cell>
          <cell r="K161">
            <v>0.11</v>
          </cell>
          <cell r="L161">
            <v>9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9</v>
          </cell>
          <cell r="T161">
            <v>0.99</v>
          </cell>
        </row>
        <row r="162">
          <cell r="G162" t="str">
            <v>843000809</v>
          </cell>
          <cell r="H162" t="str">
            <v>NON-FAST</v>
          </cell>
          <cell r="I162" t="str">
            <v>Dead Stock</v>
          </cell>
          <cell r="J162" t="str">
            <v>Pcs</v>
          </cell>
          <cell r="K162">
            <v>0.05</v>
          </cell>
          <cell r="L162">
            <v>8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8</v>
          </cell>
          <cell r="T162">
            <v>0.4</v>
          </cell>
        </row>
        <row r="163">
          <cell r="G163" t="str">
            <v>E5005680046</v>
          </cell>
          <cell r="H163" t="str">
            <v>NON-FAST</v>
          </cell>
          <cell r="I163" t="str">
            <v>Dead Stock</v>
          </cell>
          <cell r="J163" t="str">
            <v>Pcs</v>
          </cell>
          <cell r="K163">
            <v>0.1</v>
          </cell>
          <cell r="L163">
            <v>12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12</v>
          </cell>
          <cell r="T163">
            <v>1.2000000000000002</v>
          </cell>
        </row>
        <row r="164">
          <cell r="G164" t="str">
            <v>KIT95022R</v>
          </cell>
          <cell r="H164" t="str">
            <v>FAST</v>
          </cell>
          <cell r="I164" t="str">
            <v>Dead Stock</v>
          </cell>
          <cell r="J164" t="str">
            <v>Pcs</v>
          </cell>
          <cell r="K164">
            <v>3.76</v>
          </cell>
          <cell r="L164">
            <v>9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9</v>
          </cell>
          <cell r="T164">
            <v>33.839999999999996</v>
          </cell>
        </row>
        <row r="165">
          <cell r="G165" t="str">
            <v>B014706</v>
          </cell>
          <cell r="H165" t="str">
            <v>NON-FAST</v>
          </cell>
          <cell r="I165" t="str">
            <v>Dead Stock</v>
          </cell>
          <cell r="J165" t="str">
            <v>Pcs</v>
          </cell>
          <cell r="K165">
            <v>0.21</v>
          </cell>
          <cell r="L165">
            <v>13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13</v>
          </cell>
          <cell r="T165">
            <v>2.73</v>
          </cell>
        </row>
        <row r="166">
          <cell r="G166" t="str">
            <v>B014705</v>
          </cell>
          <cell r="H166" t="str">
            <v>NON-FAST</v>
          </cell>
          <cell r="I166" t="str">
            <v>Dead Stock</v>
          </cell>
          <cell r="J166" t="str">
            <v>Pcs</v>
          </cell>
          <cell r="K166">
            <v>0.26</v>
          </cell>
          <cell r="L166">
            <v>5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5</v>
          </cell>
          <cell r="T166">
            <v>1.3</v>
          </cell>
        </row>
        <row r="167">
          <cell r="G167" t="str">
            <v>B015017</v>
          </cell>
          <cell r="H167" t="str">
            <v>NON-FAST</v>
          </cell>
          <cell r="I167">
            <v>0</v>
          </cell>
          <cell r="J167" t="str">
            <v>Pcs</v>
          </cell>
          <cell r="K167">
            <v>1.44</v>
          </cell>
          <cell r="L167">
            <v>1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1</v>
          </cell>
          <cell r="T167">
            <v>1.44</v>
          </cell>
        </row>
        <row r="168">
          <cell r="G168" t="str">
            <v>SP1A006004</v>
          </cell>
          <cell r="H168" t="str">
            <v>NON-FAST</v>
          </cell>
          <cell r="I168" t="str">
            <v>Dead Stock</v>
          </cell>
          <cell r="J168" t="str">
            <v>Pcs</v>
          </cell>
          <cell r="K168">
            <v>20.64</v>
          </cell>
          <cell r="L168">
            <v>2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1</v>
          </cell>
          <cell r="R168">
            <v>1</v>
          </cell>
          <cell r="S168">
            <v>1</v>
          </cell>
          <cell r="T168">
            <v>20.64</v>
          </cell>
        </row>
        <row r="169">
          <cell r="G169" t="str">
            <v>KIT95028R</v>
          </cell>
          <cell r="H169" t="str">
            <v>FAST</v>
          </cell>
          <cell r="I169">
            <v>0</v>
          </cell>
          <cell r="J169" t="str">
            <v>Pcs</v>
          </cell>
          <cell r="K169">
            <v>5.15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</row>
        <row r="170">
          <cell r="G170" t="str">
            <v>220575</v>
          </cell>
          <cell r="H170" t="str">
            <v>NON-FAST</v>
          </cell>
          <cell r="I170">
            <v>0</v>
          </cell>
          <cell r="J170" t="str">
            <v>Pcs</v>
          </cell>
          <cell r="K170">
            <v>0.47</v>
          </cell>
          <cell r="L170">
            <v>5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5</v>
          </cell>
          <cell r="T170">
            <v>2.3499999999999996</v>
          </cell>
        </row>
        <row r="171">
          <cell r="G171" t="str">
            <v>567473</v>
          </cell>
          <cell r="H171" t="str">
            <v>NON-FAST</v>
          </cell>
          <cell r="I171">
            <v>0</v>
          </cell>
          <cell r="J171" t="str">
            <v>Pcs</v>
          </cell>
          <cell r="K171">
            <v>0.14000000000000001</v>
          </cell>
          <cell r="L171">
            <v>9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9</v>
          </cell>
          <cell r="T171">
            <v>1.2600000000000002</v>
          </cell>
        </row>
        <row r="172">
          <cell r="G172" t="str">
            <v>567690</v>
          </cell>
          <cell r="H172" t="str">
            <v>NON-FAST</v>
          </cell>
          <cell r="I172">
            <v>0</v>
          </cell>
          <cell r="J172" t="str">
            <v>Pcs</v>
          </cell>
          <cell r="K172">
            <v>0.28999999999999998</v>
          </cell>
          <cell r="L172">
            <v>2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2</v>
          </cell>
          <cell r="T172">
            <v>0.57999999999999996</v>
          </cell>
        </row>
        <row r="173">
          <cell r="G173" t="str">
            <v>16406</v>
          </cell>
          <cell r="H173" t="str">
            <v>NON-FAST</v>
          </cell>
          <cell r="I173" t="str">
            <v>Dead Stock</v>
          </cell>
          <cell r="J173" t="str">
            <v>Pcs</v>
          </cell>
          <cell r="K173">
            <v>0.03</v>
          </cell>
          <cell r="L173">
            <v>148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148</v>
          </cell>
          <cell r="T173">
            <v>4.4399999999999995</v>
          </cell>
        </row>
        <row r="174">
          <cell r="G174" t="str">
            <v>661267</v>
          </cell>
          <cell r="H174" t="str">
            <v>NON-FAST</v>
          </cell>
          <cell r="I174" t="str">
            <v>Dead Stock</v>
          </cell>
          <cell r="J174" t="str">
            <v>Pcs</v>
          </cell>
          <cell r="K174">
            <v>0.21</v>
          </cell>
          <cell r="L174">
            <v>7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7</v>
          </cell>
          <cell r="T174">
            <v>1.47</v>
          </cell>
        </row>
        <row r="175">
          <cell r="G175" t="str">
            <v>523012017</v>
          </cell>
          <cell r="H175" t="str">
            <v>NON-FAST</v>
          </cell>
          <cell r="I175" t="str">
            <v>Dead Stock</v>
          </cell>
          <cell r="J175" t="str">
            <v>Pcs</v>
          </cell>
          <cell r="K175">
            <v>0.2</v>
          </cell>
          <cell r="L175">
            <v>3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3</v>
          </cell>
          <cell r="T175">
            <v>0.60000000000000009</v>
          </cell>
        </row>
        <row r="176">
          <cell r="G176" t="str">
            <v>940067</v>
          </cell>
          <cell r="H176" t="str">
            <v>NON-FAST</v>
          </cell>
          <cell r="I176" t="str">
            <v>Dead Stock</v>
          </cell>
          <cell r="J176" t="str">
            <v>Pcs</v>
          </cell>
          <cell r="K176">
            <v>6.8</v>
          </cell>
          <cell r="L176">
            <v>3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3</v>
          </cell>
          <cell r="T176">
            <v>20.399999999999999</v>
          </cell>
        </row>
        <row r="177">
          <cell r="G177" t="str">
            <v>940068</v>
          </cell>
          <cell r="H177" t="str">
            <v>NON-FAST</v>
          </cell>
          <cell r="I177" t="str">
            <v>Dead Stock</v>
          </cell>
          <cell r="J177" t="str">
            <v>Pcs</v>
          </cell>
          <cell r="K177">
            <v>4.37</v>
          </cell>
          <cell r="L177">
            <v>18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18</v>
          </cell>
          <cell r="T177">
            <v>78.66</v>
          </cell>
        </row>
        <row r="178">
          <cell r="G178" t="str">
            <v>2383</v>
          </cell>
          <cell r="H178" t="str">
            <v>NON-FAST</v>
          </cell>
          <cell r="I178" t="str">
            <v>Dead Stock</v>
          </cell>
          <cell r="J178" t="str">
            <v>Pcs</v>
          </cell>
          <cell r="K178">
            <v>7.0000000000000007E-2</v>
          </cell>
          <cell r="L178">
            <v>100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100</v>
          </cell>
          <cell r="T178">
            <v>7.0000000000000009</v>
          </cell>
        </row>
        <row r="179">
          <cell r="G179" t="str">
            <v>6650</v>
          </cell>
          <cell r="H179" t="str">
            <v>NON-FAST</v>
          </cell>
          <cell r="I179" t="str">
            <v>Dead Stock</v>
          </cell>
          <cell r="J179" t="str">
            <v>Pcs</v>
          </cell>
          <cell r="K179">
            <v>0.19</v>
          </cell>
          <cell r="L179">
            <v>9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9</v>
          </cell>
          <cell r="T179">
            <v>1.71</v>
          </cell>
        </row>
        <row r="180">
          <cell r="G180" t="str">
            <v>3055</v>
          </cell>
          <cell r="H180" t="str">
            <v>NON-FAST</v>
          </cell>
          <cell r="I180" t="str">
            <v>Dead Stock</v>
          </cell>
          <cell r="J180" t="str">
            <v>Pcs</v>
          </cell>
          <cell r="K180">
            <v>0.04</v>
          </cell>
          <cell r="L180">
            <v>148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148</v>
          </cell>
          <cell r="T180">
            <v>5.92</v>
          </cell>
        </row>
        <row r="181">
          <cell r="G181" t="str">
            <v>12138</v>
          </cell>
          <cell r="H181" t="str">
            <v>NON-FAST</v>
          </cell>
          <cell r="I181" t="str">
            <v>Dead Stock</v>
          </cell>
          <cell r="J181" t="str">
            <v>Pcs</v>
          </cell>
          <cell r="K181">
            <v>7.0000000000000007E-2</v>
          </cell>
          <cell r="L181">
            <v>45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45</v>
          </cell>
          <cell r="T181">
            <v>3.1500000000000004</v>
          </cell>
        </row>
        <row r="182">
          <cell r="G182" t="str">
            <v>3058</v>
          </cell>
          <cell r="H182" t="str">
            <v>NON-FAST</v>
          </cell>
          <cell r="I182" t="str">
            <v>Dead Stock</v>
          </cell>
          <cell r="J182" t="str">
            <v>Pcs</v>
          </cell>
          <cell r="K182">
            <v>0.05</v>
          </cell>
          <cell r="L182">
            <v>51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51</v>
          </cell>
          <cell r="T182">
            <v>2.5500000000000003</v>
          </cell>
        </row>
        <row r="183">
          <cell r="G183" t="str">
            <v>8080</v>
          </cell>
          <cell r="H183" t="str">
            <v>NON-FAST</v>
          </cell>
          <cell r="I183" t="str">
            <v>Dead Stock</v>
          </cell>
          <cell r="J183" t="str">
            <v>Pcs</v>
          </cell>
          <cell r="K183">
            <v>0.1</v>
          </cell>
          <cell r="L183">
            <v>9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9</v>
          </cell>
          <cell r="T183">
            <v>0.9</v>
          </cell>
        </row>
        <row r="184">
          <cell r="G184" t="str">
            <v>16408</v>
          </cell>
          <cell r="H184" t="str">
            <v>NON-FAST</v>
          </cell>
          <cell r="I184" t="str">
            <v>Dead Stock</v>
          </cell>
          <cell r="J184" t="str">
            <v>Pcs</v>
          </cell>
          <cell r="K184">
            <v>0.03</v>
          </cell>
          <cell r="L184">
            <v>150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150</v>
          </cell>
          <cell r="T184">
            <v>4.5</v>
          </cell>
        </row>
        <row r="185">
          <cell r="G185" t="str">
            <v>16410</v>
          </cell>
          <cell r="H185" t="str">
            <v>NON-FAST</v>
          </cell>
          <cell r="I185" t="str">
            <v>Dead Stock</v>
          </cell>
          <cell r="J185" t="str">
            <v>Pcs</v>
          </cell>
          <cell r="K185">
            <v>0.05</v>
          </cell>
          <cell r="L185">
            <v>117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117</v>
          </cell>
          <cell r="T185">
            <v>5.8500000000000005</v>
          </cell>
        </row>
        <row r="186">
          <cell r="G186" t="str">
            <v>15618</v>
          </cell>
          <cell r="H186" t="str">
            <v>NON-FAST</v>
          </cell>
          <cell r="I186" t="str">
            <v>Dead Stock</v>
          </cell>
          <cell r="J186" t="str">
            <v>Pcs</v>
          </cell>
          <cell r="K186">
            <v>7.0000000000000007E-2</v>
          </cell>
          <cell r="L186">
            <v>49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49</v>
          </cell>
          <cell r="T186">
            <v>3.43</v>
          </cell>
        </row>
        <row r="187">
          <cell r="G187" t="str">
            <v>20104</v>
          </cell>
          <cell r="H187" t="str">
            <v>NON-FAST</v>
          </cell>
          <cell r="I187" t="str">
            <v>Dead Stock</v>
          </cell>
          <cell r="J187" t="str">
            <v>Pcs</v>
          </cell>
          <cell r="K187">
            <v>0.03</v>
          </cell>
          <cell r="L187">
            <v>100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100</v>
          </cell>
          <cell r="T187">
            <v>3</v>
          </cell>
        </row>
        <row r="188">
          <cell r="G188" t="str">
            <v>31089</v>
          </cell>
          <cell r="H188" t="str">
            <v>NON-FAST</v>
          </cell>
          <cell r="I188" t="str">
            <v>Dead Stock</v>
          </cell>
          <cell r="J188" t="str">
            <v>Pcs</v>
          </cell>
          <cell r="K188">
            <v>0.08</v>
          </cell>
          <cell r="L188">
            <v>194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194</v>
          </cell>
          <cell r="T188">
            <v>15.52</v>
          </cell>
        </row>
        <row r="189">
          <cell r="G189" t="str">
            <v>20106</v>
          </cell>
          <cell r="H189" t="str">
            <v>NON-FAST</v>
          </cell>
          <cell r="I189" t="str">
            <v>Dead Stock</v>
          </cell>
          <cell r="J189" t="str">
            <v>Pcs</v>
          </cell>
          <cell r="K189">
            <v>0.05</v>
          </cell>
          <cell r="L189">
            <v>200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200</v>
          </cell>
          <cell r="T189">
            <v>10</v>
          </cell>
        </row>
        <row r="190">
          <cell r="G190" t="str">
            <v>31088</v>
          </cell>
          <cell r="H190" t="str">
            <v>NON-FAST</v>
          </cell>
          <cell r="I190" t="str">
            <v>Dead Stock</v>
          </cell>
          <cell r="J190" t="str">
            <v>Pcs</v>
          </cell>
          <cell r="K190">
            <v>7.0000000000000007E-2</v>
          </cell>
          <cell r="L190">
            <v>50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50</v>
          </cell>
          <cell r="T190">
            <v>3.5000000000000004</v>
          </cell>
        </row>
        <row r="191">
          <cell r="G191" t="str">
            <v>20105</v>
          </cell>
          <cell r="H191" t="str">
            <v>NON-FAST</v>
          </cell>
          <cell r="I191" t="str">
            <v>Dead Stock</v>
          </cell>
          <cell r="J191" t="str">
            <v>Pcs</v>
          </cell>
          <cell r="K191">
            <v>0.04</v>
          </cell>
          <cell r="L191">
            <v>100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100</v>
          </cell>
          <cell r="T191">
            <v>4</v>
          </cell>
        </row>
        <row r="192">
          <cell r="G192" t="str">
            <v>128633</v>
          </cell>
          <cell r="H192" t="str">
            <v>NON-FAST</v>
          </cell>
          <cell r="I192" t="str">
            <v>Dead Stock</v>
          </cell>
          <cell r="J192" t="str">
            <v>Pcs</v>
          </cell>
          <cell r="K192">
            <v>0.28000000000000003</v>
          </cell>
          <cell r="L192">
            <v>6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6</v>
          </cell>
          <cell r="T192">
            <v>1.6800000000000002</v>
          </cell>
        </row>
        <row r="193">
          <cell r="G193" t="str">
            <v>180431</v>
          </cell>
          <cell r="H193" t="str">
            <v>NON-FAST</v>
          </cell>
          <cell r="I193" t="str">
            <v>Dead Stock</v>
          </cell>
          <cell r="J193" t="str">
            <v>Pcs</v>
          </cell>
          <cell r="K193">
            <v>0.12</v>
          </cell>
          <cell r="L193">
            <v>9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9</v>
          </cell>
          <cell r="T193">
            <v>1.08</v>
          </cell>
        </row>
        <row r="194">
          <cell r="G194" t="str">
            <v>74521</v>
          </cell>
          <cell r="H194" t="str">
            <v>NON-FAST</v>
          </cell>
          <cell r="I194" t="str">
            <v>Dead Stock</v>
          </cell>
          <cell r="J194" t="str">
            <v>Pcs</v>
          </cell>
          <cell r="K194">
            <v>0.31</v>
          </cell>
          <cell r="L194">
            <v>9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9</v>
          </cell>
          <cell r="T194">
            <v>2.79</v>
          </cell>
        </row>
        <row r="195">
          <cell r="G195" t="str">
            <v>B073953</v>
          </cell>
          <cell r="H195" t="str">
            <v>NON-FAST</v>
          </cell>
          <cell r="I195" t="str">
            <v>Dead Stock</v>
          </cell>
          <cell r="J195" t="str">
            <v>Pcs</v>
          </cell>
          <cell r="K195">
            <v>0.23</v>
          </cell>
          <cell r="L195">
            <v>5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5</v>
          </cell>
          <cell r="T195">
            <v>1.1500000000000001</v>
          </cell>
        </row>
        <row r="196">
          <cell r="G196" t="str">
            <v>B017336</v>
          </cell>
          <cell r="H196" t="str">
            <v>NON-FAST</v>
          </cell>
          <cell r="I196" t="str">
            <v>Dead Stock</v>
          </cell>
          <cell r="J196" t="str">
            <v>Pcs</v>
          </cell>
          <cell r="K196">
            <v>0.77</v>
          </cell>
          <cell r="L196">
            <v>1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1</v>
          </cell>
          <cell r="T196">
            <v>0.77</v>
          </cell>
        </row>
        <row r="197">
          <cell r="G197" t="str">
            <v>B016205</v>
          </cell>
          <cell r="H197" t="str">
            <v>NON-FAST</v>
          </cell>
          <cell r="I197" t="str">
            <v>Dead Stock</v>
          </cell>
          <cell r="J197" t="str">
            <v>Pcs</v>
          </cell>
          <cell r="K197">
            <v>1.23</v>
          </cell>
          <cell r="L197">
            <v>3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3</v>
          </cell>
          <cell r="T197">
            <v>3.69</v>
          </cell>
        </row>
        <row r="198">
          <cell r="G198" t="str">
            <v>B024684</v>
          </cell>
          <cell r="H198" t="str">
            <v>NON-FAST</v>
          </cell>
          <cell r="I198" t="str">
            <v>Dead Stock</v>
          </cell>
          <cell r="J198" t="str">
            <v>Pcs</v>
          </cell>
          <cell r="K198">
            <v>10.72</v>
          </cell>
          <cell r="L198">
            <v>21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1</v>
          </cell>
          <cell r="R198">
            <v>1</v>
          </cell>
          <cell r="S198">
            <v>20</v>
          </cell>
          <cell r="T198">
            <v>214.4</v>
          </cell>
        </row>
        <row r="199">
          <cell r="G199" t="str">
            <v>B042794</v>
          </cell>
          <cell r="H199" t="str">
            <v>NON-FAST</v>
          </cell>
          <cell r="I199" t="str">
            <v>Dead Stock</v>
          </cell>
          <cell r="J199" t="str">
            <v>Pcs</v>
          </cell>
          <cell r="K199">
            <v>0.97</v>
          </cell>
          <cell r="L199">
            <v>2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2</v>
          </cell>
          <cell r="T199">
            <v>1.94</v>
          </cell>
        </row>
        <row r="200">
          <cell r="G200" t="str">
            <v>E870022109</v>
          </cell>
          <cell r="H200" t="str">
            <v>NON-FAST</v>
          </cell>
          <cell r="I200" t="str">
            <v>Dead Stock</v>
          </cell>
          <cell r="J200" t="str">
            <v>Pcs</v>
          </cell>
          <cell r="K200">
            <v>0.23</v>
          </cell>
          <cell r="L200">
            <v>10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10</v>
          </cell>
          <cell r="T200">
            <v>2.3000000000000003</v>
          </cell>
        </row>
        <row r="201">
          <cell r="G201" t="str">
            <v>ED33454</v>
          </cell>
          <cell r="H201" t="str">
            <v>NON-FAST</v>
          </cell>
          <cell r="I201" t="str">
            <v>Dead Stock</v>
          </cell>
          <cell r="J201" t="str">
            <v>Pcs</v>
          </cell>
          <cell r="K201">
            <v>3.85</v>
          </cell>
          <cell r="L201">
            <v>6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6</v>
          </cell>
          <cell r="T201">
            <v>23.1</v>
          </cell>
        </row>
        <row r="202">
          <cell r="G202" t="str">
            <v>E93240076</v>
          </cell>
          <cell r="H202" t="str">
            <v>NON-FAST</v>
          </cell>
          <cell r="I202" t="str">
            <v>Dead Stock</v>
          </cell>
          <cell r="J202" t="str">
            <v>Pcs</v>
          </cell>
          <cell r="K202">
            <v>0.12</v>
          </cell>
          <cell r="L202">
            <v>25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25</v>
          </cell>
          <cell r="T202">
            <v>3</v>
          </cell>
        </row>
        <row r="203">
          <cell r="G203" t="str">
            <v>E500676035</v>
          </cell>
          <cell r="H203" t="str">
            <v>NON-FAST</v>
          </cell>
          <cell r="I203" t="str">
            <v>Dead Stock</v>
          </cell>
          <cell r="J203" t="str">
            <v>Pcs</v>
          </cell>
          <cell r="K203">
            <v>0.16</v>
          </cell>
          <cell r="L203">
            <v>6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1</v>
          </cell>
          <cell r="R203">
            <v>1</v>
          </cell>
          <cell r="S203">
            <v>5</v>
          </cell>
          <cell r="T203">
            <v>0.8</v>
          </cell>
        </row>
        <row r="204">
          <cell r="G204" t="str">
            <v>E505985052</v>
          </cell>
          <cell r="H204" t="str">
            <v>NON-FAST</v>
          </cell>
          <cell r="I204" t="str">
            <v>Dead Stock</v>
          </cell>
          <cell r="J204" t="str">
            <v>Pcs</v>
          </cell>
          <cell r="K204">
            <v>0.21</v>
          </cell>
          <cell r="L204">
            <v>9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9</v>
          </cell>
          <cell r="T204">
            <v>1.89</v>
          </cell>
        </row>
        <row r="205">
          <cell r="G205" t="str">
            <v>E40002264</v>
          </cell>
          <cell r="H205" t="str">
            <v>NON-FAST</v>
          </cell>
          <cell r="I205" t="str">
            <v>Dead Stock</v>
          </cell>
          <cell r="J205" t="str">
            <v>Pcs</v>
          </cell>
          <cell r="K205">
            <v>1.75</v>
          </cell>
          <cell r="L205">
            <v>2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2</v>
          </cell>
          <cell r="R205">
            <v>2</v>
          </cell>
          <cell r="S205">
            <v>0</v>
          </cell>
          <cell r="T205">
            <v>0</v>
          </cell>
        </row>
        <row r="206">
          <cell r="G206" t="str">
            <v>E43500573</v>
          </cell>
          <cell r="H206" t="str">
            <v>NON-FAST</v>
          </cell>
          <cell r="I206" t="str">
            <v>Dead Stock</v>
          </cell>
          <cell r="J206" t="str">
            <v>Pcs</v>
          </cell>
          <cell r="K206">
            <v>0.23</v>
          </cell>
          <cell r="L206">
            <v>5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5</v>
          </cell>
          <cell r="T206">
            <v>1.1500000000000001</v>
          </cell>
        </row>
        <row r="207">
          <cell r="G207" t="str">
            <v>E260467001</v>
          </cell>
          <cell r="H207" t="str">
            <v>NON-FAST</v>
          </cell>
          <cell r="I207" t="str">
            <v>Dead Stock</v>
          </cell>
          <cell r="J207" t="str">
            <v>Pcs</v>
          </cell>
          <cell r="K207">
            <v>7.0000000000000007E-2</v>
          </cell>
          <cell r="L207">
            <v>23</v>
          </cell>
          <cell r="M207">
            <v>1</v>
          </cell>
          <cell r="N207">
            <v>0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24</v>
          </cell>
          <cell r="T207">
            <v>1.6800000000000002</v>
          </cell>
        </row>
        <row r="208">
          <cell r="G208" t="str">
            <v>E43522242</v>
          </cell>
          <cell r="H208" t="str">
            <v>NON-FAST</v>
          </cell>
          <cell r="I208" t="str">
            <v>Dead Stock</v>
          </cell>
          <cell r="J208" t="str">
            <v>Pcs</v>
          </cell>
          <cell r="K208">
            <v>0.5</v>
          </cell>
          <cell r="L208">
            <v>8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8</v>
          </cell>
          <cell r="T208">
            <v>4</v>
          </cell>
        </row>
        <row r="209">
          <cell r="G209" t="str">
            <v>E43522234</v>
          </cell>
          <cell r="H209" t="str">
            <v>NON-FAST</v>
          </cell>
          <cell r="I209" t="str">
            <v>Dead Stock</v>
          </cell>
          <cell r="J209" t="str">
            <v>Pcs</v>
          </cell>
          <cell r="K209">
            <v>0.78</v>
          </cell>
          <cell r="L209">
            <v>5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5</v>
          </cell>
          <cell r="T209">
            <v>3.9000000000000004</v>
          </cell>
        </row>
        <row r="210">
          <cell r="G210" t="str">
            <v>644814R</v>
          </cell>
          <cell r="H210" t="str">
            <v>NON-FAST</v>
          </cell>
          <cell r="I210" t="str">
            <v>Dead Stock</v>
          </cell>
          <cell r="J210" t="str">
            <v>Pcs</v>
          </cell>
          <cell r="K210">
            <v>1.49</v>
          </cell>
          <cell r="L210">
            <v>1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1</v>
          </cell>
          <cell r="T210">
            <v>1.49</v>
          </cell>
        </row>
        <row r="211">
          <cell r="G211" t="str">
            <v>83054R</v>
          </cell>
          <cell r="H211" t="str">
            <v>nON-FAST</v>
          </cell>
          <cell r="I211" t="str">
            <v>Dead Stock</v>
          </cell>
          <cell r="J211" t="str">
            <v>Pcs</v>
          </cell>
          <cell r="K211">
            <v>0.3</v>
          </cell>
          <cell r="L211">
            <v>3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</v>
          </cell>
          <cell r="T211">
            <v>0.89999999999999991</v>
          </cell>
        </row>
        <row r="212">
          <cell r="G212" t="str">
            <v>842001600</v>
          </cell>
          <cell r="H212" t="str">
            <v>NON-FAST</v>
          </cell>
          <cell r="I212" t="str">
            <v>Dead Stock</v>
          </cell>
          <cell r="J212" t="str">
            <v>Pcs</v>
          </cell>
          <cell r="K212">
            <v>0.06</v>
          </cell>
          <cell r="L212">
            <v>9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9</v>
          </cell>
          <cell r="T212">
            <v>0.54</v>
          </cell>
        </row>
        <row r="213">
          <cell r="G213" t="str">
            <v>841005506</v>
          </cell>
          <cell r="H213" t="str">
            <v>NON-FAST</v>
          </cell>
          <cell r="I213" t="str">
            <v>Dead Stock</v>
          </cell>
          <cell r="J213" t="str">
            <v>Pcs</v>
          </cell>
          <cell r="K213">
            <v>0.28999999999999998</v>
          </cell>
          <cell r="L213">
            <v>19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19</v>
          </cell>
          <cell r="T213">
            <v>5.51</v>
          </cell>
        </row>
        <row r="214">
          <cell r="G214" t="str">
            <v>1A001794</v>
          </cell>
          <cell r="H214" t="str">
            <v>NON-FAST</v>
          </cell>
          <cell r="I214" t="str">
            <v>Dead Stock</v>
          </cell>
          <cell r="J214" t="str">
            <v>Pcs</v>
          </cell>
          <cell r="K214">
            <v>3.08</v>
          </cell>
          <cell r="L214">
            <v>1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1</v>
          </cell>
          <cell r="T214">
            <v>3.08</v>
          </cell>
        </row>
        <row r="215">
          <cell r="G215" t="str">
            <v>842004808</v>
          </cell>
          <cell r="H215" t="str">
            <v>NON-FAST</v>
          </cell>
          <cell r="I215" t="str">
            <v>Dead Stock</v>
          </cell>
          <cell r="J215" t="str">
            <v>Pcs</v>
          </cell>
          <cell r="K215">
            <v>0.18</v>
          </cell>
          <cell r="L215">
            <v>8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8</v>
          </cell>
          <cell r="T215">
            <v>1.44</v>
          </cell>
        </row>
        <row r="216">
          <cell r="G216" t="str">
            <v>569375</v>
          </cell>
          <cell r="H216" t="str">
            <v>NON-FAST</v>
          </cell>
          <cell r="I216">
            <v>0</v>
          </cell>
          <cell r="J216" t="str">
            <v>Pcs</v>
          </cell>
          <cell r="K216">
            <v>0.2</v>
          </cell>
          <cell r="L216">
            <v>9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9</v>
          </cell>
          <cell r="T216">
            <v>1.8</v>
          </cell>
        </row>
        <row r="217">
          <cell r="G217" t="str">
            <v>604502</v>
          </cell>
          <cell r="H217" t="str">
            <v>NON-FAST</v>
          </cell>
          <cell r="I217" t="str">
            <v>Dead Stock</v>
          </cell>
          <cell r="J217" t="str">
            <v>Pcs</v>
          </cell>
          <cell r="K217">
            <v>0.12</v>
          </cell>
          <cell r="L217">
            <v>9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1</v>
          </cell>
          <cell r="R217">
            <v>1</v>
          </cell>
          <cell r="S217">
            <v>8</v>
          </cell>
          <cell r="T217">
            <v>0.96</v>
          </cell>
        </row>
        <row r="218">
          <cell r="G218" t="str">
            <v>604948</v>
          </cell>
          <cell r="H218" t="str">
            <v>NON-FAST</v>
          </cell>
          <cell r="I218" t="str">
            <v>Dead Stock</v>
          </cell>
          <cell r="J218" t="str">
            <v>Pcs</v>
          </cell>
          <cell r="K218">
            <v>0.33</v>
          </cell>
          <cell r="L218">
            <v>8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8</v>
          </cell>
          <cell r="T218">
            <v>2.64</v>
          </cell>
        </row>
        <row r="219">
          <cell r="G219" t="str">
            <v>604717</v>
          </cell>
          <cell r="H219" t="str">
            <v>NON-FAST</v>
          </cell>
          <cell r="I219">
            <v>0</v>
          </cell>
          <cell r="J219" t="str">
            <v>Pcs</v>
          </cell>
          <cell r="K219">
            <v>0.1</v>
          </cell>
          <cell r="L219">
            <v>48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48</v>
          </cell>
          <cell r="T219">
            <v>4.8000000000000007</v>
          </cell>
        </row>
        <row r="220">
          <cell r="G220" t="str">
            <v>660168</v>
          </cell>
          <cell r="H220" t="str">
            <v>NON-FAST</v>
          </cell>
          <cell r="I220" t="str">
            <v>Dead Stock</v>
          </cell>
          <cell r="J220" t="str">
            <v>Pcs</v>
          </cell>
          <cell r="K220">
            <v>0.06</v>
          </cell>
          <cell r="L220">
            <v>100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100</v>
          </cell>
          <cell r="T220">
            <v>6</v>
          </cell>
        </row>
        <row r="221">
          <cell r="G221" t="str">
            <v>604560</v>
          </cell>
          <cell r="H221" t="str">
            <v>FAST</v>
          </cell>
          <cell r="I221" t="str">
            <v>Dead Stock</v>
          </cell>
          <cell r="J221" t="str">
            <v>Pcs</v>
          </cell>
          <cell r="K221">
            <v>0.21</v>
          </cell>
          <cell r="L221">
            <v>12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12</v>
          </cell>
          <cell r="T221">
            <v>2.52</v>
          </cell>
        </row>
        <row r="222">
          <cell r="G222" t="str">
            <v>963486</v>
          </cell>
          <cell r="H222" t="str">
            <v>NON-FAST</v>
          </cell>
          <cell r="I222" t="str">
            <v>Dead Stock</v>
          </cell>
          <cell r="J222" t="str">
            <v>Pcs</v>
          </cell>
          <cell r="K222">
            <v>7.0000000000000007E-2</v>
          </cell>
          <cell r="L222">
            <v>13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13</v>
          </cell>
          <cell r="T222">
            <v>0.91000000000000014</v>
          </cell>
        </row>
        <row r="223">
          <cell r="G223" t="str">
            <v>B015598</v>
          </cell>
          <cell r="H223" t="str">
            <v>NON-FAST</v>
          </cell>
          <cell r="I223" t="str">
            <v>Dead Stock</v>
          </cell>
          <cell r="J223" t="str">
            <v>Pcs</v>
          </cell>
          <cell r="K223">
            <v>0.78</v>
          </cell>
          <cell r="L223">
            <v>2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</v>
          </cell>
          <cell r="T223">
            <v>1.56</v>
          </cell>
        </row>
        <row r="224">
          <cell r="G224" t="str">
            <v>125181</v>
          </cell>
          <cell r="H224" t="str">
            <v>NON-FAST</v>
          </cell>
          <cell r="I224" t="str">
            <v>Dead Stock</v>
          </cell>
          <cell r="J224" t="str">
            <v>Pcs</v>
          </cell>
          <cell r="K224">
            <v>0.11</v>
          </cell>
          <cell r="L224">
            <v>24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24</v>
          </cell>
          <cell r="T224">
            <v>2.64</v>
          </cell>
        </row>
        <row r="225">
          <cell r="G225" t="str">
            <v>108874</v>
          </cell>
          <cell r="H225" t="str">
            <v>NON-FAST</v>
          </cell>
          <cell r="I225" t="str">
            <v>Dead Stock</v>
          </cell>
          <cell r="J225" t="str">
            <v>Pcs</v>
          </cell>
          <cell r="K225">
            <v>0.53</v>
          </cell>
          <cell r="L225">
            <v>3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3</v>
          </cell>
          <cell r="T225">
            <v>1.59</v>
          </cell>
        </row>
        <row r="226">
          <cell r="G226" t="str">
            <v>6733</v>
          </cell>
          <cell r="H226" t="str">
            <v>NON-FAST</v>
          </cell>
          <cell r="I226" t="str">
            <v>Dead Stock</v>
          </cell>
          <cell r="J226" t="str">
            <v>Pcs</v>
          </cell>
          <cell r="K226">
            <v>0.08</v>
          </cell>
          <cell r="L226">
            <v>19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19</v>
          </cell>
          <cell r="T226">
            <v>1.52</v>
          </cell>
        </row>
        <row r="227">
          <cell r="G227" t="str">
            <v>1A002947</v>
          </cell>
          <cell r="H227" t="str">
            <v>NON-FAST</v>
          </cell>
          <cell r="I227" t="str">
            <v>Dead Stock</v>
          </cell>
          <cell r="J227" t="str">
            <v>Pcs</v>
          </cell>
          <cell r="K227">
            <v>0.67</v>
          </cell>
          <cell r="L227">
            <v>10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10</v>
          </cell>
          <cell r="T227">
            <v>6.7</v>
          </cell>
        </row>
        <row r="228">
          <cell r="G228" t="str">
            <v>1A001114R</v>
          </cell>
          <cell r="H228" t="str">
            <v>FAST</v>
          </cell>
          <cell r="I228">
            <v>0</v>
          </cell>
          <cell r="J228" t="str">
            <v>Pcs</v>
          </cell>
          <cell r="K228">
            <v>2.2799999999999998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</row>
        <row r="229">
          <cell r="G229" t="str">
            <v>E40016143</v>
          </cell>
          <cell r="H229" t="str">
            <v>FAST</v>
          </cell>
          <cell r="I229" t="str">
            <v>Dead Stock</v>
          </cell>
          <cell r="J229" t="str">
            <v>Pcs</v>
          </cell>
          <cell r="K229">
            <v>0.84</v>
          </cell>
          <cell r="L229">
            <v>39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39</v>
          </cell>
          <cell r="T229">
            <v>32.76</v>
          </cell>
        </row>
        <row r="230">
          <cell r="G230" t="str">
            <v>E5508000117</v>
          </cell>
          <cell r="H230" t="str">
            <v>NON-FAST</v>
          </cell>
          <cell r="I230" t="str">
            <v>Dead Stock</v>
          </cell>
          <cell r="J230" t="str">
            <v>Pcs</v>
          </cell>
          <cell r="K230">
            <v>0.78</v>
          </cell>
          <cell r="L230">
            <v>5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</v>
          </cell>
          <cell r="T230">
            <v>3.9000000000000004</v>
          </cell>
        </row>
        <row r="231">
          <cell r="G231" t="str">
            <v>E5508000118</v>
          </cell>
          <cell r="H231" t="str">
            <v>NON-FAST</v>
          </cell>
          <cell r="I231" t="str">
            <v>Dead Stock</v>
          </cell>
          <cell r="J231" t="str">
            <v>Pcs</v>
          </cell>
          <cell r="K231">
            <v>0.84</v>
          </cell>
          <cell r="L231">
            <v>5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</v>
          </cell>
          <cell r="T231">
            <v>4.2</v>
          </cell>
        </row>
        <row r="232">
          <cell r="G232" t="str">
            <v>E505193049</v>
          </cell>
          <cell r="H232" t="str">
            <v>NON-FAST</v>
          </cell>
          <cell r="I232" t="str">
            <v>Dead Stock</v>
          </cell>
          <cell r="J232" t="str">
            <v>Pcs</v>
          </cell>
          <cell r="K232">
            <v>0.21</v>
          </cell>
          <cell r="L232">
            <v>10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10</v>
          </cell>
          <cell r="T232">
            <v>2.1</v>
          </cell>
        </row>
        <row r="233">
          <cell r="G233" t="str">
            <v>B003017</v>
          </cell>
          <cell r="H233" t="str">
            <v>NON-FAST</v>
          </cell>
          <cell r="I233">
            <v>0</v>
          </cell>
          <cell r="J233" t="str">
            <v>Pcs</v>
          </cell>
          <cell r="K233">
            <v>5.32</v>
          </cell>
          <cell r="L233">
            <v>0</v>
          </cell>
          <cell r="M233">
            <v>1</v>
          </cell>
          <cell r="N233">
            <v>0</v>
          </cell>
          <cell r="O233">
            <v>1</v>
          </cell>
          <cell r="P233">
            <v>0</v>
          </cell>
          <cell r="Q233">
            <v>1</v>
          </cell>
          <cell r="R233">
            <v>1</v>
          </cell>
          <cell r="S233">
            <v>0</v>
          </cell>
          <cell r="T233">
            <v>0</v>
          </cell>
        </row>
        <row r="234">
          <cell r="G234" t="str">
            <v>B003327</v>
          </cell>
          <cell r="H234" t="str">
            <v>NON-FAST</v>
          </cell>
          <cell r="I234" t="str">
            <v>Dead Stock</v>
          </cell>
          <cell r="J234" t="str">
            <v>Pcs</v>
          </cell>
          <cell r="K234">
            <v>0.42</v>
          </cell>
          <cell r="L234">
            <v>5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2</v>
          </cell>
          <cell r="R234">
            <v>2</v>
          </cell>
          <cell r="S234">
            <v>3</v>
          </cell>
          <cell r="T234">
            <v>1.26</v>
          </cell>
        </row>
        <row r="235">
          <cell r="G235" t="str">
            <v>127754019</v>
          </cell>
          <cell r="H235" t="str">
            <v>NON-FAST</v>
          </cell>
          <cell r="I235" t="str">
            <v>Dead Stock</v>
          </cell>
          <cell r="J235" t="str">
            <v>Pcs</v>
          </cell>
          <cell r="K235">
            <v>0.27</v>
          </cell>
          <cell r="L235">
            <v>9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9</v>
          </cell>
          <cell r="T235">
            <v>2.4300000000000002</v>
          </cell>
        </row>
        <row r="236">
          <cell r="G236" t="str">
            <v>3056</v>
          </cell>
          <cell r="H236" t="str">
            <v>NON-FAST</v>
          </cell>
          <cell r="I236" t="str">
            <v>Dead Stock</v>
          </cell>
          <cell r="J236" t="str">
            <v>Pcs</v>
          </cell>
          <cell r="K236">
            <v>7.0000000000000007E-2</v>
          </cell>
          <cell r="L236">
            <v>99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99</v>
          </cell>
          <cell r="T236">
            <v>6.9300000000000006</v>
          </cell>
        </row>
        <row r="237">
          <cell r="G237" t="str">
            <v>109404</v>
          </cell>
          <cell r="H237" t="str">
            <v>NON-FAST</v>
          </cell>
          <cell r="I237" t="str">
            <v>Dead Stock</v>
          </cell>
          <cell r="J237" t="str">
            <v>Pcs</v>
          </cell>
          <cell r="K237">
            <v>0.17</v>
          </cell>
          <cell r="L237">
            <v>9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9</v>
          </cell>
          <cell r="T237">
            <v>1.53</v>
          </cell>
        </row>
        <row r="238">
          <cell r="G238" t="str">
            <v>60565</v>
          </cell>
          <cell r="H238" t="str">
            <v>NON-FAST</v>
          </cell>
          <cell r="I238" t="str">
            <v>Dead Stock</v>
          </cell>
          <cell r="J238" t="str">
            <v>Pcs</v>
          </cell>
          <cell r="K238">
            <v>0.12</v>
          </cell>
          <cell r="L238">
            <v>9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9</v>
          </cell>
          <cell r="T238">
            <v>1.08</v>
          </cell>
        </row>
        <row r="239">
          <cell r="G239" t="str">
            <v>31122</v>
          </cell>
          <cell r="H239" t="str">
            <v>NON-FAST</v>
          </cell>
          <cell r="I239" t="str">
            <v>Dead Stock</v>
          </cell>
          <cell r="J239" t="str">
            <v>Pcs</v>
          </cell>
          <cell r="K239">
            <v>0.1</v>
          </cell>
          <cell r="L239">
            <v>10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10</v>
          </cell>
          <cell r="T239">
            <v>1</v>
          </cell>
        </row>
        <row r="240">
          <cell r="G240" t="str">
            <v>48197</v>
          </cell>
          <cell r="H240" t="str">
            <v>NON-FAST</v>
          </cell>
          <cell r="I240" t="str">
            <v>Dead Stock</v>
          </cell>
          <cell r="J240" t="str">
            <v>Pcs</v>
          </cell>
          <cell r="K240">
            <v>0.06</v>
          </cell>
          <cell r="L240">
            <v>100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100</v>
          </cell>
          <cell r="T240">
            <v>6</v>
          </cell>
        </row>
        <row r="241">
          <cell r="G241" t="str">
            <v>567899</v>
          </cell>
          <cell r="H241" t="str">
            <v>NON-FAST</v>
          </cell>
          <cell r="I241" t="str">
            <v>Dead Stock</v>
          </cell>
          <cell r="J241" t="str">
            <v>Pcs</v>
          </cell>
          <cell r="K241">
            <v>0.12</v>
          </cell>
          <cell r="L241">
            <v>10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10</v>
          </cell>
          <cell r="T241">
            <v>1.2</v>
          </cell>
        </row>
        <row r="242">
          <cell r="G242" t="str">
            <v>197071</v>
          </cell>
          <cell r="H242" t="str">
            <v>NON-FAST</v>
          </cell>
          <cell r="I242" t="str">
            <v>Dead Stock</v>
          </cell>
          <cell r="J242" t="str">
            <v>Pcs</v>
          </cell>
          <cell r="K242">
            <v>0.18</v>
          </cell>
          <cell r="L242">
            <v>42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42</v>
          </cell>
          <cell r="T242">
            <v>7.56</v>
          </cell>
        </row>
        <row r="243">
          <cell r="G243" t="str">
            <v>B024532</v>
          </cell>
          <cell r="H243" t="str">
            <v>NON-FAST</v>
          </cell>
          <cell r="I243" t="str">
            <v>Dead Stock</v>
          </cell>
          <cell r="J243" t="str">
            <v>Pcs</v>
          </cell>
          <cell r="K243">
            <v>4.45</v>
          </cell>
          <cell r="L243">
            <v>3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3</v>
          </cell>
          <cell r="T243">
            <v>13.350000000000001</v>
          </cell>
        </row>
        <row r="244">
          <cell r="G244" t="str">
            <v>B074539</v>
          </cell>
          <cell r="H244" t="str">
            <v>NON-FAST</v>
          </cell>
          <cell r="I244" t="str">
            <v>Dead Stock</v>
          </cell>
          <cell r="J244" t="str">
            <v>Pcs</v>
          </cell>
          <cell r="K244">
            <v>0.03</v>
          </cell>
          <cell r="L244">
            <v>5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5</v>
          </cell>
          <cell r="T244">
            <v>0.15</v>
          </cell>
        </row>
        <row r="245">
          <cell r="G245" t="str">
            <v>E43506180</v>
          </cell>
          <cell r="H245" t="str">
            <v>FAST</v>
          </cell>
          <cell r="I245" t="str">
            <v>Dead Stock</v>
          </cell>
          <cell r="J245" t="str">
            <v>Pcs</v>
          </cell>
          <cell r="K245">
            <v>0.65</v>
          </cell>
          <cell r="L245">
            <v>17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17</v>
          </cell>
          <cell r="T245">
            <v>11.05</v>
          </cell>
        </row>
        <row r="246">
          <cell r="G246" t="str">
            <v>E43506182</v>
          </cell>
          <cell r="H246" t="str">
            <v>FAST</v>
          </cell>
          <cell r="I246">
            <v>0</v>
          </cell>
          <cell r="J246" t="str">
            <v>Pcs</v>
          </cell>
          <cell r="K246">
            <v>0.94</v>
          </cell>
          <cell r="L246">
            <v>12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12</v>
          </cell>
          <cell r="T246">
            <v>11.28</v>
          </cell>
        </row>
        <row r="247">
          <cell r="G247" t="str">
            <v>E43506183</v>
          </cell>
          <cell r="H247" t="str">
            <v>FAST</v>
          </cell>
          <cell r="I247" t="str">
            <v>Dead Stock</v>
          </cell>
          <cell r="J247" t="str">
            <v>Pcs</v>
          </cell>
          <cell r="K247">
            <v>0.94</v>
          </cell>
          <cell r="L247">
            <v>20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20</v>
          </cell>
          <cell r="T247">
            <v>18.799999999999997</v>
          </cell>
        </row>
        <row r="248">
          <cell r="G248" t="str">
            <v>E43506181</v>
          </cell>
          <cell r="H248" t="str">
            <v>FAST</v>
          </cell>
          <cell r="I248" t="str">
            <v>Dead Stock</v>
          </cell>
          <cell r="J248" t="str">
            <v>Pcs</v>
          </cell>
          <cell r="K248">
            <v>0.72</v>
          </cell>
          <cell r="L248">
            <v>44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44</v>
          </cell>
          <cell r="T248">
            <v>31.68</v>
          </cell>
        </row>
        <row r="249">
          <cell r="G249" t="str">
            <v>E500575545</v>
          </cell>
          <cell r="H249" t="str">
            <v>NON-FAST</v>
          </cell>
          <cell r="I249" t="str">
            <v>Dead Stock</v>
          </cell>
          <cell r="J249" t="str">
            <v>Pcs</v>
          </cell>
          <cell r="K249">
            <v>0.41</v>
          </cell>
          <cell r="L249">
            <v>1</v>
          </cell>
          <cell r="M249">
            <v>1</v>
          </cell>
          <cell r="N249">
            <v>0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2</v>
          </cell>
          <cell r="T249">
            <v>0.82</v>
          </cell>
        </row>
        <row r="250">
          <cell r="G250" t="str">
            <v>E5003430070</v>
          </cell>
          <cell r="H250" t="str">
            <v>NON-FAST</v>
          </cell>
          <cell r="I250" t="str">
            <v>Dead Stock</v>
          </cell>
          <cell r="J250" t="str">
            <v>Pcs</v>
          </cell>
          <cell r="K250">
            <v>0.19</v>
          </cell>
          <cell r="L250">
            <v>8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8</v>
          </cell>
          <cell r="T250">
            <v>1.52</v>
          </cell>
        </row>
        <row r="251">
          <cell r="G251" t="str">
            <v>127927R</v>
          </cell>
          <cell r="H251" t="str">
            <v>NON-FAST</v>
          </cell>
          <cell r="I251" t="str">
            <v>Dead Stock</v>
          </cell>
          <cell r="J251" t="str">
            <v>Pcs</v>
          </cell>
          <cell r="K251">
            <v>0.1</v>
          </cell>
          <cell r="L251">
            <v>22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22</v>
          </cell>
          <cell r="T251">
            <v>2.2000000000000002</v>
          </cell>
        </row>
        <row r="252">
          <cell r="G252" t="str">
            <v>1A007850</v>
          </cell>
          <cell r="H252" t="str">
            <v>FAST</v>
          </cell>
          <cell r="I252" t="str">
            <v>Dead Stock</v>
          </cell>
          <cell r="J252" t="str">
            <v>Pcs</v>
          </cell>
          <cell r="K252">
            <v>0.91</v>
          </cell>
          <cell r="L252">
            <v>11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11</v>
          </cell>
          <cell r="T252">
            <v>10.01</v>
          </cell>
        </row>
        <row r="253">
          <cell r="G253" t="str">
            <v>567746G1</v>
          </cell>
          <cell r="H253" t="str">
            <v>NON-FAST</v>
          </cell>
          <cell r="I253" t="str">
            <v>Dead Stock</v>
          </cell>
          <cell r="J253" t="str">
            <v>Pcs</v>
          </cell>
          <cell r="K253">
            <v>1.95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1</v>
          </cell>
          <cell r="T253">
            <v>1.95</v>
          </cell>
        </row>
        <row r="254">
          <cell r="G254" t="str">
            <v>587671R</v>
          </cell>
          <cell r="H254" t="str">
            <v>FAST</v>
          </cell>
          <cell r="I254" t="str">
            <v>Dead Stock</v>
          </cell>
          <cell r="J254" t="str">
            <v>Pcs</v>
          </cell>
          <cell r="K254">
            <v>4.21</v>
          </cell>
          <cell r="L254">
            <v>12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12</v>
          </cell>
          <cell r="T254">
            <v>50.519999999999996</v>
          </cell>
        </row>
        <row r="255">
          <cell r="G255" t="str">
            <v>B003014</v>
          </cell>
          <cell r="H255" t="str">
            <v>NON-FAST</v>
          </cell>
          <cell r="I255">
            <v>0</v>
          </cell>
          <cell r="J255" t="str">
            <v>Pcs</v>
          </cell>
          <cell r="K255">
            <v>5.57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</row>
        <row r="256">
          <cell r="G256" t="str">
            <v>643772R</v>
          </cell>
          <cell r="H256" t="str">
            <v>NON-FAST</v>
          </cell>
          <cell r="I256" t="str">
            <v>Dead Stock</v>
          </cell>
          <cell r="J256" t="str">
            <v>Pcs</v>
          </cell>
          <cell r="K256">
            <v>4.32</v>
          </cell>
          <cell r="L256">
            <v>5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5</v>
          </cell>
          <cell r="T256">
            <v>21.6</v>
          </cell>
        </row>
        <row r="257">
          <cell r="G257" t="str">
            <v>587616</v>
          </cell>
          <cell r="H257" t="str">
            <v>nON-FAST</v>
          </cell>
          <cell r="I257">
            <v>0</v>
          </cell>
          <cell r="J257" t="str">
            <v>Pcs</v>
          </cell>
          <cell r="K257">
            <v>4.75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</v>
          </cell>
          <cell r="T257">
            <v>4.75</v>
          </cell>
        </row>
        <row r="258">
          <cell r="G258" t="str">
            <v>285536</v>
          </cell>
          <cell r="H258" t="str">
            <v>NON-FAST</v>
          </cell>
          <cell r="I258" t="str">
            <v>Dead Stock</v>
          </cell>
          <cell r="J258" t="str">
            <v>Pcs</v>
          </cell>
          <cell r="K258">
            <v>0.1</v>
          </cell>
          <cell r="L258">
            <v>37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37</v>
          </cell>
          <cell r="T258">
            <v>3.7</v>
          </cell>
        </row>
        <row r="259">
          <cell r="G259" t="str">
            <v>485655</v>
          </cell>
          <cell r="H259" t="str">
            <v>NON-FAST</v>
          </cell>
          <cell r="I259" t="str">
            <v>Dead Stock</v>
          </cell>
          <cell r="J259" t="str">
            <v>Pcs</v>
          </cell>
          <cell r="K259">
            <v>0.1</v>
          </cell>
          <cell r="L259">
            <v>10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10</v>
          </cell>
          <cell r="T259">
            <v>1</v>
          </cell>
        </row>
        <row r="260">
          <cell r="G260" t="str">
            <v>SP1A006405</v>
          </cell>
          <cell r="H260" t="str">
            <v>FAST</v>
          </cell>
          <cell r="I260" t="str">
            <v>Dead Stock</v>
          </cell>
          <cell r="J260" t="str">
            <v>Pcs</v>
          </cell>
          <cell r="K260">
            <v>0.89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</row>
        <row r="261">
          <cell r="G261" t="str">
            <v>1A005421</v>
          </cell>
          <cell r="H261" t="str">
            <v>FAST</v>
          </cell>
          <cell r="I261">
            <v>0</v>
          </cell>
          <cell r="J261" t="str">
            <v>Pcs</v>
          </cell>
          <cell r="K261">
            <v>2.0499999999999998</v>
          </cell>
          <cell r="L261">
            <v>3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1</v>
          </cell>
          <cell r="R261">
            <v>1</v>
          </cell>
          <cell r="S261">
            <v>2</v>
          </cell>
          <cell r="T261">
            <v>4.0999999999999996</v>
          </cell>
        </row>
        <row r="262">
          <cell r="G262" t="str">
            <v>B015043</v>
          </cell>
          <cell r="H262" t="str">
            <v>FAST</v>
          </cell>
          <cell r="I262">
            <v>0</v>
          </cell>
          <cell r="J262" t="str">
            <v>Pcs</v>
          </cell>
          <cell r="K262">
            <v>1</v>
          </cell>
          <cell r="L262">
            <v>3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</v>
          </cell>
          <cell r="T262">
            <v>3</v>
          </cell>
        </row>
        <row r="263">
          <cell r="G263" t="str">
            <v>107871</v>
          </cell>
          <cell r="H263" t="str">
            <v>NON-FAST</v>
          </cell>
          <cell r="I263" t="str">
            <v>Dead Stock</v>
          </cell>
          <cell r="J263" t="str">
            <v>Pcs</v>
          </cell>
          <cell r="K263">
            <v>0.21</v>
          </cell>
          <cell r="L263">
            <v>25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25</v>
          </cell>
          <cell r="T263">
            <v>5.25</v>
          </cell>
        </row>
        <row r="264">
          <cell r="G264" t="str">
            <v>120164019</v>
          </cell>
          <cell r="H264" t="str">
            <v>NON-FAST</v>
          </cell>
          <cell r="I264" t="str">
            <v>Dead Stock</v>
          </cell>
          <cell r="J264" t="str">
            <v>Pcs</v>
          </cell>
          <cell r="K264">
            <v>0.09</v>
          </cell>
          <cell r="L264">
            <v>48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48</v>
          </cell>
          <cell r="T264">
            <v>4.32</v>
          </cell>
        </row>
        <row r="265">
          <cell r="G265" t="str">
            <v>1A002661</v>
          </cell>
          <cell r="H265" t="str">
            <v>NON-FAST</v>
          </cell>
          <cell r="I265" t="str">
            <v>Dead Stock</v>
          </cell>
          <cell r="J265" t="str">
            <v>Pcs</v>
          </cell>
          <cell r="K265">
            <v>0.15</v>
          </cell>
          <cell r="L265">
            <v>17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12</v>
          </cell>
          <cell r="R265">
            <v>12</v>
          </cell>
          <cell r="S265">
            <v>5</v>
          </cell>
          <cell r="T265">
            <v>0.75</v>
          </cell>
        </row>
        <row r="266">
          <cell r="G266" t="str">
            <v>B003328</v>
          </cell>
          <cell r="H266" t="str">
            <v>FAST</v>
          </cell>
          <cell r="I266" t="str">
            <v>Dead Stock</v>
          </cell>
          <cell r="J266" t="str">
            <v>Pcs</v>
          </cell>
          <cell r="K266">
            <v>2.0299999999999998</v>
          </cell>
          <cell r="L266">
            <v>1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1</v>
          </cell>
          <cell r="T266">
            <v>2.0299999999999998</v>
          </cell>
        </row>
        <row r="267">
          <cell r="G267" t="str">
            <v>1A006634</v>
          </cell>
          <cell r="H267" t="str">
            <v>NON-FAST</v>
          </cell>
          <cell r="I267" t="str">
            <v>Dead Stock</v>
          </cell>
          <cell r="J267" t="str">
            <v>Pcs</v>
          </cell>
          <cell r="K267">
            <v>0.04</v>
          </cell>
          <cell r="L267">
            <v>5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5</v>
          </cell>
          <cell r="T267">
            <v>0.2</v>
          </cell>
        </row>
        <row r="268">
          <cell r="G268" t="str">
            <v>940066</v>
          </cell>
          <cell r="H268" t="str">
            <v>NON-FAST</v>
          </cell>
          <cell r="I268" t="str">
            <v>Dead Stock</v>
          </cell>
          <cell r="J268" t="str">
            <v>Pcs</v>
          </cell>
          <cell r="K268">
            <v>4.3600000000000003</v>
          </cell>
          <cell r="L268">
            <v>38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38</v>
          </cell>
          <cell r="T268">
            <v>165.68</v>
          </cell>
        </row>
        <row r="269">
          <cell r="G269" t="str">
            <v>6066</v>
          </cell>
          <cell r="H269" t="str">
            <v>NON-FAST</v>
          </cell>
          <cell r="I269" t="str">
            <v>Dead Stock</v>
          </cell>
          <cell r="J269" t="str">
            <v>Pcs</v>
          </cell>
          <cell r="K269">
            <v>0.14000000000000001</v>
          </cell>
          <cell r="L269">
            <v>10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10</v>
          </cell>
          <cell r="T269">
            <v>1.4000000000000001</v>
          </cell>
        </row>
        <row r="270">
          <cell r="G270" t="str">
            <v>5969</v>
          </cell>
          <cell r="H270" t="str">
            <v>NON-FAST</v>
          </cell>
          <cell r="I270" t="str">
            <v>Dead Stock</v>
          </cell>
          <cell r="J270" t="str">
            <v>Pcs</v>
          </cell>
          <cell r="K270">
            <v>0.06</v>
          </cell>
          <cell r="L270">
            <v>50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50</v>
          </cell>
          <cell r="T270">
            <v>3</v>
          </cell>
        </row>
        <row r="271">
          <cell r="G271" t="str">
            <v>6411</v>
          </cell>
          <cell r="H271" t="str">
            <v>NON-FAST</v>
          </cell>
          <cell r="I271" t="str">
            <v>Dead Stock</v>
          </cell>
          <cell r="J271" t="str">
            <v>Pcs</v>
          </cell>
          <cell r="K271">
            <v>0.06</v>
          </cell>
          <cell r="L271">
            <v>50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50</v>
          </cell>
          <cell r="T271">
            <v>3</v>
          </cell>
        </row>
        <row r="272">
          <cell r="G272" t="str">
            <v>16620</v>
          </cell>
          <cell r="H272" t="str">
            <v>NON-FAST</v>
          </cell>
          <cell r="I272" t="str">
            <v>Dead Stock</v>
          </cell>
          <cell r="J272" t="str">
            <v>Pcs</v>
          </cell>
          <cell r="K272">
            <v>0.03</v>
          </cell>
          <cell r="L272">
            <v>99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99</v>
          </cell>
          <cell r="T272">
            <v>2.9699999999999998</v>
          </cell>
        </row>
        <row r="273">
          <cell r="G273" t="str">
            <v>13880</v>
          </cell>
          <cell r="H273" t="str">
            <v>NON-FAST</v>
          </cell>
          <cell r="I273" t="str">
            <v>Dead Stock</v>
          </cell>
          <cell r="J273" t="str">
            <v>Pcs</v>
          </cell>
          <cell r="K273">
            <v>0.03</v>
          </cell>
          <cell r="L273">
            <v>200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200</v>
          </cell>
          <cell r="T273">
            <v>6</v>
          </cell>
        </row>
        <row r="274">
          <cell r="G274" t="str">
            <v>15900</v>
          </cell>
          <cell r="H274" t="str">
            <v>NON-FAST</v>
          </cell>
          <cell r="I274" t="str">
            <v>Dead Stock</v>
          </cell>
          <cell r="J274" t="str">
            <v>Pcs</v>
          </cell>
          <cell r="K274">
            <v>0.04</v>
          </cell>
          <cell r="L274">
            <v>76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76</v>
          </cell>
          <cell r="T274">
            <v>3.04</v>
          </cell>
        </row>
        <row r="275">
          <cell r="G275" t="str">
            <v>15641</v>
          </cell>
          <cell r="H275" t="str">
            <v>NON-FAST</v>
          </cell>
          <cell r="I275" t="str">
            <v>Dead Stock</v>
          </cell>
          <cell r="J275" t="str">
            <v>Pcs</v>
          </cell>
          <cell r="K275">
            <v>0.05</v>
          </cell>
          <cell r="L275">
            <v>39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39</v>
          </cell>
          <cell r="T275">
            <v>1.9500000000000002</v>
          </cell>
        </row>
        <row r="276">
          <cell r="G276" t="str">
            <v>21216</v>
          </cell>
          <cell r="H276" t="str">
            <v>NON-FAST</v>
          </cell>
          <cell r="I276" t="str">
            <v>Dead Stock</v>
          </cell>
          <cell r="J276" t="str">
            <v>Pcs</v>
          </cell>
          <cell r="K276">
            <v>0.2</v>
          </cell>
          <cell r="L276">
            <v>50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50</v>
          </cell>
          <cell r="T276">
            <v>10</v>
          </cell>
        </row>
        <row r="277">
          <cell r="G277" t="str">
            <v>111353</v>
          </cell>
          <cell r="H277" t="str">
            <v>NON-FAST</v>
          </cell>
          <cell r="I277" t="str">
            <v>Dead Stock</v>
          </cell>
          <cell r="J277" t="str">
            <v>Pcs</v>
          </cell>
          <cell r="K277">
            <v>0.18</v>
          </cell>
          <cell r="L277">
            <v>23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23</v>
          </cell>
          <cell r="T277">
            <v>4.1399999999999997</v>
          </cell>
        </row>
        <row r="278">
          <cell r="G278" t="str">
            <v>107827</v>
          </cell>
          <cell r="H278" t="str">
            <v>NON-FAST</v>
          </cell>
          <cell r="I278" t="str">
            <v>Dead Stock</v>
          </cell>
          <cell r="J278" t="str">
            <v>Pcs</v>
          </cell>
          <cell r="K278">
            <v>0.3</v>
          </cell>
          <cell r="L278">
            <v>10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10</v>
          </cell>
          <cell r="T278">
            <v>3</v>
          </cell>
        </row>
        <row r="279">
          <cell r="G279" t="str">
            <v>109892</v>
          </cell>
          <cell r="H279" t="str">
            <v>NON-FAST</v>
          </cell>
          <cell r="I279">
            <v>0</v>
          </cell>
          <cell r="J279" t="str">
            <v>Pcs</v>
          </cell>
          <cell r="K279">
            <v>0.17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</row>
        <row r="280">
          <cell r="G280" t="str">
            <v>109775</v>
          </cell>
          <cell r="H280" t="str">
            <v>NON-FAST</v>
          </cell>
          <cell r="I280" t="str">
            <v>Dead Stock</v>
          </cell>
          <cell r="J280" t="str">
            <v>Pcs</v>
          </cell>
          <cell r="K280">
            <v>0.16</v>
          </cell>
          <cell r="L280">
            <v>8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8</v>
          </cell>
          <cell r="T280">
            <v>1.28</v>
          </cell>
        </row>
        <row r="281">
          <cell r="G281" t="str">
            <v>109635</v>
          </cell>
          <cell r="H281" t="str">
            <v>NON-FAST</v>
          </cell>
          <cell r="I281" t="str">
            <v>Dead Stock</v>
          </cell>
          <cell r="J281" t="str">
            <v>Pcs</v>
          </cell>
          <cell r="K281">
            <v>0.25</v>
          </cell>
          <cell r="L281">
            <v>9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9</v>
          </cell>
          <cell r="T281">
            <v>2.25</v>
          </cell>
        </row>
        <row r="282">
          <cell r="G282" t="str">
            <v>78307</v>
          </cell>
          <cell r="H282" t="str">
            <v>NON-FAST</v>
          </cell>
          <cell r="I282" t="str">
            <v>Dead Stock</v>
          </cell>
          <cell r="J282" t="str">
            <v>Pcs</v>
          </cell>
          <cell r="K282">
            <v>0.06</v>
          </cell>
          <cell r="L282">
            <v>100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100</v>
          </cell>
          <cell r="T282">
            <v>6</v>
          </cell>
        </row>
        <row r="283">
          <cell r="G283" t="str">
            <v>567920</v>
          </cell>
          <cell r="H283" t="str">
            <v>NON-FAST</v>
          </cell>
          <cell r="I283" t="str">
            <v>Dead Stock</v>
          </cell>
          <cell r="J283" t="str">
            <v>Pcs</v>
          </cell>
          <cell r="K283">
            <v>0.05</v>
          </cell>
          <cell r="L283">
            <v>100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100</v>
          </cell>
          <cell r="T283">
            <v>5</v>
          </cell>
        </row>
        <row r="284">
          <cell r="G284" t="str">
            <v>229524</v>
          </cell>
          <cell r="H284" t="str">
            <v>NON-FAST</v>
          </cell>
          <cell r="I284" t="str">
            <v>Dead Stock</v>
          </cell>
          <cell r="J284" t="str">
            <v>Pcs</v>
          </cell>
          <cell r="K284">
            <v>0.05</v>
          </cell>
          <cell r="L284">
            <v>48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48</v>
          </cell>
          <cell r="T284">
            <v>2.4000000000000004</v>
          </cell>
        </row>
        <row r="285">
          <cell r="G285" t="str">
            <v>B016016</v>
          </cell>
          <cell r="H285" t="str">
            <v>NON-FAST</v>
          </cell>
          <cell r="I285" t="str">
            <v>Dead Stock</v>
          </cell>
          <cell r="J285" t="str">
            <v>Pcs</v>
          </cell>
          <cell r="K285">
            <v>0.22</v>
          </cell>
          <cell r="L285">
            <v>43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43</v>
          </cell>
          <cell r="T285">
            <v>9.4600000000000009</v>
          </cell>
        </row>
        <row r="286">
          <cell r="G286" t="str">
            <v>B041774</v>
          </cell>
          <cell r="H286" t="str">
            <v>NON-FAST</v>
          </cell>
          <cell r="I286">
            <v>0</v>
          </cell>
          <cell r="J286" t="str">
            <v>Pcs</v>
          </cell>
          <cell r="K286">
            <v>3.3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</row>
        <row r="287">
          <cell r="G287" t="str">
            <v>E9121356</v>
          </cell>
          <cell r="H287" t="str">
            <v>NON-FAST</v>
          </cell>
          <cell r="I287" t="str">
            <v>Dead Stock</v>
          </cell>
          <cell r="J287" t="str">
            <v>Pcs</v>
          </cell>
          <cell r="K287">
            <v>0.45</v>
          </cell>
          <cell r="L287">
            <v>2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2</v>
          </cell>
          <cell r="T287">
            <v>0.9</v>
          </cell>
        </row>
        <row r="288">
          <cell r="G288" t="str">
            <v>ED40165</v>
          </cell>
          <cell r="H288" t="str">
            <v>NON-FAST</v>
          </cell>
          <cell r="I288" t="str">
            <v>Dead Stock</v>
          </cell>
          <cell r="J288" t="str">
            <v>Pcs</v>
          </cell>
          <cell r="K288">
            <v>0.25</v>
          </cell>
          <cell r="L288">
            <v>5</v>
          </cell>
          <cell r="M288">
            <v>4</v>
          </cell>
          <cell r="N288">
            <v>0</v>
          </cell>
          <cell r="O288">
            <v>4</v>
          </cell>
          <cell r="P288">
            <v>0</v>
          </cell>
          <cell r="Q288">
            <v>0</v>
          </cell>
          <cell r="R288">
            <v>0</v>
          </cell>
          <cell r="S288">
            <v>9</v>
          </cell>
          <cell r="T288">
            <v>2.25</v>
          </cell>
        </row>
        <row r="289">
          <cell r="G289" t="str">
            <v>CM271501</v>
          </cell>
          <cell r="H289" t="str">
            <v>FAST</v>
          </cell>
          <cell r="I289" t="str">
            <v>Dead Stock</v>
          </cell>
          <cell r="J289" t="str">
            <v>Pcs</v>
          </cell>
          <cell r="K289">
            <v>17.66</v>
          </cell>
          <cell r="L289">
            <v>3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3</v>
          </cell>
          <cell r="T289">
            <v>52.980000000000004</v>
          </cell>
        </row>
        <row r="290">
          <cell r="G290" t="str">
            <v>E1967980064</v>
          </cell>
          <cell r="H290" t="str">
            <v>NON-FAST</v>
          </cell>
          <cell r="I290" t="str">
            <v>Dead Stock</v>
          </cell>
          <cell r="J290" t="str">
            <v>Pcs</v>
          </cell>
          <cell r="K290">
            <v>0.25</v>
          </cell>
          <cell r="L290">
            <v>4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4</v>
          </cell>
          <cell r="T290">
            <v>1</v>
          </cell>
        </row>
        <row r="291">
          <cell r="G291" t="str">
            <v>E1965140021</v>
          </cell>
          <cell r="H291" t="str">
            <v>NON-FAST</v>
          </cell>
          <cell r="I291" t="str">
            <v>Dead Stock</v>
          </cell>
          <cell r="J291" t="str">
            <v>Pcs</v>
          </cell>
          <cell r="K291">
            <v>0.21</v>
          </cell>
          <cell r="L291">
            <v>10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10</v>
          </cell>
          <cell r="T291">
            <v>2.1</v>
          </cell>
        </row>
        <row r="292">
          <cell r="G292" t="str">
            <v>E40026134</v>
          </cell>
          <cell r="H292" t="str">
            <v>NON-FAST</v>
          </cell>
          <cell r="I292" t="str">
            <v>Dead Stock</v>
          </cell>
          <cell r="J292" t="str">
            <v>Pcs</v>
          </cell>
          <cell r="K292">
            <v>1.3</v>
          </cell>
          <cell r="L292">
            <v>6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6</v>
          </cell>
          <cell r="T292">
            <v>7.8000000000000007</v>
          </cell>
        </row>
        <row r="293">
          <cell r="G293" t="str">
            <v>E40016144</v>
          </cell>
          <cell r="H293" t="str">
            <v>FAST</v>
          </cell>
          <cell r="I293" t="str">
            <v>Dead Stock</v>
          </cell>
          <cell r="J293" t="str">
            <v>Pcs</v>
          </cell>
          <cell r="K293">
            <v>0.98</v>
          </cell>
          <cell r="L293">
            <v>48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48</v>
          </cell>
          <cell r="T293">
            <v>47.04</v>
          </cell>
        </row>
        <row r="294">
          <cell r="G294" t="str">
            <v>E50000901</v>
          </cell>
          <cell r="H294" t="str">
            <v>NON-FAST</v>
          </cell>
          <cell r="I294" t="str">
            <v>Dead Stock</v>
          </cell>
          <cell r="J294" t="str">
            <v>Pcs</v>
          </cell>
          <cell r="K294">
            <v>0.1</v>
          </cell>
          <cell r="L294">
            <v>22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22</v>
          </cell>
          <cell r="T294">
            <v>2.2000000000000002</v>
          </cell>
        </row>
        <row r="295">
          <cell r="G295" t="str">
            <v>1A002685</v>
          </cell>
          <cell r="H295" t="str">
            <v>NON-FAST</v>
          </cell>
          <cell r="I295" t="str">
            <v>Dead Stock</v>
          </cell>
          <cell r="J295" t="str">
            <v>Pcs</v>
          </cell>
          <cell r="K295">
            <v>0.61</v>
          </cell>
          <cell r="L295">
            <v>1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1</v>
          </cell>
          <cell r="T295">
            <v>0.61</v>
          </cell>
        </row>
        <row r="296">
          <cell r="G296" t="str">
            <v>1A003604R</v>
          </cell>
          <cell r="H296" t="str">
            <v>NON-FAST</v>
          </cell>
          <cell r="I296" t="str">
            <v>Dead Stock</v>
          </cell>
          <cell r="J296" t="str">
            <v>Pcs</v>
          </cell>
          <cell r="K296">
            <v>5.21</v>
          </cell>
          <cell r="L296">
            <v>1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1</v>
          </cell>
          <cell r="T296">
            <v>5.21</v>
          </cell>
        </row>
        <row r="297">
          <cell r="G297" t="str">
            <v>1D000510</v>
          </cell>
          <cell r="H297" t="str">
            <v>NON-FAST</v>
          </cell>
          <cell r="I297" t="str">
            <v>Dead Stock</v>
          </cell>
          <cell r="J297" t="str">
            <v>Pcs</v>
          </cell>
          <cell r="K297">
            <v>11.37</v>
          </cell>
          <cell r="L297">
            <v>13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13</v>
          </cell>
          <cell r="T297">
            <v>147.81</v>
          </cell>
        </row>
        <row r="298">
          <cell r="G298" t="str">
            <v>568737</v>
          </cell>
          <cell r="H298" t="str">
            <v>NON-FAST</v>
          </cell>
          <cell r="I298" t="str">
            <v>Dead Stock</v>
          </cell>
          <cell r="J298" t="str">
            <v>Pcs</v>
          </cell>
          <cell r="K298">
            <v>0.05</v>
          </cell>
          <cell r="L298">
            <v>100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100</v>
          </cell>
          <cell r="T298">
            <v>5</v>
          </cell>
        </row>
        <row r="299">
          <cell r="G299" t="str">
            <v>632158</v>
          </cell>
          <cell r="H299" t="str">
            <v>NON-FAST</v>
          </cell>
          <cell r="I299" t="str">
            <v>Dead Stock</v>
          </cell>
          <cell r="J299" t="str">
            <v>Pcs</v>
          </cell>
          <cell r="K299">
            <v>0.02</v>
          </cell>
          <cell r="L299">
            <v>9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9</v>
          </cell>
          <cell r="T299">
            <v>0.18</v>
          </cell>
        </row>
        <row r="300">
          <cell r="G300" t="str">
            <v>479986</v>
          </cell>
          <cell r="H300" t="str">
            <v>NON-FAST</v>
          </cell>
          <cell r="I300" t="str">
            <v>Dead Stock</v>
          </cell>
          <cell r="J300" t="str">
            <v>Pcs</v>
          </cell>
          <cell r="K300">
            <v>0.05</v>
          </cell>
          <cell r="L300">
            <v>9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9</v>
          </cell>
          <cell r="T300">
            <v>0.45</v>
          </cell>
        </row>
        <row r="301">
          <cell r="G301" t="str">
            <v>434716</v>
          </cell>
          <cell r="H301" t="str">
            <v>NON-FAST</v>
          </cell>
          <cell r="I301" t="str">
            <v>Dead Stock</v>
          </cell>
          <cell r="J301" t="str">
            <v>Pcs</v>
          </cell>
          <cell r="K301">
            <v>0.17</v>
          </cell>
          <cell r="L301">
            <v>6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6</v>
          </cell>
          <cell r="T301">
            <v>1.02</v>
          </cell>
        </row>
        <row r="302">
          <cell r="G302" t="str">
            <v>B017165</v>
          </cell>
          <cell r="H302" t="str">
            <v>NON-FAST</v>
          </cell>
          <cell r="I302" t="str">
            <v>Dead Stock</v>
          </cell>
          <cell r="J302" t="str">
            <v>Pcs</v>
          </cell>
          <cell r="K302">
            <v>1.62</v>
          </cell>
          <cell r="L302">
            <v>4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4</v>
          </cell>
          <cell r="T302">
            <v>6.48</v>
          </cell>
        </row>
        <row r="303">
          <cell r="G303" t="str">
            <v>B015931</v>
          </cell>
          <cell r="H303" t="str">
            <v>NON-FAST</v>
          </cell>
          <cell r="I303" t="str">
            <v>Dead Stock</v>
          </cell>
          <cell r="J303" t="str">
            <v>Pcs</v>
          </cell>
          <cell r="K303">
            <v>1.59</v>
          </cell>
          <cell r="L303">
            <v>3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3</v>
          </cell>
          <cell r="T303">
            <v>4.7700000000000005</v>
          </cell>
        </row>
        <row r="304">
          <cell r="G304" t="str">
            <v>B073850R</v>
          </cell>
          <cell r="H304" t="str">
            <v>NON-FAST</v>
          </cell>
          <cell r="I304" t="str">
            <v>Dead Stock</v>
          </cell>
          <cell r="J304" t="str">
            <v>Pcs</v>
          </cell>
          <cell r="K304">
            <v>2.58</v>
          </cell>
          <cell r="L304">
            <v>7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7</v>
          </cell>
          <cell r="T304">
            <v>18.060000000000002</v>
          </cell>
        </row>
        <row r="305">
          <cell r="G305" t="str">
            <v>B017377</v>
          </cell>
          <cell r="H305" t="str">
            <v>NON-FAST</v>
          </cell>
          <cell r="I305" t="str">
            <v>Dead Stock</v>
          </cell>
          <cell r="J305" t="str">
            <v>Pcs</v>
          </cell>
          <cell r="K305">
            <v>1.76</v>
          </cell>
          <cell r="L305">
            <v>1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1</v>
          </cell>
          <cell r="T305">
            <v>1.76</v>
          </cell>
        </row>
        <row r="306">
          <cell r="G306" t="str">
            <v>1A000831</v>
          </cell>
          <cell r="H306" t="str">
            <v>NON-FAST</v>
          </cell>
          <cell r="I306" t="str">
            <v>Dead Stock</v>
          </cell>
          <cell r="J306" t="str">
            <v>Pcs</v>
          </cell>
          <cell r="K306">
            <v>1.93</v>
          </cell>
          <cell r="L306">
            <v>6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6</v>
          </cell>
          <cell r="T306">
            <v>11.58</v>
          </cell>
        </row>
        <row r="307">
          <cell r="G307" t="str">
            <v>587773</v>
          </cell>
          <cell r="H307" t="str">
            <v>NON-FAST</v>
          </cell>
          <cell r="I307" t="str">
            <v>Dead Stock</v>
          </cell>
          <cell r="J307" t="str">
            <v>Pcs</v>
          </cell>
          <cell r="K307">
            <v>2.72</v>
          </cell>
          <cell r="L307">
            <v>2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2</v>
          </cell>
          <cell r="T307">
            <v>5.44</v>
          </cell>
        </row>
        <row r="308">
          <cell r="G308" t="str">
            <v>932292</v>
          </cell>
          <cell r="H308" t="str">
            <v>NON-FAST</v>
          </cell>
          <cell r="I308" t="str">
            <v>Dead Stock</v>
          </cell>
          <cell r="J308" t="str">
            <v>Pcs</v>
          </cell>
          <cell r="K308">
            <v>0.45</v>
          </cell>
          <cell r="L308">
            <v>27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2</v>
          </cell>
          <cell r="R308">
            <v>2</v>
          </cell>
          <cell r="S308">
            <v>25</v>
          </cell>
          <cell r="T308">
            <v>11.25</v>
          </cell>
        </row>
        <row r="309">
          <cell r="G309" t="str">
            <v>940072</v>
          </cell>
          <cell r="H309" t="str">
            <v>NON-FAST</v>
          </cell>
          <cell r="I309" t="str">
            <v>Dead Stock</v>
          </cell>
          <cell r="J309" t="str">
            <v>Pcs</v>
          </cell>
          <cell r="K309">
            <v>1.02</v>
          </cell>
          <cell r="L309">
            <v>15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15</v>
          </cell>
          <cell r="T309">
            <v>15.3</v>
          </cell>
        </row>
        <row r="310">
          <cell r="G310" t="str">
            <v>138237</v>
          </cell>
          <cell r="H310" t="str">
            <v>NON-FAST</v>
          </cell>
          <cell r="I310" t="str">
            <v>Dead Stock</v>
          </cell>
          <cell r="J310" t="str">
            <v>Pcs</v>
          </cell>
          <cell r="K310">
            <v>7.0000000000000007E-2</v>
          </cell>
          <cell r="L310">
            <v>50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50</v>
          </cell>
          <cell r="T310">
            <v>3.5000000000000004</v>
          </cell>
        </row>
        <row r="311">
          <cell r="G311" t="str">
            <v>567461</v>
          </cell>
          <cell r="H311" t="str">
            <v>NON-FAST</v>
          </cell>
          <cell r="I311" t="str">
            <v>Dead Stock</v>
          </cell>
          <cell r="J311" t="str">
            <v>Pcs</v>
          </cell>
          <cell r="K311">
            <v>0.31</v>
          </cell>
          <cell r="L311">
            <v>25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25</v>
          </cell>
          <cell r="T311">
            <v>7.75</v>
          </cell>
        </row>
        <row r="312">
          <cell r="G312" t="str">
            <v>567898</v>
          </cell>
          <cell r="H312" t="str">
            <v>NON-FAST</v>
          </cell>
          <cell r="I312">
            <v>0</v>
          </cell>
          <cell r="J312" t="str">
            <v>Pcs</v>
          </cell>
          <cell r="K312">
            <v>0.13</v>
          </cell>
          <cell r="L312">
            <v>9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9</v>
          </cell>
          <cell r="T312">
            <v>1.17</v>
          </cell>
        </row>
        <row r="313">
          <cell r="G313" t="str">
            <v>B073788</v>
          </cell>
          <cell r="H313" t="str">
            <v>NON-FAST</v>
          </cell>
          <cell r="I313" t="str">
            <v>Dead Stock</v>
          </cell>
          <cell r="J313" t="str">
            <v>Pcs</v>
          </cell>
          <cell r="K313">
            <v>1.92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</row>
        <row r="314">
          <cell r="G314" t="str">
            <v>B073875SL</v>
          </cell>
          <cell r="H314" t="str">
            <v>NON-FAST</v>
          </cell>
          <cell r="I314" t="str">
            <v>Dead Stock</v>
          </cell>
          <cell r="J314" t="str">
            <v>Pcs</v>
          </cell>
          <cell r="K314">
            <v>1.94</v>
          </cell>
          <cell r="L314">
            <v>12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12</v>
          </cell>
          <cell r="T314">
            <v>23.28</v>
          </cell>
        </row>
        <row r="315">
          <cell r="G315" t="str">
            <v>B019220</v>
          </cell>
          <cell r="H315" t="str">
            <v>NON-FAST</v>
          </cell>
          <cell r="I315" t="str">
            <v>Dead Stock</v>
          </cell>
          <cell r="J315" t="str">
            <v>Pcs</v>
          </cell>
          <cell r="K315">
            <v>0.11</v>
          </cell>
          <cell r="L315">
            <v>3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3</v>
          </cell>
          <cell r="T315">
            <v>0.33</v>
          </cell>
        </row>
        <row r="316">
          <cell r="G316" t="str">
            <v>B018442</v>
          </cell>
          <cell r="H316" t="str">
            <v>NON-FAST</v>
          </cell>
          <cell r="I316" t="str">
            <v>Dead Stock</v>
          </cell>
          <cell r="J316" t="str">
            <v>Pcs</v>
          </cell>
          <cell r="K316">
            <v>0.15</v>
          </cell>
          <cell r="L316">
            <v>12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12</v>
          </cell>
          <cell r="T316">
            <v>1.7999999999999998</v>
          </cell>
        </row>
        <row r="317">
          <cell r="G317" t="str">
            <v>B073479R</v>
          </cell>
          <cell r="H317" t="str">
            <v>NON-FAST</v>
          </cell>
          <cell r="I317" t="str">
            <v>Dead Stock</v>
          </cell>
          <cell r="J317" t="str">
            <v>Pcs</v>
          </cell>
          <cell r="K317">
            <v>0.56000000000000005</v>
          </cell>
          <cell r="L317">
            <v>9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9</v>
          </cell>
          <cell r="T317">
            <v>5.0400000000000009</v>
          </cell>
        </row>
        <row r="318">
          <cell r="G318" t="str">
            <v>B074971</v>
          </cell>
          <cell r="H318" t="str">
            <v>NON-FAST</v>
          </cell>
          <cell r="I318" t="str">
            <v>Dead Stock</v>
          </cell>
          <cell r="J318" t="str">
            <v>Pcs</v>
          </cell>
          <cell r="K318">
            <v>0.41</v>
          </cell>
          <cell r="L318">
            <v>18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18</v>
          </cell>
          <cell r="T318">
            <v>7.38</v>
          </cell>
        </row>
        <row r="319">
          <cell r="G319" t="str">
            <v>CM166203</v>
          </cell>
          <cell r="H319" t="str">
            <v>FAST</v>
          </cell>
          <cell r="I319" t="str">
            <v>Dead Stock</v>
          </cell>
          <cell r="J319" t="str">
            <v>Pcs</v>
          </cell>
          <cell r="K319">
            <v>0.4</v>
          </cell>
          <cell r="L319">
            <v>2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2</v>
          </cell>
          <cell r="T319">
            <v>0.8</v>
          </cell>
        </row>
        <row r="320">
          <cell r="G320" t="str">
            <v>B074311</v>
          </cell>
          <cell r="H320" t="str">
            <v>FAST</v>
          </cell>
          <cell r="I320" t="str">
            <v>Dead Stock</v>
          </cell>
          <cell r="J320" t="str">
            <v>Pcs</v>
          </cell>
          <cell r="K320">
            <v>0.77</v>
          </cell>
          <cell r="L320">
            <v>4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4</v>
          </cell>
          <cell r="T320">
            <v>3.08</v>
          </cell>
        </row>
        <row r="321">
          <cell r="G321" t="str">
            <v>B074434</v>
          </cell>
          <cell r="H321" t="str">
            <v>NON-FAST</v>
          </cell>
          <cell r="I321" t="str">
            <v>Dead Stock</v>
          </cell>
          <cell r="J321" t="str">
            <v>Pcs</v>
          </cell>
          <cell r="K321">
            <v>1.1000000000000001</v>
          </cell>
          <cell r="L321">
            <v>4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4</v>
          </cell>
          <cell r="T321">
            <v>4.4000000000000004</v>
          </cell>
        </row>
        <row r="322">
          <cell r="G322" t="str">
            <v>E1965755128</v>
          </cell>
          <cell r="H322" t="str">
            <v>NON-FAST</v>
          </cell>
          <cell r="I322" t="str">
            <v>Dead Stock</v>
          </cell>
          <cell r="J322" t="str">
            <v>Pcs</v>
          </cell>
          <cell r="K322">
            <v>0.1</v>
          </cell>
          <cell r="L322">
            <v>4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4</v>
          </cell>
          <cell r="T322">
            <v>0.4</v>
          </cell>
        </row>
        <row r="323">
          <cell r="G323" t="str">
            <v>E40016138</v>
          </cell>
          <cell r="H323" t="str">
            <v>FAST</v>
          </cell>
          <cell r="I323">
            <v>0</v>
          </cell>
          <cell r="J323" t="str">
            <v>Pcs</v>
          </cell>
          <cell r="K323">
            <v>0.23</v>
          </cell>
          <cell r="L323">
            <v>1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1</v>
          </cell>
          <cell r="T323">
            <v>0.23</v>
          </cell>
        </row>
        <row r="324">
          <cell r="G324" t="str">
            <v>E268120034</v>
          </cell>
          <cell r="H324" t="str">
            <v>NON-FAST</v>
          </cell>
          <cell r="I324" t="str">
            <v>Dead Stock</v>
          </cell>
          <cell r="J324" t="str">
            <v>Pcs</v>
          </cell>
          <cell r="K324">
            <v>0.12</v>
          </cell>
          <cell r="L324">
            <v>34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34</v>
          </cell>
          <cell r="T324">
            <v>4.08</v>
          </cell>
        </row>
        <row r="325">
          <cell r="G325" t="str">
            <v>E500460120</v>
          </cell>
          <cell r="H325" t="str">
            <v>NON-FAST</v>
          </cell>
          <cell r="I325" t="str">
            <v>Dead Stock</v>
          </cell>
          <cell r="J325" t="str">
            <v>Pcs</v>
          </cell>
          <cell r="K325">
            <v>0.25</v>
          </cell>
          <cell r="L325">
            <v>48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1</v>
          </cell>
          <cell r="R325">
            <v>1</v>
          </cell>
          <cell r="S325">
            <v>47</v>
          </cell>
          <cell r="T325">
            <v>11.75</v>
          </cell>
        </row>
        <row r="326">
          <cell r="G326" t="str">
            <v>E500460102</v>
          </cell>
          <cell r="H326" t="str">
            <v>NON-FAST</v>
          </cell>
          <cell r="I326" t="str">
            <v>Dead Stock</v>
          </cell>
          <cell r="J326" t="str">
            <v>Pcs</v>
          </cell>
          <cell r="K326">
            <v>0.25</v>
          </cell>
          <cell r="L326">
            <v>44</v>
          </cell>
          <cell r="M326">
            <v>3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47</v>
          </cell>
          <cell r="T326">
            <v>11.75</v>
          </cell>
        </row>
        <row r="327">
          <cell r="G327" t="str">
            <v>E500450092</v>
          </cell>
          <cell r="H327" t="str">
            <v>NON-FAST</v>
          </cell>
          <cell r="I327" t="str">
            <v>Dead Stock</v>
          </cell>
          <cell r="J327" t="str">
            <v>Pcs</v>
          </cell>
          <cell r="K327">
            <v>0.14000000000000001</v>
          </cell>
          <cell r="L327">
            <v>20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20</v>
          </cell>
          <cell r="T327">
            <v>2.8000000000000003</v>
          </cell>
        </row>
        <row r="328">
          <cell r="G328" t="str">
            <v>E50006342</v>
          </cell>
          <cell r="H328" t="str">
            <v>NON-FAST</v>
          </cell>
          <cell r="I328">
            <v>0</v>
          </cell>
          <cell r="J328" t="str">
            <v>Pcs</v>
          </cell>
          <cell r="K328">
            <v>0.61</v>
          </cell>
          <cell r="L328">
            <v>1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1</v>
          </cell>
          <cell r="R328">
            <v>1</v>
          </cell>
          <cell r="S328">
            <v>0</v>
          </cell>
          <cell r="T328">
            <v>0</v>
          </cell>
        </row>
        <row r="329">
          <cell r="G329" t="str">
            <v>1A001278</v>
          </cell>
          <cell r="H329" t="str">
            <v>NON-FAST</v>
          </cell>
          <cell r="I329" t="str">
            <v>Dead Stock</v>
          </cell>
          <cell r="J329" t="str">
            <v>Pcs</v>
          </cell>
          <cell r="K329">
            <v>0.21</v>
          </cell>
          <cell r="L329">
            <v>10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10</v>
          </cell>
          <cell r="T329">
            <v>2.1</v>
          </cell>
        </row>
        <row r="330">
          <cell r="G330" t="str">
            <v>150915R</v>
          </cell>
          <cell r="H330" t="str">
            <v>NON-FAST</v>
          </cell>
          <cell r="I330" t="str">
            <v>Dead Stock</v>
          </cell>
          <cell r="J330" t="str">
            <v>Pcs</v>
          </cell>
          <cell r="K330">
            <v>1.1399999999999999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</row>
        <row r="331">
          <cell r="G331" t="str">
            <v>1A004875</v>
          </cell>
          <cell r="H331" t="str">
            <v>NON-FAST</v>
          </cell>
          <cell r="I331">
            <v>0</v>
          </cell>
          <cell r="J331" t="str">
            <v>Pcs</v>
          </cell>
          <cell r="K331">
            <v>0.94</v>
          </cell>
          <cell r="L331">
            <v>1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1</v>
          </cell>
          <cell r="T331">
            <v>0.94</v>
          </cell>
        </row>
        <row r="332">
          <cell r="G332" t="str">
            <v>568703</v>
          </cell>
          <cell r="H332" t="str">
            <v>NON-FAST</v>
          </cell>
          <cell r="I332" t="str">
            <v>Dead Stock</v>
          </cell>
          <cell r="J332" t="str">
            <v>Pcs</v>
          </cell>
          <cell r="K332">
            <v>0.12</v>
          </cell>
          <cell r="L332">
            <v>5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5</v>
          </cell>
          <cell r="T332">
            <v>0.6</v>
          </cell>
        </row>
        <row r="333">
          <cell r="G333" t="str">
            <v>847928</v>
          </cell>
          <cell r="H333" t="str">
            <v>NON-FAST</v>
          </cell>
          <cell r="I333" t="str">
            <v>Dead Stock</v>
          </cell>
          <cell r="J333" t="str">
            <v>Pcs</v>
          </cell>
          <cell r="K333">
            <v>0.15</v>
          </cell>
          <cell r="L333">
            <v>9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9</v>
          </cell>
          <cell r="T333">
            <v>1.3499999999999999</v>
          </cell>
        </row>
        <row r="334">
          <cell r="G334" t="str">
            <v>157716</v>
          </cell>
          <cell r="H334" t="str">
            <v>NON-FAST</v>
          </cell>
          <cell r="I334" t="str">
            <v>Dead Stock</v>
          </cell>
          <cell r="J334" t="str">
            <v>Pcs</v>
          </cell>
          <cell r="K334">
            <v>0.05</v>
          </cell>
          <cell r="L334">
            <v>84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84</v>
          </cell>
          <cell r="T334">
            <v>4.2</v>
          </cell>
        </row>
        <row r="335">
          <cell r="G335" t="str">
            <v>B018533</v>
          </cell>
          <cell r="H335" t="str">
            <v>NON-FAST</v>
          </cell>
          <cell r="I335" t="str">
            <v>Dead Stock</v>
          </cell>
          <cell r="J335" t="str">
            <v>Pcs</v>
          </cell>
          <cell r="K335">
            <v>0.26</v>
          </cell>
          <cell r="L335">
            <v>5</v>
          </cell>
          <cell r="M335">
            <v>1</v>
          </cell>
          <cell r="N335">
            <v>0</v>
          </cell>
          <cell r="O335">
            <v>1</v>
          </cell>
          <cell r="P335">
            <v>0</v>
          </cell>
          <cell r="Q335">
            <v>0</v>
          </cell>
          <cell r="R335">
            <v>0</v>
          </cell>
          <cell r="S335">
            <v>6</v>
          </cell>
          <cell r="T335">
            <v>1.56</v>
          </cell>
        </row>
        <row r="336">
          <cell r="G336" t="str">
            <v>157103</v>
          </cell>
          <cell r="H336" t="str">
            <v>NON-FAST</v>
          </cell>
          <cell r="I336" t="str">
            <v>Dead Stock</v>
          </cell>
          <cell r="J336" t="str">
            <v>Pcs</v>
          </cell>
          <cell r="K336">
            <v>0.25</v>
          </cell>
          <cell r="L336">
            <v>25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25</v>
          </cell>
          <cell r="T336">
            <v>6.25</v>
          </cell>
        </row>
        <row r="337">
          <cell r="G337" t="str">
            <v>265091</v>
          </cell>
          <cell r="H337" t="str">
            <v>NON-FAST</v>
          </cell>
          <cell r="I337">
            <v>0</v>
          </cell>
          <cell r="J337" t="str">
            <v>Pcs</v>
          </cell>
          <cell r="K337">
            <v>1.1200000000000001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</row>
        <row r="338">
          <cell r="G338" t="str">
            <v>B019425</v>
          </cell>
          <cell r="H338" t="str">
            <v>NON-FAST</v>
          </cell>
          <cell r="I338" t="str">
            <v>Dead Stock</v>
          </cell>
          <cell r="J338" t="str">
            <v>Pcs</v>
          </cell>
          <cell r="K338">
            <v>2.0099999999999998</v>
          </cell>
          <cell r="L338">
            <v>5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5</v>
          </cell>
          <cell r="T338">
            <v>10.049999999999999</v>
          </cell>
        </row>
        <row r="339">
          <cell r="G339" t="str">
            <v>E40002263</v>
          </cell>
          <cell r="H339" t="str">
            <v>NON-FAST</v>
          </cell>
          <cell r="I339" t="str">
            <v>Dead Stock</v>
          </cell>
          <cell r="J339" t="str">
            <v>Pcs</v>
          </cell>
          <cell r="K339">
            <v>1.42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</row>
        <row r="340">
          <cell r="G340" t="str">
            <v>E500022105</v>
          </cell>
          <cell r="H340" t="str">
            <v>NON-FAST</v>
          </cell>
          <cell r="I340" t="str">
            <v>Dead Stock</v>
          </cell>
          <cell r="J340" t="str">
            <v>Pcs</v>
          </cell>
          <cell r="K340">
            <v>0.56000000000000005</v>
          </cell>
          <cell r="L340">
            <v>2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2</v>
          </cell>
          <cell r="T340">
            <v>1.1200000000000001</v>
          </cell>
        </row>
        <row r="341">
          <cell r="G341" t="str">
            <v>1A008666R</v>
          </cell>
          <cell r="H341" t="str">
            <v>NON-FAST</v>
          </cell>
          <cell r="I341" t="str">
            <v>Dead Stock</v>
          </cell>
          <cell r="J341" t="str">
            <v>Pcs</v>
          </cell>
          <cell r="K341">
            <v>5.65</v>
          </cell>
          <cell r="L341">
            <v>1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1</v>
          </cell>
          <cell r="T341">
            <v>5.65</v>
          </cell>
        </row>
        <row r="342">
          <cell r="G342" t="str">
            <v>569197</v>
          </cell>
          <cell r="H342" t="str">
            <v>NON-FAST</v>
          </cell>
          <cell r="I342" t="str">
            <v>Dead Stock</v>
          </cell>
          <cell r="J342" t="str">
            <v>Pcs</v>
          </cell>
          <cell r="K342">
            <v>2.0699999999999998</v>
          </cell>
          <cell r="L342">
            <v>41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3</v>
          </cell>
          <cell r="R342">
            <v>3</v>
          </cell>
          <cell r="S342">
            <v>38</v>
          </cell>
          <cell r="T342">
            <v>78.66</v>
          </cell>
        </row>
        <row r="343">
          <cell r="G343" t="str">
            <v>587829</v>
          </cell>
          <cell r="H343" t="str">
            <v>NON-FAST</v>
          </cell>
          <cell r="I343" t="str">
            <v>Dead Stock</v>
          </cell>
          <cell r="J343" t="str">
            <v>Pcs</v>
          </cell>
          <cell r="K343">
            <v>0.2</v>
          </cell>
          <cell r="L343">
            <v>5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5</v>
          </cell>
          <cell r="T343">
            <v>1</v>
          </cell>
        </row>
        <row r="344">
          <cell r="G344" t="str">
            <v>B023727R</v>
          </cell>
          <cell r="H344" t="str">
            <v>NON-FAST</v>
          </cell>
          <cell r="I344">
            <v>0</v>
          </cell>
          <cell r="J344" t="str">
            <v>Pcs</v>
          </cell>
          <cell r="K344">
            <v>1.72</v>
          </cell>
          <cell r="L344">
            <v>4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4</v>
          </cell>
          <cell r="T344">
            <v>6.88</v>
          </cell>
        </row>
        <row r="345">
          <cell r="G345" t="str">
            <v>E43512268</v>
          </cell>
          <cell r="H345" t="str">
            <v>NON-FAST</v>
          </cell>
          <cell r="I345" t="str">
            <v>Dead Stock</v>
          </cell>
          <cell r="J345" t="str">
            <v>Pcs</v>
          </cell>
          <cell r="K345">
            <v>30.66</v>
          </cell>
          <cell r="L345">
            <v>7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7</v>
          </cell>
          <cell r="T345">
            <v>214.62</v>
          </cell>
        </row>
        <row r="346">
          <cell r="G346" t="str">
            <v>567498R</v>
          </cell>
          <cell r="H346" t="str">
            <v>FAST</v>
          </cell>
          <cell r="I346" t="str">
            <v>Dead Stock</v>
          </cell>
          <cell r="J346" t="str">
            <v>Pcs</v>
          </cell>
          <cell r="K346">
            <v>0.36</v>
          </cell>
          <cell r="L346">
            <v>4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3</v>
          </cell>
          <cell r="R346">
            <v>3</v>
          </cell>
          <cell r="S346">
            <v>1</v>
          </cell>
          <cell r="T346">
            <v>0.36</v>
          </cell>
        </row>
        <row r="347">
          <cell r="G347" t="str">
            <v>680166</v>
          </cell>
          <cell r="H347" t="str">
            <v>NON-FAST</v>
          </cell>
          <cell r="I347" t="str">
            <v>Dead Stock</v>
          </cell>
          <cell r="J347" t="str">
            <v>Pcs</v>
          </cell>
          <cell r="K347">
            <v>5.14</v>
          </cell>
          <cell r="L347">
            <v>37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37</v>
          </cell>
          <cell r="T347">
            <v>190.17999999999998</v>
          </cell>
        </row>
        <row r="348">
          <cell r="G348" t="str">
            <v>680070</v>
          </cell>
          <cell r="H348" t="str">
            <v>NON-FAST</v>
          </cell>
          <cell r="I348" t="str">
            <v>Dead Stock</v>
          </cell>
          <cell r="J348" t="str">
            <v>Pcs</v>
          </cell>
          <cell r="K348">
            <v>14.29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</row>
        <row r="349">
          <cell r="G349" t="str">
            <v>E40002578</v>
          </cell>
          <cell r="H349" t="str">
            <v>NON-FAST</v>
          </cell>
          <cell r="I349" t="str">
            <v>Dead Stock</v>
          </cell>
          <cell r="J349" t="str">
            <v>Pcs</v>
          </cell>
          <cell r="K349">
            <v>63.17</v>
          </cell>
          <cell r="L349">
            <v>2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2</v>
          </cell>
          <cell r="T349">
            <v>126.34</v>
          </cell>
        </row>
        <row r="350">
          <cell r="G350" t="str">
            <v>125289</v>
          </cell>
          <cell r="H350" t="str">
            <v>FAST</v>
          </cell>
          <cell r="I350" t="str">
            <v>Dead Stock</v>
          </cell>
          <cell r="J350" t="str">
            <v>Pcs</v>
          </cell>
          <cell r="K350">
            <v>0.84</v>
          </cell>
          <cell r="L350">
            <v>19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5</v>
          </cell>
          <cell r="R350">
            <v>5</v>
          </cell>
          <cell r="S350">
            <v>14</v>
          </cell>
          <cell r="T350">
            <v>11.76</v>
          </cell>
        </row>
        <row r="351">
          <cell r="G351" t="str">
            <v>B002470</v>
          </cell>
          <cell r="H351" t="str">
            <v>NON-FAST</v>
          </cell>
          <cell r="I351" t="str">
            <v>Dead Stock</v>
          </cell>
          <cell r="J351" t="str">
            <v>Pcs</v>
          </cell>
          <cell r="K351">
            <v>7.43</v>
          </cell>
          <cell r="L351">
            <v>16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16</v>
          </cell>
          <cell r="T351">
            <v>118.88</v>
          </cell>
        </row>
        <row r="352">
          <cell r="G352" t="str">
            <v>B073817</v>
          </cell>
          <cell r="H352" t="str">
            <v>NON-FAST</v>
          </cell>
          <cell r="I352" t="str">
            <v>Dead Stock</v>
          </cell>
          <cell r="J352" t="str">
            <v>Pcs</v>
          </cell>
          <cell r="K352">
            <v>0.31</v>
          </cell>
          <cell r="L352">
            <v>4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4</v>
          </cell>
          <cell r="T352">
            <v>1.24</v>
          </cell>
        </row>
        <row r="353">
          <cell r="G353" t="str">
            <v>E43521745</v>
          </cell>
          <cell r="H353" t="str">
            <v>NON-FAST</v>
          </cell>
          <cell r="I353" t="str">
            <v>Dead Stock</v>
          </cell>
          <cell r="J353" t="str">
            <v>Pcs</v>
          </cell>
          <cell r="K353">
            <v>11.98</v>
          </cell>
          <cell r="L353">
            <v>2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2</v>
          </cell>
          <cell r="T353">
            <v>23.96</v>
          </cell>
        </row>
        <row r="354">
          <cell r="G354" t="str">
            <v>B073497</v>
          </cell>
          <cell r="H354" t="str">
            <v>NON-FAST</v>
          </cell>
          <cell r="I354" t="str">
            <v>Dead Stock</v>
          </cell>
          <cell r="J354" t="str">
            <v>Pcs</v>
          </cell>
          <cell r="K354">
            <v>1.92</v>
          </cell>
          <cell r="L354">
            <v>2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2</v>
          </cell>
          <cell r="T354">
            <v>3.84</v>
          </cell>
        </row>
        <row r="355">
          <cell r="G355" t="str">
            <v>B074568</v>
          </cell>
          <cell r="H355" t="str">
            <v>NON-FAST</v>
          </cell>
          <cell r="I355" t="str">
            <v>Dead Stock</v>
          </cell>
          <cell r="J355" t="str">
            <v>Pcs</v>
          </cell>
          <cell r="K355">
            <v>0.15</v>
          </cell>
          <cell r="L355">
            <v>55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55</v>
          </cell>
          <cell r="T355">
            <v>8.25</v>
          </cell>
        </row>
        <row r="356">
          <cell r="G356" t="str">
            <v>E43502705</v>
          </cell>
          <cell r="H356" t="str">
            <v>NON-FAST</v>
          </cell>
          <cell r="I356" t="str">
            <v>Dead Stock</v>
          </cell>
          <cell r="J356" t="str">
            <v>Pcs</v>
          </cell>
          <cell r="K356">
            <v>16.88</v>
          </cell>
          <cell r="L356">
            <v>1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1</v>
          </cell>
          <cell r="T356">
            <v>16.88</v>
          </cell>
        </row>
        <row r="357">
          <cell r="G357" t="str">
            <v>7066R</v>
          </cell>
          <cell r="H357" t="str">
            <v>NON-FAST</v>
          </cell>
          <cell r="I357" t="str">
            <v>Dead Stock</v>
          </cell>
          <cell r="J357" t="str">
            <v>Pcs</v>
          </cell>
          <cell r="K357">
            <v>3</v>
          </cell>
          <cell r="L357">
            <v>1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1</v>
          </cell>
          <cell r="T357">
            <v>3</v>
          </cell>
        </row>
        <row r="358">
          <cell r="G358" t="str">
            <v>198618</v>
          </cell>
          <cell r="H358" t="str">
            <v>FAST</v>
          </cell>
          <cell r="I358" t="str">
            <v>Dead Stock</v>
          </cell>
          <cell r="J358" t="str">
            <v>Pcs</v>
          </cell>
          <cell r="K358">
            <v>0.71</v>
          </cell>
          <cell r="L358">
            <v>3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1</v>
          </cell>
          <cell r="R358">
            <v>1</v>
          </cell>
          <cell r="S358">
            <v>2</v>
          </cell>
          <cell r="T358">
            <v>1.42</v>
          </cell>
        </row>
        <row r="359">
          <cell r="G359" t="str">
            <v>925605</v>
          </cell>
          <cell r="H359" t="str">
            <v>NON-FAST</v>
          </cell>
          <cell r="I359" t="str">
            <v>Dead Stock</v>
          </cell>
          <cell r="J359" t="str">
            <v>Pcs</v>
          </cell>
          <cell r="K359">
            <v>1.21</v>
          </cell>
          <cell r="L359">
            <v>12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12</v>
          </cell>
          <cell r="T359">
            <v>14.52</v>
          </cell>
        </row>
        <row r="360">
          <cell r="G360" t="str">
            <v>925604</v>
          </cell>
          <cell r="H360" t="str">
            <v>NON-FAST</v>
          </cell>
          <cell r="I360" t="str">
            <v>Dead Stock</v>
          </cell>
          <cell r="J360" t="str">
            <v>Pcs</v>
          </cell>
          <cell r="K360">
            <v>1.21</v>
          </cell>
          <cell r="L360">
            <v>9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9</v>
          </cell>
          <cell r="T360">
            <v>10.89</v>
          </cell>
        </row>
        <row r="361">
          <cell r="G361" t="str">
            <v>B073790</v>
          </cell>
          <cell r="H361" t="str">
            <v>NON-FAST</v>
          </cell>
          <cell r="I361" t="str">
            <v>Dead Stock</v>
          </cell>
          <cell r="J361" t="str">
            <v>Pcs</v>
          </cell>
          <cell r="K361">
            <v>0.59</v>
          </cell>
          <cell r="L361">
            <v>2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2</v>
          </cell>
          <cell r="T361">
            <v>1.18</v>
          </cell>
        </row>
        <row r="362">
          <cell r="G362" t="str">
            <v>B073791</v>
          </cell>
          <cell r="H362" t="str">
            <v>NON-FAST</v>
          </cell>
          <cell r="I362" t="str">
            <v>Dead Stock</v>
          </cell>
          <cell r="J362" t="str">
            <v>Pcs</v>
          </cell>
          <cell r="K362">
            <v>0.81</v>
          </cell>
          <cell r="L362">
            <v>2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2</v>
          </cell>
          <cell r="T362">
            <v>1.62</v>
          </cell>
        </row>
        <row r="363">
          <cell r="G363" t="str">
            <v>B073665</v>
          </cell>
          <cell r="H363" t="str">
            <v>NON-FAST</v>
          </cell>
          <cell r="I363" t="str">
            <v>Dead Stock</v>
          </cell>
          <cell r="J363" t="str">
            <v>Pcs</v>
          </cell>
          <cell r="K363">
            <v>1.51</v>
          </cell>
          <cell r="L363">
            <v>6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6</v>
          </cell>
          <cell r="T363">
            <v>9.06</v>
          </cell>
        </row>
        <row r="364">
          <cell r="G364" t="str">
            <v>B073666</v>
          </cell>
          <cell r="H364" t="str">
            <v>NON-FAST</v>
          </cell>
          <cell r="I364" t="str">
            <v>Dead Stock</v>
          </cell>
          <cell r="J364" t="str">
            <v>Pcs</v>
          </cell>
          <cell r="K364">
            <v>1.51</v>
          </cell>
          <cell r="L364">
            <v>11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1</v>
          </cell>
          <cell r="R364">
            <v>1</v>
          </cell>
          <cell r="S364">
            <v>10</v>
          </cell>
          <cell r="T364">
            <v>15.1</v>
          </cell>
        </row>
        <row r="365">
          <cell r="G365" t="str">
            <v>B074171</v>
          </cell>
          <cell r="H365" t="str">
            <v>NON-FAST</v>
          </cell>
          <cell r="I365">
            <v>0</v>
          </cell>
          <cell r="J365" t="str">
            <v>Pcs</v>
          </cell>
          <cell r="K365">
            <v>3.83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</row>
        <row r="366">
          <cell r="G366" t="str">
            <v>B074063</v>
          </cell>
          <cell r="H366" t="str">
            <v>NON-FAST</v>
          </cell>
          <cell r="I366" t="str">
            <v>Dead Stock</v>
          </cell>
          <cell r="J366" t="str">
            <v>Pcs</v>
          </cell>
          <cell r="K366">
            <v>0.15</v>
          </cell>
          <cell r="L366">
            <v>1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1</v>
          </cell>
          <cell r="T366">
            <v>0.15</v>
          </cell>
        </row>
        <row r="367">
          <cell r="G367" t="str">
            <v>B073970</v>
          </cell>
          <cell r="H367" t="str">
            <v>NON-FAST</v>
          </cell>
          <cell r="I367" t="str">
            <v>Dead Stock</v>
          </cell>
          <cell r="J367" t="str">
            <v>Pcs</v>
          </cell>
          <cell r="K367">
            <v>0.09</v>
          </cell>
          <cell r="L367">
            <v>14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14</v>
          </cell>
          <cell r="T367">
            <v>1.26</v>
          </cell>
        </row>
        <row r="368">
          <cell r="G368" t="str">
            <v>127012019</v>
          </cell>
          <cell r="H368" t="str">
            <v>FAST</v>
          </cell>
          <cell r="I368" t="str">
            <v>Dead Stock</v>
          </cell>
          <cell r="J368" t="str">
            <v>Pcs</v>
          </cell>
          <cell r="K368">
            <v>0.31</v>
          </cell>
          <cell r="L368">
            <v>1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1</v>
          </cell>
          <cell r="T368">
            <v>0.31</v>
          </cell>
        </row>
        <row r="369">
          <cell r="G369" t="str">
            <v>181746</v>
          </cell>
          <cell r="H369" t="str">
            <v>FAST</v>
          </cell>
          <cell r="I369" t="str">
            <v>Dead Stock</v>
          </cell>
          <cell r="J369" t="str">
            <v>Pcs</v>
          </cell>
          <cell r="K369">
            <v>0.19</v>
          </cell>
          <cell r="L369">
            <v>11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11</v>
          </cell>
          <cell r="T369">
            <v>2.09</v>
          </cell>
        </row>
        <row r="370">
          <cell r="G370" t="str">
            <v>181747</v>
          </cell>
          <cell r="H370" t="str">
            <v>FAST</v>
          </cell>
          <cell r="I370" t="str">
            <v>Dead Stock</v>
          </cell>
          <cell r="J370" t="str">
            <v>Pcs</v>
          </cell>
          <cell r="K370">
            <v>0.14000000000000001</v>
          </cell>
          <cell r="L370">
            <v>14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14</v>
          </cell>
          <cell r="T370">
            <v>1.9600000000000002</v>
          </cell>
        </row>
        <row r="371">
          <cell r="G371" t="str">
            <v>632478R</v>
          </cell>
          <cell r="H371" t="str">
            <v>NON-FAST</v>
          </cell>
          <cell r="I371" t="str">
            <v>Dead Stock</v>
          </cell>
          <cell r="J371" t="str">
            <v>Pcs</v>
          </cell>
          <cell r="K371">
            <v>5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</row>
        <row r="372">
          <cell r="G372" t="str">
            <v>632477R</v>
          </cell>
          <cell r="H372" t="str">
            <v>NON-FAST</v>
          </cell>
          <cell r="I372" t="str">
            <v>Dead Stock</v>
          </cell>
          <cell r="J372" t="str">
            <v>Pcs</v>
          </cell>
          <cell r="K372">
            <v>5</v>
          </cell>
          <cell r="L372">
            <v>1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1</v>
          </cell>
          <cell r="R372">
            <v>1</v>
          </cell>
          <cell r="S372">
            <v>0</v>
          </cell>
          <cell r="T372">
            <v>0</v>
          </cell>
        </row>
        <row r="373">
          <cell r="G373" t="str">
            <v>B015942</v>
          </cell>
          <cell r="H373" t="str">
            <v>NON-FAST</v>
          </cell>
          <cell r="I373" t="str">
            <v>Dead Stock</v>
          </cell>
          <cell r="J373" t="str">
            <v>Pcs</v>
          </cell>
          <cell r="K373">
            <v>0.51</v>
          </cell>
          <cell r="L373">
            <v>36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36</v>
          </cell>
          <cell r="T373">
            <v>18.36</v>
          </cell>
        </row>
        <row r="374">
          <cell r="G374" t="str">
            <v>567593</v>
          </cell>
          <cell r="H374" t="str">
            <v>NON-FAST</v>
          </cell>
          <cell r="I374" t="str">
            <v>Dead Stock</v>
          </cell>
          <cell r="J374" t="str">
            <v>Pcs</v>
          </cell>
          <cell r="K374">
            <v>0.14000000000000001</v>
          </cell>
          <cell r="L374">
            <v>36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36</v>
          </cell>
          <cell r="T374">
            <v>5.0400000000000009</v>
          </cell>
        </row>
        <row r="375">
          <cell r="G375" t="str">
            <v>932290</v>
          </cell>
          <cell r="H375" t="str">
            <v>NON-FAST</v>
          </cell>
          <cell r="I375" t="str">
            <v>Dead Stock</v>
          </cell>
          <cell r="J375" t="str">
            <v>Pcs</v>
          </cell>
          <cell r="K375">
            <v>0.5</v>
          </cell>
          <cell r="L375">
            <v>29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2</v>
          </cell>
          <cell r="R375">
            <v>2</v>
          </cell>
          <cell r="S375">
            <v>27</v>
          </cell>
          <cell r="T375">
            <v>13.5</v>
          </cell>
        </row>
        <row r="376">
          <cell r="G376" t="str">
            <v>932291</v>
          </cell>
          <cell r="H376" t="str">
            <v>NON-FAST</v>
          </cell>
          <cell r="I376" t="str">
            <v>Dead Stock</v>
          </cell>
          <cell r="J376" t="str">
            <v>Pcs</v>
          </cell>
          <cell r="K376">
            <v>0.5</v>
          </cell>
          <cell r="L376">
            <v>5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2</v>
          </cell>
          <cell r="R376">
            <v>2</v>
          </cell>
          <cell r="S376">
            <v>3</v>
          </cell>
          <cell r="T376">
            <v>1.5</v>
          </cell>
        </row>
        <row r="377">
          <cell r="G377" t="str">
            <v>925581</v>
          </cell>
          <cell r="H377" t="str">
            <v>FAST</v>
          </cell>
          <cell r="I377" t="str">
            <v>Dead Stock</v>
          </cell>
          <cell r="J377" t="str">
            <v>Pcs</v>
          </cell>
          <cell r="K377">
            <v>0.67</v>
          </cell>
          <cell r="L377">
            <v>69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69</v>
          </cell>
          <cell r="T377">
            <v>46.230000000000004</v>
          </cell>
        </row>
        <row r="378">
          <cell r="G378" t="str">
            <v>B018473</v>
          </cell>
          <cell r="H378" t="str">
            <v>NON-FAST</v>
          </cell>
          <cell r="I378" t="str">
            <v>Dead Stock</v>
          </cell>
          <cell r="J378" t="str">
            <v>Pcs</v>
          </cell>
          <cell r="K378">
            <v>0.12</v>
          </cell>
          <cell r="L378">
            <v>6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6</v>
          </cell>
          <cell r="T378">
            <v>0.72</v>
          </cell>
        </row>
        <row r="379">
          <cell r="G379" t="str">
            <v>B024643</v>
          </cell>
          <cell r="H379" t="str">
            <v>NON-FAST</v>
          </cell>
          <cell r="I379" t="str">
            <v>Dead Stock</v>
          </cell>
          <cell r="J379" t="str">
            <v>Pcs</v>
          </cell>
          <cell r="K379">
            <v>7.17</v>
          </cell>
          <cell r="L379">
            <v>27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27</v>
          </cell>
          <cell r="T379">
            <v>193.59</v>
          </cell>
        </row>
        <row r="380">
          <cell r="G380" t="str">
            <v>B024642</v>
          </cell>
          <cell r="H380" t="str">
            <v>NON-FAST</v>
          </cell>
          <cell r="I380" t="str">
            <v>Dead Stock</v>
          </cell>
          <cell r="J380" t="str">
            <v>Pcs</v>
          </cell>
          <cell r="K380">
            <v>7.17</v>
          </cell>
          <cell r="L380">
            <v>23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23</v>
          </cell>
          <cell r="T380">
            <v>164.91</v>
          </cell>
        </row>
        <row r="381">
          <cell r="G381" t="str">
            <v>B041161</v>
          </cell>
          <cell r="H381" t="str">
            <v>NON-FAST</v>
          </cell>
          <cell r="I381" t="str">
            <v>Dead Stock</v>
          </cell>
          <cell r="J381" t="str">
            <v>Pcs</v>
          </cell>
          <cell r="K381">
            <v>1.37</v>
          </cell>
          <cell r="L381">
            <v>4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4</v>
          </cell>
          <cell r="T381">
            <v>5.48</v>
          </cell>
        </row>
        <row r="382">
          <cell r="G382" t="str">
            <v>B073872</v>
          </cell>
          <cell r="H382" t="str">
            <v>NON-FAST</v>
          </cell>
          <cell r="I382" t="str">
            <v>Dead Stock</v>
          </cell>
          <cell r="J382" t="str">
            <v>Pcs</v>
          </cell>
          <cell r="K382">
            <v>1.04</v>
          </cell>
          <cell r="L382">
            <v>4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4</v>
          </cell>
          <cell r="T382">
            <v>4.16</v>
          </cell>
        </row>
        <row r="383">
          <cell r="G383" t="str">
            <v>B076112</v>
          </cell>
          <cell r="H383" t="str">
            <v>NON-FAST</v>
          </cell>
          <cell r="I383" t="str">
            <v>Dead Stock</v>
          </cell>
          <cell r="J383" t="str">
            <v>Pcs</v>
          </cell>
          <cell r="K383">
            <v>5.63</v>
          </cell>
          <cell r="L383">
            <v>8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8</v>
          </cell>
          <cell r="T383">
            <v>45.04</v>
          </cell>
        </row>
        <row r="384">
          <cell r="G384" t="str">
            <v>CM166201</v>
          </cell>
          <cell r="H384" t="str">
            <v>FAST</v>
          </cell>
          <cell r="I384">
            <v>0</v>
          </cell>
          <cell r="J384" t="str">
            <v>Pcs</v>
          </cell>
          <cell r="K384">
            <v>0.14000000000000001</v>
          </cell>
          <cell r="L384">
            <v>3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3</v>
          </cell>
          <cell r="T384">
            <v>0.42000000000000004</v>
          </cell>
        </row>
        <row r="385">
          <cell r="G385" t="str">
            <v>1A001795</v>
          </cell>
          <cell r="H385" t="str">
            <v>NON-FAST</v>
          </cell>
          <cell r="I385">
            <v>0</v>
          </cell>
          <cell r="J385" t="str">
            <v>Pcs</v>
          </cell>
          <cell r="K385">
            <v>0.28999999999999998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</row>
        <row r="386">
          <cell r="G386" t="str">
            <v>567878R</v>
          </cell>
          <cell r="H386" t="str">
            <v>NON-FAST</v>
          </cell>
          <cell r="I386" t="str">
            <v>Dead Stock</v>
          </cell>
          <cell r="J386" t="str">
            <v>Pcs</v>
          </cell>
          <cell r="K386">
            <v>1.82</v>
          </cell>
          <cell r="L386">
            <v>13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1</v>
          </cell>
          <cell r="R386">
            <v>1</v>
          </cell>
          <cell r="S386">
            <v>12</v>
          </cell>
          <cell r="T386">
            <v>21.84</v>
          </cell>
        </row>
        <row r="387">
          <cell r="G387" t="str">
            <v>B073677</v>
          </cell>
          <cell r="H387" t="str">
            <v>NON-FAST</v>
          </cell>
          <cell r="I387" t="str">
            <v>Dead Stock</v>
          </cell>
          <cell r="J387" t="str">
            <v>Pcs</v>
          </cell>
          <cell r="K387">
            <v>17.29</v>
          </cell>
          <cell r="L387">
            <v>1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1</v>
          </cell>
          <cell r="T387">
            <v>17.29</v>
          </cell>
        </row>
        <row r="388">
          <cell r="G388" t="str">
            <v>B042486</v>
          </cell>
          <cell r="H388" t="str">
            <v>NON-FAST</v>
          </cell>
          <cell r="I388" t="str">
            <v>Dead Stock</v>
          </cell>
          <cell r="J388" t="str">
            <v>Pcs</v>
          </cell>
          <cell r="K388">
            <v>0.41</v>
          </cell>
          <cell r="L388">
            <v>12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12</v>
          </cell>
          <cell r="T388">
            <v>4.92</v>
          </cell>
        </row>
        <row r="389">
          <cell r="G389" t="str">
            <v>B003155</v>
          </cell>
          <cell r="H389" t="str">
            <v>NON-FAST</v>
          </cell>
          <cell r="I389" t="str">
            <v>Dead Stock</v>
          </cell>
          <cell r="J389" t="str">
            <v>Pcs</v>
          </cell>
          <cell r="K389">
            <v>0.05</v>
          </cell>
          <cell r="L389">
            <v>50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50</v>
          </cell>
          <cell r="T389">
            <v>2.5</v>
          </cell>
        </row>
        <row r="390">
          <cell r="G390" t="str">
            <v>B015288</v>
          </cell>
          <cell r="H390" t="str">
            <v>NON-FAST</v>
          </cell>
          <cell r="I390" t="str">
            <v>Dead Stock</v>
          </cell>
          <cell r="J390" t="str">
            <v>Pcs</v>
          </cell>
          <cell r="K390">
            <v>7.0000000000000007E-2</v>
          </cell>
          <cell r="L390">
            <v>7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7</v>
          </cell>
          <cell r="T390">
            <v>0.49000000000000005</v>
          </cell>
        </row>
        <row r="391">
          <cell r="G391" t="str">
            <v>15335</v>
          </cell>
          <cell r="H391" t="str">
            <v>NON-FAST</v>
          </cell>
          <cell r="I391">
            <v>0</v>
          </cell>
          <cell r="J391" t="str">
            <v>Pcs</v>
          </cell>
          <cell r="K391">
            <v>0.06</v>
          </cell>
          <cell r="L391">
            <v>46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46</v>
          </cell>
          <cell r="T391">
            <v>2.76</v>
          </cell>
        </row>
        <row r="392">
          <cell r="G392" t="str">
            <v>16319</v>
          </cell>
          <cell r="H392" t="str">
            <v>NON-FAST</v>
          </cell>
          <cell r="I392" t="str">
            <v>Dead Stock</v>
          </cell>
          <cell r="J392" t="str">
            <v>Pcs</v>
          </cell>
          <cell r="K392">
            <v>0.04</v>
          </cell>
          <cell r="L392">
            <v>99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99</v>
          </cell>
          <cell r="T392">
            <v>3.96</v>
          </cell>
        </row>
        <row r="393">
          <cell r="G393" t="str">
            <v>87067</v>
          </cell>
          <cell r="H393" t="str">
            <v>NON-FAST</v>
          </cell>
          <cell r="I393" t="str">
            <v>Dead Stock</v>
          </cell>
          <cell r="J393" t="str">
            <v>Pcs</v>
          </cell>
          <cell r="K393">
            <v>0.08</v>
          </cell>
          <cell r="L393">
            <v>36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36</v>
          </cell>
          <cell r="T393">
            <v>2.88</v>
          </cell>
        </row>
        <row r="394">
          <cell r="G394" t="str">
            <v>B016148</v>
          </cell>
          <cell r="H394" t="str">
            <v>NON-FAST</v>
          </cell>
          <cell r="I394" t="str">
            <v>Dead Stock</v>
          </cell>
          <cell r="J394" t="str">
            <v>Pcs</v>
          </cell>
          <cell r="K394">
            <v>0.14000000000000001</v>
          </cell>
          <cell r="L394">
            <v>6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6</v>
          </cell>
          <cell r="T394">
            <v>0.84000000000000008</v>
          </cell>
        </row>
        <row r="395">
          <cell r="G395" t="str">
            <v>B017177</v>
          </cell>
          <cell r="H395" t="str">
            <v>NON-FAST</v>
          </cell>
          <cell r="I395" t="str">
            <v>Dead Stock</v>
          </cell>
          <cell r="J395" t="str">
            <v>Pcs</v>
          </cell>
          <cell r="K395">
            <v>0.1</v>
          </cell>
          <cell r="L395">
            <v>10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10</v>
          </cell>
          <cell r="T395">
            <v>1</v>
          </cell>
        </row>
        <row r="396">
          <cell r="G396" t="str">
            <v>B016206</v>
          </cell>
          <cell r="H396" t="str">
            <v>NON-FAST</v>
          </cell>
          <cell r="I396" t="str">
            <v>Dead Stock</v>
          </cell>
          <cell r="J396" t="str">
            <v>Pcs</v>
          </cell>
          <cell r="K396">
            <v>0.14000000000000001</v>
          </cell>
          <cell r="L396">
            <v>9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9</v>
          </cell>
          <cell r="T396">
            <v>1.2600000000000002</v>
          </cell>
        </row>
        <row r="397">
          <cell r="G397" t="str">
            <v>B017456</v>
          </cell>
          <cell r="H397" t="str">
            <v>NON-FAST</v>
          </cell>
          <cell r="I397" t="str">
            <v>Dead Stock</v>
          </cell>
          <cell r="J397" t="str">
            <v>Pcs</v>
          </cell>
          <cell r="K397">
            <v>0.23</v>
          </cell>
          <cell r="L397">
            <v>12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12</v>
          </cell>
          <cell r="T397">
            <v>2.7600000000000002</v>
          </cell>
        </row>
        <row r="398">
          <cell r="G398" t="str">
            <v>B018853</v>
          </cell>
          <cell r="H398" t="str">
            <v>NON-FAST</v>
          </cell>
          <cell r="I398" t="str">
            <v>Dead Stock</v>
          </cell>
          <cell r="J398" t="str">
            <v>Pcs</v>
          </cell>
          <cell r="K398">
            <v>0.12</v>
          </cell>
          <cell r="L398">
            <v>10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10</v>
          </cell>
          <cell r="T398">
            <v>1.2</v>
          </cell>
        </row>
        <row r="399">
          <cell r="G399" t="str">
            <v>B018678</v>
          </cell>
          <cell r="H399" t="str">
            <v>NON-FAST</v>
          </cell>
          <cell r="I399" t="str">
            <v>Dead Stock</v>
          </cell>
          <cell r="J399" t="str">
            <v>Pcs</v>
          </cell>
          <cell r="K399">
            <v>0.14000000000000001</v>
          </cell>
          <cell r="L399">
            <v>9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9</v>
          </cell>
          <cell r="T399">
            <v>1.2600000000000002</v>
          </cell>
        </row>
        <row r="400">
          <cell r="G400" t="str">
            <v>B018472</v>
          </cell>
          <cell r="H400" t="str">
            <v>NON-FAST</v>
          </cell>
          <cell r="I400" t="str">
            <v>Dead Stock</v>
          </cell>
          <cell r="J400" t="str">
            <v>Pcs</v>
          </cell>
          <cell r="K400">
            <v>1.64</v>
          </cell>
          <cell r="L400">
            <v>4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4</v>
          </cell>
          <cell r="T400">
            <v>6.56</v>
          </cell>
        </row>
        <row r="401">
          <cell r="G401" t="str">
            <v>ED42244P</v>
          </cell>
          <cell r="H401" t="str">
            <v>FAST</v>
          </cell>
          <cell r="I401" t="str">
            <v>Dead Stock</v>
          </cell>
          <cell r="J401" t="str">
            <v>Pcs</v>
          </cell>
          <cell r="K401">
            <v>0.87</v>
          </cell>
          <cell r="L401">
            <v>143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2</v>
          </cell>
          <cell r="R401">
            <v>2</v>
          </cell>
          <cell r="S401">
            <v>141</v>
          </cell>
          <cell r="T401">
            <v>122.67</v>
          </cell>
        </row>
        <row r="402">
          <cell r="G402" t="str">
            <v>E500640030</v>
          </cell>
          <cell r="H402" t="str">
            <v>NON-FAST</v>
          </cell>
          <cell r="I402" t="str">
            <v>Dead Stock</v>
          </cell>
          <cell r="J402" t="str">
            <v>Pcs</v>
          </cell>
          <cell r="K402">
            <v>0.65</v>
          </cell>
          <cell r="L402">
            <v>4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4</v>
          </cell>
          <cell r="T402">
            <v>2.6</v>
          </cell>
        </row>
        <row r="403">
          <cell r="G403" t="str">
            <v>658810</v>
          </cell>
          <cell r="H403" t="str">
            <v>NON-FAST</v>
          </cell>
          <cell r="I403" t="str">
            <v>Dead Stock</v>
          </cell>
          <cell r="J403" t="str">
            <v>Pcs</v>
          </cell>
          <cell r="K403">
            <v>0.13</v>
          </cell>
          <cell r="L403">
            <v>12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12</v>
          </cell>
          <cell r="T403">
            <v>1.56</v>
          </cell>
        </row>
        <row r="404">
          <cell r="G404" t="str">
            <v>125411</v>
          </cell>
          <cell r="H404" t="str">
            <v>NON-FAST</v>
          </cell>
          <cell r="I404">
            <v>0</v>
          </cell>
          <cell r="J404" t="str">
            <v>Pcs</v>
          </cell>
          <cell r="K404">
            <v>0.5</v>
          </cell>
          <cell r="L404">
            <v>4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4</v>
          </cell>
          <cell r="T404">
            <v>2</v>
          </cell>
        </row>
        <row r="405">
          <cell r="G405" t="str">
            <v>680075</v>
          </cell>
          <cell r="H405" t="str">
            <v>NON-FAST</v>
          </cell>
          <cell r="I405" t="str">
            <v>Dead Stock</v>
          </cell>
          <cell r="J405" t="str">
            <v>Pcs</v>
          </cell>
          <cell r="K405">
            <v>18.61</v>
          </cell>
          <cell r="L405">
            <v>9</v>
          </cell>
          <cell r="M405">
            <v>2</v>
          </cell>
          <cell r="N405">
            <v>0</v>
          </cell>
          <cell r="O405">
            <v>2</v>
          </cell>
          <cell r="P405">
            <v>0</v>
          </cell>
          <cell r="Q405">
            <v>0</v>
          </cell>
          <cell r="R405">
            <v>0</v>
          </cell>
          <cell r="S405">
            <v>11</v>
          </cell>
          <cell r="T405">
            <v>204.70999999999998</v>
          </cell>
        </row>
        <row r="406">
          <cell r="G406" t="str">
            <v>108785</v>
          </cell>
          <cell r="H406" t="str">
            <v>NON-FAST</v>
          </cell>
          <cell r="I406" t="str">
            <v>Dead Stock</v>
          </cell>
          <cell r="J406" t="str">
            <v>Pcs</v>
          </cell>
          <cell r="K406">
            <v>0.08</v>
          </cell>
          <cell r="L406">
            <v>50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50</v>
          </cell>
          <cell r="T406">
            <v>4</v>
          </cell>
        </row>
        <row r="407">
          <cell r="G407" t="str">
            <v>119278</v>
          </cell>
          <cell r="H407" t="str">
            <v>NON-FAST</v>
          </cell>
          <cell r="I407" t="str">
            <v>Dead Stock</v>
          </cell>
          <cell r="J407" t="str">
            <v>Pcs</v>
          </cell>
          <cell r="K407">
            <v>0.14000000000000001</v>
          </cell>
          <cell r="L407">
            <v>10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10</v>
          </cell>
          <cell r="T407">
            <v>1.4000000000000001</v>
          </cell>
        </row>
        <row r="408">
          <cell r="G408" t="str">
            <v>B073882BW</v>
          </cell>
          <cell r="H408" t="str">
            <v>NON-FAST</v>
          </cell>
          <cell r="I408" t="str">
            <v>Dead Stock</v>
          </cell>
          <cell r="J408" t="str">
            <v>Pcs</v>
          </cell>
          <cell r="K408">
            <v>12.72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</row>
        <row r="409">
          <cell r="G409" t="str">
            <v>920102</v>
          </cell>
          <cell r="H409" t="str">
            <v>NON-FAST</v>
          </cell>
          <cell r="I409" t="str">
            <v>Dead Stock</v>
          </cell>
          <cell r="J409" t="str">
            <v>Pcs</v>
          </cell>
          <cell r="K409">
            <v>3.94</v>
          </cell>
          <cell r="L409">
            <v>11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11</v>
          </cell>
          <cell r="T409">
            <v>43.339999999999996</v>
          </cell>
        </row>
        <row r="410">
          <cell r="G410" t="str">
            <v>183138R</v>
          </cell>
          <cell r="H410" t="str">
            <v>NON-FAST</v>
          </cell>
          <cell r="I410" t="str">
            <v>Dead Stock</v>
          </cell>
          <cell r="J410" t="str">
            <v>Pcs</v>
          </cell>
          <cell r="K410">
            <v>3.05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</row>
        <row r="411">
          <cell r="G411" t="str">
            <v>B073600</v>
          </cell>
          <cell r="H411" t="str">
            <v>NON-FAST</v>
          </cell>
          <cell r="I411">
            <v>0</v>
          </cell>
          <cell r="J411" t="str">
            <v>Pcs</v>
          </cell>
          <cell r="K411">
            <v>2.2000000000000002</v>
          </cell>
          <cell r="L411">
            <v>6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6</v>
          </cell>
          <cell r="T411">
            <v>13.200000000000001</v>
          </cell>
        </row>
        <row r="412">
          <cell r="G412" t="str">
            <v>B016147</v>
          </cell>
          <cell r="H412" t="str">
            <v>NON-FAST</v>
          </cell>
          <cell r="I412" t="str">
            <v>Dead Stock</v>
          </cell>
          <cell r="J412" t="str">
            <v>Pcs</v>
          </cell>
          <cell r="K412">
            <v>0.47</v>
          </cell>
          <cell r="L412">
            <v>4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1</v>
          </cell>
          <cell r="R412">
            <v>1</v>
          </cell>
          <cell r="S412">
            <v>3</v>
          </cell>
          <cell r="T412">
            <v>1.41</v>
          </cell>
        </row>
        <row r="413">
          <cell r="G413" t="str">
            <v>B016389</v>
          </cell>
          <cell r="H413" t="str">
            <v>NON-FAST</v>
          </cell>
          <cell r="I413" t="str">
            <v>Dead Stock</v>
          </cell>
          <cell r="J413" t="str">
            <v>Pcs</v>
          </cell>
          <cell r="K413">
            <v>1.22</v>
          </cell>
          <cell r="L413">
            <v>7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7</v>
          </cell>
          <cell r="T413">
            <v>8.5399999999999991</v>
          </cell>
        </row>
        <row r="414">
          <cell r="G414" t="str">
            <v>B016388</v>
          </cell>
          <cell r="H414" t="str">
            <v>NON-FAST</v>
          </cell>
          <cell r="I414" t="str">
            <v>Dead Stock</v>
          </cell>
          <cell r="J414" t="str">
            <v>Pcs</v>
          </cell>
          <cell r="K414">
            <v>0.23</v>
          </cell>
          <cell r="L414">
            <v>10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10</v>
          </cell>
          <cell r="T414">
            <v>2.3000000000000003</v>
          </cell>
        </row>
        <row r="415">
          <cell r="G415" t="str">
            <v>B016392</v>
          </cell>
          <cell r="H415" t="str">
            <v>NON-FAST</v>
          </cell>
          <cell r="I415" t="str">
            <v>Dead Stock</v>
          </cell>
          <cell r="J415" t="str">
            <v>Pcs</v>
          </cell>
          <cell r="K415">
            <v>0.14000000000000001</v>
          </cell>
          <cell r="L415">
            <v>4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4</v>
          </cell>
          <cell r="T415">
            <v>0.56000000000000005</v>
          </cell>
        </row>
        <row r="416">
          <cell r="G416" t="str">
            <v>B016393</v>
          </cell>
          <cell r="H416" t="str">
            <v>NON-FAST</v>
          </cell>
          <cell r="I416" t="str">
            <v>Dead Stock</v>
          </cell>
          <cell r="J416" t="str">
            <v>Pcs</v>
          </cell>
          <cell r="K416">
            <v>0.83</v>
          </cell>
          <cell r="L416">
            <v>6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6</v>
          </cell>
          <cell r="T416">
            <v>4.9799999999999995</v>
          </cell>
        </row>
        <row r="417">
          <cell r="G417" t="str">
            <v>B074999</v>
          </cell>
          <cell r="H417" t="str">
            <v>NON-FAST</v>
          </cell>
          <cell r="I417" t="str">
            <v>Dead Stock</v>
          </cell>
          <cell r="J417" t="str">
            <v>Pcs</v>
          </cell>
          <cell r="K417">
            <v>0.17</v>
          </cell>
          <cell r="L417">
            <v>5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5</v>
          </cell>
          <cell r="T417">
            <v>0.85000000000000009</v>
          </cell>
        </row>
        <row r="418">
          <cell r="G418" t="str">
            <v>604615</v>
          </cell>
          <cell r="H418" t="str">
            <v>NON-FAST</v>
          </cell>
          <cell r="I418" t="str">
            <v>Dead Stock</v>
          </cell>
          <cell r="J418" t="str">
            <v>Pcs</v>
          </cell>
          <cell r="K418">
            <v>24.01</v>
          </cell>
          <cell r="L418">
            <v>1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1</v>
          </cell>
          <cell r="T418">
            <v>24.01</v>
          </cell>
        </row>
        <row r="419">
          <cell r="G419" t="str">
            <v>136916</v>
          </cell>
          <cell r="H419" t="str">
            <v>NON-FAST</v>
          </cell>
          <cell r="I419" t="str">
            <v>Dead Stock</v>
          </cell>
          <cell r="J419" t="str">
            <v>Pcs</v>
          </cell>
          <cell r="K419">
            <v>0.14000000000000001</v>
          </cell>
          <cell r="L419">
            <v>9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9</v>
          </cell>
          <cell r="T419">
            <v>1.2600000000000002</v>
          </cell>
        </row>
        <row r="420">
          <cell r="G420" t="str">
            <v>219528</v>
          </cell>
          <cell r="H420" t="str">
            <v>NON-FAST</v>
          </cell>
          <cell r="I420" t="str">
            <v>Dead Stock</v>
          </cell>
          <cell r="J420" t="str">
            <v>Pcs</v>
          </cell>
          <cell r="K420">
            <v>0.6</v>
          </cell>
          <cell r="L420">
            <v>11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11</v>
          </cell>
          <cell r="T420">
            <v>6.6</v>
          </cell>
        </row>
        <row r="421">
          <cell r="G421" t="str">
            <v>B016394</v>
          </cell>
          <cell r="H421" t="str">
            <v>NON-FAST</v>
          </cell>
          <cell r="I421" t="str">
            <v>Dead Stock</v>
          </cell>
          <cell r="J421" t="str">
            <v>Pcs</v>
          </cell>
          <cell r="K421">
            <v>0.23</v>
          </cell>
          <cell r="L421">
            <v>8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8</v>
          </cell>
          <cell r="T421">
            <v>1.84</v>
          </cell>
        </row>
        <row r="422">
          <cell r="G422" t="str">
            <v>71633</v>
          </cell>
          <cell r="H422" t="str">
            <v>NON-FAST</v>
          </cell>
          <cell r="I422" t="str">
            <v>Dead Stock</v>
          </cell>
          <cell r="J422" t="str">
            <v>Pcs</v>
          </cell>
          <cell r="K422">
            <v>0.15</v>
          </cell>
          <cell r="L422">
            <v>25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25</v>
          </cell>
          <cell r="T422">
            <v>3.75</v>
          </cell>
        </row>
        <row r="423">
          <cell r="G423" t="str">
            <v>B014555</v>
          </cell>
          <cell r="H423" t="str">
            <v>NON-FAST</v>
          </cell>
          <cell r="I423" t="str">
            <v>Dead Stock</v>
          </cell>
          <cell r="J423" t="str">
            <v>Pcs</v>
          </cell>
          <cell r="K423">
            <v>0.87</v>
          </cell>
          <cell r="L423">
            <v>17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17</v>
          </cell>
          <cell r="T423">
            <v>14.79</v>
          </cell>
        </row>
        <row r="424">
          <cell r="G424" t="str">
            <v>B017493</v>
          </cell>
          <cell r="H424" t="str">
            <v>NON-FAST</v>
          </cell>
          <cell r="I424" t="str">
            <v>Dead Stock</v>
          </cell>
          <cell r="J424" t="str">
            <v>Pcs</v>
          </cell>
          <cell r="K424">
            <v>0.31</v>
          </cell>
          <cell r="L424">
            <v>5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5</v>
          </cell>
          <cell r="T424">
            <v>1.55</v>
          </cell>
        </row>
        <row r="425">
          <cell r="G425" t="str">
            <v>B017323</v>
          </cell>
          <cell r="H425" t="str">
            <v>NON-FAST</v>
          </cell>
          <cell r="I425" t="str">
            <v>Dead Stock</v>
          </cell>
          <cell r="J425" t="str">
            <v>Pcs</v>
          </cell>
          <cell r="K425">
            <v>0.14000000000000001</v>
          </cell>
          <cell r="L425">
            <v>10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10</v>
          </cell>
          <cell r="T425">
            <v>1.4000000000000001</v>
          </cell>
        </row>
        <row r="426">
          <cell r="G426" t="str">
            <v>B017431</v>
          </cell>
          <cell r="H426" t="str">
            <v>NON-FAST</v>
          </cell>
          <cell r="I426" t="str">
            <v>Dead Stock</v>
          </cell>
          <cell r="J426" t="str">
            <v>Pcs</v>
          </cell>
          <cell r="K426">
            <v>0.09</v>
          </cell>
          <cell r="L426">
            <v>10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10</v>
          </cell>
          <cell r="T426">
            <v>0.89999999999999991</v>
          </cell>
        </row>
        <row r="427">
          <cell r="G427" t="str">
            <v>B073478R</v>
          </cell>
          <cell r="H427" t="str">
            <v>NON-FAST</v>
          </cell>
          <cell r="I427" t="str">
            <v>Dead Stock</v>
          </cell>
          <cell r="J427" t="str">
            <v>Pcs</v>
          </cell>
          <cell r="K427">
            <v>0.73</v>
          </cell>
          <cell r="L427">
            <v>14</v>
          </cell>
          <cell r="M427">
            <v>2</v>
          </cell>
          <cell r="N427">
            <v>0</v>
          </cell>
          <cell r="O427">
            <v>2</v>
          </cell>
          <cell r="P427">
            <v>0</v>
          </cell>
          <cell r="Q427">
            <v>0</v>
          </cell>
          <cell r="R427">
            <v>0</v>
          </cell>
          <cell r="S427">
            <v>16</v>
          </cell>
          <cell r="T427">
            <v>11.68</v>
          </cell>
        </row>
        <row r="428">
          <cell r="G428" t="str">
            <v>B073478</v>
          </cell>
          <cell r="H428" t="str">
            <v>NON-FAST</v>
          </cell>
          <cell r="I428" t="str">
            <v>Dead Stock</v>
          </cell>
          <cell r="J428" t="str">
            <v>Pcs</v>
          </cell>
          <cell r="K428">
            <v>0.75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</row>
        <row r="429">
          <cell r="G429" t="str">
            <v>KIT95033</v>
          </cell>
          <cell r="H429" t="str">
            <v>NON-FAST</v>
          </cell>
          <cell r="I429" t="str">
            <v>Dead Stock</v>
          </cell>
          <cell r="J429" t="str">
            <v>Pcs</v>
          </cell>
          <cell r="K429">
            <v>5.31</v>
          </cell>
          <cell r="L429">
            <v>50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50</v>
          </cell>
          <cell r="T429">
            <v>265.5</v>
          </cell>
        </row>
        <row r="430">
          <cell r="G430" t="str">
            <v>B018990</v>
          </cell>
          <cell r="H430" t="str">
            <v>NON-FAST</v>
          </cell>
          <cell r="I430" t="str">
            <v>Dead Stock</v>
          </cell>
          <cell r="J430" t="str">
            <v>Pcs</v>
          </cell>
          <cell r="K430">
            <v>4.84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</row>
        <row r="431">
          <cell r="G431" t="str">
            <v>B001323</v>
          </cell>
          <cell r="H431" t="str">
            <v>NON-FAST</v>
          </cell>
          <cell r="I431" t="str">
            <v>Dead Stock</v>
          </cell>
          <cell r="J431" t="str">
            <v>Pcs</v>
          </cell>
          <cell r="K431">
            <v>0.16</v>
          </cell>
          <cell r="L431">
            <v>46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46</v>
          </cell>
          <cell r="T431">
            <v>7.36</v>
          </cell>
        </row>
        <row r="432">
          <cell r="G432" t="str">
            <v>567991</v>
          </cell>
          <cell r="H432" t="str">
            <v>NON-FAST</v>
          </cell>
          <cell r="I432">
            <v>0</v>
          </cell>
          <cell r="J432" t="str">
            <v>Pcs</v>
          </cell>
          <cell r="K432">
            <v>0.79</v>
          </cell>
          <cell r="L432">
            <v>1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1</v>
          </cell>
          <cell r="T432">
            <v>0.79</v>
          </cell>
        </row>
        <row r="433">
          <cell r="G433" t="str">
            <v>E40002265</v>
          </cell>
          <cell r="H433" t="str">
            <v>NON-FAST</v>
          </cell>
          <cell r="I433" t="str">
            <v>Dead Stock</v>
          </cell>
          <cell r="J433" t="str">
            <v>Pcs</v>
          </cell>
          <cell r="K433">
            <v>1.75</v>
          </cell>
          <cell r="L433">
            <v>2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2</v>
          </cell>
          <cell r="T433">
            <v>3.5</v>
          </cell>
        </row>
        <row r="434">
          <cell r="G434" t="str">
            <v>SP1A003936R</v>
          </cell>
          <cell r="H434" t="str">
            <v>NON-FAST</v>
          </cell>
          <cell r="I434" t="str">
            <v>Dead Stock</v>
          </cell>
          <cell r="J434" t="str">
            <v>Pcs</v>
          </cell>
          <cell r="K434">
            <v>22.9</v>
          </cell>
          <cell r="L434">
            <v>1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1</v>
          </cell>
          <cell r="T434">
            <v>22.9</v>
          </cell>
        </row>
        <row r="435">
          <cell r="G435" t="str">
            <v>B074024</v>
          </cell>
          <cell r="H435" t="str">
            <v>NON-FAST</v>
          </cell>
          <cell r="I435" t="str">
            <v>Dead Stock</v>
          </cell>
          <cell r="J435" t="str">
            <v>Pcs</v>
          </cell>
          <cell r="K435">
            <v>1.81</v>
          </cell>
          <cell r="L435">
            <v>1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1</v>
          </cell>
          <cell r="T435">
            <v>1.81</v>
          </cell>
        </row>
        <row r="436">
          <cell r="G436" t="str">
            <v>569244</v>
          </cell>
          <cell r="H436" t="str">
            <v>NON-FAST</v>
          </cell>
          <cell r="I436" t="str">
            <v>Dead Stock</v>
          </cell>
          <cell r="J436" t="str">
            <v>Pcs</v>
          </cell>
          <cell r="K436">
            <v>0.37</v>
          </cell>
          <cell r="L436">
            <v>3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3</v>
          </cell>
          <cell r="T436">
            <v>1.1099999999999999</v>
          </cell>
        </row>
        <row r="437">
          <cell r="G437" t="str">
            <v>B001789</v>
          </cell>
          <cell r="H437" t="str">
            <v>NON-FAST</v>
          </cell>
          <cell r="I437" t="str">
            <v>Dead Stock</v>
          </cell>
          <cell r="J437" t="str">
            <v>Pcs</v>
          </cell>
          <cell r="K437">
            <v>0.34</v>
          </cell>
          <cell r="L437">
            <v>8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8</v>
          </cell>
          <cell r="T437">
            <v>2.72</v>
          </cell>
        </row>
        <row r="438">
          <cell r="G438" t="str">
            <v>B016939</v>
          </cell>
          <cell r="H438" t="str">
            <v>NON-FAST</v>
          </cell>
          <cell r="I438" t="str">
            <v>Dead Stock</v>
          </cell>
          <cell r="J438" t="str">
            <v>Pcs</v>
          </cell>
          <cell r="K438">
            <v>7.0000000000000007E-2</v>
          </cell>
          <cell r="L438">
            <v>100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100</v>
          </cell>
          <cell r="T438">
            <v>7.0000000000000009</v>
          </cell>
        </row>
        <row r="439">
          <cell r="G439" t="str">
            <v>1A007663R</v>
          </cell>
          <cell r="H439" t="str">
            <v>NON-FAST</v>
          </cell>
          <cell r="I439" t="str">
            <v>Dead Stock</v>
          </cell>
          <cell r="J439" t="str">
            <v>Pcs</v>
          </cell>
          <cell r="K439">
            <v>0.79</v>
          </cell>
          <cell r="L439">
            <v>2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2</v>
          </cell>
          <cell r="T439">
            <v>1.58</v>
          </cell>
        </row>
        <row r="440">
          <cell r="G440" t="str">
            <v>A1911002</v>
          </cell>
          <cell r="H440" t="str">
            <v>NON-FAST</v>
          </cell>
          <cell r="I440" t="str">
            <v>Dead Stock</v>
          </cell>
          <cell r="J440" t="str">
            <v>Pcs</v>
          </cell>
          <cell r="K440">
            <v>564.49</v>
          </cell>
          <cell r="L440">
            <v>2</v>
          </cell>
          <cell r="M440">
            <v>1</v>
          </cell>
          <cell r="N440">
            <v>0</v>
          </cell>
          <cell r="O440">
            <v>1</v>
          </cell>
          <cell r="P440">
            <v>0</v>
          </cell>
          <cell r="Q440">
            <v>1</v>
          </cell>
          <cell r="R440">
            <v>1</v>
          </cell>
          <cell r="S440">
            <v>2</v>
          </cell>
          <cell r="T440">
            <v>1128.98</v>
          </cell>
        </row>
        <row r="441">
          <cell r="G441" t="str">
            <v>CM168814</v>
          </cell>
          <cell r="H441" t="str">
            <v>NON-FAST</v>
          </cell>
          <cell r="I441">
            <v>0</v>
          </cell>
          <cell r="J441" t="str">
            <v>Pcs</v>
          </cell>
          <cell r="K441">
            <v>555.95000000000005</v>
          </cell>
          <cell r="L441">
            <v>1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1</v>
          </cell>
          <cell r="T441">
            <v>555.95000000000005</v>
          </cell>
        </row>
        <row r="442">
          <cell r="G442" t="str">
            <v>B073667SP</v>
          </cell>
          <cell r="H442" t="str">
            <v>NON-FAST</v>
          </cell>
          <cell r="I442" t="str">
            <v>Dead Stock</v>
          </cell>
          <cell r="J442" t="str">
            <v>Pcs</v>
          </cell>
          <cell r="K442">
            <v>65.150000000000006</v>
          </cell>
          <cell r="L442">
            <v>4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4</v>
          </cell>
          <cell r="T442">
            <v>260.60000000000002</v>
          </cell>
        </row>
        <row r="443">
          <cell r="G443" t="str">
            <v>B073882WR</v>
          </cell>
          <cell r="H443" t="str">
            <v>NON-FAST</v>
          </cell>
          <cell r="I443" t="str">
            <v>Dead Stock</v>
          </cell>
          <cell r="J443" t="str">
            <v>Pcs</v>
          </cell>
          <cell r="K443">
            <v>14.55</v>
          </cell>
          <cell r="L443">
            <v>5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5</v>
          </cell>
          <cell r="T443">
            <v>72.75</v>
          </cell>
        </row>
        <row r="444">
          <cell r="G444" t="str">
            <v>569241</v>
          </cell>
          <cell r="H444" t="str">
            <v>NON-FAST</v>
          </cell>
          <cell r="I444" t="str">
            <v>Dead Stock</v>
          </cell>
          <cell r="J444" t="str">
            <v>Pcs</v>
          </cell>
          <cell r="K444">
            <v>0.45</v>
          </cell>
          <cell r="L444">
            <v>5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5</v>
          </cell>
          <cell r="T444">
            <v>2.25</v>
          </cell>
        </row>
        <row r="445">
          <cell r="G445" t="str">
            <v>KIT95036</v>
          </cell>
          <cell r="H445" t="str">
            <v>NON-FAST</v>
          </cell>
          <cell r="I445" t="str">
            <v>Dead Stock</v>
          </cell>
          <cell r="J445" t="str">
            <v>Pcs</v>
          </cell>
          <cell r="K445">
            <v>1.21</v>
          </cell>
          <cell r="L445">
            <v>8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1</v>
          </cell>
          <cell r="S445">
            <v>7</v>
          </cell>
          <cell r="T445">
            <v>8.4699999999999989</v>
          </cell>
        </row>
        <row r="446">
          <cell r="G446" t="str">
            <v>SP126050014</v>
          </cell>
          <cell r="H446" t="str">
            <v>NON-FAST</v>
          </cell>
          <cell r="I446" t="str">
            <v>Dead Stock</v>
          </cell>
          <cell r="J446" t="str">
            <v>Pcs</v>
          </cell>
          <cell r="K446">
            <v>0.98</v>
          </cell>
          <cell r="L446">
            <v>8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8</v>
          </cell>
          <cell r="T446">
            <v>7.84</v>
          </cell>
        </row>
        <row r="447">
          <cell r="G447" t="str">
            <v>940005</v>
          </cell>
          <cell r="H447" t="str">
            <v>NON-FAST</v>
          </cell>
          <cell r="I447" t="str">
            <v>Dead Stock</v>
          </cell>
          <cell r="J447" t="str">
            <v>Pcs</v>
          </cell>
          <cell r="K447">
            <v>3.69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</row>
        <row r="448">
          <cell r="G448" t="str">
            <v>940006</v>
          </cell>
          <cell r="H448" t="str">
            <v>NON-FAST</v>
          </cell>
          <cell r="I448">
            <v>0</v>
          </cell>
          <cell r="J448" t="str">
            <v>Pcs</v>
          </cell>
          <cell r="K448">
            <v>3.69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</row>
        <row r="449">
          <cell r="G449" t="str">
            <v>122032014</v>
          </cell>
          <cell r="H449" t="str">
            <v>NON-FAST</v>
          </cell>
          <cell r="I449" t="str">
            <v>Dead Stock</v>
          </cell>
          <cell r="J449" t="str">
            <v>Pcs</v>
          </cell>
          <cell r="K449">
            <v>1.48</v>
          </cell>
          <cell r="L449">
            <v>3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3</v>
          </cell>
          <cell r="T449">
            <v>4.4399999999999995</v>
          </cell>
        </row>
        <row r="450">
          <cell r="G450" t="str">
            <v>20108</v>
          </cell>
          <cell r="H450" t="str">
            <v>NON-FAST</v>
          </cell>
          <cell r="I450" t="str">
            <v>Dead Stock</v>
          </cell>
          <cell r="J450" t="str">
            <v>Pcs</v>
          </cell>
          <cell r="K450">
            <v>0.11</v>
          </cell>
          <cell r="L450">
            <v>2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2</v>
          </cell>
          <cell r="T450">
            <v>0.22</v>
          </cell>
        </row>
        <row r="451">
          <cell r="G451" t="str">
            <v>B042758</v>
          </cell>
          <cell r="H451" t="str">
            <v>NON-FAST</v>
          </cell>
          <cell r="I451" t="str">
            <v>Dead Stock</v>
          </cell>
          <cell r="J451" t="str">
            <v>Pcs</v>
          </cell>
          <cell r="K451">
            <v>2.0099999999999998</v>
          </cell>
          <cell r="L451">
            <v>2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2</v>
          </cell>
          <cell r="T451">
            <v>4.0199999999999996</v>
          </cell>
        </row>
        <row r="452">
          <cell r="G452" t="str">
            <v>E90303028</v>
          </cell>
          <cell r="H452" t="str">
            <v>NON-FAST</v>
          </cell>
          <cell r="I452" t="str">
            <v>Dead Stock</v>
          </cell>
          <cell r="J452" t="str">
            <v>Pcs</v>
          </cell>
          <cell r="K452">
            <v>1.48</v>
          </cell>
          <cell r="L452">
            <v>1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1</v>
          </cell>
          <cell r="T452">
            <v>1.48</v>
          </cell>
        </row>
        <row r="453">
          <cell r="G453" t="str">
            <v>E43502770</v>
          </cell>
          <cell r="H453" t="str">
            <v>NON-FAST</v>
          </cell>
          <cell r="I453" t="str">
            <v>Dead Stock</v>
          </cell>
          <cell r="J453" t="str">
            <v>Pcs</v>
          </cell>
          <cell r="K453">
            <v>16.39</v>
          </cell>
          <cell r="L453">
            <v>1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1</v>
          </cell>
          <cell r="T453">
            <v>16.39</v>
          </cell>
        </row>
        <row r="454">
          <cell r="G454" t="str">
            <v>83041R</v>
          </cell>
          <cell r="H454" t="str">
            <v>NON-FAST</v>
          </cell>
          <cell r="I454" t="str">
            <v>Dead Stock</v>
          </cell>
          <cell r="J454" t="str">
            <v>Pcs</v>
          </cell>
          <cell r="K454">
            <v>1.51</v>
          </cell>
          <cell r="L454">
            <v>4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4</v>
          </cell>
          <cell r="T454">
            <v>6.04</v>
          </cell>
        </row>
        <row r="455">
          <cell r="G455" t="str">
            <v>604557</v>
          </cell>
          <cell r="H455" t="str">
            <v>NON-FAST</v>
          </cell>
          <cell r="I455" t="str">
            <v>Dead Stock</v>
          </cell>
          <cell r="J455" t="str">
            <v>Pcs</v>
          </cell>
          <cell r="K455">
            <v>0.14000000000000001</v>
          </cell>
          <cell r="L455">
            <v>4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4</v>
          </cell>
          <cell r="T455">
            <v>0.56000000000000005</v>
          </cell>
        </row>
        <row r="456">
          <cell r="G456" t="str">
            <v>567990</v>
          </cell>
          <cell r="H456" t="str">
            <v>FAST</v>
          </cell>
          <cell r="I456">
            <v>0</v>
          </cell>
          <cell r="J456" t="str">
            <v>Pcs</v>
          </cell>
          <cell r="K456">
            <v>1.1000000000000001</v>
          </cell>
          <cell r="L456">
            <v>3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3</v>
          </cell>
          <cell r="T456">
            <v>3.3000000000000003</v>
          </cell>
        </row>
        <row r="457">
          <cell r="G457" t="str">
            <v>691970</v>
          </cell>
          <cell r="H457" t="str">
            <v>FAST</v>
          </cell>
          <cell r="I457" t="str">
            <v>Dead Stock</v>
          </cell>
          <cell r="J457" t="str">
            <v>Pcs</v>
          </cell>
          <cell r="K457">
            <v>4.0633333333333335</v>
          </cell>
          <cell r="L457">
            <v>15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7</v>
          </cell>
          <cell r="R457">
            <v>7</v>
          </cell>
          <cell r="S457">
            <v>8</v>
          </cell>
          <cell r="T457">
            <v>32.506666666666668</v>
          </cell>
        </row>
        <row r="458">
          <cell r="G458" t="str">
            <v>B025601</v>
          </cell>
          <cell r="H458" t="str">
            <v>NON-FAST</v>
          </cell>
          <cell r="I458" t="str">
            <v>Dead Stock</v>
          </cell>
          <cell r="J458" t="str">
            <v>Pcs</v>
          </cell>
          <cell r="K458">
            <v>0.68</v>
          </cell>
          <cell r="L458">
            <v>1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1</v>
          </cell>
          <cell r="T458">
            <v>0.68</v>
          </cell>
        </row>
        <row r="459">
          <cell r="G459" t="str">
            <v>119735</v>
          </cell>
          <cell r="H459" t="str">
            <v>NON-FAST</v>
          </cell>
          <cell r="I459" t="str">
            <v>Dead Stock</v>
          </cell>
          <cell r="J459" t="str">
            <v>Pcs</v>
          </cell>
          <cell r="K459">
            <v>0.1</v>
          </cell>
          <cell r="L459">
            <v>13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13</v>
          </cell>
          <cell r="T459">
            <v>1.3</v>
          </cell>
        </row>
        <row r="460">
          <cell r="G460" t="str">
            <v>120170018</v>
          </cell>
          <cell r="H460" t="str">
            <v>NON-FAST</v>
          </cell>
          <cell r="I460" t="str">
            <v>Dead Stock</v>
          </cell>
          <cell r="J460" t="str">
            <v>Pcs</v>
          </cell>
          <cell r="K460">
            <v>0.26</v>
          </cell>
          <cell r="L460">
            <v>9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9</v>
          </cell>
          <cell r="T460">
            <v>2.34</v>
          </cell>
        </row>
        <row r="461">
          <cell r="G461" t="str">
            <v>940070</v>
          </cell>
          <cell r="H461" t="str">
            <v>NON-FAST</v>
          </cell>
          <cell r="I461" t="str">
            <v>Dead Stock</v>
          </cell>
          <cell r="J461" t="str">
            <v>Pcs</v>
          </cell>
          <cell r="K461">
            <v>0.44</v>
          </cell>
          <cell r="L461">
            <v>1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1</v>
          </cell>
          <cell r="T461">
            <v>0.44</v>
          </cell>
        </row>
        <row r="462">
          <cell r="G462" t="str">
            <v>B015483</v>
          </cell>
          <cell r="H462" t="str">
            <v>NON-FAST</v>
          </cell>
          <cell r="I462" t="str">
            <v>Dead Stock</v>
          </cell>
          <cell r="J462" t="str">
            <v>Pcs</v>
          </cell>
          <cell r="K462">
            <v>0.12</v>
          </cell>
          <cell r="L462">
            <v>84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84</v>
          </cell>
          <cell r="T462">
            <v>10.08</v>
          </cell>
        </row>
        <row r="463">
          <cell r="G463" t="str">
            <v>B018471</v>
          </cell>
          <cell r="H463" t="str">
            <v>NON-FAST</v>
          </cell>
          <cell r="I463" t="str">
            <v>Dead Stock</v>
          </cell>
          <cell r="J463" t="str">
            <v>Pcs</v>
          </cell>
          <cell r="K463">
            <v>9.16</v>
          </cell>
          <cell r="L463">
            <v>10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10</v>
          </cell>
          <cell r="T463">
            <v>91.6</v>
          </cell>
        </row>
        <row r="464">
          <cell r="G464" t="str">
            <v>1A003603R</v>
          </cell>
          <cell r="H464" t="str">
            <v>NON-FAST</v>
          </cell>
          <cell r="I464" t="str">
            <v>Dead Stock</v>
          </cell>
          <cell r="J464" t="str">
            <v>Pcs</v>
          </cell>
          <cell r="K464">
            <v>6.24</v>
          </cell>
          <cell r="L464">
            <v>4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4</v>
          </cell>
          <cell r="T464">
            <v>24.96</v>
          </cell>
        </row>
        <row r="465">
          <cell r="G465" t="str">
            <v>604758</v>
          </cell>
          <cell r="H465" t="str">
            <v>NON-FAST</v>
          </cell>
          <cell r="I465">
            <v>0</v>
          </cell>
          <cell r="J465" t="str">
            <v>Pcs</v>
          </cell>
          <cell r="K465">
            <v>0.1</v>
          </cell>
          <cell r="L465">
            <v>9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9</v>
          </cell>
          <cell r="T465">
            <v>0.9</v>
          </cell>
        </row>
        <row r="466">
          <cell r="G466" t="str">
            <v>B024579</v>
          </cell>
          <cell r="H466" t="str">
            <v>NON-FAST</v>
          </cell>
          <cell r="I466" t="str">
            <v>Dead Stock</v>
          </cell>
          <cell r="J466" t="str">
            <v>Pcs</v>
          </cell>
          <cell r="K466">
            <v>2.7</v>
          </cell>
          <cell r="L466">
            <v>4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4</v>
          </cell>
          <cell r="T466">
            <v>10.8</v>
          </cell>
        </row>
        <row r="467">
          <cell r="G467" t="str">
            <v>B073538</v>
          </cell>
          <cell r="H467" t="str">
            <v>NON-FAST</v>
          </cell>
          <cell r="I467" t="str">
            <v>Dead Stock</v>
          </cell>
          <cell r="J467" t="str">
            <v>Pcs</v>
          </cell>
          <cell r="K467">
            <v>1.34</v>
          </cell>
          <cell r="L467">
            <v>5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5</v>
          </cell>
          <cell r="T467">
            <v>6.7</v>
          </cell>
        </row>
        <row r="468">
          <cell r="G468" t="str">
            <v>B001581R</v>
          </cell>
          <cell r="H468" t="str">
            <v>NON-FAST</v>
          </cell>
          <cell r="I468" t="str">
            <v>Dead Stock</v>
          </cell>
          <cell r="J468" t="str">
            <v>Pcs</v>
          </cell>
          <cell r="K468">
            <v>3.14</v>
          </cell>
          <cell r="L468">
            <v>3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1</v>
          </cell>
          <cell r="R468">
            <v>1</v>
          </cell>
          <cell r="S468">
            <v>2</v>
          </cell>
          <cell r="T468">
            <v>6.28</v>
          </cell>
        </row>
        <row r="469">
          <cell r="G469" t="str">
            <v>B003228</v>
          </cell>
          <cell r="H469" t="str">
            <v>NON-FAST</v>
          </cell>
          <cell r="I469" t="str">
            <v>Dead Stock</v>
          </cell>
          <cell r="J469" t="str">
            <v>Pcs</v>
          </cell>
          <cell r="K469">
            <v>0.09</v>
          </cell>
          <cell r="L469">
            <v>50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50</v>
          </cell>
          <cell r="T469">
            <v>4.5</v>
          </cell>
        </row>
        <row r="470">
          <cell r="G470" t="str">
            <v>B073874</v>
          </cell>
          <cell r="H470" t="str">
            <v>NON-FAST</v>
          </cell>
          <cell r="I470" t="str">
            <v>Dead Stock</v>
          </cell>
          <cell r="J470" t="str">
            <v>Pcs</v>
          </cell>
          <cell r="K470">
            <v>0.99</v>
          </cell>
          <cell r="L470">
            <v>5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5</v>
          </cell>
          <cell r="T470">
            <v>4.95</v>
          </cell>
        </row>
        <row r="471">
          <cell r="G471" t="str">
            <v>ED43751</v>
          </cell>
          <cell r="H471" t="str">
            <v>NON-FAST</v>
          </cell>
          <cell r="I471" t="str">
            <v>Dead Stock</v>
          </cell>
          <cell r="J471" t="str">
            <v>Pcs</v>
          </cell>
          <cell r="K471">
            <v>0.72</v>
          </cell>
          <cell r="L471">
            <v>3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3</v>
          </cell>
          <cell r="T471">
            <v>2.16</v>
          </cell>
        </row>
        <row r="472">
          <cell r="G472" t="str">
            <v>B016387</v>
          </cell>
          <cell r="H472" t="str">
            <v>NON-FAST</v>
          </cell>
          <cell r="I472" t="str">
            <v>Dead Stock</v>
          </cell>
          <cell r="J472" t="str">
            <v>Pcs</v>
          </cell>
          <cell r="K472">
            <v>0.45</v>
          </cell>
          <cell r="L472">
            <v>5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5</v>
          </cell>
          <cell r="T472">
            <v>2.25</v>
          </cell>
        </row>
        <row r="473">
          <cell r="G473" t="str">
            <v>692249</v>
          </cell>
          <cell r="H473" t="str">
            <v>FAST</v>
          </cell>
          <cell r="I473">
            <v>0</v>
          </cell>
          <cell r="J473" t="str">
            <v>Pcs</v>
          </cell>
          <cell r="K473">
            <v>2.7933333333333334</v>
          </cell>
          <cell r="L473">
            <v>82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1</v>
          </cell>
          <cell r="R473">
            <v>1</v>
          </cell>
          <cell r="S473">
            <v>81</v>
          </cell>
          <cell r="T473">
            <v>226.26000000000002</v>
          </cell>
        </row>
        <row r="474">
          <cell r="G474" t="str">
            <v>B002101</v>
          </cell>
          <cell r="H474" t="str">
            <v>NON-FAST</v>
          </cell>
          <cell r="I474" t="str">
            <v>Dead Stock</v>
          </cell>
          <cell r="J474" t="str">
            <v>Pcs</v>
          </cell>
          <cell r="K474">
            <v>1.1200000000000001</v>
          </cell>
          <cell r="L474">
            <v>2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1</v>
          </cell>
          <cell r="R474">
            <v>1</v>
          </cell>
          <cell r="S474">
            <v>1</v>
          </cell>
          <cell r="T474">
            <v>1.1200000000000001</v>
          </cell>
        </row>
        <row r="475">
          <cell r="G475" t="str">
            <v>129015015</v>
          </cell>
          <cell r="H475" t="str">
            <v>NON-FAST</v>
          </cell>
          <cell r="I475" t="str">
            <v>Dead Stock</v>
          </cell>
          <cell r="J475" t="str">
            <v>Pcs</v>
          </cell>
          <cell r="K475">
            <v>0.09</v>
          </cell>
          <cell r="L475">
            <v>14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14</v>
          </cell>
          <cell r="T475">
            <v>1.26</v>
          </cell>
        </row>
        <row r="476">
          <cell r="G476" t="str">
            <v>243303R</v>
          </cell>
          <cell r="H476" t="str">
            <v>FAST</v>
          </cell>
          <cell r="I476" t="str">
            <v>Dead Stock</v>
          </cell>
          <cell r="J476" t="str">
            <v>Pcs</v>
          </cell>
          <cell r="K476">
            <v>1.48</v>
          </cell>
          <cell r="L476">
            <v>3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3</v>
          </cell>
          <cell r="T476">
            <v>4.4399999999999995</v>
          </cell>
        </row>
        <row r="477">
          <cell r="G477" t="str">
            <v>B073853</v>
          </cell>
          <cell r="H477" t="str">
            <v>NON-FAST</v>
          </cell>
          <cell r="I477" t="str">
            <v>Dead Stock</v>
          </cell>
          <cell r="J477" t="str">
            <v>Pcs</v>
          </cell>
          <cell r="K477">
            <v>1.21</v>
          </cell>
          <cell r="L477">
            <v>11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11</v>
          </cell>
          <cell r="T477">
            <v>13.309999999999999</v>
          </cell>
        </row>
        <row r="478">
          <cell r="G478" t="str">
            <v>B074905</v>
          </cell>
          <cell r="H478" t="str">
            <v>NON-FAST</v>
          </cell>
          <cell r="I478" t="str">
            <v>Dead Stock</v>
          </cell>
          <cell r="J478" t="str">
            <v>Pcs</v>
          </cell>
          <cell r="K478">
            <v>1.26</v>
          </cell>
          <cell r="L478">
            <v>11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11</v>
          </cell>
          <cell r="T478">
            <v>13.86</v>
          </cell>
        </row>
        <row r="479">
          <cell r="G479" t="str">
            <v>587963</v>
          </cell>
          <cell r="H479" t="str">
            <v>NON-FAST</v>
          </cell>
          <cell r="I479" t="str">
            <v>Dead Stock</v>
          </cell>
          <cell r="J479" t="str">
            <v>Pcs</v>
          </cell>
          <cell r="K479">
            <v>29.33</v>
          </cell>
          <cell r="L479">
            <v>4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4</v>
          </cell>
          <cell r="T479">
            <v>117.32</v>
          </cell>
        </row>
        <row r="480">
          <cell r="G480" t="str">
            <v>109012P</v>
          </cell>
          <cell r="H480" t="str">
            <v>NON-FAST</v>
          </cell>
          <cell r="I480">
            <v>0</v>
          </cell>
          <cell r="J480" t="str">
            <v>Pcs</v>
          </cell>
          <cell r="K480">
            <v>4.0199999999999996</v>
          </cell>
          <cell r="L480">
            <v>17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17</v>
          </cell>
          <cell r="T480">
            <v>68.339999999999989</v>
          </cell>
        </row>
        <row r="481">
          <cell r="G481" t="str">
            <v>B002551</v>
          </cell>
          <cell r="H481" t="str">
            <v>NON-FAST</v>
          </cell>
          <cell r="I481" t="str">
            <v>Dead Stock</v>
          </cell>
          <cell r="J481" t="str">
            <v>Pcs</v>
          </cell>
          <cell r="K481">
            <v>21.74</v>
          </cell>
          <cell r="L481">
            <v>4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4</v>
          </cell>
          <cell r="T481">
            <v>86.96</v>
          </cell>
        </row>
        <row r="482">
          <cell r="G482" t="str">
            <v>30072</v>
          </cell>
          <cell r="H482" t="str">
            <v>NON-FAST</v>
          </cell>
          <cell r="I482" t="str">
            <v>Dead Stock</v>
          </cell>
          <cell r="J482" t="str">
            <v>Pcs</v>
          </cell>
          <cell r="K482">
            <v>0.12</v>
          </cell>
          <cell r="L482">
            <v>10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10</v>
          </cell>
          <cell r="T482">
            <v>1.2</v>
          </cell>
        </row>
        <row r="483">
          <cell r="G483" t="str">
            <v>B073815</v>
          </cell>
          <cell r="H483" t="str">
            <v>NON-FAST</v>
          </cell>
          <cell r="I483" t="str">
            <v>Dead Stock</v>
          </cell>
          <cell r="J483" t="str">
            <v>Pcs</v>
          </cell>
          <cell r="K483">
            <v>1.07</v>
          </cell>
          <cell r="L483">
            <v>82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1</v>
          </cell>
          <cell r="R483">
            <v>1</v>
          </cell>
          <cell r="S483">
            <v>81</v>
          </cell>
          <cell r="T483">
            <v>86.67</v>
          </cell>
        </row>
        <row r="484">
          <cell r="G484" t="str">
            <v>B073816</v>
          </cell>
          <cell r="H484" t="str">
            <v>NON-FAST</v>
          </cell>
          <cell r="I484" t="str">
            <v>Dead Stock</v>
          </cell>
          <cell r="J484" t="str">
            <v>Pcs</v>
          </cell>
          <cell r="K484">
            <v>1.07</v>
          </cell>
          <cell r="L484">
            <v>86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1</v>
          </cell>
          <cell r="R484">
            <v>1</v>
          </cell>
          <cell r="S484">
            <v>85</v>
          </cell>
          <cell r="T484">
            <v>90.95</v>
          </cell>
        </row>
        <row r="485">
          <cell r="G485" t="str">
            <v>4-00-8RP</v>
          </cell>
          <cell r="H485" t="str">
            <v>NON-FAST</v>
          </cell>
          <cell r="I485">
            <v>0</v>
          </cell>
          <cell r="J485" t="str">
            <v>Pcs</v>
          </cell>
          <cell r="K485">
            <v>0.89</v>
          </cell>
          <cell r="L485">
            <v>1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1</v>
          </cell>
          <cell r="T485">
            <v>0.89</v>
          </cell>
        </row>
        <row r="486">
          <cell r="G486" t="str">
            <v>644839R</v>
          </cell>
          <cell r="H486" t="str">
            <v>NON-FAST</v>
          </cell>
          <cell r="I486" t="str">
            <v>Dead Stock</v>
          </cell>
          <cell r="J486" t="str">
            <v>Pcs</v>
          </cell>
          <cell r="K486">
            <v>0.79</v>
          </cell>
          <cell r="L486">
            <v>1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1</v>
          </cell>
          <cell r="T486">
            <v>0.79</v>
          </cell>
        </row>
        <row r="487">
          <cell r="G487" t="str">
            <v>644837R</v>
          </cell>
          <cell r="H487" t="str">
            <v>NON-FAST</v>
          </cell>
          <cell r="I487" t="str">
            <v>Dead Stock</v>
          </cell>
          <cell r="J487" t="str">
            <v>Pcs</v>
          </cell>
          <cell r="K487">
            <v>5.64</v>
          </cell>
          <cell r="L487">
            <v>2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2</v>
          </cell>
          <cell r="T487">
            <v>11.28</v>
          </cell>
        </row>
        <row r="488">
          <cell r="G488" t="str">
            <v>B019214 </v>
          </cell>
          <cell r="H488" t="str">
            <v>NON-FAST</v>
          </cell>
          <cell r="I488" t="str">
            <v>Dead Stock</v>
          </cell>
          <cell r="J488" t="str">
            <v>Pcs</v>
          </cell>
          <cell r="K488">
            <v>13.7</v>
          </cell>
          <cell r="L488">
            <v>4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4</v>
          </cell>
          <cell r="T488">
            <v>54.8</v>
          </cell>
        </row>
        <row r="489">
          <cell r="G489" t="str">
            <v>112867R </v>
          </cell>
          <cell r="H489" t="str">
            <v>NON-FAST</v>
          </cell>
          <cell r="I489">
            <v>0</v>
          </cell>
          <cell r="J489" t="str">
            <v>Pcs</v>
          </cell>
          <cell r="K489">
            <v>0.61</v>
          </cell>
          <cell r="L489">
            <v>8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8</v>
          </cell>
          <cell r="T489">
            <v>4.88</v>
          </cell>
        </row>
        <row r="490">
          <cell r="G490" t="str">
            <v>B023940 </v>
          </cell>
          <cell r="H490" t="str">
            <v>NON-FAST</v>
          </cell>
          <cell r="I490" t="str">
            <v>Dead Stock</v>
          </cell>
          <cell r="J490" t="str">
            <v>Pcs</v>
          </cell>
          <cell r="K490">
            <v>6.6</v>
          </cell>
          <cell r="L490">
            <v>5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5</v>
          </cell>
          <cell r="T490">
            <v>33</v>
          </cell>
        </row>
        <row r="491">
          <cell r="G491" t="str">
            <v>111498</v>
          </cell>
          <cell r="H491" t="str">
            <v>NON-FAST</v>
          </cell>
          <cell r="I491" t="str">
            <v>Dead Stock</v>
          </cell>
          <cell r="J491" t="str">
            <v>Pcs</v>
          </cell>
          <cell r="K491">
            <v>2.89</v>
          </cell>
          <cell r="L491">
            <v>5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5</v>
          </cell>
          <cell r="T491">
            <v>14.450000000000001</v>
          </cell>
        </row>
        <row r="492">
          <cell r="G492" t="str">
            <v>15594</v>
          </cell>
          <cell r="H492" t="str">
            <v>NON-FAST</v>
          </cell>
          <cell r="I492">
            <v>0</v>
          </cell>
          <cell r="J492" t="str">
            <v>Pcs</v>
          </cell>
          <cell r="K492">
            <v>0.31</v>
          </cell>
          <cell r="L492">
            <v>2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1</v>
          </cell>
          <cell r="R492">
            <v>1</v>
          </cell>
          <cell r="S492">
            <v>1</v>
          </cell>
          <cell r="T492">
            <v>0.31</v>
          </cell>
        </row>
        <row r="493">
          <cell r="G493" t="str">
            <v>12790</v>
          </cell>
          <cell r="H493" t="str">
            <v>NON-FAST</v>
          </cell>
          <cell r="I493" t="str">
            <v>Dead Stock</v>
          </cell>
          <cell r="J493" t="str">
            <v>Pcs</v>
          </cell>
          <cell r="K493">
            <v>0.06</v>
          </cell>
          <cell r="L493">
            <v>50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50</v>
          </cell>
          <cell r="T493">
            <v>3</v>
          </cell>
        </row>
        <row r="494">
          <cell r="G494" t="str">
            <v>17702</v>
          </cell>
          <cell r="H494" t="str">
            <v>NON-FAST</v>
          </cell>
          <cell r="I494" t="str">
            <v>Dead Stock</v>
          </cell>
          <cell r="J494" t="str">
            <v>Pcs</v>
          </cell>
          <cell r="K494">
            <v>0.1</v>
          </cell>
          <cell r="L494">
            <v>30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30</v>
          </cell>
          <cell r="T494">
            <v>3</v>
          </cell>
        </row>
        <row r="495">
          <cell r="G495" t="str">
            <v>108356</v>
          </cell>
          <cell r="H495" t="str">
            <v>NON-FAST</v>
          </cell>
          <cell r="I495" t="str">
            <v>Dead Stock</v>
          </cell>
          <cell r="J495" t="str">
            <v>Pcs</v>
          </cell>
          <cell r="K495">
            <v>0.13</v>
          </cell>
          <cell r="L495">
            <v>9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9</v>
          </cell>
          <cell r="T495">
            <v>1.17</v>
          </cell>
        </row>
        <row r="496">
          <cell r="G496" t="str">
            <v>111356</v>
          </cell>
          <cell r="H496" t="str">
            <v>NON-FAST</v>
          </cell>
          <cell r="I496" t="str">
            <v>Dead Stock</v>
          </cell>
          <cell r="J496" t="str">
            <v>Pcs</v>
          </cell>
          <cell r="K496">
            <v>0.28999999999999998</v>
          </cell>
          <cell r="L496">
            <v>9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9</v>
          </cell>
          <cell r="T496">
            <v>2.61</v>
          </cell>
        </row>
        <row r="497">
          <cell r="G497" t="str">
            <v>115531</v>
          </cell>
          <cell r="H497" t="str">
            <v>NON-FAST</v>
          </cell>
          <cell r="I497" t="str">
            <v>Dead Stock</v>
          </cell>
          <cell r="J497" t="str">
            <v>Pcs</v>
          </cell>
          <cell r="K497">
            <v>0.13</v>
          </cell>
          <cell r="L497">
            <v>25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25</v>
          </cell>
          <cell r="T497">
            <v>3.25</v>
          </cell>
        </row>
        <row r="498">
          <cell r="G498" t="str">
            <v>117401</v>
          </cell>
          <cell r="H498" t="str">
            <v>NON-FAST</v>
          </cell>
          <cell r="I498" t="str">
            <v>Dead Stock</v>
          </cell>
          <cell r="J498" t="str">
            <v>Pcs</v>
          </cell>
          <cell r="K498">
            <v>0.27</v>
          </cell>
          <cell r="L498">
            <v>4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4</v>
          </cell>
          <cell r="T498">
            <v>1.08</v>
          </cell>
        </row>
        <row r="499">
          <cell r="G499" t="str">
            <v>117402</v>
          </cell>
          <cell r="H499" t="str">
            <v>NON-FAST</v>
          </cell>
          <cell r="I499" t="str">
            <v>Dead Stock</v>
          </cell>
          <cell r="J499" t="str">
            <v>Pcs</v>
          </cell>
          <cell r="K499">
            <v>0.14000000000000001</v>
          </cell>
          <cell r="L499">
            <v>25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25</v>
          </cell>
          <cell r="T499">
            <v>3.5000000000000004</v>
          </cell>
        </row>
        <row r="500">
          <cell r="G500" t="str">
            <v>132134</v>
          </cell>
          <cell r="H500" t="str">
            <v>NON-FAST</v>
          </cell>
          <cell r="I500" t="str">
            <v>Dead Stock</v>
          </cell>
          <cell r="J500" t="str">
            <v>Pcs</v>
          </cell>
          <cell r="K500">
            <v>0.19</v>
          </cell>
          <cell r="L500">
            <v>10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10</v>
          </cell>
          <cell r="T500">
            <v>1.9</v>
          </cell>
        </row>
        <row r="501">
          <cell r="G501" t="str">
            <v>150579</v>
          </cell>
          <cell r="H501" t="str">
            <v>NON-FAST</v>
          </cell>
          <cell r="I501" t="str">
            <v>Dead Stock</v>
          </cell>
          <cell r="J501" t="str">
            <v>Pcs</v>
          </cell>
          <cell r="K501">
            <v>0.08</v>
          </cell>
          <cell r="L501">
            <v>10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10</v>
          </cell>
          <cell r="T501">
            <v>0.8</v>
          </cell>
        </row>
        <row r="502">
          <cell r="G502" t="str">
            <v>151924</v>
          </cell>
          <cell r="H502" t="str">
            <v>NON-FAST</v>
          </cell>
          <cell r="I502">
            <v>0</v>
          </cell>
          <cell r="J502" t="str">
            <v>Pcs</v>
          </cell>
          <cell r="K502">
            <v>4.5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</row>
        <row r="503">
          <cell r="G503" t="str">
            <v>286406</v>
          </cell>
          <cell r="H503" t="str">
            <v>NON-FAST</v>
          </cell>
          <cell r="I503" t="str">
            <v>Dead Stock</v>
          </cell>
          <cell r="J503" t="str">
            <v>Pcs</v>
          </cell>
          <cell r="K503">
            <v>0.06</v>
          </cell>
          <cell r="L503">
            <v>1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1</v>
          </cell>
          <cell r="T503">
            <v>0.06</v>
          </cell>
        </row>
        <row r="504">
          <cell r="G504" t="str">
            <v>485868</v>
          </cell>
          <cell r="H504" t="str">
            <v>NON-FAST</v>
          </cell>
          <cell r="I504" t="str">
            <v>Dead Stock</v>
          </cell>
          <cell r="J504" t="str">
            <v>Pcs</v>
          </cell>
          <cell r="K504">
            <v>0.16</v>
          </cell>
          <cell r="L504">
            <v>10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10</v>
          </cell>
          <cell r="T504">
            <v>1.6</v>
          </cell>
        </row>
        <row r="505">
          <cell r="G505" t="str">
            <v>567581</v>
          </cell>
          <cell r="H505" t="str">
            <v>NON-FAST</v>
          </cell>
          <cell r="I505" t="str">
            <v>Dead Stock</v>
          </cell>
          <cell r="J505" t="str">
            <v>Pcs</v>
          </cell>
          <cell r="K505">
            <v>0.77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</row>
        <row r="506">
          <cell r="G506" t="str">
            <v>587971</v>
          </cell>
          <cell r="H506" t="str">
            <v>NON-FAST</v>
          </cell>
          <cell r="I506" t="str">
            <v>Dead Stock</v>
          </cell>
          <cell r="J506" t="str">
            <v>Pcs</v>
          </cell>
          <cell r="K506">
            <v>29.5</v>
          </cell>
          <cell r="L506">
            <v>3</v>
          </cell>
          <cell r="M506">
            <v>1</v>
          </cell>
          <cell r="N506">
            <v>0</v>
          </cell>
          <cell r="O506">
            <v>1</v>
          </cell>
          <cell r="P506">
            <v>0</v>
          </cell>
          <cell r="Q506">
            <v>1</v>
          </cell>
          <cell r="R506">
            <v>1</v>
          </cell>
          <cell r="S506">
            <v>3</v>
          </cell>
          <cell r="T506">
            <v>88.5</v>
          </cell>
        </row>
        <row r="507">
          <cell r="G507" t="str">
            <v>604509</v>
          </cell>
          <cell r="H507" t="str">
            <v>FAST</v>
          </cell>
          <cell r="I507">
            <v>0</v>
          </cell>
          <cell r="J507" t="str">
            <v>Pcs</v>
          </cell>
          <cell r="K507">
            <v>0.27</v>
          </cell>
          <cell r="L507">
            <v>1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1</v>
          </cell>
          <cell r="R507">
            <v>1</v>
          </cell>
          <cell r="S507">
            <v>0</v>
          </cell>
          <cell r="T507">
            <v>0</v>
          </cell>
        </row>
        <row r="508">
          <cell r="G508" t="str">
            <v>604689</v>
          </cell>
          <cell r="H508" t="str">
            <v>NON-FAST</v>
          </cell>
          <cell r="I508" t="str">
            <v>Dead Stock</v>
          </cell>
          <cell r="J508" t="str">
            <v>Pcs</v>
          </cell>
          <cell r="K508">
            <v>0.17</v>
          </cell>
          <cell r="L508">
            <v>10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10</v>
          </cell>
          <cell r="T508">
            <v>1.7000000000000002</v>
          </cell>
        </row>
        <row r="509">
          <cell r="G509" t="str">
            <v>604690</v>
          </cell>
          <cell r="H509" t="str">
            <v>NON-FAST</v>
          </cell>
          <cell r="I509" t="str">
            <v>Dead Stock</v>
          </cell>
          <cell r="J509" t="str">
            <v>Pcs</v>
          </cell>
          <cell r="K509">
            <v>0.17</v>
          </cell>
          <cell r="L509">
            <v>10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10</v>
          </cell>
          <cell r="T509">
            <v>1.7000000000000002</v>
          </cell>
        </row>
        <row r="510">
          <cell r="G510" t="str">
            <v>632292</v>
          </cell>
          <cell r="H510" t="str">
            <v>NON-FAST</v>
          </cell>
          <cell r="I510">
            <v>0</v>
          </cell>
          <cell r="J510" t="str">
            <v>Pcs</v>
          </cell>
          <cell r="K510">
            <v>1.79</v>
          </cell>
          <cell r="L510">
            <v>1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1</v>
          </cell>
          <cell r="T510">
            <v>1.79</v>
          </cell>
        </row>
        <row r="511">
          <cell r="G511" t="str">
            <v>643140</v>
          </cell>
          <cell r="H511" t="str">
            <v>NON-FAST</v>
          </cell>
          <cell r="I511" t="str">
            <v>Dead Stock</v>
          </cell>
          <cell r="J511" t="str">
            <v>Pcs</v>
          </cell>
          <cell r="K511">
            <v>12.27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</row>
        <row r="512">
          <cell r="G512" t="str">
            <v>643149</v>
          </cell>
          <cell r="H512" t="str">
            <v>NON-FAST</v>
          </cell>
          <cell r="I512">
            <v>0</v>
          </cell>
          <cell r="J512" t="str">
            <v>Pcs</v>
          </cell>
          <cell r="K512">
            <v>0.88</v>
          </cell>
          <cell r="L512">
            <v>2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2</v>
          </cell>
          <cell r="T512">
            <v>1.76</v>
          </cell>
        </row>
        <row r="513">
          <cell r="G513" t="str">
            <v>680217</v>
          </cell>
          <cell r="H513" t="str">
            <v>NON-FAST</v>
          </cell>
          <cell r="I513" t="str">
            <v>Dead Stock</v>
          </cell>
          <cell r="J513" t="str">
            <v>Pcs</v>
          </cell>
          <cell r="K513">
            <v>1.05</v>
          </cell>
          <cell r="L513">
            <v>3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3</v>
          </cell>
          <cell r="T513">
            <v>3.1500000000000004</v>
          </cell>
        </row>
        <row r="514">
          <cell r="G514" t="str">
            <v>829661</v>
          </cell>
          <cell r="H514" t="str">
            <v>NON-FAST</v>
          </cell>
          <cell r="I514" t="str">
            <v>Dead Stock</v>
          </cell>
          <cell r="J514" t="str">
            <v>Pcs</v>
          </cell>
          <cell r="K514">
            <v>0.27</v>
          </cell>
          <cell r="L514">
            <v>4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4</v>
          </cell>
          <cell r="T514">
            <v>1.08</v>
          </cell>
        </row>
        <row r="515">
          <cell r="G515" t="str">
            <v>940065</v>
          </cell>
          <cell r="H515" t="str">
            <v>NON-FAST</v>
          </cell>
          <cell r="I515" t="str">
            <v>Dead Stock</v>
          </cell>
          <cell r="J515" t="str">
            <v>Pcs</v>
          </cell>
          <cell r="K515">
            <v>8.9</v>
          </cell>
          <cell r="L515">
            <v>10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10</v>
          </cell>
          <cell r="T515">
            <v>89</v>
          </cell>
        </row>
        <row r="516">
          <cell r="G516" t="str">
            <v>940069</v>
          </cell>
          <cell r="H516" t="str">
            <v>NON-FAST</v>
          </cell>
          <cell r="I516" t="str">
            <v>Dead Stock</v>
          </cell>
          <cell r="J516" t="str">
            <v>Pcs</v>
          </cell>
          <cell r="K516">
            <v>1.35</v>
          </cell>
          <cell r="L516">
            <v>3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3</v>
          </cell>
          <cell r="T516">
            <v>4.0500000000000007</v>
          </cell>
        </row>
        <row r="517">
          <cell r="G517" t="str">
            <v>124102019</v>
          </cell>
          <cell r="H517" t="str">
            <v>NON-FAST</v>
          </cell>
          <cell r="I517" t="str">
            <v>Dead Stock</v>
          </cell>
          <cell r="J517" t="str">
            <v>Pcs</v>
          </cell>
          <cell r="K517">
            <v>0.76</v>
          </cell>
          <cell r="L517">
            <v>5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5</v>
          </cell>
          <cell r="T517">
            <v>3.8</v>
          </cell>
        </row>
        <row r="518">
          <cell r="G518" t="str">
            <v>126003011</v>
          </cell>
          <cell r="H518" t="str">
            <v>NON-FAST</v>
          </cell>
          <cell r="I518" t="str">
            <v>Dead Stock</v>
          </cell>
          <cell r="J518" t="str">
            <v>Pcs</v>
          </cell>
          <cell r="K518">
            <v>0.14000000000000001</v>
          </cell>
          <cell r="L518">
            <v>3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3</v>
          </cell>
          <cell r="T518">
            <v>0.42000000000000004</v>
          </cell>
        </row>
        <row r="519">
          <cell r="G519" t="str">
            <v>127758015</v>
          </cell>
          <cell r="H519" t="str">
            <v>NON-FAST</v>
          </cell>
          <cell r="I519" t="str">
            <v>Dead Stock</v>
          </cell>
          <cell r="J519" t="str">
            <v>Pcs</v>
          </cell>
          <cell r="K519">
            <v>0.15</v>
          </cell>
          <cell r="L519">
            <v>1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1</v>
          </cell>
          <cell r="T519">
            <v>0.15</v>
          </cell>
        </row>
        <row r="520">
          <cell r="G520" t="str">
            <v>129011019</v>
          </cell>
          <cell r="H520" t="str">
            <v>NON-FAST</v>
          </cell>
          <cell r="I520" t="str">
            <v>Dead Stock</v>
          </cell>
          <cell r="J520" t="str">
            <v>Pcs</v>
          </cell>
          <cell r="K520">
            <v>0.19</v>
          </cell>
          <cell r="L520">
            <v>24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24</v>
          </cell>
          <cell r="T520">
            <v>4.5600000000000005</v>
          </cell>
        </row>
        <row r="521">
          <cell r="G521" t="str">
            <v>165121014</v>
          </cell>
          <cell r="H521" t="str">
            <v>NON-FAST</v>
          </cell>
          <cell r="I521" t="str">
            <v>Dead Stock</v>
          </cell>
          <cell r="J521" t="str">
            <v>Pcs</v>
          </cell>
          <cell r="K521">
            <v>0.08</v>
          </cell>
          <cell r="L521">
            <v>25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25</v>
          </cell>
          <cell r="T521">
            <v>2</v>
          </cell>
        </row>
        <row r="522">
          <cell r="G522" t="str">
            <v>822051647</v>
          </cell>
          <cell r="H522" t="str">
            <v>NON-FAST</v>
          </cell>
          <cell r="I522" t="str">
            <v>Dead Stock</v>
          </cell>
          <cell r="J522" t="str">
            <v>Pcs</v>
          </cell>
          <cell r="K522">
            <v>0.08</v>
          </cell>
          <cell r="L522">
            <v>49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49</v>
          </cell>
          <cell r="T522">
            <v>3.92</v>
          </cell>
        </row>
        <row r="523">
          <cell r="G523" t="str">
            <v>842003000</v>
          </cell>
          <cell r="H523" t="str">
            <v>NON-FAST</v>
          </cell>
          <cell r="I523" t="str">
            <v>Dead Stock</v>
          </cell>
          <cell r="J523" t="str">
            <v>Pcs</v>
          </cell>
          <cell r="K523">
            <v>0.13</v>
          </cell>
          <cell r="L523">
            <v>4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4</v>
          </cell>
          <cell r="T523">
            <v>0.52</v>
          </cell>
        </row>
        <row r="524">
          <cell r="G524" t="str">
            <v>1A000024</v>
          </cell>
          <cell r="H524" t="str">
            <v>NON-FAST</v>
          </cell>
          <cell r="I524" t="str">
            <v>Dead Stock</v>
          </cell>
          <cell r="J524" t="str">
            <v>Pcs</v>
          </cell>
          <cell r="K524">
            <v>0.05</v>
          </cell>
          <cell r="L524">
            <v>1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1</v>
          </cell>
          <cell r="T524">
            <v>0.05</v>
          </cell>
        </row>
        <row r="525">
          <cell r="G525" t="str">
            <v>1A000236</v>
          </cell>
          <cell r="H525" t="str">
            <v>NON-FAST</v>
          </cell>
          <cell r="I525" t="str">
            <v>Dead Stock</v>
          </cell>
          <cell r="J525" t="str">
            <v>Pcs</v>
          </cell>
          <cell r="K525">
            <v>0.27</v>
          </cell>
          <cell r="L525">
            <v>1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1</v>
          </cell>
          <cell r="T525">
            <v>0.27</v>
          </cell>
        </row>
        <row r="526">
          <cell r="G526" t="str">
            <v>1A000404</v>
          </cell>
          <cell r="H526" t="str">
            <v>NON-FAST</v>
          </cell>
          <cell r="I526" t="str">
            <v>Dead Stock</v>
          </cell>
          <cell r="J526" t="str">
            <v>Pcs</v>
          </cell>
          <cell r="K526">
            <v>0.09</v>
          </cell>
          <cell r="L526">
            <v>10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10</v>
          </cell>
          <cell r="T526">
            <v>0.89999999999999991</v>
          </cell>
        </row>
        <row r="527">
          <cell r="G527" t="str">
            <v>1A000542</v>
          </cell>
          <cell r="H527" t="str">
            <v>NON-FAST</v>
          </cell>
          <cell r="I527" t="str">
            <v>Dead Stock</v>
          </cell>
          <cell r="J527" t="str">
            <v>Pcs</v>
          </cell>
          <cell r="K527">
            <v>3.99</v>
          </cell>
          <cell r="L527">
            <v>6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6</v>
          </cell>
          <cell r="T527">
            <v>23.94</v>
          </cell>
        </row>
        <row r="528">
          <cell r="G528" t="str">
            <v>1A001187R</v>
          </cell>
          <cell r="H528" t="str">
            <v>NON-FAST</v>
          </cell>
          <cell r="I528" t="str">
            <v>Dead Stock</v>
          </cell>
          <cell r="J528" t="str">
            <v>Pcs</v>
          </cell>
          <cell r="K528">
            <v>9.82</v>
          </cell>
          <cell r="L528">
            <v>5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5</v>
          </cell>
          <cell r="T528">
            <v>49.1</v>
          </cell>
        </row>
        <row r="529">
          <cell r="G529" t="str">
            <v>1A001283</v>
          </cell>
          <cell r="H529" t="str">
            <v>NON-FAST</v>
          </cell>
          <cell r="I529" t="str">
            <v>Dead Stock</v>
          </cell>
          <cell r="J529" t="str">
            <v>Pcs</v>
          </cell>
          <cell r="K529">
            <v>2.5</v>
          </cell>
          <cell r="L529">
            <v>5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5</v>
          </cell>
          <cell r="T529">
            <v>12.5</v>
          </cell>
        </row>
        <row r="530">
          <cell r="G530" t="str">
            <v>1A001455</v>
          </cell>
          <cell r="H530" t="str">
            <v>NON-FAST</v>
          </cell>
          <cell r="I530" t="str">
            <v>Dead Stock</v>
          </cell>
          <cell r="J530" t="str">
            <v>Pcs</v>
          </cell>
          <cell r="K530">
            <v>1.6</v>
          </cell>
          <cell r="L530">
            <v>40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40</v>
          </cell>
          <cell r="T530">
            <v>64</v>
          </cell>
        </row>
        <row r="531">
          <cell r="G531" t="str">
            <v>1A005414R</v>
          </cell>
          <cell r="H531" t="str">
            <v>NON-FAST</v>
          </cell>
          <cell r="I531" t="str">
            <v>Dead Stock</v>
          </cell>
          <cell r="J531" t="str">
            <v>Pcs</v>
          </cell>
          <cell r="K531">
            <v>0.54</v>
          </cell>
          <cell r="L531">
            <v>1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1</v>
          </cell>
          <cell r="T531">
            <v>0.54</v>
          </cell>
        </row>
        <row r="532">
          <cell r="G532" t="str">
            <v>1A006005</v>
          </cell>
          <cell r="H532" t="str">
            <v>NON-FAST</v>
          </cell>
          <cell r="I532" t="str">
            <v>Dead Stock</v>
          </cell>
          <cell r="J532" t="str">
            <v>Pcs</v>
          </cell>
          <cell r="K532">
            <v>3.54</v>
          </cell>
          <cell r="L532">
            <v>6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6</v>
          </cell>
          <cell r="T532">
            <v>21.240000000000002</v>
          </cell>
        </row>
        <row r="533">
          <cell r="G533" t="str">
            <v>1A007179</v>
          </cell>
          <cell r="H533" t="str">
            <v>NON-FAST</v>
          </cell>
          <cell r="I533" t="str">
            <v>Dead Stock</v>
          </cell>
          <cell r="J533" t="str">
            <v>Pcs</v>
          </cell>
          <cell r="K533">
            <v>0.54</v>
          </cell>
          <cell r="L533">
            <v>5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5</v>
          </cell>
          <cell r="T533">
            <v>2.7</v>
          </cell>
        </row>
        <row r="534">
          <cell r="G534" t="str">
            <v>1A008668R</v>
          </cell>
          <cell r="H534" t="str">
            <v>NON-FAST</v>
          </cell>
          <cell r="I534" t="str">
            <v>Dead Stock</v>
          </cell>
          <cell r="J534" t="str">
            <v>Pcs</v>
          </cell>
          <cell r="K534">
            <v>5.51</v>
          </cell>
          <cell r="L534">
            <v>10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10</v>
          </cell>
          <cell r="T534">
            <v>55.099999999999994</v>
          </cell>
        </row>
        <row r="535">
          <cell r="G535" t="str">
            <v>1A009621R</v>
          </cell>
          <cell r="H535" t="str">
            <v>FAST</v>
          </cell>
          <cell r="I535" t="str">
            <v>Dead Stock</v>
          </cell>
          <cell r="J535" t="str">
            <v>Pcs</v>
          </cell>
          <cell r="K535">
            <v>2.79</v>
          </cell>
          <cell r="L535">
            <v>2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2</v>
          </cell>
          <cell r="T535">
            <v>5.58</v>
          </cell>
        </row>
        <row r="536">
          <cell r="G536" t="str">
            <v>587670R</v>
          </cell>
          <cell r="H536" t="str">
            <v>NON-FAST</v>
          </cell>
          <cell r="I536">
            <v>0</v>
          </cell>
          <cell r="J536" t="str">
            <v>Pcs</v>
          </cell>
          <cell r="K536">
            <v>0.6</v>
          </cell>
          <cell r="L536">
            <v>2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2</v>
          </cell>
          <cell r="T536">
            <v>1.2</v>
          </cell>
        </row>
        <row r="537">
          <cell r="G537" t="str">
            <v>587974R</v>
          </cell>
          <cell r="H537" t="str">
            <v>NON-FAST</v>
          </cell>
          <cell r="I537" t="str">
            <v>Dead Stock</v>
          </cell>
          <cell r="J537" t="str">
            <v>Pcs</v>
          </cell>
          <cell r="K537">
            <v>0.4</v>
          </cell>
          <cell r="L537">
            <v>2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2</v>
          </cell>
          <cell r="T537">
            <v>0.8</v>
          </cell>
        </row>
        <row r="538">
          <cell r="G538" t="str">
            <v>643704R</v>
          </cell>
          <cell r="H538" t="str">
            <v>NON-FAST</v>
          </cell>
          <cell r="I538" t="str">
            <v>Dead Stock</v>
          </cell>
          <cell r="J538" t="str">
            <v>Pcs</v>
          </cell>
          <cell r="K538">
            <v>3.86</v>
          </cell>
          <cell r="L538">
            <v>4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4</v>
          </cell>
          <cell r="T538">
            <v>15.44</v>
          </cell>
        </row>
        <row r="539">
          <cell r="G539" t="str">
            <v>643705R</v>
          </cell>
          <cell r="H539" t="str">
            <v>NON-FAST</v>
          </cell>
          <cell r="I539" t="str">
            <v>Dead Stock</v>
          </cell>
          <cell r="J539" t="str">
            <v>Pcs</v>
          </cell>
          <cell r="K539">
            <v>3.86</v>
          </cell>
          <cell r="L539">
            <v>4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4</v>
          </cell>
          <cell r="T539">
            <v>15.44</v>
          </cell>
        </row>
        <row r="540">
          <cell r="G540" t="str">
            <v>A009762</v>
          </cell>
          <cell r="H540" t="str">
            <v>NON-FAST</v>
          </cell>
          <cell r="I540" t="str">
            <v>Dead Stock</v>
          </cell>
          <cell r="J540" t="str">
            <v>Pcs</v>
          </cell>
          <cell r="K540">
            <v>0.89</v>
          </cell>
          <cell r="L540">
            <v>15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15</v>
          </cell>
          <cell r="T540">
            <v>13.35</v>
          </cell>
        </row>
        <row r="541">
          <cell r="G541" t="str">
            <v>B001301</v>
          </cell>
          <cell r="H541" t="str">
            <v>NON-FAST</v>
          </cell>
          <cell r="I541" t="str">
            <v>Dead Stock</v>
          </cell>
          <cell r="J541" t="str">
            <v>Pcs</v>
          </cell>
          <cell r="K541">
            <v>0.35</v>
          </cell>
          <cell r="L541">
            <v>1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1</v>
          </cell>
          <cell r="T541">
            <v>0.35</v>
          </cell>
        </row>
        <row r="542">
          <cell r="G542" t="str">
            <v>B003002</v>
          </cell>
          <cell r="H542" t="str">
            <v>NON-FAST</v>
          </cell>
          <cell r="I542" t="str">
            <v>Dead Stock</v>
          </cell>
          <cell r="J542" t="str">
            <v>Pcs</v>
          </cell>
          <cell r="K542">
            <v>0.21</v>
          </cell>
          <cell r="L542">
            <v>24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24</v>
          </cell>
          <cell r="T542">
            <v>5.04</v>
          </cell>
        </row>
        <row r="543">
          <cell r="G543" t="str">
            <v>B003008</v>
          </cell>
          <cell r="H543" t="str">
            <v>NON-FAST</v>
          </cell>
          <cell r="I543" t="str">
            <v>Dead Stock</v>
          </cell>
          <cell r="J543" t="str">
            <v>Pcs</v>
          </cell>
          <cell r="K543">
            <v>0.57999999999999996</v>
          </cell>
          <cell r="L543">
            <v>5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5</v>
          </cell>
          <cell r="T543">
            <v>2.9</v>
          </cell>
        </row>
        <row r="544">
          <cell r="G544" t="str">
            <v>B003011</v>
          </cell>
          <cell r="H544" t="str">
            <v>NON-FAST</v>
          </cell>
          <cell r="I544" t="str">
            <v>Dead Stock</v>
          </cell>
          <cell r="J544" t="str">
            <v>Pcs</v>
          </cell>
          <cell r="K544">
            <v>0.21</v>
          </cell>
          <cell r="L544">
            <v>24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24</v>
          </cell>
          <cell r="T544">
            <v>5.04</v>
          </cell>
        </row>
        <row r="545">
          <cell r="G545" t="str">
            <v>B003012</v>
          </cell>
          <cell r="H545" t="str">
            <v>NON-FAST</v>
          </cell>
          <cell r="I545" t="str">
            <v>Dead Stock</v>
          </cell>
          <cell r="J545" t="str">
            <v>Pcs</v>
          </cell>
          <cell r="K545">
            <v>0.57999999999999996</v>
          </cell>
          <cell r="L545">
            <v>5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5</v>
          </cell>
          <cell r="T545">
            <v>2.9</v>
          </cell>
        </row>
        <row r="546">
          <cell r="G546" t="str">
            <v>B003282</v>
          </cell>
          <cell r="H546" t="str">
            <v>NON-FAST</v>
          </cell>
          <cell r="I546" t="str">
            <v>Dead Stock</v>
          </cell>
          <cell r="J546" t="str">
            <v>Pcs</v>
          </cell>
          <cell r="K546">
            <v>0.08</v>
          </cell>
          <cell r="L546">
            <v>10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10</v>
          </cell>
          <cell r="T546">
            <v>0.8</v>
          </cell>
        </row>
        <row r="547">
          <cell r="G547" t="str">
            <v>B003286</v>
          </cell>
          <cell r="H547" t="str">
            <v>NON-FAST</v>
          </cell>
          <cell r="I547" t="str">
            <v>Dead Stock</v>
          </cell>
          <cell r="J547" t="str">
            <v>Pcs</v>
          </cell>
          <cell r="K547">
            <v>2.54</v>
          </cell>
          <cell r="L547">
            <v>5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5</v>
          </cell>
          <cell r="T547">
            <v>12.7</v>
          </cell>
        </row>
        <row r="548">
          <cell r="G548" t="str">
            <v>B006509</v>
          </cell>
          <cell r="H548" t="str">
            <v>NON-FAST</v>
          </cell>
          <cell r="I548" t="str">
            <v>Dead Stock</v>
          </cell>
          <cell r="J548" t="str">
            <v>Pcs</v>
          </cell>
          <cell r="K548">
            <v>0.72</v>
          </cell>
          <cell r="L548">
            <v>5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5</v>
          </cell>
          <cell r="T548">
            <v>3.5999999999999996</v>
          </cell>
        </row>
        <row r="549">
          <cell r="G549" t="str">
            <v>B009582</v>
          </cell>
          <cell r="H549" t="str">
            <v>NON-FAST</v>
          </cell>
          <cell r="I549" t="str">
            <v>Dead Stock</v>
          </cell>
          <cell r="J549" t="str">
            <v>Pcs</v>
          </cell>
          <cell r="K549">
            <v>0.38</v>
          </cell>
          <cell r="L549">
            <v>5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5</v>
          </cell>
          <cell r="T549">
            <v>1.9</v>
          </cell>
        </row>
        <row r="550">
          <cell r="G550" t="str">
            <v>B014684</v>
          </cell>
          <cell r="H550" t="str">
            <v>NON-FAST</v>
          </cell>
          <cell r="I550" t="str">
            <v>Dead Stock</v>
          </cell>
          <cell r="J550" t="str">
            <v>Pcs</v>
          </cell>
          <cell r="K550">
            <v>1.35</v>
          </cell>
          <cell r="L550">
            <v>20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20</v>
          </cell>
          <cell r="T550">
            <v>27</v>
          </cell>
        </row>
        <row r="551">
          <cell r="G551" t="str">
            <v>B015943</v>
          </cell>
          <cell r="H551" t="str">
            <v>NON-FAST</v>
          </cell>
          <cell r="I551" t="str">
            <v>Dead Stock</v>
          </cell>
          <cell r="J551" t="str">
            <v>Pcs</v>
          </cell>
          <cell r="K551">
            <v>0.08</v>
          </cell>
          <cell r="L551">
            <v>99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99</v>
          </cell>
          <cell r="T551">
            <v>7.92</v>
          </cell>
        </row>
        <row r="552">
          <cell r="G552" t="str">
            <v>B016160</v>
          </cell>
          <cell r="H552" t="str">
            <v>NON-FAST</v>
          </cell>
          <cell r="I552" t="str">
            <v>Dead Stock</v>
          </cell>
          <cell r="J552" t="str">
            <v>Pcs</v>
          </cell>
          <cell r="K552">
            <v>0.18</v>
          </cell>
          <cell r="L552">
            <v>7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7</v>
          </cell>
          <cell r="T552">
            <v>1.26</v>
          </cell>
        </row>
        <row r="553">
          <cell r="G553" t="str">
            <v>B016620</v>
          </cell>
          <cell r="H553" t="str">
            <v>NON-FAST</v>
          </cell>
          <cell r="I553" t="str">
            <v>Dead Stock</v>
          </cell>
          <cell r="J553" t="str">
            <v>Pcs</v>
          </cell>
          <cell r="K553">
            <v>0.08</v>
          </cell>
          <cell r="L553">
            <v>50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50</v>
          </cell>
          <cell r="T553">
            <v>4</v>
          </cell>
        </row>
        <row r="554">
          <cell r="G554" t="str">
            <v>B016774</v>
          </cell>
          <cell r="H554" t="str">
            <v>NON-FAST</v>
          </cell>
          <cell r="I554" t="str">
            <v>Dead Stock</v>
          </cell>
          <cell r="J554" t="str">
            <v>Pcs</v>
          </cell>
          <cell r="K554">
            <v>0.1</v>
          </cell>
          <cell r="L554">
            <v>3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3</v>
          </cell>
          <cell r="T554">
            <v>0.30000000000000004</v>
          </cell>
        </row>
        <row r="555">
          <cell r="G555" t="str">
            <v>B016823</v>
          </cell>
          <cell r="H555" t="str">
            <v>NON-FAST</v>
          </cell>
          <cell r="I555" t="str">
            <v>Dead Stock</v>
          </cell>
          <cell r="J555" t="str">
            <v>Pcs</v>
          </cell>
          <cell r="K555">
            <v>3</v>
          </cell>
          <cell r="L555">
            <v>20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20</v>
          </cell>
          <cell r="T555">
            <v>60</v>
          </cell>
        </row>
        <row r="556">
          <cell r="G556" t="str">
            <v>B016826</v>
          </cell>
          <cell r="H556" t="str">
            <v>NON-FAST</v>
          </cell>
          <cell r="I556" t="str">
            <v>Dead Stock</v>
          </cell>
          <cell r="J556" t="str">
            <v>Pcs</v>
          </cell>
          <cell r="K556">
            <v>0.78</v>
          </cell>
          <cell r="L556">
            <v>20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20</v>
          </cell>
          <cell r="T556">
            <v>15.600000000000001</v>
          </cell>
        </row>
        <row r="557">
          <cell r="G557" t="str">
            <v>B016828</v>
          </cell>
          <cell r="H557" t="str">
            <v>NON-FAST</v>
          </cell>
          <cell r="I557" t="str">
            <v>Dead Stock</v>
          </cell>
          <cell r="J557" t="str">
            <v>Pcs</v>
          </cell>
          <cell r="K557">
            <v>0.65</v>
          </cell>
          <cell r="L557">
            <v>20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20</v>
          </cell>
          <cell r="T557">
            <v>13</v>
          </cell>
        </row>
        <row r="558">
          <cell r="G558" t="str">
            <v>B017189</v>
          </cell>
          <cell r="H558" t="str">
            <v>NON-FAST</v>
          </cell>
          <cell r="I558" t="str">
            <v>Dead Stock</v>
          </cell>
          <cell r="J558" t="str">
            <v>Pcs</v>
          </cell>
          <cell r="K558">
            <v>6.66</v>
          </cell>
          <cell r="L558">
            <v>10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10</v>
          </cell>
          <cell r="T558">
            <v>66.599999999999994</v>
          </cell>
        </row>
        <row r="559">
          <cell r="G559" t="str">
            <v>B018072</v>
          </cell>
          <cell r="H559" t="str">
            <v>NON-FAST</v>
          </cell>
          <cell r="I559" t="str">
            <v>Dead Stock</v>
          </cell>
          <cell r="J559" t="str">
            <v>Pcs</v>
          </cell>
          <cell r="K559">
            <v>3.48</v>
          </cell>
          <cell r="L559">
            <v>20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20</v>
          </cell>
          <cell r="T559">
            <v>69.599999999999994</v>
          </cell>
        </row>
        <row r="560">
          <cell r="G560" t="str">
            <v>B019289</v>
          </cell>
          <cell r="H560" t="str">
            <v>NON-FAST</v>
          </cell>
          <cell r="I560" t="str">
            <v>Dead Stock</v>
          </cell>
          <cell r="J560" t="str">
            <v>Pcs</v>
          </cell>
          <cell r="K560">
            <v>2.67</v>
          </cell>
          <cell r="L560">
            <v>20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20</v>
          </cell>
          <cell r="T560">
            <v>53.4</v>
          </cell>
        </row>
        <row r="561">
          <cell r="G561" t="str">
            <v>B024168</v>
          </cell>
          <cell r="H561" t="str">
            <v>NON-FAST</v>
          </cell>
          <cell r="I561" t="str">
            <v>Dead Stock</v>
          </cell>
          <cell r="J561" t="str">
            <v>Pcs</v>
          </cell>
          <cell r="K561">
            <v>1.78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</row>
        <row r="562">
          <cell r="G562" t="str">
            <v>B024581</v>
          </cell>
          <cell r="H562" t="str">
            <v>NON-FAST</v>
          </cell>
          <cell r="I562">
            <v>0</v>
          </cell>
          <cell r="J562" t="str">
            <v>Pcs</v>
          </cell>
          <cell r="K562">
            <v>1.05</v>
          </cell>
          <cell r="L562">
            <v>1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1</v>
          </cell>
          <cell r="T562">
            <v>1.05</v>
          </cell>
        </row>
        <row r="563">
          <cell r="G563" t="str">
            <v>B024641</v>
          </cell>
          <cell r="H563" t="str">
            <v>NON-FAST</v>
          </cell>
          <cell r="I563" t="str">
            <v>Dead Stock</v>
          </cell>
          <cell r="J563" t="str">
            <v>Pcs</v>
          </cell>
          <cell r="K563">
            <v>1.36</v>
          </cell>
          <cell r="L563">
            <v>1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1</v>
          </cell>
          <cell r="T563">
            <v>1.36</v>
          </cell>
        </row>
        <row r="564">
          <cell r="G564" t="str">
            <v>B024948R</v>
          </cell>
          <cell r="H564" t="str">
            <v>NON-FAST</v>
          </cell>
          <cell r="I564" t="str">
            <v>Dead Stock</v>
          </cell>
          <cell r="J564" t="str">
            <v>Pcs</v>
          </cell>
          <cell r="K564">
            <v>9.8699999999999992</v>
          </cell>
          <cell r="L564">
            <v>4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4</v>
          </cell>
          <cell r="T564">
            <v>39.479999999999997</v>
          </cell>
        </row>
        <row r="565">
          <cell r="G565" t="str">
            <v>B024949R</v>
          </cell>
          <cell r="H565" t="str">
            <v>NON-FAST</v>
          </cell>
          <cell r="I565" t="str">
            <v>Dead Stock</v>
          </cell>
          <cell r="J565" t="str">
            <v>Pcs</v>
          </cell>
          <cell r="K565">
            <v>10</v>
          </cell>
          <cell r="L565">
            <v>2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2</v>
          </cell>
          <cell r="T565">
            <v>20</v>
          </cell>
        </row>
        <row r="566">
          <cell r="G566" t="str">
            <v>B041459</v>
          </cell>
          <cell r="H566" t="str">
            <v>NON-FAST</v>
          </cell>
          <cell r="I566" t="str">
            <v>Dead Stock</v>
          </cell>
          <cell r="J566" t="str">
            <v>Pcs</v>
          </cell>
          <cell r="K566">
            <v>0.75</v>
          </cell>
          <cell r="L566">
            <v>5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5</v>
          </cell>
          <cell r="T566">
            <v>3.75</v>
          </cell>
        </row>
        <row r="567">
          <cell r="G567" t="str">
            <v>B042063</v>
          </cell>
          <cell r="H567" t="str">
            <v>NON-FAST</v>
          </cell>
          <cell r="I567" t="str">
            <v>Dead Stock</v>
          </cell>
          <cell r="J567" t="str">
            <v>Pcs</v>
          </cell>
          <cell r="K567">
            <v>1.9</v>
          </cell>
          <cell r="L567">
            <v>2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2</v>
          </cell>
          <cell r="T567">
            <v>3.8</v>
          </cell>
        </row>
        <row r="568">
          <cell r="G568" t="str">
            <v>B073811</v>
          </cell>
          <cell r="H568" t="str">
            <v>NON-FAST</v>
          </cell>
          <cell r="I568" t="str">
            <v>Dead Stock</v>
          </cell>
          <cell r="J568" t="str">
            <v>Pcs</v>
          </cell>
          <cell r="K568">
            <v>0.63</v>
          </cell>
          <cell r="L568">
            <v>6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6</v>
          </cell>
          <cell r="T568">
            <v>3.7800000000000002</v>
          </cell>
        </row>
        <row r="569">
          <cell r="G569" t="str">
            <v>B073852</v>
          </cell>
          <cell r="H569" t="str">
            <v>NON-FAST</v>
          </cell>
          <cell r="I569" t="str">
            <v>Dead Stock</v>
          </cell>
          <cell r="J569" t="str">
            <v>Pcs</v>
          </cell>
          <cell r="K569">
            <v>1.21</v>
          </cell>
          <cell r="L569">
            <v>20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20</v>
          </cell>
          <cell r="T569">
            <v>24.2</v>
          </cell>
        </row>
        <row r="570">
          <cell r="G570" t="str">
            <v>B073882BL</v>
          </cell>
          <cell r="H570" t="str">
            <v>NON-FAST</v>
          </cell>
          <cell r="I570" t="str">
            <v>Dead Stock</v>
          </cell>
          <cell r="J570" t="str">
            <v>Pcs</v>
          </cell>
          <cell r="K570">
            <v>12.21</v>
          </cell>
          <cell r="L570">
            <v>7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1</v>
          </cell>
          <cell r="R570">
            <v>1</v>
          </cell>
          <cell r="S570">
            <v>6</v>
          </cell>
          <cell r="T570">
            <v>73.260000000000005</v>
          </cell>
        </row>
        <row r="571">
          <cell r="G571" t="str">
            <v>B073978</v>
          </cell>
          <cell r="H571" t="str">
            <v>NON-FAST</v>
          </cell>
          <cell r="I571" t="str">
            <v>Dead Stock</v>
          </cell>
          <cell r="J571" t="str">
            <v>Pcs</v>
          </cell>
          <cell r="K571">
            <v>9.7799999999999994</v>
          </cell>
          <cell r="L571">
            <v>2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2</v>
          </cell>
          <cell r="T571">
            <v>19.559999999999999</v>
          </cell>
        </row>
        <row r="572">
          <cell r="G572" t="str">
            <v>B074640</v>
          </cell>
          <cell r="H572" t="str">
            <v>NON-FAST</v>
          </cell>
          <cell r="I572">
            <v>0</v>
          </cell>
          <cell r="J572" t="str">
            <v>Pcs</v>
          </cell>
          <cell r="K572">
            <v>26</v>
          </cell>
          <cell r="L572">
            <v>1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1</v>
          </cell>
          <cell r="T572">
            <v>26</v>
          </cell>
        </row>
        <row r="573">
          <cell r="G573" t="str">
            <v>B074641</v>
          </cell>
          <cell r="H573" t="str">
            <v>NON-FAST</v>
          </cell>
          <cell r="I573" t="str">
            <v>Dead Stock</v>
          </cell>
          <cell r="J573" t="str">
            <v>Pcs</v>
          </cell>
          <cell r="K573">
            <v>26.06</v>
          </cell>
          <cell r="L573">
            <v>7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7</v>
          </cell>
          <cell r="T573">
            <v>182.42</v>
          </cell>
        </row>
        <row r="574">
          <cell r="G574" t="str">
            <v>B075439</v>
          </cell>
          <cell r="H574" t="str">
            <v>NON-FAST</v>
          </cell>
          <cell r="I574" t="str">
            <v>Dead Stock</v>
          </cell>
          <cell r="J574" t="str">
            <v>Pcs</v>
          </cell>
          <cell r="K574">
            <v>13.4</v>
          </cell>
          <cell r="L574">
            <v>2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2</v>
          </cell>
          <cell r="T574">
            <v>26.8</v>
          </cell>
        </row>
        <row r="575">
          <cell r="G575" t="str">
            <v>B075443</v>
          </cell>
          <cell r="H575" t="str">
            <v>NON-FAST</v>
          </cell>
          <cell r="I575" t="str">
            <v>Dead Stock</v>
          </cell>
          <cell r="J575" t="str">
            <v>Pcs</v>
          </cell>
          <cell r="K575">
            <v>4.55</v>
          </cell>
          <cell r="L575">
            <v>2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2</v>
          </cell>
          <cell r="T575">
            <v>9.1</v>
          </cell>
        </row>
        <row r="576">
          <cell r="G576" t="str">
            <v>B075485</v>
          </cell>
          <cell r="H576" t="str">
            <v>NON-FAST</v>
          </cell>
          <cell r="I576" t="str">
            <v>Dead Stock</v>
          </cell>
          <cell r="J576" t="str">
            <v>Pcs</v>
          </cell>
          <cell r="K576">
            <v>13.46</v>
          </cell>
          <cell r="L576">
            <v>2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1</v>
          </cell>
          <cell r="R576">
            <v>1</v>
          </cell>
          <cell r="S576">
            <v>1</v>
          </cell>
          <cell r="T576">
            <v>13.46</v>
          </cell>
        </row>
        <row r="577">
          <cell r="G577" t="str">
            <v>E40006819</v>
          </cell>
          <cell r="H577" t="str">
            <v>NON-FAST</v>
          </cell>
          <cell r="I577" t="str">
            <v>Dead Stock</v>
          </cell>
          <cell r="J577" t="str">
            <v>Pcs</v>
          </cell>
          <cell r="K577">
            <v>8.08</v>
          </cell>
          <cell r="L577">
            <v>2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2</v>
          </cell>
          <cell r="T577">
            <v>16.16</v>
          </cell>
        </row>
        <row r="578">
          <cell r="G578" t="str">
            <v>E40012271</v>
          </cell>
          <cell r="H578" t="str">
            <v>NON-FAST</v>
          </cell>
          <cell r="I578" t="str">
            <v>Dead Stock</v>
          </cell>
          <cell r="J578" t="str">
            <v>Pcs</v>
          </cell>
          <cell r="K578">
            <v>4.46</v>
          </cell>
          <cell r="L578">
            <v>6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6</v>
          </cell>
          <cell r="T578">
            <v>26.759999999999998</v>
          </cell>
        </row>
        <row r="579">
          <cell r="G579" t="str">
            <v>F002C40562</v>
          </cell>
          <cell r="H579" t="str">
            <v>NON-FAST</v>
          </cell>
          <cell r="I579" t="str">
            <v>Dead Stock</v>
          </cell>
          <cell r="J579" t="str">
            <v>Pcs</v>
          </cell>
          <cell r="K579">
            <v>19.850000000000001</v>
          </cell>
          <cell r="L579">
            <v>4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4</v>
          </cell>
          <cell r="T579">
            <v>79.400000000000006</v>
          </cell>
        </row>
        <row r="580">
          <cell r="G580" t="str">
            <v>F002F50006</v>
          </cell>
          <cell r="H580" t="str">
            <v>NON-FAST</v>
          </cell>
          <cell r="I580" t="str">
            <v>Dead Stock</v>
          </cell>
          <cell r="J580" t="str">
            <v>Pcs</v>
          </cell>
          <cell r="K580">
            <v>65.56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</row>
        <row r="581">
          <cell r="G581" t="str">
            <v>KIT95066R</v>
          </cell>
          <cell r="H581" t="str">
            <v>NON-FAST</v>
          </cell>
          <cell r="I581" t="str">
            <v>Dead Stock</v>
          </cell>
          <cell r="J581" t="str">
            <v>Pcs</v>
          </cell>
          <cell r="K581">
            <v>25.93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</row>
        <row r="582">
          <cell r="G582" t="str">
            <v>SP1A006196</v>
          </cell>
          <cell r="H582" t="str">
            <v>NON-FAST</v>
          </cell>
          <cell r="I582" t="str">
            <v>Dead Stock</v>
          </cell>
          <cell r="J582" t="str">
            <v>Pcs</v>
          </cell>
          <cell r="K582">
            <v>5.86</v>
          </cell>
          <cell r="L582">
            <v>5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5</v>
          </cell>
          <cell r="T582">
            <v>29.3</v>
          </cell>
        </row>
        <row r="583">
          <cell r="G583" t="str">
            <v>SP1A007011</v>
          </cell>
          <cell r="H583" t="str">
            <v>NON-FAST</v>
          </cell>
          <cell r="I583" t="str">
            <v>Dead Stock</v>
          </cell>
          <cell r="J583" t="str">
            <v>Pcs</v>
          </cell>
          <cell r="K583">
            <v>38.549999999999997</v>
          </cell>
          <cell r="L583">
            <v>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2</v>
          </cell>
          <cell r="T583">
            <v>77.099999999999994</v>
          </cell>
        </row>
        <row r="584">
          <cell r="G584" t="str">
            <v>83040R</v>
          </cell>
          <cell r="H584" t="str">
            <v>NON-FAST</v>
          </cell>
          <cell r="I584" t="str">
            <v>Dead Stock</v>
          </cell>
          <cell r="J584" t="str">
            <v>Pcs</v>
          </cell>
          <cell r="K584">
            <v>1.07</v>
          </cell>
          <cell r="L584">
            <v>5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5</v>
          </cell>
          <cell r="T584">
            <v>5.3500000000000005</v>
          </cell>
        </row>
        <row r="585">
          <cell r="G585" t="str">
            <v>B073481R</v>
          </cell>
          <cell r="H585" t="str">
            <v>NON-FAST</v>
          </cell>
          <cell r="I585" t="str">
            <v>Dead Stock</v>
          </cell>
          <cell r="J585" t="str">
            <v>Pcs</v>
          </cell>
          <cell r="K585">
            <v>1.51</v>
          </cell>
          <cell r="L585">
            <v>5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5</v>
          </cell>
          <cell r="T585">
            <v>7.55</v>
          </cell>
        </row>
        <row r="586">
          <cell r="G586" t="str">
            <v>B001315</v>
          </cell>
          <cell r="H586" t="str">
            <v>NON-FAST</v>
          </cell>
          <cell r="I586" t="str">
            <v>Dead Stock</v>
          </cell>
          <cell r="J586" t="str">
            <v>Pcs</v>
          </cell>
          <cell r="K586">
            <v>19.190000000000001</v>
          </cell>
          <cell r="L586">
            <v>18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18</v>
          </cell>
          <cell r="T586">
            <v>345.42</v>
          </cell>
        </row>
        <row r="587">
          <cell r="G587" t="str">
            <v>B009605</v>
          </cell>
          <cell r="H587" t="str">
            <v>NON-FAST</v>
          </cell>
          <cell r="I587" t="str">
            <v>Dead Stock</v>
          </cell>
          <cell r="J587" t="str">
            <v>Pcs</v>
          </cell>
          <cell r="K587">
            <v>16.37</v>
          </cell>
          <cell r="L587">
            <v>2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2</v>
          </cell>
          <cell r="T587">
            <v>32.74</v>
          </cell>
        </row>
        <row r="588">
          <cell r="G588" t="str">
            <v>B002481</v>
          </cell>
          <cell r="H588" t="str">
            <v>NON-FAST</v>
          </cell>
          <cell r="I588" t="str">
            <v>Dead Stock</v>
          </cell>
          <cell r="J588" t="str">
            <v>Pcs</v>
          </cell>
          <cell r="K588">
            <v>18.95</v>
          </cell>
          <cell r="L588">
            <v>3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3</v>
          </cell>
          <cell r="T588">
            <v>56.849999999999994</v>
          </cell>
        </row>
        <row r="589">
          <cell r="G589" t="str">
            <v>127730013SP</v>
          </cell>
          <cell r="H589" t="str">
            <v>NON-FAST</v>
          </cell>
          <cell r="I589" t="str">
            <v>Dead Stock</v>
          </cell>
          <cell r="J589" t="str">
            <v>Pcs</v>
          </cell>
          <cell r="K589">
            <v>14.6</v>
          </cell>
          <cell r="L589">
            <v>1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1</v>
          </cell>
          <cell r="R589">
            <v>1</v>
          </cell>
          <cell r="S589">
            <v>0</v>
          </cell>
          <cell r="T589">
            <v>0</v>
          </cell>
        </row>
        <row r="590">
          <cell r="G590" t="str">
            <v>643685R</v>
          </cell>
          <cell r="H590" t="str">
            <v>NON-FAST</v>
          </cell>
          <cell r="I590" t="str">
            <v>Dead Stock</v>
          </cell>
          <cell r="J590" t="str">
            <v>Pcs</v>
          </cell>
          <cell r="K590">
            <v>2.16</v>
          </cell>
          <cell r="L590">
            <v>0</v>
          </cell>
          <cell r="M590">
            <v>2</v>
          </cell>
          <cell r="N590">
            <v>0</v>
          </cell>
          <cell r="O590">
            <v>2</v>
          </cell>
          <cell r="P590">
            <v>0</v>
          </cell>
          <cell r="Q590">
            <v>0</v>
          </cell>
          <cell r="R590">
            <v>0</v>
          </cell>
          <cell r="S590">
            <v>2</v>
          </cell>
          <cell r="T590">
            <v>4.32</v>
          </cell>
        </row>
        <row r="591">
          <cell r="G591" t="str">
            <v>643684R</v>
          </cell>
          <cell r="H591" t="str">
            <v>NON-FAST</v>
          </cell>
          <cell r="I591" t="str">
            <v>Dead Stock</v>
          </cell>
          <cell r="J591" t="str">
            <v>Pcs</v>
          </cell>
          <cell r="K591">
            <v>2.16</v>
          </cell>
          <cell r="L591">
            <v>1</v>
          </cell>
          <cell r="M591">
            <v>1</v>
          </cell>
          <cell r="N591">
            <v>0</v>
          </cell>
          <cell r="O591">
            <v>1</v>
          </cell>
          <cell r="P591">
            <v>0</v>
          </cell>
          <cell r="Q591">
            <v>0</v>
          </cell>
          <cell r="R591">
            <v>0</v>
          </cell>
          <cell r="S591">
            <v>2</v>
          </cell>
          <cell r="T591">
            <v>4.32</v>
          </cell>
        </row>
        <row r="592">
          <cell r="G592" t="str">
            <v>645141</v>
          </cell>
          <cell r="H592" t="str">
            <v>NON-FAST</v>
          </cell>
          <cell r="I592" t="str">
            <v>Dead Stock</v>
          </cell>
          <cell r="J592" t="str">
            <v>Pcs</v>
          </cell>
          <cell r="K592">
            <v>0.54</v>
          </cell>
          <cell r="L592">
            <v>8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8</v>
          </cell>
          <cell r="T592">
            <v>4.32</v>
          </cell>
        </row>
        <row r="593">
          <cell r="G593" t="str">
            <v>587662</v>
          </cell>
          <cell r="H593" t="str">
            <v>NON-FAST</v>
          </cell>
          <cell r="I593" t="str">
            <v>Dead Stock</v>
          </cell>
          <cell r="J593" t="str">
            <v>Pcs</v>
          </cell>
          <cell r="K593">
            <v>3.59</v>
          </cell>
          <cell r="L593">
            <v>18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18</v>
          </cell>
          <cell r="T593">
            <v>64.62</v>
          </cell>
        </row>
        <row r="594">
          <cell r="G594" t="str">
            <v>604984</v>
          </cell>
          <cell r="H594" t="str">
            <v>NON-FAST</v>
          </cell>
          <cell r="I594" t="str">
            <v>Dead Stock</v>
          </cell>
          <cell r="J594" t="str">
            <v>Pcs</v>
          </cell>
          <cell r="K594">
            <v>0.1</v>
          </cell>
          <cell r="L594">
            <v>10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10</v>
          </cell>
          <cell r="T594">
            <v>1</v>
          </cell>
        </row>
        <row r="595">
          <cell r="G595" t="str">
            <v>660826R</v>
          </cell>
          <cell r="H595" t="str">
            <v>NON-FAST</v>
          </cell>
          <cell r="I595" t="str">
            <v>Dead Stock</v>
          </cell>
          <cell r="J595" t="str">
            <v>Pcs</v>
          </cell>
          <cell r="K595">
            <v>1.45</v>
          </cell>
          <cell r="L595">
            <v>1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1</v>
          </cell>
          <cell r="T595">
            <v>1.45</v>
          </cell>
        </row>
        <row r="596">
          <cell r="G596" t="str">
            <v>661510R</v>
          </cell>
          <cell r="H596" t="str">
            <v>NON-FAST</v>
          </cell>
          <cell r="I596" t="str">
            <v>Dead Stock</v>
          </cell>
          <cell r="J596" t="str">
            <v>Pcs</v>
          </cell>
          <cell r="K596">
            <v>10.94</v>
          </cell>
          <cell r="L596">
            <v>8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8</v>
          </cell>
          <cell r="T596">
            <v>87.52</v>
          </cell>
        </row>
        <row r="597">
          <cell r="G597" t="str">
            <v>E43501049</v>
          </cell>
          <cell r="H597" t="str">
            <v>NON-FAST</v>
          </cell>
          <cell r="I597" t="str">
            <v>Dead Stock</v>
          </cell>
          <cell r="J597" t="str">
            <v>Pcs</v>
          </cell>
          <cell r="K597">
            <v>2.56</v>
          </cell>
          <cell r="L597">
            <v>9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9</v>
          </cell>
          <cell r="T597">
            <v>23.04</v>
          </cell>
        </row>
        <row r="598">
          <cell r="G598" t="str">
            <v>E40017131</v>
          </cell>
          <cell r="H598" t="str">
            <v>NON-FAST</v>
          </cell>
          <cell r="I598" t="str">
            <v>Dead Stock</v>
          </cell>
          <cell r="J598" t="str">
            <v>Pcs</v>
          </cell>
          <cell r="K598">
            <v>1.88</v>
          </cell>
          <cell r="L598">
            <v>5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5</v>
          </cell>
          <cell r="T598">
            <v>9.3999999999999986</v>
          </cell>
        </row>
        <row r="599">
          <cell r="G599" t="str">
            <v>B001430</v>
          </cell>
          <cell r="H599" t="str">
            <v>NON-FAST</v>
          </cell>
          <cell r="I599" t="str">
            <v>Dead Stock</v>
          </cell>
          <cell r="J599" t="str">
            <v>Pcs</v>
          </cell>
          <cell r="K599">
            <v>14.73</v>
          </cell>
          <cell r="L599">
            <v>2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2</v>
          </cell>
          <cell r="T599">
            <v>29.46</v>
          </cell>
        </row>
        <row r="600">
          <cell r="G600" t="str">
            <v>B077866</v>
          </cell>
          <cell r="H600" t="str">
            <v>NON-FAST</v>
          </cell>
          <cell r="I600" t="str">
            <v>Dead Stock</v>
          </cell>
          <cell r="J600" t="str">
            <v>Pcs</v>
          </cell>
          <cell r="K600">
            <v>8.24</v>
          </cell>
          <cell r="L600">
            <v>10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10</v>
          </cell>
          <cell r="T600">
            <v>82.4</v>
          </cell>
        </row>
        <row r="601">
          <cell r="G601" t="str">
            <v>B077865</v>
          </cell>
          <cell r="H601" t="str">
            <v>NON-FAST</v>
          </cell>
          <cell r="I601" t="str">
            <v>Dead Stock</v>
          </cell>
          <cell r="J601" t="str">
            <v>Pcs</v>
          </cell>
          <cell r="K601">
            <v>8.24</v>
          </cell>
          <cell r="L601">
            <v>16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16</v>
          </cell>
          <cell r="T601">
            <v>131.84</v>
          </cell>
        </row>
        <row r="602">
          <cell r="G602" t="str">
            <v>B074060</v>
          </cell>
          <cell r="H602" t="str">
            <v>NON-FAST</v>
          </cell>
          <cell r="I602" t="str">
            <v>Dead Stock</v>
          </cell>
          <cell r="J602" t="str">
            <v>Pcs</v>
          </cell>
          <cell r="K602">
            <v>4.5199999999999996</v>
          </cell>
          <cell r="L602">
            <v>22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22</v>
          </cell>
          <cell r="T602">
            <v>99.44</v>
          </cell>
        </row>
        <row r="603">
          <cell r="G603" t="str">
            <v>604515</v>
          </cell>
          <cell r="H603" t="str">
            <v>FAST</v>
          </cell>
          <cell r="I603">
            <v>0</v>
          </cell>
          <cell r="J603" t="str">
            <v>Pcs</v>
          </cell>
          <cell r="K603">
            <v>0.66</v>
          </cell>
          <cell r="L603">
            <v>5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2</v>
          </cell>
          <cell r="R603">
            <v>2</v>
          </cell>
          <cell r="S603">
            <v>3</v>
          </cell>
          <cell r="T603">
            <v>1.98</v>
          </cell>
        </row>
        <row r="604">
          <cell r="G604" t="str">
            <v>B024379</v>
          </cell>
          <cell r="H604" t="str">
            <v>NON-FAST</v>
          </cell>
          <cell r="I604" t="str">
            <v>Dead Stock</v>
          </cell>
          <cell r="J604" t="str">
            <v>Pcs</v>
          </cell>
          <cell r="K604">
            <v>0.16</v>
          </cell>
          <cell r="L604">
            <v>9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9</v>
          </cell>
          <cell r="T604">
            <v>1.44</v>
          </cell>
        </row>
        <row r="605">
          <cell r="G605" t="str">
            <v>940084</v>
          </cell>
          <cell r="H605" t="str">
            <v>NON-FAST</v>
          </cell>
          <cell r="I605" t="str">
            <v>Dead Stock</v>
          </cell>
          <cell r="J605" t="str">
            <v>Pcs</v>
          </cell>
          <cell r="K605">
            <v>3.3</v>
          </cell>
          <cell r="L605">
            <v>298</v>
          </cell>
          <cell r="M605">
            <v>1</v>
          </cell>
          <cell r="N605">
            <v>0</v>
          </cell>
          <cell r="O605">
            <v>1</v>
          </cell>
          <cell r="P605">
            <v>0</v>
          </cell>
          <cell r="Q605">
            <v>0</v>
          </cell>
          <cell r="R605">
            <v>0</v>
          </cell>
          <cell r="S605">
            <v>299</v>
          </cell>
          <cell r="T605">
            <v>986.69999999999993</v>
          </cell>
        </row>
        <row r="606">
          <cell r="G606" t="str">
            <v>B001397</v>
          </cell>
          <cell r="H606" t="str">
            <v>NON-FAST</v>
          </cell>
          <cell r="I606" t="str">
            <v>Dead Stock</v>
          </cell>
          <cell r="J606" t="str">
            <v>Pcs</v>
          </cell>
          <cell r="K606">
            <v>27.94</v>
          </cell>
          <cell r="L606">
            <v>4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4</v>
          </cell>
          <cell r="T606">
            <v>111.76</v>
          </cell>
        </row>
        <row r="607">
          <cell r="G607" t="str">
            <v>B001228</v>
          </cell>
          <cell r="H607" t="str">
            <v>NON-FAST</v>
          </cell>
          <cell r="I607" t="str">
            <v>Dead Stock</v>
          </cell>
          <cell r="J607" t="str">
            <v>Pcs</v>
          </cell>
          <cell r="K607">
            <v>16.91</v>
          </cell>
          <cell r="L607">
            <v>2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2</v>
          </cell>
          <cell r="T607">
            <v>33.82</v>
          </cell>
        </row>
        <row r="608">
          <cell r="G608" t="str">
            <v>B001225</v>
          </cell>
          <cell r="H608" t="str">
            <v>NON-FAST</v>
          </cell>
          <cell r="I608" t="str">
            <v>Dead Stock</v>
          </cell>
          <cell r="J608" t="str">
            <v>Pcs</v>
          </cell>
          <cell r="K608">
            <v>16.91</v>
          </cell>
          <cell r="L608">
            <v>1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1</v>
          </cell>
          <cell r="T608">
            <v>16.91</v>
          </cell>
        </row>
        <row r="609">
          <cell r="G609" t="str">
            <v>602497</v>
          </cell>
          <cell r="H609" t="str">
            <v>NON-FAST</v>
          </cell>
          <cell r="I609" t="str">
            <v>Dead Stock</v>
          </cell>
          <cell r="J609" t="str">
            <v>Pcs</v>
          </cell>
          <cell r="K609">
            <v>0.14000000000000001</v>
          </cell>
          <cell r="L609">
            <v>10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10</v>
          </cell>
          <cell r="T609">
            <v>1.4000000000000001</v>
          </cell>
        </row>
        <row r="610">
          <cell r="G610" t="str">
            <v>245038</v>
          </cell>
          <cell r="H610" t="str">
            <v>NON-FAST</v>
          </cell>
          <cell r="I610" t="str">
            <v>Dead Stock</v>
          </cell>
          <cell r="J610" t="str">
            <v>Pcs</v>
          </cell>
          <cell r="K610">
            <v>0.43</v>
          </cell>
          <cell r="L610">
            <v>3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3</v>
          </cell>
          <cell r="T610">
            <v>1.29</v>
          </cell>
        </row>
        <row r="611">
          <cell r="G611" t="str">
            <v>178808</v>
          </cell>
          <cell r="H611" t="str">
            <v>NON-FAST</v>
          </cell>
          <cell r="I611" t="str">
            <v>Dead Stock</v>
          </cell>
          <cell r="J611" t="str">
            <v>Pcs</v>
          </cell>
          <cell r="K611">
            <v>0.25</v>
          </cell>
          <cell r="L611">
            <v>8</v>
          </cell>
          <cell r="M611">
            <v>7</v>
          </cell>
          <cell r="N611">
            <v>0</v>
          </cell>
          <cell r="O611">
            <v>7</v>
          </cell>
          <cell r="P611">
            <v>0</v>
          </cell>
          <cell r="Q611">
            <v>0</v>
          </cell>
          <cell r="R611">
            <v>0</v>
          </cell>
          <cell r="S611">
            <v>15</v>
          </cell>
          <cell r="T611">
            <v>3.75</v>
          </cell>
        </row>
        <row r="612">
          <cell r="G612" t="str">
            <v>179056</v>
          </cell>
          <cell r="H612" t="str">
            <v>NON-FAST</v>
          </cell>
          <cell r="I612" t="str">
            <v>Dead Stock</v>
          </cell>
          <cell r="J612" t="str">
            <v>Pcs</v>
          </cell>
          <cell r="K612">
            <v>1.69</v>
          </cell>
          <cell r="L612">
            <v>2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2</v>
          </cell>
          <cell r="T612">
            <v>3.38</v>
          </cell>
        </row>
        <row r="613">
          <cell r="G613" t="str">
            <v>179057</v>
          </cell>
          <cell r="H613" t="str">
            <v>NON-FAST</v>
          </cell>
          <cell r="I613" t="str">
            <v>Dead Stock</v>
          </cell>
          <cell r="J613" t="str">
            <v>Pcs</v>
          </cell>
          <cell r="K613">
            <v>1.69</v>
          </cell>
          <cell r="L613">
            <v>2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2</v>
          </cell>
          <cell r="T613">
            <v>3.38</v>
          </cell>
        </row>
        <row r="614">
          <cell r="G614" t="str">
            <v>E43527167</v>
          </cell>
          <cell r="H614" t="str">
            <v>NON-FAST</v>
          </cell>
          <cell r="I614">
            <v>0</v>
          </cell>
          <cell r="J614" t="str">
            <v>Pcs</v>
          </cell>
          <cell r="K614">
            <v>2.21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</row>
        <row r="615">
          <cell r="G615" t="str">
            <v>B001505</v>
          </cell>
          <cell r="H615" t="str">
            <v>NON-FAST</v>
          </cell>
          <cell r="I615">
            <v>0</v>
          </cell>
          <cell r="J615" t="str">
            <v>Pcs</v>
          </cell>
          <cell r="K615">
            <v>0.71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1</v>
          </cell>
          <cell r="R615">
            <v>1</v>
          </cell>
          <cell r="S615">
            <v>0</v>
          </cell>
          <cell r="T615">
            <v>0</v>
          </cell>
        </row>
        <row r="616">
          <cell r="G616" t="str">
            <v>97756</v>
          </cell>
          <cell r="H616" t="str">
            <v>NON-FAST</v>
          </cell>
          <cell r="I616" t="str">
            <v>Dead Stock</v>
          </cell>
          <cell r="J616" t="str">
            <v>Pcs</v>
          </cell>
          <cell r="K616">
            <v>0.02</v>
          </cell>
          <cell r="L616">
            <v>50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2</v>
          </cell>
          <cell r="R616">
            <v>2</v>
          </cell>
          <cell r="S616">
            <v>48</v>
          </cell>
          <cell r="T616">
            <v>0.96</v>
          </cell>
        </row>
        <row r="617">
          <cell r="G617" t="str">
            <v>B002626</v>
          </cell>
          <cell r="H617" t="str">
            <v>NON-FAST</v>
          </cell>
          <cell r="I617" t="str">
            <v>Dead Stock</v>
          </cell>
          <cell r="J617" t="str">
            <v>Pcs</v>
          </cell>
          <cell r="K617">
            <v>0.27</v>
          </cell>
          <cell r="L617">
            <v>5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5</v>
          </cell>
          <cell r="T617">
            <v>1.35</v>
          </cell>
        </row>
        <row r="618">
          <cell r="G618" t="str">
            <v>31054</v>
          </cell>
          <cell r="H618" t="str">
            <v>NON-FAST</v>
          </cell>
          <cell r="I618" t="str">
            <v>Dead Stock</v>
          </cell>
          <cell r="J618" t="str">
            <v>Pcs</v>
          </cell>
          <cell r="K618">
            <v>0.06</v>
          </cell>
          <cell r="L618">
            <v>10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10</v>
          </cell>
          <cell r="T618">
            <v>0.6</v>
          </cell>
        </row>
        <row r="619">
          <cell r="G619" t="str">
            <v>B041397</v>
          </cell>
          <cell r="H619" t="str">
            <v>NON-FAST</v>
          </cell>
          <cell r="I619" t="str">
            <v>Dead Stock</v>
          </cell>
          <cell r="J619" t="str">
            <v>Pcs</v>
          </cell>
          <cell r="K619">
            <v>1.55</v>
          </cell>
          <cell r="L619">
            <v>15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15</v>
          </cell>
          <cell r="T619">
            <v>23.25</v>
          </cell>
        </row>
        <row r="620">
          <cell r="G620" t="str">
            <v>B041398</v>
          </cell>
          <cell r="H620" t="str">
            <v>NON-FAST</v>
          </cell>
          <cell r="I620" t="str">
            <v>Dead Stock</v>
          </cell>
          <cell r="J620" t="str">
            <v>Pcs</v>
          </cell>
          <cell r="K620">
            <v>1.55</v>
          </cell>
          <cell r="L620">
            <v>14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14</v>
          </cell>
          <cell r="T620">
            <v>21.7</v>
          </cell>
        </row>
        <row r="621">
          <cell r="G621" t="str">
            <v>E43510715P</v>
          </cell>
          <cell r="H621" t="str">
            <v>NON-FAST</v>
          </cell>
          <cell r="I621" t="str">
            <v>Dead Stock</v>
          </cell>
          <cell r="J621" t="str">
            <v>Pcs</v>
          </cell>
          <cell r="K621">
            <v>40.71</v>
          </cell>
          <cell r="L621">
            <v>2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2</v>
          </cell>
          <cell r="T621">
            <v>81.42</v>
          </cell>
        </row>
        <row r="622">
          <cell r="G622" t="str">
            <v>B024474</v>
          </cell>
          <cell r="H622" t="str">
            <v>NON-FAST</v>
          </cell>
          <cell r="I622" t="str">
            <v>Dead Stock</v>
          </cell>
          <cell r="J622" t="str">
            <v>Pcs</v>
          </cell>
          <cell r="K622">
            <v>2.5299999999999998</v>
          </cell>
          <cell r="L622">
            <v>5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5</v>
          </cell>
          <cell r="T622">
            <v>12.649999999999999</v>
          </cell>
        </row>
        <row r="623">
          <cell r="G623" t="str">
            <v>142424</v>
          </cell>
          <cell r="H623" t="str">
            <v>NON-FAST</v>
          </cell>
          <cell r="I623" t="str">
            <v>Dead Stock</v>
          </cell>
          <cell r="J623" t="str">
            <v>Pcs</v>
          </cell>
          <cell r="K623">
            <v>0.38</v>
          </cell>
          <cell r="L623">
            <v>6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6</v>
          </cell>
          <cell r="T623">
            <v>2.2800000000000002</v>
          </cell>
        </row>
        <row r="624">
          <cell r="G624" t="str">
            <v>632995</v>
          </cell>
          <cell r="H624" t="str">
            <v>NON-FAST</v>
          </cell>
          <cell r="I624" t="str">
            <v>Dead Stock</v>
          </cell>
          <cell r="J624" t="str">
            <v>Pcs</v>
          </cell>
          <cell r="K624">
            <v>13.82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</row>
        <row r="625">
          <cell r="G625" t="str">
            <v>141925</v>
          </cell>
          <cell r="H625" t="str">
            <v>NON-FAST</v>
          </cell>
          <cell r="I625" t="str">
            <v>Dead Stock</v>
          </cell>
          <cell r="J625" t="str">
            <v>Pcs</v>
          </cell>
          <cell r="K625">
            <v>0.46</v>
          </cell>
          <cell r="L625">
            <v>10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10</v>
          </cell>
          <cell r="T625">
            <v>4.6000000000000005</v>
          </cell>
        </row>
        <row r="626">
          <cell r="G626" t="str">
            <v>587902</v>
          </cell>
          <cell r="H626" t="str">
            <v>NON-FAST</v>
          </cell>
          <cell r="I626" t="str">
            <v>Dead Stock</v>
          </cell>
          <cell r="J626" t="str">
            <v>Pcs</v>
          </cell>
          <cell r="K626">
            <v>1.1000000000000001</v>
          </cell>
          <cell r="L626">
            <v>4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4</v>
          </cell>
          <cell r="T626">
            <v>4.4000000000000004</v>
          </cell>
        </row>
        <row r="627">
          <cell r="G627" t="str">
            <v>B073848</v>
          </cell>
          <cell r="H627" t="str">
            <v>NON-FAST</v>
          </cell>
          <cell r="I627" t="str">
            <v>Dead Stock</v>
          </cell>
          <cell r="J627" t="str">
            <v>Pcs</v>
          </cell>
          <cell r="K627">
            <v>0.43</v>
          </cell>
          <cell r="L627">
            <v>4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4</v>
          </cell>
          <cell r="T627">
            <v>1.72</v>
          </cell>
        </row>
        <row r="628">
          <cell r="G628" t="str">
            <v>B073849</v>
          </cell>
          <cell r="H628" t="str">
            <v>NON-FAST</v>
          </cell>
          <cell r="I628" t="str">
            <v>Dead Stock</v>
          </cell>
          <cell r="J628" t="str">
            <v>Pcs</v>
          </cell>
          <cell r="K628">
            <v>0.43</v>
          </cell>
          <cell r="L628">
            <v>16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16</v>
          </cell>
          <cell r="T628">
            <v>6.88</v>
          </cell>
        </row>
        <row r="629">
          <cell r="G629" t="str">
            <v>661493</v>
          </cell>
          <cell r="H629" t="str">
            <v>NON-FAST</v>
          </cell>
          <cell r="I629" t="str">
            <v>Dead Stock</v>
          </cell>
          <cell r="J629" t="str">
            <v>Pcs</v>
          </cell>
          <cell r="K629">
            <v>3.82</v>
          </cell>
          <cell r="L629">
            <v>8</v>
          </cell>
          <cell r="M629">
            <v>0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R629">
            <v>0</v>
          </cell>
          <cell r="S629">
            <v>8</v>
          </cell>
          <cell r="T629">
            <v>30.56</v>
          </cell>
        </row>
        <row r="630">
          <cell r="G630" t="str">
            <v>E43507359</v>
          </cell>
          <cell r="H630" t="str">
            <v>NON-FAST</v>
          </cell>
          <cell r="I630" t="str">
            <v>Dead Stock</v>
          </cell>
          <cell r="J630" t="str">
            <v>Pcs</v>
          </cell>
          <cell r="K630">
            <v>0.73</v>
          </cell>
          <cell r="L630">
            <v>7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7</v>
          </cell>
          <cell r="T630">
            <v>5.1099999999999994</v>
          </cell>
        </row>
        <row r="631">
          <cell r="G631" t="str">
            <v>E43507331</v>
          </cell>
          <cell r="H631" t="str">
            <v>NON-FAST</v>
          </cell>
          <cell r="I631" t="str">
            <v>Dead Stock</v>
          </cell>
          <cell r="J631" t="str">
            <v>Pcs</v>
          </cell>
          <cell r="K631">
            <v>0.52</v>
          </cell>
          <cell r="L631">
            <v>8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8</v>
          </cell>
          <cell r="T631">
            <v>4.16</v>
          </cell>
        </row>
        <row r="632">
          <cell r="G632" t="str">
            <v>F002C7Z112</v>
          </cell>
          <cell r="H632" t="str">
            <v>NON-FAST</v>
          </cell>
          <cell r="I632" t="str">
            <v>Dead Stock</v>
          </cell>
          <cell r="J632" t="str">
            <v>Pcs</v>
          </cell>
          <cell r="K632">
            <v>45.71</v>
          </cell>
          <cell r="L632">
            <v>3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3</v>
          </cell>
          <cell r="T632">
            <v>137.13</v>
          </cell>
        </row>
        <row r="633">
          <cell r="G633" t="str">
            <v>127121016</v>
          </cell>
          <cell r="H633" t="str">
            <v>NON-FAST</v>
          </cell>
          <cell r="I633" t="str">
            <v>Dead Stock</v>
          </cell>
          <cell r="J633" t="str">
            <v>Pcs</v>
          </cell>
          <cell r="K633">
            <v>9.44</v>
          </cell>
          <cell r="L633">
            <v>2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2</v>
          </cell>
          <cell r="T633">
            <v>18.88</v>
          </cell>
        </row>
        <row r="634">
          <cell r="G634" t="str">
            <v>127112015</v>
          </cell>
          <cell r="H634" t="str">
            <v>NON-FAST</v>
          </cell>
          <cell r="I634" t="str">
            <v>Dead Stock</v>
          </cell>
          <cell r="J634" t="str">
            <v>Pcs</v>
          </cell>
          <cell r="K634">
            <v>9.4600000000000009</v>
          </cell>
          <cell r="L634">
            <v>2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2</v>
          </cell>
          <cell r="T634">
            <v>18.920000000000002</v>
          </cell>
        </row>
        <row r="635">
          <cell r="G635" t="str">
            <v>288730</v>
          </cell>
          <cell r="H635" t="str">
            <v>NON-FAST</v>
          </cell>
          <cell r="I635" t="str">
            <v>Dead Stock</v>
          </cell>
          <cell r="J635" t="str">
            <v>Pcs</v>
          </cell>
          <cell r="K635">
            <v>12.11</v>
          </cell>
          <cell r="L635">
            <v>2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2</v>
          </cell>
          <cell r="T635">
            <v>24.22</v>
          </cell>
        </row>
        <row r="636">
          <cell r="G636" t="str">
            <v>152580P</v>
          </cell>
          <cell r="H636" t="str">
            <v>NON-FAST</v>
          </cell>
          <cell r="I636" t="str">
            <v>Dead Stock</v>
          </cell>
          <cell r="J636" t="str">
            <v>Pcs</v>
          </cell>
          <cell r="K636">
            <v>6.03</v>
          </cell>
          <cell r="L636">
            <v>5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5</v>
          </cell>
          <cell r="T636">
            <v>30.150000000000002</v>
          </cell>
        </row>
        <row r="637">
          <cell r="G637" t="str">
            <v>644899P</v>
          </cell>
          <cell r="H637" t="str">
            <v>NON-FAST</v>
          </cell>
          <cell r="I637">
            <v>0</v>
          </cell>
          <cell r="J637" t="str">
            <v>Pcs</v>
          </cell>
          <cell r="K637">
            <v>9.3000000000000007</v>
          </cell>
          <cell r="L637">
            <v>2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2</v>
          </cell>
          <cell r="T637">
            <v>18.600000000000001</v>
          </cell>
        </row>
        <row r="638">
          <cell r="G638" t="str">
            <v>136888</v>
          </cell>
          <cell r="H638" t="str">
            <v>NON-FAST</v>
          </cell>
          <cell r="I638" t="str">
            <v>Dead Stock</v>
          </cell>
          <cell r="J638" t="str">
            <v>Pcs</v>
          </cell>
          <cell r="K638">
            <v>2.82</v>
          </cell>
          <cell r="L638">
            <v>1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1</v>
          </cell>
          <cell r="T638">
            <v>2.82</v>
          </cell>
        </row>
        <row r="639">
          <cell r="G639" t="str">
            <v>602123</v>
          </cell>
          <cell r="H639" t="str">
            <v>NON-FAST</v>
          </cell>
          <cell r="I639" t="str">
            <v>Dead Stock</v>
          </cell>
          <cell r="J639" t="str">
            <v>Pcs</v>
          </cell>
          <cell r="K639">
            <v>4.18</v>
          </cell>
          <cell r="L639">
            <v>30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30</v>
          </cell>
          <cell r="T639">
            <v>125.39999999999999</v>
          </cell>
        </row>
        <row r="640">
          <cell r="G640" t="str">
            <v>632148</v>
          </cell>
          <cell r="H640" t="str">
            <v>NON-FAST</v>
          </cell>
          <cell r="I640">
            <v>0</v>
          </cell>
          <cell r="J640" t="str">
            <v>Pcs</v>
          </cell>
          <cell r="K640">
            <v>4.75</v>
          </cell>
          <cell r="L640">
            <v>1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1</v>
          </cell>
          <cell r="T640">
            <v>4.75</v>
          </cell>
        </row>
        <row r="641">
          <cell r="G641" t="str">
            <v>E50005136</v>
          </cell>
          <cell r="H641" t="str">
            <v>NON-FAST</v>
          </cell>
          <cell r="I641" t="str">
            <v>Dead Stock</v>
          </cell>
          <cell r="J641" t="str">
            <v>Pcs</v>
          </cell>
          <cell r="K641">
            <v>2.63</v>
          </cell>
          <cell r="L641">
            <v>5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5</v>
          </cell>
          <cell r="T641">
            <v>13.149999999999999</v>
          </cell>
        </row>
        <row r="642">
          <cell r="G642" t="str">
            <v>E50005137</v>
          </cell>
          <cell r="H642" t="str">
            <v>NON-FAST</v>
          </cell>
          <cell r="I642" t="str">
            <v>Dead Stock</v>
          </cell>
          <cell r="J642" t="str">
            <v>Pcs</v>
          </cell>
          <cell r="K642">
            <v>2.63</v>
          </cell>
          <cell r="L642">
            <v>5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5</v>
          </cell>
          <cell r="T642">
            <v>13.149999999999999</v>
          </cell>
        </row>
        <row r="643">
          <cell r="G643" t="str">
            <v>E53005170</v>
          </cell>
          <cell r="H643" t="str">
            <v>NON-FAST</v>
          </cell>
          <cell r="I643" t="str">
            <v>Dead Stock</v>
          </cell>
          <cell r="J643" t="str">
            <v>Pcs</v>
          </cell>
          <cell r="K643">
            <v>3.27</v>
          </cell>
          <cell r="L643">
            <v>2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2</v>
          </cell>
          <cell r="T643">
            <v>6.54</v>
          </cell>
        </row>
        <row r="644">
          <cell r="G644" t="str">
            <v>F000CD0301</v>
          </cell>
          <cell r="H644" t="str">
            <v>NON-FAST</v>
          </cell>
          <cell r="I644" t="str">
            <v>Dead Stock</v>
          </cell>
          <cell r="J644" t="str">
            <v>Pcs</v>
          </cell>
          <cell r="K644">
            <v>100.72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</row>
        <row r="645">
          <cell r="G645" t="str">
            <v>644838R</v>
          </cell>
          <cell r="H645" t="str">
            <v>NON-FAST</v>
          </cell>
          <cell r="I645" t="str">
            <v>Dead Stock</v>
          </cell>
          <cell r="J645" t="str">
            <v>Pcs</v>
          </cell>
          <cell r="K645">
            <v>2.09</v>
          </cell>
          <cell r="L645">
            <v>4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1</v>
          </cell>
          <cell r="R645">
            <v>1</v>
          </cell>
          <cell r="S645">
            <v>3</v>
          </cell>
          <cell r="T645">
            <v>6.27</v>
          </cell>
        </row>
        <row r="646">
          <cell r="G646" t="str">
            <v>567484</v>
          </cell>
          <cell r="H646" t="str">
            <v>NON-FAST</v>
          </cell>
          <cell r="I646" t="str">
            <v>Dead Stock</v>
          </cell>
          <cell r="J646" t="str">
            <v>Pcs</v>
          </cell>
          <cell r="K646">
            <v>0.79</v>
          </cell>
          <cell r="L646">
            <v>5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5</v>
          </cell>
          <cell r="T646">
            <v>3.95</v>
          </cell>
        </row>
        <row r="647">
          <cell r="G647" t="str">
            <v>ESK4336</v>
          </cell>
          <cell r="H647" t="str">
            <v>NON-FAST</v>
          </cell>
          <cell r="I647" t="str">
            <v>Dead Stock</v>
          </cell>
          <cell r="J647" t="str">
            <v>Pcs</v>
          </cell>
          <cell r="K647">
            <v>0.19</v>
          </cell>
          <cell r="L647">
            <v>8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8</v>
          </cell>
          <cell r="T647">
            <v>1.52</v>
          </cell>
        </row>
        <row r="648">
          <cell r="G648" t="str">
            <v>925597</v>
          </cell>
          <cell r="H648" t="str">
            <v>NON-FAST</v>
          </cell>
          <cell r="I648" t="str">
            <v>Dead Stock</v>
          </cell>
          <cell r="J648" t="str">
            <v>Pcs</v>
          </cell>
          <cell r="K648">
            <v>2.41</v>
          </cell>
          <cell r="L648">
            <v>7</v>
          </cell>
          <cell r="M648">
            <v>0</v>
          </cell>
          <cell r="N648">
            <v>0</v>
          </cell>
          <cell r="O648">
            <v>0</v>
          </cell>
          <cell r="P648">
            <v>0</v>
          </cell>
          <cell r="Q648">
            <v>1</v>
          </cell>
          <cell r="R648">
            <v>1</v>
          </cell>
          <cell r="S648">
            <v>6</v>
          </cell>
          <cell r="T648">
            <v>14.46</v>
          </cell>
        </row>
        <row r="649">
          <cell r="G649" t="str">
            <v>B042390</v>
          </cell>
          <cell r="H649" t="str">
            <v>NON-FAST</v>
          </cell>
          <cell r="I649" t="str">
            <v>Dead Stock</v>
          </cell>
          <cell r="J649" t="str">
            <v>Pcs</v>
          </cell>
          <cell r="K649">
            <v>4.6500000000000004</v>
          </cell>
          <cell r="L649">
            <v>10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10</v>
          </cell>
          <cell r="T649">
            <v>46.5</v>
          </cell>
        </row>
        <row r="650">
          <cell r="G650" t="str">
            <v>127759019R</v>
          </cell>
          <cell r="H650" t="str">
            <v>NON-FAST</v>
          </cell>
          <cell r="I650" t="str">
            <v>Dead Stock</v>
          </cell>
          <cell r="J650" t="str">
            <v>Pcs</v>
          </cell>
          <cell r="K650">
            <v>4.59</v>
          </cell>
          <cell r="L650">
            <v>2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1</v>
          </cell>
          <cell r="R650">
            <v>1</v>
          </cell>
          <cell r="S650">
            <v>1</v>
          </cell>
          <cell r="T650">
            <v>4.59</v>
          </cell>
        </row>
        <row r="651">
          <cell r="G651" t="str">
            <v>B002625</v>
          </cell>
          <cell r="H651" t="str">
            <v>NON-FAST</v>
          </cell>
          <cell r="I651" t="str">
            <v>Dead Stock</v>
          </cell>
          <cell r="J651" t="str">
            <v>Pcs</v>
          </cell>
          <cell r="K651">
            <v>0.56999999999999995</v>
          </cell>
          <cell r="L651">
            <v>2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2</v>
          </cell>
          <cell r="T651">
            <v>1.1399999999999999</v>
          </cell>
        </row>
        <row r="652">
          <cell r="G652" t="str">
            <v>120238016</v>
          </cell>
          <cell r="H652" t="str">
            <v>NON-FAST</v>
          </cell>
          <cell r="I652" t="str">
            <v>Dead Stock</v>
          </cell>
          <cell r="J652" t="str">
            <v>Pcs</v>
          </cell>
          <cell r="K652">
            <v>0.14000000000000001</v>
          </cell>
          <cell r="L652">
            <v>23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23</v>
          </cell>
          <cell r="T652">
            <v>3.22</v>
          </cell>
        </row>
        <row r="653">
          <cell r="G653" t="str">
            <v>ED43409</v>
          </cell>
          <cell r="H653" t="str">
            <v>NON-FAST</v>
          </cell>
          <cell r="I653" t="str">
            <v>Dead Stock</v>
          </cell>
          <cell r="J653" t="str">
            <v>Pcs</v>
          </cell>
          <cell r="K653">
            <v>4.6399999999999997</v>
          </cell>
          <cell r="L653">
            <v>3</v>
          </cell>
          <cell r="M653">
            <v>1</v>
          </cell>
          <cell r="N653">
            <v>0</v>
          </cell>
          <cell r="O653">
            <v>1</v>
          </cell>
          <cell r="P653">
            <v>0</v>
          </cell>
          <cell r="Q653">
            <v>1</v>
          </cell>
          <cell r="R653">
            <v>1</v>
          </cell>
          <cell r="S653">
            <v>3</v>
          </cell>
          <cell r="T653">
            <v>13.919999999999998</v>
          </cell>
        </row>
        <row r="654">
          <cell r="G654" t="str">
            <v>E500985048</v>
          </cell>
          <cell r="H654" t="str">
            <v>NON-FAST</v>
          </cell>
          <cell r="I654" t="str">
            <v>Dead Stock</v>
          </cell>
          <cell r="J654" t="str">
            <v>Pcs</v>
          </cell>
          <cell r="K654">
            <v>0.19</v>
          </cell>
          <cell r="L654">
            <v>8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8</v>
          </cell>
          <cell r="T654">
            <v>1.52</v>
          </cell>
        </row>
        <row r="655">
          <cell r="G655" t="str">
            <v>E105324008</v>
          </cell>
          <cell r="H655" t="str">
            <v>NON-FAST</v>
          </cell>
          <cell r="I655" t="str">
            <v>Dead Stock</v>
          </cell>
          <cell r="J655" t="str">
            <v>Pcs</v>
          </cell>
          <cell r="K655">
            <v>0.05</v>
          </cell>
          <cell r="L655">
            <v>47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47</v>
          </cell>
          <cell r="T655">
            <v>2.35</v>
          </cell>
        </row>
        <row r="656">
          <cell r="G656" t="str">
            <v>260340-0500</v>
          </cell>
          <cell r="H656" t="str">
            <v>FAST</v>
          </cell>
          <cell r="I656">
            <v>0</v>
          </cell>
          <cell r="J656" t="str">
            <v>Pcs</v>
          </cell>
          <cell r="K656">
            <v>1.8360655737704918</v>
          </cell>
          <cell r="L656">
            <v>4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4</v>
          </cell>
          <cell r="T656">
            <v>7.3442622950819674</v>
          </cell>
        </row>
        <row r="657">
          <cell r="G657" t="str">
            <v>604506</v>
          </cell>
          <cell r="H657" t="str">
            <v>NON-FAST</v>
          </cell>
          <cell r="I657" t="str">
            <v>Dead Stock</v>
          </cell>
          <cell r="J657" t="str">
            <v>Pcs</v>
          </cell>
          <cell r="K657">
            <v>0.27</v>
          </cell>
          <cell r="L657">
            <v>7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7</v>
          </cell>
          <cell r="T657">
            <v>1.8900000000000001</v>
          </cell>
        </row>
        <row r="658">
          <cell r="G658" t="str">
            <v>B016827</v>
          </cell>
          <cell r="H658" t="str">
            <v>NON-FAST</v>
          </cell>
          <cell r="I658" t="str">
            <v>Dead Stock</v>
          </cell>
          <cell r="J658" t="str">
            <v>Pcs</v>
          </cell>
          <cell r="K658">
            <v>2.5</v>
          </cell>
          <cell r="L658">
            <v>5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5</v>
          </cell>
          <cell r="T658">
            <v>12.5</v>
          </cell>
        </row>
        <row r="659">
          <cell r="G659" t="str">
            <v>B016834</v>
          </cell>
          <cell r="H659" t="str">
            <v>NON-FAST</v>
          </cell>
          <cell r="I659" t="str">
            <v>Dead Stock</v>
          </cell>
          <cell r="J659" t="str">
            <v>Pcs</v>
          </cell>
          <cell r="K659">
            <v>0.18</v>
          </cell>
          <cell r="L659">
            <v>10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10</v>
          </cell>
          <cell r="T659">
            <v>1.7999999999999998</v>
          </cell>
        </row>
        <row r="660">
          <cell r="G660" t="str">
            <v>B024733</v>
          </cell>
          <cell r="H660" t="str">
            <v>NON-FAST</v>
          </cell>
          <cell r="I660" t="str">
            <v>Dead Stock</v>
          </cell>
          <cell r="J660" t="str">
            <v>Pcs</v>
          </cell>
          <cell r="K660">
            <v>1.93</v>
          </cell>
          <cell r="L660">
            <v>5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5</v>
          </cell>
          <cell r="T660">
            <v>9.65</v>
          </cell>
        </row>
        <row r="661">
          <cell r="G661" t="str">
            <v>B024734</v>
          </cell>
          <cell r="H661" t="str">
            <v>NON-FAST</v>
          </cell>
          <cell r="I661" t="str">
            <v>Dead Stock</v>
          </cell>
          <cell r="J661" t="str">
            <v>Pcs</v>
          </cell>
          <cell r="K661">
            <v>1.93</v>
          </cell>
          <cell r="L661">
            <v>5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5</v>
          </cell>
          <cell r="T661">
            <v>9.65</v>
          </cell>
        </row>
        <row r="662">
          <cell r="G662" t="str">
            <v>B041392</v>
          </cell>
          <cell r="H662" t="str">
            <v>NON-FAST</v>
          </cell>
          <cell r="I662" t="str">
            <v>Dead Stock</v>
          </cell>
          <cell r="J662" t="str">
            <v>Pcs</v>
          </cell>
          <cell r="K662">
            <v>0.55000000000000004</v>
          </cell>
          <cell r="L662">
            <v>11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11</v>
          </cell>
          <cell r="T662">
            <v>6.0500000000000007</v>
          </cell>
        </row>
        <row r="663">
          <cell r="G663" t="str">
            <v>8970609260</v>
          </cell>
          <cell r="H663" t="str">
            <v>NON-FAST</v>
          </cell>
          <cell r="I663" t="str">
            <v>Dead Stock</v>
          </cell>
          <cell r="J663" t="str">
            <v>Pcs</v>
          </cell>
          <cell r="K663">
            <v>2.3117569352708056</v>
          </cell>
          <cell r="L663">
            <v>1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1</v>
          </cell>
          <cell r="T663">
            <v>2.3117569352708056</v>
          </cell>
        </row>
        <row r="664">
          <cell r="G664" t="str">
            <v>644973R</v>
          </cell>
          <cell r="H664" t="str">
            <v>NON-FAST</v>
          </cell>
          <cell r="I664" t="str">
            <v>Dead Stock</v>
          </cell>
          <cell r="J664" t="str">
            <v>Pcs</v>
          </cell>
          <cell r="K664">
            <v>8.7200000000000006</v>
          </cell>
          <cell r="L664">
            <v>1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1</v>
          </cell>
          <cell r="T664">
            <v>8.7200000000000006</v>
          </cell>
        </row>
        <row r="665">
          <cell r="G665" t="str">
            <v>ED41447</v>
          </cell>
          <cell r="H665" t="str">
            <v>NON-FAST</v>
          </cell>
          <cell r="I665" t="str">
            <v>Dead Stock</v>
          </cell>
          <cell r="J665" t="str">
            <v>Pcs</v>
          </cell>
          <cell r="K665">
            <v>1.71</v>
          </cell>
          <cell r="L665">
            <v>3</v>
          </cell>
          <cell r="M665">
            <v>1</v>
          </cell>
          <cell r="N665">
            <v>0</v>
          </cell>
          <cell r="O665">
            <v>1</v>
          </cell>
          <cell r="P665">
            <v>0</v>
          </cell>
          <cell r="Q665">
            <v>0</v>
          </cell>
          <cell r="R665">
            <v>0</v>
          </cell>
          <cell r="S665">
            <v>4</v>
          </cell>
          <cell r="T665">
            <v>6.84</v>
          </cell>
        </row>
        <row r="666">
          <cell r="G666" t="str">
            <v>B023726R</v>
          </cell>
          <cell r="H666" t="str">
            <v>NON-FAST</v>
          </cell>
          <cell r="I666" t="str">
            <v>Dead Stock</v>
          </cell>
          <cell r="J666" t="str">
            <v>Pcs</v>
          </cell>
          <cell r="K666">
            <v>1.67</v>
          </cell>
          <cell r="L666">
            <v>2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1</v>
          </cell>
          <cell r="R666">
            <v>1</v>
          </cell>
          <cell r="S666">
            <v>1</v>
          </cell>
          <cell r="T666">
            <v>1.67</v>
          </cell>
        </row>
        <row r="667">
          <cell r="G667" t="str">
            <v>B073715</v>
          </cell>
          <cell r="H667" t="str">
            <v>NON-FAST</v>
          </cell>
          <cell r="I667" t="str">
            <v>Dead Stock</v>
          </cell>
          <cell r="J667" t="str">
            <v>Pcs</v>
          </cell>
          <cell r="K667">
            <v>1.49</v>
          </cell>
          <cell r="L667">
            <v>103</v>
          </cell>
          <cell r="M667">
            <v>1</v>
          </cell>
          <cell r="N667">
            <v>0</v>
          </cell>
          <cell r="O667">
            <v>1</v>
          </cell>
          <cell r="P667">
            <v>0</v>
          </cell>
          <cell r="Q667">
            <v>0</v>
          </cell>
          <cell r="R667">
            <v>0</v>
          </cell>
          <cell r="S667">
            <v>104</v>
          </cell>
          <cell r="T667">
            <v>154.96</v>
          </cell>
        </row>
        <row r="668">
          <cell r="G668" t="str">
            <v>RV8001L</v>
          </cell>
          <cell r="H668" t="str">
            <v>NON-FAST</v>
          </cell>
          <cell r="I668" t="str">
            <v>Dead Stock</v>
          </cell>
          <cell r="J668" t="str">
            <v>Pcs</v>
          </cell>
          <cell r="K668">
            <v>3.1475409836065573</v>
          </cell>
          <cell r="L668">
            <v>3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3</v>
          </cell>
          <cell r="T668">
            <v>9.442622950819672</v>
          </cell>
        </row>
        <row r="669">
          <cell r="G669" t="str">
            <v>RV8001R</v>
          </cell>
          <cell r="H669" t="str">
            <v>NON-FAST</v>
          </cell>
          <cell r="I669" t="str">
            <v>Dead Stock</v>
          </cell>
          <cell r="J669" t="str">
            <v>Pcs</v>
          </cell>
          <cell r="K669">
            <v>3.1475409836065573</v>
          </cell>
          <cell r="L669">
            <v>3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3</v>
          </cell>
          <cell r="T669">
            <v>9.442622950819672</v>
          </cell>
        </row>
        <row r="670">
          <cell r="G670" t="str">
            <v>B002823</v>
          </cell>
          <cell r="H670" t="str">
            <v>NON-FAST</v>
          </cell>
          <cell r="I670" t="str">
            <v>Dead Stock</v>
          </cell>
          <cell r="J670" t="str">
            <v>Pcs</v>
          </cell>
          <cell r="K670">
            <v>9.56</v>
          </cell>
          <cell r="L670">
            <v>1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1</v>
          </cell>
          <cell r="T670">
            <v>9.56</v>
          </cell>
        </row>
        <row r="671">
          <cell r="G671" t="str">
            <v>E52006709</v>
          </cell>
          <cell r="H671" t="str">
            <v>NON-FAST</v>
          </cell>
          <cell r="I671" t="str">
            <v>Dead Stock</v>
          </cell>
          <cell r="J671" t="str">
            <v>Pcs</v>
          </cell>
          <cell r="K671">
            <v>6</v>
          </cell>
          <cell r="L671">
            <v>3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3</v>
          </cell>
          <cell r="T671">
            <v>18</v>
          </cell>
        </row>
        <row r="672">
          <cell r="G672" t="str">
            <v>1D001781</v>
          </cell>
          <cell r="H672" t="str">
            <v>NON-FAST</v>
          </cell>
          <cell r="I672" t="str">
            <v>Dead Stock</v>
          </cell>
          <cell r="J672" t="str">
            <v>Pcs</v>
          </cell>
          <cell r="K672">
            <v>11.99</v>
          </cell>
          <cell r="L672">
            <v>3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3</v>
          </cell>
          <cell r="T672">
            <v>35.97</v>
          </cell>
        </row>
        <row r="673">
          <cell r="G673" t="str">
            <v>1D001138</v>
          </cell>
          <cell r="H673" t="str">
            <v>NON-FAST</v>
          </cell>
          <cell r="I673" t="str">
            <v>Dead Stock</v>
          </cell>
          <cell r="J673" t="str">
            <v>Pcs</v>
          </cell>
          <cell r="K673">
            <v>3.33</v>
          </cell>
          <cell r="L673">
            <v>5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5</v>
          </cell>
          <cell r="T673">
            <v>16.649999999999999</v>
          </cell>
        </row>
        <row r="674">
          <cell r="G674" t="str">
            <v>B073492</v>
          </cell>
          <cell r="H674" t="str">
            <v>NON-FAST</v>
          </cell>
          <cell r="I674" t="str">
            <v>Dead Stock</v>
          </cell>
          <cell r="J674" t="str">
            <v>Pcs</v>
          </cell>
          <cell r="K674">
            <v>1.31</v>
          </cell>
          <cell r="L674">
            <v>1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1</v>
          </cell>
          <cell r="T674">
            <v>1.31</v>
          </cell>
        </row>
        <row r="675">
          <cell r="G675" t="str">
            <v>ED33204</v>
          </cell>
          <cell r="H675" t="str">
            <v>NON-FAST</v>
          </cell>
          <cell r="I675" t="str">
            <v>Dead Stock</v>
          </cell>
          <cell r="J675" t="str">
            <v>Pcs</v>
          </cell>
          <cell r="K675">
            <v>18.71</v>
          </cell>
          <cell r="L675">
            <v>1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1</v>
          </cell>
          <cell r="R675">
            <v>1</v>
          </cell>
          <cell r="S675">
            <v>0</v>
          </cell>
          <cell r="T675">
            <v>0</v>
          </cell>
        </row>
        <row r="676">
          <cell r="G676" t="str">
            <v>1A015692</v>
          </cell>
          <cell r="H676" t="str">
            <v>FAST</v>
          </cell>
          <cell r="I676">
            <v>0</v>
          </cell>
          <cell r="J676" t="str">
            <v>Pcs</v>
          </cell>
          <cell r="K676">
            <v>3.62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</row>
        <row r="677">
          <cell r="G677" t="str">
            <v>adv1008</v>
          </cell>
          <cell r="H677" t="str">
            <v>FAST</v>
          </cell>
          <cell r="I677">
            <v>0</v>
          </cell>
          <cell r="J677" t="str">
            <v>Pcs</v>
          </cell>
          <cell r="K677">
            <v>2.3731147540983608</v>
          </cell>
          <cell r="L677">
            <v>5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3</v>
          </cell>
          <cell r="R677">
            <v>3</v>
          </cell>
          <cell r="S677">
            <v>2</v>
          </cell>
          <cell r="T677">
            <v>4.7462295081967216</v>
          </cell>
        </row>
        <row r="678">
          <cell r="G678" t="str">
            <v>adv1001</v>
          </cell>
          <cell r="H678" t="str">
            <v>FAST</v>
          </cell>
          <cell r="I678">
            <v>0</v>
          </cell>
          <cell r="J678" t="str">
            <v>Pcs</v>
          </cell>
          <cell r="K678">
            <v>2.3724590163934427</v>
          </cell>
          <cell r="L678">
            <v>41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7</v>
          </cell>
          <cell r="R678">
            <v>7</v>
          </cell>
          <cell r="S678">
            <v>34</v>
          </cell>
          <cell r="T678">
            <v>80.663606557377051</v>
          </cell>
        </row>
        <row r="679">
          <cell r="G679" t="str">
            <v>6C000191</v>
          </cell>
          <cell r="H679" t="str">
            <v>FAST</v>
          </cell>
          <cell r="I679" t="str">
            <v>Dead Stock</v>
          </cell>
          <cell r="J679" t="str">
            <v>Pcs</v>
          </cell>
          <cell r="K679">
            <v>1.1000000000000001</v>
          </cell>
          <cell r="L679">
            <v>16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16</v>
          </cell>
          <cell r="T679">
            <v>17.600000000000001</v>
          </cell>
        </row>
        <row r="680">
          <cell r="G680" t="str">
            <v>6C000190</v>
          </cell>
          <cell r="H680" t="str">
            <v>FAST</v>
          </cell>
          <cell r="I680" t="str">
            <v>Dead Stock</v>
          </cell>
          <cell r="J680" t="str">
            <v>Pcs</v>
          </cell>
          <cell r="K680">
            <v>0.43</v>
          </cell>
          <cell r="L680">
            <v>13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13</v>
          </cell>
          <cell r="T680">
            <v>5.59</v>
          </cell>
        </row>
        <row r="681">
          <cell r="G681" t="str">
            <v>1A009762</v>
          </cell>
          <cell r="H681" t="str">
            <v>NON-FAST</v>
          </cell>
          <cell r="I681" t="str">
            <v>Dead Stock</v>
          </cell>
          <cell r="J681" t="str">
            <v>Set</v>
          </cell>
          <cell r="K681">
            <v>0.88</v>
          </cell>
          <cell r="L681">
            <v>6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6</v>
          </cell>
          <cell r="T681">
            <v>5.28</v>
          </cell>
        </row>
        <row r="682">
          <cell r="G682" t="str">
            <v>B042438P</v>
          </cell>
          <cell r="H682" t="str">
            <v>NON-FAST</v>
          </cell>
          <cell r="I682" t="str">
            <v>Dead Stock</v>
          </cell>
          <cell r="J682" t="str">
            <v>Pcs</v>
          </cell>
          <cell r="K682">
            <v>8.0500000000000007</v>
          </cell>
          <cell r="L682">
            <v>2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2</v>
          </cell>
          <cell r="T682">
            <v>16.100000000000001</v>
          </cell>
        </row>
        <row r="683">
          <cell r="G683" t="str">
            <v>B073812</v>
          </cell>
          <cell r="H683" t="str">
            <v>NON-FAST</v>
          </cell>
          <cell r="I683" t="str">
            <v>Dead Stock</v>
          </cell>
          <cell r="J683" t="str">
            <v>Pcs</v>
          </cell>
          <cell r="K683">
            <v>1.01</v>
          </cell>
          <cell r="L683">
            <v>15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15</v>
          </cell>
          <cell r="T683">
            <v>15.15</v>
          </cell>
        </row>
        <row r="684">
          <cell r="G684" t="str">
            <v>B076112P</v>
          </cell>
          <cell r="H684" t="str">
            <v>NON-FAST</v>
          </cell>
          <cell r="I684" t="str">
            <v>Dead Stock</v>
          </cell>
          <cell r="J684" t="str">
            <v>Pcs</v>
          </cell>
          <cell r="K684">
            <v>5.78</v>
          </cell>
          <cell r="L684">
            <v>15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15</v>
          </cell>
          <cell r="T684">
            <v>86.7</v>
          </cell>
        </row>
        <row r="685">
          <cell r="G685" t="str">
            <v>KIT96033R</v>
          </cell>
          <cell r="H685" t="str">
            <v>FAST</v>
          </cell>
          <cell r="I685">
            <v>0</v>
          </cell>
          <cell r="J685" t="str">
            <v>Pcs</v>
          </cell>
          <cell r="K685">
            <v>1.65</v>
          </cell>
          <cell r="L685">
            <v>6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6</v>
          </cell>
          <cell r="T685">
            <v>9.8999999999999986</v>
          </cell>
        </row>
        <row r="686">
          <cell r="G686" t="str">
            <v>83062R</v>
          </cell>
          <cell r="H686" t="str">
            <v>NON-FAST</v>
          </cell>
          <cell r="I686">
            <v>0</v>
          </cell>
          <cell r="J686" t="str">
            <v>Pcs</v>
          </cell>
          <cell r="K686">
            <v>6.17</v>
          </cell>
          <cell r="L686">
            <v>1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1</v>
          </cell>
          <cell r="T686">
            <v>6.17</v>
          </cell>
        </row>
        <row r="687">
          <cell r="G687" t="str">
            <v>B073875</v>
          </cell>
          <cell r="H687" t="str">
            <v>NON-FAST</v>
          </cell>
          <cell r="I687" t="str">
            <v>Dead Stock</v>
          </cell>
          <cell r="J687" t="str">
            <v>Pcs</v>
          </cell>
          <cell r="K687">
            <v>0.52</v>
          </cell>
          <cell r="L687">
            <v>5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5</v>
          </cell>
          <cell r="T687">
            <v>2.6</v>
          </cell>
        </row>
        <row r="688">
          <cell r="G688" t="str">
            <v>E40018625</v>
          </cell>
          <cell r="H688" t="str">
            <v>NON-FAST</v>
          </cell>
          <cell r="I688" t="str">
            <v>Dead Stock</v>
          </cell>
          <cell r="J688" t="str">
            <v>Pcs</v>
          </cell>
          <cell r="K688">
            <v>13.14</v>
          </cell>
          <cell r="L688">
            <v>5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5</v>
          </cell>
          <cell r="T688">
            <v>65.7</v>
          </cell>
        </row>
        <row r="689">
          <cell r="G689" t="str">
            <v>B002482</v>
          </cell>
          <cell r="H689" t="str">
            <v>NON-FAST</v>
          </cell>
          <cell r="I689" t="str">
            <v>Dead Stock</v>
          </cell>
          <cell r="J689" t="str">
            <v>Pcs</v>
          </cell>
          <cell r="K689">
            <v>19.940000000000001</v>
          </cell>
          <cell r="L689">
            <v>2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2</v>
          </cell>
          <cell r="T689">
            <v>39.880000000000003</v>
          </cell>
        </row>
        <row r="690">
          <cell r="G690" t="str">
            <v>B009603</v>
          </cell>
          <cell r="H690" t="str">
            <v>NON-FAST</v>
          </cell>
          <cell r="I690" t="str">
            <v>Dead Stock</v>
          </cell>
          <cell r="J690" t="str">
            <v>Pcs</v>
          </cell>
          <cell r="K690">
            <v>16.37</v>
          </cell>
          <cell r="L690">
            <v>2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2</v>
          </cell>
          <cell r="T690">
            <v>32.74</v>
          </cell>
        </row>
        <row r="691">
          <cell r="G691" t="str">
            <v>126022017</v>
          </cell>
          <cell r="H691" t="str">
            <v>NON-FAST</v>
          </cell>
          <cell r="I691" t="str">
            <v>Dead Stock</v>
          </cell>
          <cell r="J691" t="str">
            <v>Pcs</v>
          </cell>
          <cell r="K691">
            <v>0.09</v>
          </cell>
          <cell r="L691">
            <v>9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9</v>
          </cell>
          <cell r="T691">
            <v>0.80999999999999994</v>
          </cell>
        </row>
        <row r="692">
          <cell r="G692" t="str">
            <v>F002B70057</v>
          </cell>
          <cell r="H692" t="str">
            <v>NON-FAST</v>
          </cell>
          <cell r="I692" t="str">
            <v>Dead Stock</v>
          </cell>
          <cell r="J692" t="str">
            <v>Pcs</v>
          </cell>
          <cell r="K692">
            <v>6.54</v>
          </cell>
          <cell r="L692">
            <v>5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5</v>
          </cell>
          <cell r="T692">
            <v>32.700000000000003</v>
          </cell>
        </row>
        <row r="693">
          <cell r="G693" t="str">
            <v>E43521744</v>
          </cell>
          <cell r="H693" t="str">
            <v>NON-FAST</v>
          </cell>
          <cell r="I693" t="str">
            <v>Dead Stock</v>
          </cell>
          <cell r="J693" t="str">
            <v>Pcs</v>
          </cell>
          <cell r="K693">
            <v>33.15</v>
          </cell>
          <cell r="L693">
            <v>5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5</v>
          </cell>
          <cell r="T693">
            <v>165.75</v>
          </cell>
        </row>
        <row r="694">
          <cell r="G694" t="str">
            <v>E400101102</v>
          </cell>
          <cell r="H694" t="str">
            <v>NON-FAST</v>
          </cell>
          <cell r="I694" t="str">
            <v>Dead Stock</v>
          </cell>
          <cell r="J694" t="str">
            <v>Pcs</v>
          </cell>
          <cell r="K694">
            <v>1.18</v>
          </cell>
          <cell r="L694">
            <v>1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1</v>
          </cell>
          <cell r="T694">
            <v>1.18</v>
          </cell>
        </row>
        <row r="695">
          <cell r="G695" t="str">
            <v>E500568043</v>
          </cell>
          <cell r="H695" t="str">
            <v>NON-FAST</v>
          </cell>
          <cell r="I695" t="str">
            <v>Dead Stock</v>
          </cell>
          <cell r="J695" t="str">
            <v>Pcs</v>
          </cell>
          <cell r="K695">
            <v>0.26</v>
          </cell>
          <cell r="L695">
            <v>5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5</v>
          </cell>
          <cell r="T695">
            <v>1.3</v>
          </cell>
        </row>
        <row r="696">
          <cell r="G696" t="str">
            <v>E40009645</v>
          </cell>
          <cell r="H696" t="str">
            <v>NON-FAST</v>
          </cell>
          <cell r="I696" t="str">
            <v>Dead Stock</v>
          </cell>
          <cell r="J696" t="str">
            <v>Pcs</v>
          </cell>
          <cell r="K696">
            <v>1.3</v>
          </cell>
          <cell r="L696">
            <v>5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5</v>
          </cell>
          <cell r="T696">
            <v>6.5</v>
          </cell>
        </row>
        <row r="697">
          <cell r="G697" t="str">
            <v>E90600031</v>
          </cell>
          <cell r="H697" t="str">
            <v>NON-FAST</v>
          </cell>
          <cell r="I697" t="str">
            <v>Dead Stock</v>
          </cell>
          <cell r="J697" t="str">
            <v>Pcs</v>
          </cell>
          <cell r="K697">
            <v>0.46</v>
          </cell>
          <cell r="L697">
            <v>5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5</v>
          </cell>
          <cell r="T697">
            <v>2.3000000000000003</v>
          </cell>
        </row>
        <row r="698">
          <cell r="G698" t="str">
            <v>ED41228</v>
          </cell>
          <cell r="H698" t="str">
            <v>NON-FAST</v>
          </cell>
          <cell r="I698" t="str">
            <v>Dead Stock</v>
          </cell>
          <cell r="J698" t="str">
            <v>Pcs</v>
          </cell>
          <cell r="K698">
            <v>0.05</v>
          </cell>
          <cell r="L698">
            <v>10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10</v>
          </cell>
          <cell r="T698">
            <v>0.5</v>
          </cell>
        </row>
        <row r="699">
          <cell r="G699" t="str">
            <v>E500568044</v>
          </cell>
          <cell r="H699" t="str">
            <v>NON-FAST</v>
          </cell>
          <cell r="I699" t="str">
            <v>Dead Stock</v>
          </cell>
          <cell r="J699" t="str">
            <v>Pcs</v>
          </cell>
          <cell r="K699">
            <v>0.16</v>
          </cell>
          <cell r="L699">
            <v>10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10</v>
          </cell>
          <cell r="T699">
            <v>1.6</v>
          </cell>
        </row>
        <row r="700">
          <cell r="G700" t="str">
            <v>E43521753</v>
          </cell>
          <cell r="H700" t="str">
            <v>NON-FAST</v>
          </cell>
          <cell r="I700" t="str">
            <v>Dead Stock</v>
          </cell>
          <cell r="J700" t="str">
            <v>Pcs</v>
          </cell>
          <cell r="K700">
            <v>2.2200000000000002</v>
          </cell>
          <cell r="L700">
            <v>1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1</v>
          </cell>
          <cell r="T700">
            <v>2.2200000000000002</v>
          </cell>
        </row>
        <row r="701">
          <cell r="G701" t="str">
            <v>B001844</v>
          </cell>
          <cell r="H701" t="str">
            <v>NON-FAST</v>
          </cell>
          <cell r="I701" t="str">
            <v>Dead Stock</v>
          </cell>
          <cell r="J701" t="str">
            <v>Pcs</v>
          </cell>
          <cell r="K701">
            <v>0.37</v>
          </cell>
          <cell r="L701">
            <v>47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47</v>
          </cell>
          <cell r="T701">
            <v>17.39</v>
          </cell>
        </row>
        <row r="702">
          <cell r="G702" t="str">
            <v>B001501</v>
          </cell>
          <cell r="H702" t="str">
            <v>NON-FAST</v>
          </cell>
          <cell r="I702" t="str">
            <v>Dead Stock</v>
          </cell>
          <cell r="J702" t="str">
            <v>Pcs</v>
          </cell>
          <cell r="K702">
            <v>0.14000000000000001</v>
          </cell>
          <cell r="L702">
            <v>13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1</v>
          </cell>
          <cell r="R702">
            <v>1</v>
          </cell>
          <cell r="S702">
            <v>12</v>
          </cell>
          <cell r="T702">
            <v>1.6800000000000002</v>
          </cell>
        </row>
        <row r="703">
          <cell r="G703" t="str">
            <v>520221019R</v>
          </cell>
          <cell r="H703" t="str">
            <v>NON-FAST</v>
          </cell>
          <cell r="I703" t="str">
            <v>Dead Stock</v>
          </cell>
          <cell r="J703" t="str">
            <v>Pcs</v>
          </cell>
          <cell r="K703">
            <v>0.72</v>
          </cell>
          <cell r="L703">
            <v>5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5</v>
          </cell>
          <cell r="T703">
            <v>3.5999999999999996</v>
          </cell>
        </row>
        <row r="704">
          <cell r="G704" t="str">
            <v>127451019R</v>
          </cell>
          <cell r="H704" t="str">
            <v>NON-FAST</v>
          </cell>
          <cell r="I704" t="str">
            <v>Dead Stock</v>
          </cell>
          <cell r="J704" t="str">
            <v>Pcs</v>
          </cell>
          <cell r="K704">
            <v>9.27</v>
          </cell>
          <cell r="L704">
            <v>1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1</v>
          </cell>
          <cell r="T704">
            <v>9.27</v>
          </cell>
        </row>
        <row r="705">
          <cell r="G705" t="str">
            <v>126004015</v>
          </cell>
          <cell r="H705" t="str">
            <v>NON-FAST</v>
          </cell>
          <cell r="I705" t="str">
            <v>Dead Stock</v>
          </cell>
          <cell r="J705" t="str">
            <v>Pcs</v>
          </cell>
          <cell r="K705">
            <v>0.1</v>
          </cell>
          <cell r="L705">
            <v>25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25</v>
          </cell>
          <cell r="T705">
            <v>2.5</v>
          </cell>
        </row>
        <row r="706">
          <cell r="G706" t="str">
            <v>127501010</v>
          </cell>
          <cell r="H706" t="str">
            <v>NON-FAST</v>
          </cell>
          <cell r="I706" t="str">
            <v>Dead Stock</v>
          </cell>
          <cell r="J706" t="str">
            <v>Pcs</v>
          </cell>
          <cell r="K706">
            <v>5.21</v>
          </cell>
          <cell r="L706">
            <v>1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1</v>
          </cell>
          <cell r="T706">
            <v>5.21</v>
          </cell>
        </row>
        <row r="707">
          <cell r="G707" t="str">
            <v>6C000060</v>
          </cell>
          <cell r="H707" t="str">
            <v>NON-FAST</v>
          </cell>
          <cell r="I707" t="str">
            <v>Dead Stock</v>
          </cell>
          <cell r="J707" t="str">
            <v>Pcs</v>
          </cell>
          <cell r="K707">
            <v>9.69</v>
          </cell>
          <cell r="L707">
            <v>6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6</v>
          </cell>
          <cell r="T707">
            <v>58.14</v>
          </cell>
        </row>
        <row r="708">
          <cell r="G708" t="str">
            <v>1A006104</v>
          </cell>
          <cell r="H708" t="str">
            <v>FAST</v>
          </cell>
          <cell r="I708" t="str">
            <v>Dead Stock</v>
          </cell>
          <cell r="J708" t="str">
            <v>Pcs</v>
          </cell>
          <cell r="K708">
            <v>0.61</v>
          </cell>
          <cell r="L708">
            <v>4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4</v>
          </cell>
          <cell r="T708">
            <v>2.44</v>
          </cell>
        </row>
        <row r="709">
          <cell r="G709" t="str">
            <v>SP1A012928</v>
          </cell>
          <cell r="H709" t="str">
            <v>NON-FAST</v>
          </cell>
          <cell r="I709" t="str">
            <v>Dead Stock</v>
          </cell>
          <cell r="J709" t="str">
            <v>Pcs</v>
          </cell>
          <cell r="K709">
            <v>31.28</v>
          </cell>
          <cell r="L709">
            <v>3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3</v>
          </cell>
          <cell r="T709">
            <v>93.84</v>
          </cell>
        </row>
        <row r="710">
          <cell r="G710" t="str">
            <v>B1134025</v>
          </cell>
          <cell r="H710" t="str">
            <v>FAST</v>
          </cell>
          <cell r="I710">
            <v>0</v>
          </cell>
          <cell r="J710" t="str">
            <v>Pcs</v>
          </cell>
          <cell r="K710">
            <v>0.52</v>
          </cell>
          <cell r="L710">
            <v>1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1</v>
          </cell>
          <cell r="T710">
            <v>0.52</v>
          </cell>
        </row>
        <row r="711">
          <cell r="G711" t="str">
            <v>843307</v>
          </cell>
          <cell r="H711" t="str">
            <v>NON-FAST</v>
          </cell>
          <cell r="I711" t="str">
            <v>Dead Stock</v>
          </cell>
          <cell r="J711" t="str">
            <v>Pcs</v>
          </cell>
          <cell r="K711">
            <v>0.76</v>
          </cell>
          <cell r="L711">
            <v>10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10</v>
          </cell>
          <cell r="T711">
            <v>7.6</v>
          </cell>
        </row>
        <row r="712">
          <cell r="G712" t="str">
            <v>F002B10645</v>
          </cell>
          <cell r="H712" t="str">
            <v>NON-FAST</v>
          </cell>
          <cell r="I712" t="str">
            <v>Dead Stock</v>
          </cell>
          <cell r="J712" t="str">
            <v>Pcs</v>
          </cell>
          <cell r="K712">
            <v>12.55</v>
          </cell>
          <cell r="L712">
            <v>6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6</v>
          </cell>
          <cell r="T712">
            <v>75.300000000000011</v>
          </cell>
        </row>
        <row r="713">
          <cell r="G713" t="str">
            <v>1A011547R</v>
          </cell>
          <cell r="H713" t="str">
            <v>FAST</v>
          </cell>
          <cell r="I713" t="str">
            <v>Dead Stock</v>
          </cell>
          <cell r="J713" t="str">
            <v>Pcs</v>
          </cell>
          <cell r="K713">
            <v>3.26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</row>
        <row r="714">
          <cell r="G714" t="str">
            <v>400.8</v>
          </cell>
          <cell r="H714" t="str">
            <v>FAST</v>
          </cell>
          <cell r="I714" t="str">
            <v>Dead Stock</v>
          </cell>
          <cell r="J714" t="str">
            <v>Pcs</v>
          </cell>
          <cell r="K714">
            <v>2.64</v>
          </cell>
          <cell r="L714">
            <v>2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2</v>
          </cell>
          <cell r="T714">
            <v>5.28</v>
          </cell>
        </row>
        <row r="715">
          <cell r="G715" t="str">
            <v>500.12</v>
          </cell>
          <cell r="H715" t="str">
            <v>NON-FAST</v>
          </cell>
          <cell r="I715" t="str">
            <v>Dead Stock</v>
          </cell>
          <cell r="J715" t="str">
            <v>Pcs</v>
          </cell>
          <cell r="K715">
            <v>2.7</v>
          </cell>
          <cell r="L715">
            <v>4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4</v>
          </cell>
          <cell r="T715">
            <v>10.8</v>
          </cell>
        </row>
        <row r="716">
          <cell r="G716" t="str">
            <v>0001</v>
          </cell>
          <cell r="H716" t="str">
            <v>NON-FAST</v>
          </cell>
          <cell r="I716">
            <v>0</v>
          </cell>
          <cell r="J716" t="str">
            <v>Pcs</v>
          </cell>
          <cell r="K716">
            <v>2.25</v>
          </cell>
          <cell r="L716">
            <v>10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10</v>
          </cell>
          <cell r="T716">
            <v>22.5</v>
          </cell>
        </row>
        <row r="717">
          <cell r="G717" t="str">
            <v>0002</v>
          </cell>
          <cell r="H717" t="str">
            <v>NON-FAST</v>
          </cell>
          <cell r="I717">
            <v>0</v>
          </cell>
          <cell r="J717" t="str">
            <v>Pcs</v>
          </cell>
          <cell r="K717">
            <v>2.25</v>
          </cell>
          <cell r="L717">
            <v>2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2</v>
          </cell>
          <cell r="T717">
            <v>4.5</v>
          </cell>
        </row>
        <row r="718">
          <cell r="G718" t="str">
            <v>1114760</v>
          </cell>
          <cell r="H718" t="str">
            <v>FAST</v>
          </cell>
          <cell r="I718">
            <v>0</v>
          </cell>
          <cell r="J718" t="str">
            <v>Pcs</v>
          </cell>
          <cell r="K718">
            <v>1.0695187165775402</v>
          </cell>
          <cell r="L718">
            <v>4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4</v>
          </cell>
          <cell r="T718">
            <v>4.2780748663101607</v>
          </cell>
        </row>
        <row r="719">
          <cell r="G719" t="str">
            <v>BB6793520</v>
          </cell>
          <cell r="H719" t="str">
            <v>FAST</v>
          </cell>
          <cell r="I719" t="str">
            <v>Dead Stock</v>
          </cell>
          <cell r="J719" t="str">
            <v>Pcs</v>
          </cell>
          <cell r="K719">
            <v>1.08</v>
          </cell>
          <cell r="L719">
            <v>4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4</v>
          </cell>
          <cell r="T719">
            <v>4.32</v>
          </cell>
        </row>
        <row r="720">
          <cell r="G720" t="str">
            <v>MTD 101</v>
          </cell>
          <cell r="H720" t="str">
            <v>FAST</v>
          </cell>
          <cell r="I720">
            <v>0</v>
          </cell>
          <cell r="J720" t="str">
            <v>Pcs</v>
          </cell>
          <cell r="K720">
            <v>2.37</v>
          </cell>
          <cell r="L720">
            <v>20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4</v>
          </cell>
          <cell r="R720">
            <v>4</v>
          </cell>
          <cell r="S720">
            <v>16</v>
          </cell>
          <cell r="T720">
            <v>37.92</v>
          </cell>
        </row>
        <row r="721">
          <cell r="G721" t="str">
            <v>49040-0749</v>
          </cell>
          <cell r="H721" t="str">
            <v>NON-FAST</v>
          </cell>
          <cell r="I721" t="str">
            <v>Dead Stock</v>
          </cell>
          <cell r="J721" t="str">
            <v>Pcs</v>
          </cell>
          <cell r="K721">
            <v>218.68</v>
          </cell>
          <cell r="L721">
            <v>1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1</v>
          </cell>
          <cell r="T721">
            <v>218.68</v>
          </cell>
        </row>
        <row r="722">
          <cell r="G722" t="str">
            <v>41508</v>
          </cell>
          <cell r="H722" t="str">
            <v>NON-FAST</v>
          </cell>
          <cell r="I722" t="str">
            <v>Dead Stock</v>
          </cell>
          <cell r="J722" t="str">
            <v>Pcs</v>
          </cell>
          <cell r="K722">
            <v>1.1499999999999999</v>
          </cell>
          <cell r="L722">
            <v>2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2</v>
          </cell>
          <cell r="T722">
            <v>2.2999999999999998</v>
          </cell>
        </row>
        <row r="723">
          <cell r="G723" t="str">
            <v>023KRM0022</v>
          </cell>
          <cell r="H723" t="str">
            <v>NON-FAST</v>
          </cell>
          <cell r="I723" t="str">
            <v>Dead Stock</v>
          </cell>
          <cell r="J723" t="str">
            <v>Pcs</v>
          </cell>
          <cell r="K723">
            <v>41.714285714285715</v>
          </cell>
          <cell r="L723">
            <v>3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3</v>
          </cell>
          <cell r="T723">
            <v>125.14285714285714</v>
          </cell>
        </row>
        <row r="724">
          <cell r="G724" t="str">
            <v>N1209-Z008</v>
          </cell>
          <cell r="H724" t="str">
            <v>NON-FAST</v>
          </cell>
          <cell r="I724" t="str">
            <v>Dead Stock</v>
          </cell>
          <cell r="J724" t="str">
            <v>Pcs</v>
          </cell>
          <cell r="K724">
            <v>28.571428571428573</v>
          </cell>
          <cell r="L724">
            <v>1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1</v>
          </cell>
          <cell r="T724">
            <v>28.571428571428573</v>
          </cell>
        </row>
        <row r="725">
          <cell r="G725" t="str">
            <v>A0001-0127-L</v>
          </cell>
          <cell r="H725" t="str">
            <v>NON-FAST</v>
          </cell>
          <cell r="I725" t="str">
            <v>Dead Stock</v>
          </cell>
          <cell r="J725" t="str">
            <v>Pcs</v>
          </cell>
          <cell r="K725">
            <v>21.035714285714285</v>
          </cell>
          <cell r="L725">
            <v>1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1</v>
          </cell>
          <cell r="T725">
            <v>21.035714285714285</v>
          </cell>
        </row>
        <row r="726">
          <cell r="G726" t="str">
            <v>99909-1025</v>
          </cell>
          <cell r="H726" t="str">
            <v>NON-FAST</v>
          </cell>
          <cell r="I726" t="str">
            <v>Dead Stock</v>
          </cell>
          <cell r="J726" t="str">
            <v>Pcs</v>
          </cell>
          <cell r="K726">
            <v>5.9821428571428568</v>
          </cell>
          <cell r="L726">
            <v>2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2</v>
          </cell>
          <cell r="T726">
            <v>11.964285714285714</v>
          </cell>
        </row>
        <row r="727">
          <cell r="G727" t="str">
            <v>49019-0022</v>
          </cell>
          <cell r="H727" t="str">
            <v>NON-FAST</v>
          </cell>
          <cell r="I727" t="str">
            <v>Dead Stock</v>
          </cell>
          <cell r="J727" t="str">
            <v>Pcs</v>
          </cell>
          <cell r="K727">
            <v>8.44</v>
          </cell>
          <cell r="L727">
            <v>1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1</v>
          </cell>
          <cell r="T727">
            <v>8.44</v>
          </cell>
        </row>
        <row r="728">
          <cell r="G728" t="str">
            <v>99994-0993</v>
          </cell>
          <cell r="H728" t="str">
            <v>NON-FAST</v>
          </cell>
          <cell r="I728" t="str">
            <v>Dead Stock</v>
          </cell>
          <cell r="J728" t="str">
            <v>Pcs</v>
          </cell>
          <cell r="K728">
            <v>219.09</v>
          </cell>
          <cell r="L728">
            <v>1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1</v>
          </cell>
          <cell r="T728">
            <v>219.09</v>
          </cell>
        </row>
        <row r="729">
          <cell r="G729" t="str">
            <v>99994-0992</v>
          </cell>
          <cell r="H729" t="str">
            <v>NON-FAST</v>
          </cell>
          <cell r="I729" t="str">
            <v>Dead Stock</v>
          </cell>
          <cell r="J729" t="str">
            <v>Pcs</v>
          </cell>
          <cell r="K729">
            <v>43.58</v>
          </cell>
          <cell r="L729">
            <v>1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1</v>
          </cell>
          <cell r="T729">
            <v>43.58</v>
          </cell>
        </row>
        <row r="730">
          <cell r="G730" t="str">
            <v>99994-0995</v>
          </cell>
          <cell r="H730" t="str">
            <v>NON-FAST</v>
          </cell>
          <cell r="I730" t="str">
            <v>Dead Stock</v>
          </cell>
          <cell r="J730" t="str">
            <v>Pcs</v>
          </cell>
          <cell r="K730">
            <v>109.55</v>
          </cell>
          <cell r="L730">
            <v>1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1</v>
          </cell>
          <cell r="T730">
            <v>109.55</v>
          </cell>
        </row>
        <row r="731">
          <cell r="G731" t="str">
            <v>99994-0998</v>
          </cell>
          <cell r="H731" t="str">
            <v>NON-FAST</v>
          </cell>
          <cell r="I731" t="str">
            <v>Dead Stock</v>
          </cell>
          <cell r="J731" t="str">
            <v>Pcs</v>
          </cell>
          <cell r="K731">
            <v>82.7</v>
          </cell>
          <cell r="L731">
            <v>1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1</v>
          </cell>
          <cell r="T731">
            <v>82.7</v>
          </cell>
        </row>
        <row r="732">
          <cell r="G732" t="str">
            <v>99994-1000</v>
          </cell>
          <cell r="H732" t="str">
            <v>NON-FAST</v>
          </cell>
          <cell r="I732" t="str">
            <v>Dead Stock</v>
          </cell>
          <cell r="J732" t="str">
            <v>Pcs</v>
          </cell>
          <cell r="K732">
            <v>0.63719999999999988</v>
          </cell>
          <cell r="L732">
            <v>2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2</v>
          </cell>
          <cell r="T732">
            <v>1.2743999999999998</v>
          </cell>
        </row>
        <row r="733">
          <cell r="G733" t="str">
            <v>99994-0996</v>
          </cell>
          <cell r="H733" t="str">
            <v>NON-FAST</v>
          </cell>
          <cell r="I733" t="str">
            <v>Dead Stock</v>
          </cell>
          <cell r="J733" t="str">
            <v>Pcs</v>
          </cell>
          <cell r="K733">
            <v>4.9290000000000003</v>
          </cell>
          <cell r="L733">
            <v>2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2</v>
          </cell>
          <cell r="T733">
            <v>9.8580000000000005</v>
          </cell>
        </row>
        <row r="734">
          <cell r="G734" t="str">
            <v>99994-1004</v>
          </cell>
          <cell r="H734" t="str">
            <v>NON-FAST</v>
          </cell>
          <cell r="I734" t="str">
            <v>Dead Stock</v>
          </cell>
          <cell r="J734" t="str">
            <v>Pcs</v>
          </cell>
          <cell r="K734">
            <v>0.17970000000000003</v>
          </cell>
          <cell r="L734">
            <v>2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2</v>
          </cell>
          <cell r="T734">
            <v>0.35940000000000005</v>
          </cell>
        </row>
        <row r="735">
          <cell r="G735" t="str">
            <v>99994-0997</v>
          </cell>
          <cell r="H735" t="str">
            <v>NON-FAST</v>
          </cell>
          <cell r="I735" t="str">
            <v>Dead Stock</v>
          </cell>
          <cell r="J735" t="str">
            <v>Pcs</v>
          </cell>
          <cell r="K735">
            <v>0.97170000000000001</v>
          </cell>
          <cell r="L735">
            <v>2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2</v>
          </cell>
          <cell r="T735">
            <v>1.9434</v>
          </cell>
        </row>
        <row r="736">
          <cell r="G736" t="str">
            <v>99994-0994</v>
          </cell>
          <cell r="H736" t="str">
            <v>NON-FAST</v>
          </cell>
          <cell r="I736" t="str">
            <v>Dead Stock</v>
          </cell>
          <cell r="J736" t="str">
            <v>Pcs</v>
          </cell>
          <cell r="K736">
            <v>2.4329999999999998</v>
          </cell>
          <cell r="L736">
            <v>2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2</v>
          </cell>
          <cell r="T736">
            <v>4.8659999999999997</v>
          </cell>
        </row>
        <row r="737">
          <cell r="G737" t="str">
            <v>K26012-3721</v>
          </cell>
          <cell r="H737" t="str">
            <v>NON-FAST</v>
          </cell>
          <cell r="I737" t="str">
            <v>Dead Stock</v>
          </cell>
          <cell r="J737" t="str">
            <v>Pcs</v>
          </cell>
          <cell r="K737">
            <v>58.39</v>
          </cell>
          <cell r="L737">
            <v>1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1</v>
          </cell>
          <cell r="T737">
            <v>58.39</v>
          </cell>
        </row>
        <row r="738">
          <cell r="G738" t="str">
            <v>35019-0566</v>
          </cell>
          <cell r="H738" t="str">
            <v>NON-FAST</v>
          </cell>
          <cell r="I738" t="str">
            <v>Dead Stock</v>
          </cell>
          <cell r="J738" t="str">
            <v>Pcs</v>
          </cell>
          <cell r="K738">
            <v>0.42785714285714288</v>
          </cell>
          <cell r="L738">
            <v>2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2</v>
          </cell>
          <cell r="T738">
            <v>0.85571428571428576</v>
          </cell>
        </row>
        <row r="739">
          <cell r="G739" t="str">
            <v>59502-0050</v>
          </cell>
          <cell r="H739" t="str">
            <v>NON-FAST</v>
          </cell>
          <cell r="I739" t="str">
            <v>Dead Stock</v>
          </cell>
          <cell r="J739" t="str">
            <v>Pcs</v>
          </cell>
          <cell r="K739">
            <v>101.84885714285714</v>
          </cell>
          <cell r="L739">
            <v>5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5</v>
          </cell>
          <cell r="T739">
            <v>509.2442857142857</v>
          </cell>
        </row>
        <row r="740">
          <cell r="G740" t="str">
            <v>41025-0118</v>
          </cell>
          <cell r="H740" t="str">
            <v>NON-FAST</v>
          </cell>
          <cell r="I740">
            <v>0</v>
          </cell>
          <cell r="J740" t="str">
            <v>Pcs</v>
          </cell>
          <cell r="K740">
            <v>16.76642857142857</v>
          </cell>
          <cell r="L740">
            <v>1</v>
          </cell>
          <cell r="M740">
            <v>0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1</v>
          </cell>
          <cell r="T740">
            <v>16.76642857142857</v>
          </cell>
        </row>
        <row r="741">
          <cell r="G741" t="str">
            <v>13095-0561</v>
          </cell>
          <cell r="H741" t="str">
            <v>NON-FAST</v>
          </cell>
          <cell r="I741" t="str">
            <v>Dead Stock</v>
          </cell>
          <cell r="J741" t="str">
            <v>Pcs</v>
          </cell>
          <cell r="K741">
            <v>60.829428571428579</v>
          </cell>
          <cell r="L741">
            <v>4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4</v>
          </cell>
          <cell r="T741">
            <v>243.31771428571432</v>
          </cell>
        </row>
        <row r="742">
          <cell r="G742" t="str">
            <v>13088-0557</v>
          </cell>
          <cell r="H742" t="str">
            <v>FAST</v>
          </cell>
          <cell r="I742" t="str">
            <v>Dead Stock</v>
          </cell>
          <cell r="J742" t="str">
            <v>Pcs</v>
          </cell>
          <cell r="K742">
            <v>3.42</v>
          </cell>
          <cell r="L742">
            <v>16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16</v>
          </cell>
          <cell r="T742">
            <v>54.72</v>
          </cell>
        </row>
        <row r="743">
          <cell r="G743" t="str">
            <v>41022-0029</v>
          </cell>
          <cell r="H743" t="str">
            <v>NON-FAST</v>
          </cell>
          <cell r="I743" t="str">
            <v>Dead Stock</v>
          </cell>
          <cell r="J743" t="str">
            <v>Pcs</v>
          </cell>
          <cell r="K743">
            <v>5</v>
          </cell>
          <cell r="L743">
            <v>17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17</v>
          </cell>
          <cell r="T743">
            <v>85</v>
          </cell>
        </row>
        <row r="744">
          <cell r="G744" t="str">
            <v>45014-0534-458</v>
          </cell>
          <cell r="H744" t="str">
            <v>NON-FAST</v>
          </cell>
          <cell r="I744" t="str">
            <v>Dead Stock</v>
          </cell>
          <cell r="J744" t="str">
            <v>Pcs</v>
          </cell>
          <cell r="K744">
            <v>161.9217142857143</v>
          </cell>
          <cell r="L744">
            <v>13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13</v>
          </cell>
          <cell r="T744">
            <v>2104.9822857142858</v>
          </cell>
        </row>
        <row r="745">
          <cell r="G745" t="str">
            <v>27045-5383</v>
          </cell>
          <cell r="H745" t="str">
            <v>NON-FAST</v>
          </cell>
          <cell r="I745" t="str">
            <v>Dead Stock</v>
          </cell>
          <cell r="J745" t="str">
            <v>Pcs</v>
          </cell>
          <cell r="K745">
            <v>59.499714285714276</v>
          </cell>
          <cell r="L745">
            <v>1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1</v>
          </cell>
          <cell r="T745">
            <v>59.499714285714276</v>
          </cell>
        </row>
        <row r="746">
          <cell r="G746" t="str">
            <v>92152-0643</v>
          </cell>
          <cell r="H746" t="str">
            <v>NON-FAST</v>
          </cell>
          <cell r="I746" t="str">
            <v>Dead Stock</v>
          </cell>
          <cell r="J746" t="str">
            <v>Pcs</v>
          </cell>
          <cell r="K746">
            <v>0.68799999999999994</v>
          </cell>
          <cell r="L746">
            <v>40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40</v>
          </cell>
          <cell r="T746">
            <v>27.519999999999996</v>
          </cell>
        </row>
        <row r="747">
          <cell r="G747" t="str">
            <v>92049-1524</v>
          </cell>
          <cell r="H747" t="str">
            <v>NON-FAST</v>
          </cell>
          <cell r="I747" t="str">
            <v>Dead Stock</v>
          </cell>
          <cell r="J747" t="str">
            <v>Pcs</v>
          </cell>
          <cell r="K747">
            <v>4.448142857142857</v>
          </cell>
          <cell r="L747">
            <v>19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19</v>
          </cell>
          <cell r="T747">
            <v>84.514714285714277</v>
          </cell>
        </row>
        <row r="748">
          <cell r="G748" t="str">
            <v>92116-1065</v>
          </cell>
          <cell r="H748" t="str">
            <v>NON-FAST</v>
          </cell>
          <cell r="I748" t="str">
            <v>Dead Stock</v>
          </cell>
          <cell r="J748" t="str">
            <v>Pcs</v>
          </cell>
          <cell r="K748">
            <v>16.451250000000002</v>
          </cell>
          <cell r="L748">
            <v>3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3</v>
          </cell>
          <cell r="T748">
            <v>49.353750000000005</v>
          </cell>
        </row>
        <row r="749">
          <cell r="G749" t="str">
            <v>33040-0035</v>
          </cell>
          <cell r="H749" t="str">
            <v>NON-FAST</v>
          </cell>
          <cell r="I749" t="str">
            <v>Dead Stock</v>
          </cell>
          <cell r="J749" t="str">
            <v>Pcs</v>
          </cell>
          <cell r="K749">
            <v>1.7884285714285715</v>
          </cell>
          <cell r="L749">
            <v>9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9</v>
          </cell>
          <cell r="T749">
            <v>16.095857142857142</v>
          </cell>
        </row>
        <row r="750">
          <cell r="G750" t="str">
            <v>33040-1162</v>
          </cell>
          <cell r="H750" t="str">
            <v>NON-FAST</v>
          </cell>
          <cell r="I750" t="str">
            <v>Dead Stock</v>
          </cell>
          <cell r="J750" t="str">
            <v>Pcs</v>
          </cell>
          <cell r="K750">
            <v>0.57999999999999996</v>
          </cell>
          <cell r="L750">
            <v>10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10</v>
          </cell>
          <cell r="T750">
            <v>5.8</v>
          </cell>
        </row>
        <row r="751">
          <cell r="G751" t="str">
            <v>11010-0189</v>
          </cell>
          <cell r="H751" t="str">
            <v>NON-FAST</v>
          </cell>
          <cell r="I751" t="str">
            <v>Dead Stock</v>
          </cell>
          <cell r="J751" t="str">
            <v>Pcs</v>
          </cell>
          <cell r="K751">
            <v>62.38</v>
          </cell>
          <cell r="L751">
            <v>1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1</v>
          </cell>
          <cell r="T751">
            <v>62.38</v>
          </cell>
        </row>
        <row r="752">
          <cell r="G752" t="str">
            <v>12016-0035</v>
          </cell>
          <cell r="H752" t="str">
            <v>NON-FAST</v>
          </cell>
          <cell r="I752" t="str">
            <v>Dead Stock</v>
          </cell>
          <cell r="J752" t="str">
            <v>Pcs</v>
          </cell>
          <cell r="K752">
            <v>9.4600000000000009</v>
          </cell>
          <cell r="L752">
            <v>8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8</v>
          </cell>
          <cell r="T752">
            <v>75.680000000000007</v>
          </cell>
        </row>
        <row r="753">
          <cell r="G753" t="str">
            <v>92046-1192</v>
          </cell>
          <cell r="H753" t="str">
            <v>NON-FAST</v>
          </cell>
          <cell r="I753" t="str">
            <v>Dead Stock</v>
          </cell>
          <cell r="J753" t="str">
            <v>Pcs</v>
          </cell>
          <cell r="K753">
            <v>4.05</v>
          </cell>
          <cell r="L753">
            <v>2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2</v>
          </cell>
          <cell r="T753">
            <v>8.1</v>
          </cell>
        </row>
        <row r="754">
          <cell r="G754" t="str">
            <v>12009-1073</v>
          </cell>
          <cell r="H754" t="str">
            <v>NON-FAST</v>
          </cell>
          <cell r="I754" t="str">
            <v>Dead Stock</v>
          </cell>
          <cell r="J754" t="str">
            <v>Pcs</v>
          </cell>
          <cell r="K754">
            <v>4</v>
          </cell>
          <cell r="L754">
            <v>2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2</v>
          </cell>
          <cell r="T754">
            <v>8</v>
          </cell>
        </row>
        <row r="755">
          <cell r="G755" t="str">
            <v>12009-0018</v>
          </cell>
          <cell r="H755" t="str">
            <v>NON-FAST</v>
          </cell>
          <cell r="I755" t="str">
            <v>Dead Stock</v>
          </cell>
          <cell r="J755" t="str">
            <v>Pcs</v>
          </cell>
          <cell r="K755">
            <v>3</v>
          </cell>
          <cell r="L755">
            <v>2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2</v>
          </cell>
          <cell r="T755">
            <v>6</v>
          </cell>
        </row>
        <row r="756">
          <cell r="G756" t="str">
            <v>92116-1069</v>
          </cell>
          <cell r="H756" t="str">
            <v>NON-FAST</v>
          </cell>
          <cell r="I756">
            <v>0</v>
          </cell>
          <cell r="J756" t="str">
            <v>Pcs</v>
          </cell>
          <cell r="K756">
            <v>12.88</v>
          </cell>
          <cell r="L756">
            <v>6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6</v>
          </cell>
          <cell r="T756">
            <v>77.28</v>
          </cell>
        </row>
        <row r="757">
          <cell r="G757" t="str">
            <v>601B6203UU</v>
          </cell>
          <cell r="H757" t="str">
            <v>NON-FAST</v>
          </cell>
          <cell r="I757" t="str">
            <v>Dead Stock</v>
          </cell>
          <cell r="J757" t="str">
            <v>Pcs</v>
          </cell>
          <cell r="K757">
            <v>5.07</v>
          </cell>
          <cell r="L757">
            <v>8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8</v>
          </cell>
          <cell r="T757">
            <v>40.56</v>
          </cell>
        </row>
        <row r="758">
          <cell r="G758" t="str">
            <v>601B6303UU</v>
          </cell>
          <cell r="H758" t="str">
            <v>NON-FAST</v>
          </cell>
          <cell r="I758" t="str">
            <v>Dead Stock</v>
          </cell>
          <cell r="J758" t="str">
            <v>Pcs</v>
          </cell>
          <cell r="K758">
            <v>6.5</v>
          </cell>
          <cell r="L758">
            <v>8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8</v>
          </cell>
          <cell r="T758">
            <v>52</v>
          </cell>
        </row>
        <row r="759">
          <cell r="G759" t="str">
            <v>18091-0723</v>
          </cell>
          <cell r="H759" t="str">
            <v>NON-FAST</v>
          </cell>
          <cell r="I759">
            <v>0</v>
          </cell>
          <cell r="J759" t="str">
            <v>Pcs</v>
          </cell>
          <cell r="K759">
            <v>116.52</v>
          </cell>
          <cell r="L759">
            <v>1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1</v>
          </cell>
          <cell r="T759">
            <v>116.52</v>
          </cell>
        </row>
        <row r="760">
          <cell r="G760" t="str">
            <v>18091-0775</v>
          </cell>
          <cell r="H760" t="str">
            <v>NON-FAST</v>
          </cell>
          <cell r="I760" t="str">
            <v>Dead Stock</v>
          </cell>
          <cell r="J760" t="str">
            <v>Pcs</v>
          </cell>
          <cell r="K760">
            <v>205.71</v>
          </cell>
          <cell r="L760">
            <v>1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1</v>
          </cell>
          <cell r="T760">
            <v>205.71</v>
          </cell>
        </row>
        <row r="761">
          <cell r="G761" t="str">
            <v>18091-0931</v>
          </cell>
          <cell r="H761" t="str">
            <v>NON-FAST</v>
          </cell>
          <cell r="I761" t="str">
            <v>Dead Stock</v>
          </cell>
          <cell r="J761" t="str">
            <v>Pcs</v>
          </cell>
          <cell r="K761">
            <v>150.62</v>
          </cell>
          <cell r="L761">
            <v>1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1</v>
          </cell>
          <cell r="T761">
            <v>150.62</v>
          </cell>
        </row>
        <row r="762">
          <cell r="G762" t="str">
            <v>92150-1144</v>
          </cell>
          <cell r="H762" t="str">
            <v>NON-FAST</v>
          </cell>
          <cell r="I762" t="str">
            <v>Dead Stock</v>
          </cell>
          <cell r="J762" t="str">
            <v>Pcs</v>
          </cell>
          <cell r="K762">
            <v>2.0499999999999998</v>
          </cell>
          <cell r="L762">
            <v>9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9</v>
          </cell>
          <cell r="T762">
            <v>18.45</v>
          </cell>
        </row>
        <row r="763">
          <cell r="G763" t="str">
            <v>92002-1323</v>
          </cell>
          <cell r="H763" t="str">
            <v>NON-FAST</v>
          </cell>
          <cell r="I763" t="str">
            <v>Dead Stock</v>
          </cell>
          <cell r="J763" t="str">
            <v>Pcs</v>
          </cell>
          <cell r="K763">
            <v>0.36</v>
          </cell>
          <cell r="L763">
            <v>10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10</v>
          </cell>
          <cell r="T763">
            <v>3.5999999999999996</v>
          </cell>
        </row>
        <row r="764">
          <cell r="G764" t="str">
            <v>92154-0936</v>
          </cell>
          <cell r="H764" t="str">
            <v>NON-FAST</v>
          </cell>
          <cell r="I764" t="str">
            <v>Dead Stock</v>
          </cell>
          <cell r="J764" t="str">
            <v>Pcs</v>
          </cell>
          <cell r="K764">
            <v>0.73</v>
          </cell>
          <cell r="L764">
            <v>3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3</v>
          </cell>
          <cell r="T764">
            <v>2.19</v>
          </cell>
        </row>
        <row r="765">
          <cell r="G765" t="str">
            <v>92154-0935</v>
          </cell>
          <cell r="H765" t="str">
            <v>NON-FAST</v>
          </cell>
          <cell r="I765" t="str">
            <v>Dead Stock</v>
          </cell>
          <cell r="J765" t="str">
            <v>Pcs</v>
          </cell>
          <cell r="K765">
            <v>0.19</v>
          </cell>
          <cell r="L765">
            <v>3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3</v>
          </cell>
          <cell r="T765">
            <v>0.57000000000000006</v>
          </cell>
        </row>
        <row r="766">
          <cell r="G766" t="str">
            <v>49006-0057-BD</v>
          </cell>
          <cell r="H766" t="str">
            <v>NON-FAST</v>
          </cell>
          <cell r="I766" t="str">
            <v>Dead Stock</v>
          </cell>
          <cell r="J766" t="str">
            <v>Pcs</v>
          </cell>
          <cell r="K766">
            <v>13.54</v>
          </cell>
          <cell r="L766">
            <v>1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1</v>
          </cell>
          <cell r="T766">
            <v>13.54</v>
          </cell>
        </row>
        <row r="767">
          <cell r="G767" t="str">
            <v>21039-0008</v>
          </cell>
          <cell r="H767" t="str">
            <v>NON-FAST</v>
          </cell>
          <cell r="I767" t="str">
            <v>Dead Stock</v>
          </cell>
          <cell r="J767" t="str">
            <v>Pcs</v>
          </cell>
          <cell r="K767">
            <v>5.08</v>
          </cell>
          <cell r="L767">
            <v>4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4</v>
          </cell>
          <cell r="T767">
            <v>20.32</v>
          </cell>
        </row>
        <row r="768">
          <cell r="G768" t="str">
            <v>21039-0004</v>
          </cell>
          <cell r="H768" t="str">
            <v>NON-FAST</v>
          </cell>
          <cell r="I768" t="str">
            <v>Dead Stock</v>
          </cell>
          <cell r="J768" t="str">
            <v>Pcs</v>
          </cell>
          <cell r="K768">
            <v>30</v>
          </cell>
          <cell r="L768">
            <v>5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5</v>
          </cell>
          <cell r="T768">
            <v>150</v>
          </cell>
        </row>
        <row r="769">
          <cell r="G769" t="str">
            <v>21039-3703</v>
          </cell>
          <cell r="H769" t="str">
            <v>NON-FAST</v>
          </cell>
          <cell r="I769">
            <v>0</v>
          </cell>
          <cell r="J769" t="str">
            <v>Pcs</v>
          </cell>
          <cell r="K769">
            <v>22.54</v>
          </cell>
          <cell r="L769">
            <v>1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1</v>
          </cell>
          <cell r="T769">
            <v>22.54</v>
          </cell>
        </row>
        <row r="770">
          <cell r="G770" t="str">
            <v>21039-0005</v>
          </cell>
          <cell r="H770" t="str">
            <v>NON-FAST</v>
          </cell>
          <cell r="I770" t="str">
            <v>Dead Stock</v>
          </cell>
          <cell r="J770" t="str">
            <v>Pcs</v>
          </cell>
          <cell r="K770">
            <v>15.58</v>
          </cell>
          <cell r="L770">
            <v>10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10</v>
          </cell>
          <cell r="T770">
            <v>155.80000000000001</v>
          </cell>
        </row>
        <row r="771">
          <cell r="G771" t="str">
            <v>92069-1059</v>
          </cell>
          <cell r="H771" t="str">
            <v>NON-FAST</v>
          </cell>
          <cell r="I771" t="str">
            <v>Dead Stock</v>
          </cell>
          <cell r="J771" t="str">
            <v>Pcs</v>
          </cell>
          <cell r="K771">
            <v>0.95</v>
          </cell>
          <cell r="L771">
            <v>1</v>
          </cell>
          <cell r="M771">
            <v>4</v>
          </cell>
          <cell r="N771">
            <v>0</v>
          </cell>
          <cell r="O771">
            <v>4</v>
          </cell>
          <cell r="P771">
            <v>0</v>
          </cell>
          <cell r="Q771">
            <v>0</v>
          </cell>
          <cell r="R771">
            <v>0</v>
          </cell>
          <cell r="S771">
            <v>5</v>
          </cell>
          <cell r="T771">
            <v>4.75</v>
          </cell>
        </row>
        <row r="772">
          <cell r="G772" t="str">
            <v>92069-0003</v>
          </cell>
          <cell r="H772" t="str">
            <v>NON-FAST</v>
          </cell>
          <cell r="I772" t="str">
            <v>Dead Stock</v>
          </cell>
          <cell r="J772" t="str">
            <v>Pcs</v>
          </cell>
          <cell r="K772">
            <v>0.65</v>
          </cell>
          <cell r="L772">
            <v>25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25</v>
          </cell>
          <cell r="T772">
            <v>16.25</v>
          </cell>
        </row>
        <row r="773">
          <cell r="G773" t="str">
            <v>92069-0024</v>
          </cell>
          <cell r="H773" t="str">
            <v>NON-FAST</v>
          </cell>
          <cell r="I773" t="str">
            <v>Dead Stock</v>
          </cell>
          <cell r="J773" t="str">
            <v>Pcs</v>
          </cell>
          <cell r="K773">
            <v>1.1000000000000001</v>
          </cell>
          <cell r="L773">
            <v>3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3</v>
          </cell>
          <cell r="T773">
            <v>3.3000000000000003</v>
          </cell>
        </row>
        <row r="774">
          <cell r="G774" t="str">
            <v>92069-0058</v>
          </cell>
          <cell r="H774" t="str">
            <v>NON-FAST</v>
          </cell>
          <cell r="I774" t="str">
            <v>Dead Stock</v>
          </cell>
          <cell r="J774" t="str">
            <v>Pcs</v>
          </cell>
          <cell r="K774">
            <v>1.76</v>
          </cell>
          <cell r="L774">
            <v>11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11</v>
          </cell>
          <cell r="T774">
            <v>19.36</v>
          </cell>
        </row>
        <row r="775">
          <cell r="G775" t="str">
            <v>92069-0076</v>
          </cell>
          <cell r="H775" t="str">
            <v>NON-FAST</v>
          </cell>
          <cell r="I775" t="str">
            <v>Dead Stock</v>
          </cell>
          <cell r="J775" t="str">
            <v>Pcs</v>
          </cell>
          <cell r="K775">
            <v>1.1000000000000001</v>
          </cell>
          <cell r="L775">
            <v>14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14</v>
          </cell>
          <cell r="T775">
            <v>15.400000000000002</v>
          </cell>
        </row>
        <row r="776">
          <cell r="G776" t="str">
            <v>92069-1011</v>
          </cell>
          <cell r="H776" t="str">
            <v>NON-FAST</v>
          </cell>
          <cell r="I776" t="str">
            <v>Dead Stock</v>
          </cell>
          <cell r="J776" t="str">
            <v>Pcs</v>
          </cell>
          <cell r="K776">
            <v>1.64</v>
          </cell>
          <cell r="L776">
            <v>1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1</v>
          </cell>
          <cell r="T776">
            <v>1.64</v>
          </cell>
        </row>
        <row r="777">
          <cell r="G777" t="str">
            <v>92069-063</v>
          </cell>
          <cell r="H777" t="str">
            <v>NON-FAST</v>
          </cell>
          <cell r="I777" t="str">
            <v>Dead Stock</v>
          </cell>
          <cell r="J777" t="str">
            <v>Pcs</v>
          </cell>
          <cell r="K777">
            <v>1.97</v>
          </cell>
          <cell r="L777">
            <v>11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11</v>
          </cell>
          <cell r="T777">
            <v>21.669999999999998</v>
          </cell>
        </row>
        <row r="778">
          <cell r="G778" t="str">
            <v>92069-1084</v>
          </cell>
          <cell r="H778" t="str">
            <v>NON-FAST</v>
          </cell>
          <cell r="I778" t="str">
            <v>Dead Stock</v>
          </cell>
          <cell r="J778" t="str">
            <v>Pcs</v>
          </cell>
          <cell r="K778">
            <v>1.61</v>
          </cell>
          <cell r="L778">
            <v>1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1</v>
          </cell>
          <cell r="T778">
            <v>1.61</v>
          </cell>
        </row>
        <row r="779">
          <cell r="G779" t="str">
            <v>92069-059</v>
          </cell>
          <cell r="H779" t="str">
            <v>NON-FAST</v>
          </cell>
          <cell r="I779" t="str">
            <v>Dead Stock</v>
          </cell>
          <cell r="J779" t="str">
            <v>Pcs</v>
          </cell>
          <cell r="K779">
            <v>1.75</v>
          </cell>
          <cell r="L779">
            <v>10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10</v>
          </cell>
          <cell r="T779">
            <v>17.5</v>
          </cell>
        </row>
        <row r="780">
          <cell r="G780" t="str">
            <v>92069-0016</v>
          </cell>
          <cell r="H780" t="str">
            <v>NON-FAST</v>
          </cell>
          <cell r="I780" t="str">
            <v>Dead Stock</v>
          </cell>
          <cell r="J780" t="str">
            <v>Pcs</v>
          </cell>
          <cell r="K780">
            <v>10.53</v>
          </cell>
          <cell r="L780">
            <v>20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20</v>
          </cell>
          <cell r="T780">
            <v>210.6</v>
          </cell>
        </row>
        <row r="781">
          <cell r="G781" t="str">
            <v>92069-0019</v>
          </cell>
          <cell r="H781" t="str">
            <v>NON-FAST</v>
          </cell>
          <cell r="I781">
            <v>0</v>
          </cell>
          <cell r="J781" t="str">
            <v>Pcs</v>
          </cell>
          <cell r="K781">
            <v>7.3</v>
          </cell>
          <cell r="L781">
            <v>1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1</v>
          </cell>
          <cell r="T781">
            <v>7.3</v>
          </cell>
        </row>
        <row r="782">
          <cell r="G782" t="str">
            <v>92069-0053</v>
          </cell>
          <cell r="H782" t="str">
            <v>NON-FAST</v>
          </cell>
          <cell r="I782" t="str">
            <v>Dead Stock</v>
          </cell>
          <cell r="J782" t="str">
            <v>Pcs</v>
          </cell>
          <cell r="K782">
            <v>15.428571428571429</v>
          </cell>
          <cell r="L782">
            <v>10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10</v>
          </cell>
          <cell r="T782">
            <v>154.28571428571428</v>
          </cell>
        </row>
        <row r="783">
          <cell r="G783" t="str">
            <v>92069-1016</v>
          </cell>
          <cell r="H783" t="str">
            <v>NON-FAST</v>
          </cell>
          <cell r="I783">
            <v>0</v>
          </cell>
          <cell r="J783" t="str">
            <v>Pcs</v>
          </cell>
          <cell r="K783">
            <v>1.23</v>
          </cell>
          <cell r="L783">
            <v>2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2</v>
          </cell>
          <cell r="T783">
            <v>2.46</v>
          </cell>
        </row>
        <row r="784">
          <cell r="G784" t="str">
            <v>92069-0050</v>
          </cell>
          <cell r="H784" t="str">
            <v>NON-FAST</v>
          </cell>
          <cell r="I784" t="str">
            <v>Dead Stock</v>
          </cell>
          <cell r="J784" t="str">
            <v>Pcs</v>
          </cell>
          <cell r="K784">
            <v>5.5</v>
          </cell>
          <cell r="L784">
            <v>8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8</v>
          </cell>
          <cell r="T784">
            <v>44</v>
          </cell>
        </row>
        <row r="785">
          <cell r="G785" t="str">
            <v>92028-1422</v>
          </cell>
          <cell r="H785" t="str">
            <v>NON-FAST</v>
          </cell>
          <cell r="I785" t="str">
            <v>Dead Stock</v>
          </cell>
          <cell r="J785" t="str">
            <v>Pcs</v>
          </cell>
          <cell r="K785">
            <v>3.73</v>
          </cell>
          <cell r="L785">
            <v>20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20</v>
          </cell>
          <cell r="T785">
            <v>74.599999999999994</v>
          </cell>
        </row>
        <row r="786">
          <cell r="G786" t="str">
            <v>92139-0722</v>
          </cell>
          <cell r="H786" t="str">
            <v>NON-FAST</v>
          </cell>
          <cell r="I786" t="str">
            <v>Dead Stock</v>
          </cell>
          <cell r="J786" t="str">
            <v>Pcs</v>
          </cell>
          <cell r="K786">
            <v>3.59</v>
          </cell>
          <cell r="L786">
            <v>8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8</v>
          </cell>
          <cell r="T786">
            <v>28.72</v>
          </cell>
        </row>
        <row r="787">
          <cell r="G787" t="str">
            <v>92139-0788</v>
          </cell>
          <cell r="H787" t="str">
            <v>NON-FAST</v>
          </cell>
          <cell r="I787" t="str">
            <v>Dead Stock</v>
          </cell>
          <cell r="J787" t="str">
            <v>Pcs</v>
          </cell>
          <cell r="K787">
            <v>4</v>
          </cell>
          <cell r="L787">
            <v>16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16</v>
          </cell>
          <cell r="T787">
            <v>64</v>
          </cell>
        </row>
        <row r="788">
          <cell r="G788" t="str">
            <v>92139-0724</v>
          </cell>
          <cell r="H788" t="str">
            <v>NON-FAST</v>
          </cell>
          <cell r="I788" t="str">
            <v>Dead Stock</v>
          </cell>
          <cell r="J788" t="str">
            <v>Pcs</v>
          </cell>
          <cell r="K788">
            <v>3.59</v>
          </cell>
          <cell r="L788">
            <v>8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8</v>
          </cell>
          <cell r="T788">
            <v>28.72</v>
          </cell>
        </row>
        <row r="789">
          <cell r="G789" t="str">
            <v>92139-0783</v>
          </cell>
          <cell r="H789" t="str">
            <v>NON-FAST</v>
          </cell>
          <cell r="I789" t="str">
            <v>Dead Stock</v>
          </cell>
          <cell r="J789" t="str">
            <v>Pcs</v>
          </cell>
          <cell r="K789">
            <v>4</v>
          </cell>
          <cell r="L789">
            <v>16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16</v>
          </cell>
          <cell r="T789">
            <v>64</v>
          </cell>
        </row>
        <row r="790">
          <cell r="G790" t="str">
            <v>92139-0792</v>
          </cell>
          <cell r="H790" t="str">
            <v>NON-FAST</v>
          </cell>
          <cell r="I790" t="str">
            <v>Dead Stock</v>
          </cell>
          <cell r="J790" t="str">
            <v>Pcs</v>
          </cell>
          <cell r="K790">
            <v>4</v>
          </cell>
          <cell r="L790">
            <v>8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8</v>
          </cell>
          <cell r="T790">
            <v>32</v>
          </cell>
        </row>
        <row r="791">
          <cell r="G791" t="str">
            <v>54012-0281</v>
          </cell>
          <cell r="H791" t="str">
            <v>NON-FAST</v>
          </cell>
          <cell r="I791" t="str">
            <v>Dead Stock</v>
          </cell>
          <cell r="J791" t="str">
            <v>Pcs</v>
          </cell>
          <cell r="K791">
            <v>7.77</v>
          </cell>
          <cell r="L791">
            <v>5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5</v>
          </cell>
          <cell r="T791">
            <v>38.849999999999994</v>
          </cell>
        </row>
        <row r="792">
          <cell r="G792" t="str">
            <v>92139-3702</v>
          </cell>
          <cell r="H792" t="str">
            <v>NON-FAST</v>
          </cell>
          <cell r="I792" t="str">
            <v>Dead Stock</v>
          </cell>
          <cell r="J792" t="str">
            <v>Pcs</v>
          </cell>
          <cell r="K792">
            <v>7.8</v>
          </cell>
          <cell r="L792">
            <v>4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4</v>
          </cell>
          <cell r="T792">
            <v>31.2</v>
          </cell>
        </row>
        <row r="793">
          <cell r="G793" t="str">
            <v>92139-3704</v>
          </cell>
          <cell r="H793" t="str">
            <v>NON-FAST</v>
          </cell>
          <cell r="I793" t="str">
            <v>Dead Stock</v>
          </cell>
          <cell r="J793" t="str">
            <v>Pcs</v>
          </cell>
          <cell r="K793">
            <v>7.8</v>
          </cell>
          <cell r="L793">
            <v>4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4</v>
          </cell>
          <cell r="T793">
            <v>31.2</v>
          </cell>
        </row>
        <row r="794">
          <cell r="G794" t="str">
            <v>92139-3705</v>
          </cell>
          <cell r="H794" t="str">
            <v>NON-FAST</v>
          </cell>
          <cell r="I794" t="str">
            <v>Dead Stock</v>
          </cell>
          <cell r="J794" t="str">
            <v>Pcs</v>
          </cell>
          <cell r="K794">
            <v>7.8</v>
          </cell>
          <cell r="L794">
            <v>4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4</v>
          </cell>
          <cell r="T794">
            <v>31.2</v>
          </cell>
        </row>
        <row r="795">
          <cell r="G795" t="str">
            <v>92139-3706</v>
          </cell>
          <cell r="H795" t="str">
            <v>NON-FAST</v>
          </cell>
          <cell r="I795" t="str">
            <v>Dead Stock</v>
          </cell>
          <cell r="J795" t="str">
            <v>Pcs</v>
          </cell>
          <cell r="K795">
            <v>7.8</v>
          </cell>
          <cell r="L795">
            <v>4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4</v>
          </cell>
          <cell r="T795">
            <v>31.2</v>
          </cell>
        </row>
        <row r="796">
          <cell r="G796" t="str">
            <v>92139-3707</v>
          </cell>
          <cell r="H796" t="str">
            <v>NON-FAST</v>
          </cell>
          <cell r="I796" t="str">
            <v>Dead Stock</v>
          </cell>
          <cell r="J796" t="str">
            <v>Pcs</v>
          </cell>
          <cell r="K796">
            <v>7.8</v>
          </cell>
          <cell r="L796">
            <v>4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4</v>
          </cell>
          <cell r="T796">
            <v>31.2</v>
          </cell>
        </row>
        <row r="797">
          <cell r="G797" t="str">
            <v>92139-3708</v>
          </cell>
          <cell r="H797" t="str">
            <v>NON-FAST</v>
          </cell>
          <cell r="I797" t="str">
            <v>Dead Stock</v>
          </cell>
          <cell r="J797" t="str">
            <v>Pcs</v>
          </cell>
          <cell r="K797">
            <v>7.8</v>
          </cell>
          <cell r="L797">
            <v>4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4</v>
          </cell>
          <cell r="T797">
            <v>31.2</v>
          </cell>
        </row>
        <row r="798">
          <cell r="G798" t="str">
            <v>92139-3709</v>
          </cell>
          <cell r="H798" t="str">
            <v>NON-FAST</v>
          </cell>
          <cell r="I798" t="str">
            <v>Dead Stock</v>
          </cell>
          <cell r="J798" t="str">
            <v>Pcs</v>
          </cell>
          <cell r="K798">
            <v>7.8</v>
          </cell>
          <cell r="L798">
            <v>4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4</v>
          </cell>
          <cell r="T798">
            <v>31.2</v>
          </cell>
        </row>
        <row r="799">
          <cell r="G799" t="str">
            <v>92139-3710</v>
          </cell>
          <cell r="H799" t="str">
            <v>NON-FAST</v>
          </cell>
          <cell r="I799" t="str">
            <v>Dead Stock</v>
          </cell>
          <cell r="J799" t="str">
            <v>Pcs</v>
          </cell>
          <cell r="K799">
            <v>7.8</v>
          </cell>
          <cell r="L799">
            <v>4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4</v>
          </cell>
          <cell r="T799">
            <v>31.2</v>
          </cell>
        </row>
        <row r="800">
          <cell r="G800" t="str">
            <v>92139-3711</v>
          </cell>
          <cell r="H800" t="str">
            <v>NON-FAST</v>
          </cell>
          <cell r="I800" t="str">
            <v>Dead Stock</v>
          </cell>
          <cell r="J800" t="str">
            <v>Pcs</v>
          </cell>
          <cell r="K800">
            <v>7.8</v>
          </cell>
          <cell r="L800">
            <v>4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4</v>
          </cell>
          <cell r="T800">
            <v>31.2</v>
          </cell>
        </row>
        <row r="801">
          <cell r="G801" t="str">
            <v>92139-3712</v>
          </cell>
          <cell r="H801" t="str">
            <v>NON-FAST</v>
          </cell>
          <cell r="I801" t="str">
            <v>Dead Stock</v>
          </cell>
          <cell r="J801" t="str">
            <v>Pcs</v>
          </cell>
          <cell r="K801">
            <v>7.8</v>
          </cell>
          <cell r="L801">
            <v>4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4</v>
          </cell>
          <cell r="T801">
            <v>31.2</v>
          </cell>
        </row>
        <row r="802">
          <cell r="G802" t="str">
            <v>92139-3713</v>
          </cell>
          <cell r="H802" t="str">
            <v>NON-FAST</v>
          </cell>
          <cell r="I802" t="str">
            <v>Dead Stock</v>
          </cell>
          <cell r="J802" t="str">
            <v>Pcs</v>
          </cell>
          <cell r="K802">
            <v>7.8</v>
          </cell>
          <cell r="L802">
            <v>4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4</v>
          </cell>
          <cell r="T802">
            <v>31.2</v>
          </cell>
        </row>
        <row r="803">
          <cell r="G803" t="str">
            <v>92139-0725</v>
          </cell>
          <cell r="H803" t="str">
            <v>NON-FAST</v>
          </cell>
          <cell r="I803" t="str">
            <v>Dead Stock</v>
          </cell>
          <cell r="J803" t="str">
            <v>Pcs</v>
          </cell>
          <cell r="K803">
            <v>7.8</v>
          </cell>
          <cell r="L803">
            <v>4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4</v>
          </cell>
          <cell r="T803">
            <v>31.2</v>
          </cell>
        </row>
        <row r="804">
          <cell r="G804" t="str">
            <v>92139-0726</v>
          </cell>
          <cell r="H804" t="str">
            <v>NON-FAST</v>
          </cell>
          <cell r="I804" t="str">
            <v>Dead Stock</v>
          </cell>
          <cell r="J804" t="str">
            <v>Pcs</v>
          </cell>
          <cell r="K804">
            <v>7.8</v>
          </cell>
          <cell r="L804">
            <v>4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4</v>
          </cell>
          <cell r="T804">
            <v>31.2</v>
          </cell>
        </row>
        <row r="805">
          <cell r="G805" t="str">
            <v>92139-0727</v>
          </cell>
          <cell r="H805" t="str">
            <v>NON-FAST</v>
          </cell>
          <cell r="I805" t="str">
            <v>Dead Stock</v>
          </cell>
          <cell r="J805" t="str">
            <v>Pcs</v>
          </cell>
          <cell r="K805">
            <v>7.8</v>
          </cell>
          <cell r="L805">
            <v>4</v>
          </cell>
          <cell r="M805">
            <v>0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4</v>
          </cell>
          <cell r="T805">
            <v>31.2</v>
          </cell>
        </row>
        <row r="806">
          <cell r="G806" t="str">
            <v>92139-0728</v>
          </cell>
          <cell r="H806" t="str">
            <v>NON-FAST</v>
          </cell>
          <cell r="I806" t="str">
            <v>Dead Stock</v>
          </cell>
          <cell r="J806" t="str">
            <v>Pcs</v>
          </cell>
          <cell r="K806">
            <v>7.8</v>
          </cell>
          <cell r="L806">
            <v>4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4</v>
          </cell>
          <cell r="T806">
            <v>31.2</v>
          </cell>
        </row>
        <row r="807">
          <cell r="G807" t="str">
            <v>92139-0729</v>
          </cell>
          <cell r="H807" t="str">
            <v>NON-FAST</v>
          </cell>
          <cell r="I807" t="str">
            <v>Dead Stock</v>
          </cell>
          <cell r="J807" t="str">
            <v>Pcs</v>
          </cell>
          <cell r="K807">
            <v>7.8</v>
          </cell>
          <cell r="L807">
            <v>4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0</v>
          </cell>
          <cell r="S807">
            <v>4</v>
          </cell>
          <cell r="T807">
            <v>31.2</v>
          </cell>
        </row>
        <row r="808">
          <cell r="G808" t="str">
            <v>92139-0730</v>
          </cell>
          <cell r="H808" t="str">
            <v>NON-FAST</v>
          </cell>
          <cell r="I808" t="str">
            <v>Dead Stock</v>
          </cell>
          <cell r="J808" t="str">
            <v>Pcs</v>
          </cell>
          <cell r="K808">
            <v>7.8</v>
          </cell>
          <cell r="L808">
            <v>4</v>
          </cell>
          <cell r="M808">
            <v>0</v>
          </cell>
          <cell r="N808">
            <v>0</v>
          </cell>
          <cell r="O808">
            <v>0</v>
          </cell>
          <cell r="P808">
            <v>0</v>
          </cell>
          <cell r="Q808">
            <v>0</v>
          </cell>
          <cell r="R808">
            <v>0</v>
          </cell>
          <cell r="S808">
            <v>4</v>
          </cell>
          <cell r="T808">
            <v>31.2</v>
          </cell>
        </row>
        <row r="809">
          <cell r="G809" t="str">
            <v>92139-0731</v>
          </cell>
          <cell r="H809" t="str">
            <v>NON-FAST</v>
          </cell>
          <cell r="I809" t="str">
            <v>Dead Stock</v>
          </cell>
          <cell r="J809" t="str">
            <v>Pcs</v>
          </cell>
          <cell r="K809">
            <v>7.8</v>
          </cell>
          <cell r="L809">
            <v>4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4</v>
          </cell>
          <cell r="T809">
            <v>31.2</v>
          </cell>
        </row>
        <row r="810">
          <cell r="G810" t="str">
            <v>92139-0732</v>
          </cell>
          <cell r="H810" t="str">
            <v>NON-FAST</v>
          </cell>
          <cell r="I810" t="str">
            <v>Dead Stock</v>
          </cell>
          <cell r="J810" t="str">
            <v>Pcs</v>
          </cell>
          <cell r="K810">
            <v>7.8</v>
          </cell>
          <cell r="L810">
            <v>4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4</v>
          </cell>
          <cell r="T810">
            <v>31.2</v>
          </cell>
        </row>
        <row r="811">
          <cell r="G811" t="str">
            <v>92139-0733</v>
          </cell>
          <cell r="H811" t="str">
            <v>NON-FAST</v>
          </cell>
          <cell r="I811" t="str">
            <v>Dead Stock</v>
          </cell>
          <cell r="J811" t="str">
            <v>Pcs</v>
          </cell>
          <cell r="K811">
            <v>7.8</v>
          </cell>
          <cell r="L811">
            <v>4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4</v>
          </cell>
          <cell r="T811">
            <v>31.2</v>
          </cell>
        </row>
        <row r="812">
          <cell r="G812" t="str">
            <v>54012-0280</v>
          </cell>
          <cell r="H812" t="str">
            <v>FAST</v>
          </cell>
          <cell r="I812" t="str">
            <v>Dead Stock</v>
          </cell>
          <cell r="J812" t="str">
            <v>Pcs</v>
          </cell>
          <cell r="K812">
            <v>7.77</v>
          </cell>
          <cell r="L812">
            <v>6</v>
          </cell>
          <cell r="M812">
            <v>0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6</v>
          </cell>
          <cell r="T812">
            <v>46.62</v>
          </cell>
        </row>
        <row r="813">
          <cell r="G813" t="str">
            <v>54011-0093</v>
          </cell>
          <cell r="H813" t="str">
            <v>FAST</v>
          </cell>
          <cell r="I813" t="str">
            <v>Dead Stock</v>
          </cell>
          <cell r="J813" t="str">
            <v>Pcs</v>
          </cell>
          <cell r="K813">
            <v>7.38</v>
          </cell>
          <cell r="L813">
            <v>2</v>
          </cell>
          <cell r="M813">
            <v>0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R813">
            <v>0</v>
          </cell>
          <cell r="S813">
            <v>2</v>
          </cell>
          <cell r="T813">
            <v>14.76</v>
          </cell>
        </row>
        <row r="814">
          <cell r="G814" t="str">
            <v>54012-0264</v>
          </cell>
          <cell r="H814" t="str">
            <v>FAST</v>
          </cell>
          <cell r="I814" t="str">
            <v>Dead Stock</v>
          </cell>
          <cell r="J814" t="str">
            <v>Pcs</v>
          </cell>
          <cell r="K814">
            <v>9.14</v>
          </cell>
          <cell r="L814">
            <v>3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3</v>
          </cell>
          <cell r="T814">
            <v>27.42</v>
          </cell>
        </row>
        <row r="815">
          <cell r="G815" t="str">
            <v>54012-0263</v>
          </cell>
          <cell r="H815" t="str">
            <v>FAST</v>
          </cell>
          <cell r="I815" t="str">
            <v>Dead Stock</v>
          </cell>
          <cell r="J815" t="str">
            <v>Pcs</v>
          </cell>
          <cell r="K815">
            <v>7.76</v>
          </cell>
          <cell r="L815">
            <v>3</v>
          </cell>
          <cell r="M815">
            <v>0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R815">
            <v>0</v>
          </cell>
          <cell r="S815">
            <v>3</v>
          </cell>
          <cell r="T815">
            <v>23.28</v>
          </cell>
        </row>
        <row r="816">
          <cell r="G816" t="str">
            <v>54012-0282</v>
          </cell>
          <cell r="H816" t="str">
            <v>FAST</v>
          </cell>
          <cell r="I816" t="str">
            <v>Dead Stock</v>
          </cell>
          <cell r="J816" t="str">
            <v>Pcs</v>
          </cell>
          <cell r="K816">
            <v>9.9</v>
          </cell>
          <cell r="L816">
            <v>5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5</v>
          </cell>
          <cell r="T816">
            <v>49.5</v>
          </cell>
        </row>
        <row r="817">
          <cell r="G817" t="str">
            <v>54012-0577</v>
          </cell>
          <cell r="H817" t="str">
            <v>FAST</v>
          </cell>
          <cell r="I817">
            <v>0</v>
          </cell>
          <cell r="J817" t="str">
            <v>Pcs</v>
          </cell>
          <cell r="K817">
            <v>8.5500000000000007</v>
          </cell>
          <cell r="L817">
            <v>1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1</v>
          </cell>
          <cell r="T817">
            <v>8.5500000000000007</v>
          </cell>
        </row>
        <row r="818">
          <cell r="G818" t="str">
            <v>54012-0578</v>
          </cell>
          <cell r="H818" t="str">
            <v>FAST</v>
          </cell>
          <cell r="I818" t="str">
            <v>Dead Stock</v>
          </cell>
          <cell r="J818" t="str">
            <v>Pcs</v>
          </cell>
          <cell r="K818">
            <v>3.9895714285714283</v>
          </cell>
          <cell r="L818">
            <v>2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2</v>
          </cell>
          <cell r="T818">
            <v>7.9791428571428566</v>
          </cell>
        </row>
        <row r="819">
          <cell r="G819" t="str">
            <v>49118-0742</v>
          </cell>
          <cell r="H819" t="str">
            <v>NON-FAST</v>
          </cell>
          <cell r="I819" t="str">
            <v>Dead Stock</v>
          </cell>
          <cell r="J819" t="str">
            <v>Pcs</v>
          </cell>
          <cell r="K819">
            <v>97.22</v>
          </cell>
          <cell r="L819">
            <v>1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1</v>
          </cell>
          <cell r="T819">
            <v>97.22</v>
          </cell>
        </row>
        <row r="820">
          <cell r="G820" t="str">
            <v>92057-3714</v>
          </cell>
          <cell r="H820" t="str">
            <v>NON-FAST</v>
          </cell>
          <cell r="I820" t="str">
            <v>Dead Stock</v>
          </cell>
          <cell r="J820" t="str">
            <v>Pcs</v>
          </cell>
          <cell r="K820">
            <v>40</v>
          </cell>
          <cell r="L820">
            <v>1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1</v>
          </cell>
          <cell r="T820">
            <v>40</v>
          </cell>
        </row>
        <row r="821">
          <cell r="G821" t="str">
            <v>49118-0161</v>
          </cell>
          <cell r="H821" t="str">
            <v>NON-FAST</v>
          </cell>
          <cell r="I821" t="str">
            <v>Dead Stock</v>
          </cell>
          <cell r="J821" t="str">
            <v>Pcs</v>
          </cell>
          <cell r="K821">
            <v>24.418928571428573</v>
          </cell>
          <cell r="L821">
            <v>12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12</v>
          </cell>
          <cell r="T821">
            <v>293.02714285714285</v>
          </cell>
        </row>
        <row r="822">
          <cell r="G822" t="str">
            <v>21160-1085</v>
          </cell>
          <cell r="H822" t="str">
            <v>NON-FAST</v>
          </cell>
          <cell r="I822" t="str">
            <v>Dead Stock</v>
          </cell>
          <cell r="J822" t="str">
            <v>Pcs</v>
          </cell>
          <cell r="K822">
            <v>3.5080714285714287</v>
          </cell>
          <cell r="L822">
            <v>15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15</v>
          </cell>
          <cell r="T822">
            <v>52.621071428571433</v>
          </cell>
        </row>
        <row r="823">
          <cell r="G823" t="str">
            <v>92057-0595</v>
          </cell>
          <cell r="H823" t="str">
            <v>NON-FAST</v>
          </cell>
          <cell r="I823" t="str">
            <v>Dead Stock</v>
          </cell>
          <cell r="J823" t="str">
            <v>Pcs</v>
          </cell>
          <cell r="K823">
            <v>23.42</v>
          </cell>
          <cell r="L823">
            <v>5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5</v>
          </cell>
          <cell r="T823">
            <v>117.10000000000001</v>
          </cell>
        </row>
        <row r="824">
          <cell r="G824" t="str">
            <v>92057-0032</v>
          </cell>
          <cell r="H824" t="str">
            <v>NON-FAST</v>
          </cell>
          <cell r="I824" t="str">
            <v>Dead Stock</v>
          </cell>
          <cell r="J824" t="str">
            <v>Pcs</v>
          </cell>
          <cell r="K824">
            <v>6.57</v>
          </cell>
          <cell r="L824">
            <v>12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12</v>
          </cell>
          <cell r="T824">
            <v>78.84</v>
          </cell>
        </row>
        <row r="825">
          <cell r="G825" t="str">
            <v>92057-0019</v>
          </cell>
          <cell r="H825" t="str">
            <v>NON-FAST</v>
          </cell>
          <cell r="I825" t="str">
            <v>Dead Stock</v>
          </cell>
          <cell r="J825" t="str">
            <v>Pcs</v>
          </cell>
          <cell r="K825">
            <v>65.84</v>
          </cell>
          <cell r="L825">
            <v>26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26</v>
          </cell>
          <cell r="T825">
            <v>1711.8400000000001</v>
          </cell>
        </row>
        <row r="826">
          <cell r="G826" t="str">
            <v>92057-0060</v>
          </cell>
          <cell r="H826" t="str">
            <v>NON-FAST</v>
          </cell>
          <cell r="I826" t="str">
            <v>Dead Stock</v>
          </cell>
          <cell r="J826" t="str">
            <v>Pcs</v>
          </cell>
          <cell r="K826">
            <v>67.37</v>
          </cell>
          <cell r="L826">
            <v>4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4</v>
          </cell>
          <cell r="T826">
            <v>269.48</v>
          </cell>
        </row>
        <row r="827">
          <cell r="G827" t="str">
            <v>92057-1367</v>
          </cell>
          <cell r="H827" t="str">
            <v>NON-FAST</v>
          </cell>
          <cell r="I827" t="str">
            <v>Dead Stock</v>
          </cell>
          <cell r="J827" t="str">
            <v>Pcs</v>
          </cell>
          <cell r="K827">
            <v>81.39</v>
          </cell>
          <cell r="L827">
            <v>22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22</v>
          </cell>
          <cell r="T827">
            <v>1790.58</v>
          </cell>
        </row>
        <row r="828">
          <cell r="G828" t="str">
            <v>92057-0660</v>
          </cell>
          <cell r="H828" t="str">
            <v>NON-FAST</v>
          </cell>
          <cell r="I828">
            <v>0</v>
          </cell>
          <cell r="J828" t="str">
            <v>Pcs</v>
          </cell>
          <cell r="K828">
            <v>10.919732142857143</v>
          </cell>
          <cell r="L828">
            <v>1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1</v>
          </cell>
          <cell r="T828">
            <v>10.919732142857143</v>
          </cell>
        </row>
        <row r="829">
          <cell r="G829" t="str">
            <v>92057-1416</v>
          </cell>
          <cell r="H829" t="str">
            <v>NON-FAST</v>
          </cell>
          <cell r="I829" t="str">
            <v>Dead Stock</v>
          </cell>
          <cell r="J829" t="str">
            <v>Pcs</v>
          </cell>
          <cell r="K829">
            <v>25.93</v>
          </cell>
          <cell r="L829">
            <v>4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4</v>
          </cell>
          <cell r="T829">
            <v>103.72</v>
          </cell>
        </row>
        <row r="830">
          <cell r="G830" t="str">
            <v>480J1700</v>
          </cell>
          <cell r="H830" t="str">
            <v>NON-FAST</v>
          </cell>
          <cell r="I830" t="str">
            <v>Dead Stock</v>
          </cell>
          <cell r="J830" t="str">
            <v>Pcs</v>
          </cell>
          <cell r="K830">
            <v>0.43</v>
          </cell>
          <cell r="L830">
            <v>9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9</v>
          </cell>
          <cell r="T830">
            <v>3.87</v>
          </cell>
        </row>
        <row r="831">
          <cell r="G831" t="str">
            <v>482EA5000</v>
          </cell>
          <cell r="H831" t="str">
            <v>NON-FAST</v>
          </cell>
          <cell r="I831" t="str">
            <v>Dead Stock</v>
          </cell>
          <cell r="J831" t="str">
            <v>Pcs</v>
          </cell>
          <cell r="K831">
            <v>0.34285714285714286</v>
          </cell>
          <cell r="L831">
            <v>10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10</v>
          </cell>
          <cell r="T831">
            <v>3.4285714285714288</v>
          </cell>
        </row>
        <row r="832">
          <cell r="G832" t="str">
            <v>482EA0100</v>
          </cell>
          <cell r="H832" t="str">
            <v>NON-FAST</v>
          </cell>
          <cell r="I832" t="str">
            <v>Dead Stock</v>
          </cell>
          <cell r="J832" t="str">
            <v>Pcs</v>
          </cell>
          <cell r="K832">
            <v>0.17142857142857143</v>
          </cell>
          <cell r="L832">
            <v>12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12</v>
          </cell>
          <cell r="T832">
            <v>2.0571428571428569</v>
          </cell>
        </row>
        <row r="833">
          <cell r="G833" t="str">
            <v>92057-0135</v>
          </cell>
          <cell r="H833" t="str">
            <v>NON-FAST</v>
          </cell>
          <cell r="I833" t="str">
            <v>Dead Stock</v>
          </cell>
          <cell r="J833" t="str">
            <v>Pcs</v>
          </cell>
          <cell r="K833">
            <v>15.5</v>
          </cell>
          <cell r="L833">
            <v>1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1</v>
          </cell>
          <cell r="T833">
            <v>15.5</v>
          </cell>
        </row>
        <row r="834">
          <cell r="G834" t="str">
            <v>92057-0657</v>
          </cell>
          <cell r="H834" t="str">
            <v>NON-FAST</v>
          </cell>
          <cell r="I834" t="str">
            <v>Dead Stock</v>
          </cell>
          <cell r="J834" t="str">
            <v>Pcs</v>
          </cell>
          <cell r="K834">
            <v>15.5</v>
          </cell>
          <cell r="L834">
            <v>3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3</v>
          </cell>
          <cell r="T834">
            <v>46.5</v>
          </cell>
        </row>
        <row r="835">
          <cell r="G835" t="str">
            <v>12044-0746</v>
          </cell>
          <cell r="H835" t="str">
            <v>NON-FAST</v>
          </cell>
          <cell r="I835" t="str">
            <v>Dead Stock</v>
          </cell>
          <cell r="J835" t="str">
            <v>Pcs</v>
          </cell>
          <cell r="K835">
            <v>84.52</v>
          </cell>
          <cell r="L835">
            <v>1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1</v>
          </cell>
          <cell r="T835">
            <v>84.52</v>
          </cell>
        </row>
        <row r="836">
          <cell r="G836" t="str">
            <v>13193-0007</v>
          </cell>
          <cell r="H836" t="str">
            <v>NON-FAST</v>
          </cell>
          <cell r="I836" t="str">
            <v>Dead Stock</v>
          </cell>
          <cell r="J836" t="str">
            <v>Pcs</v>
          </cell>
          <cell r="K836">
            <v>27.84</v>
          </cell>
          <cell r="L836">
            <v>3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3</v>
          </cell>
          <cell r="T836">
            <v>83.52</v>
          </cell>
        </row>
        <row r="837">
          <cell r="G837" t="str">
            <v>12011-1051</v>
          </cell>
          <cell r="H837" t="str">
            <v>NON-FAST</v>
          </cell>
          <cell r="I837" t="str">
            <v>Dead Stock</v>
          </cell>
          <cell r="J837" t="str">
            <v>Pcs</v>
          </cell>
          <cell r="K837">
            <v>0.81</v>
          </cell>
          <cell r="L837">
            <v>20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20</v>
          </cell>
          <cell r="T837">
            <v>16.200000000000003</v>
          </cell>
        </row>
        <row r="838">
          <cell r="G838" t="str">
            <v>14032-0579</v>
          </cell>
          <cell r="H838" t="str">
            <v>NON-FAST</v>
          </cell>
          <cell r="I838">
            <v>0</v>
          </cell>
          <cell r="J838" t="str">
            <v>Pcs</v>
          </cell>
          <cell r="K838">
            <v>33.107142857142854</v>
          </cell>
          <cell r="L838">
            <v>2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2</v>
          </cell>
          <cell r="T838">
            <v>66.214285714285708</v>
          </cell>
        </row>
        <row r="839">
          <cell r="G839" t="str">
            <v>14032-0116</v>
          </cell>
          <cell r="H839" t="str">
            <v>NON-FAST</v>
          </cell>
          <cell r="I839" t="str">
            <v>Dead Stock</v>
          </cell>
          <cell r="J839" t="str">
            <v>Pcs</v>
          </cell>
          <cell r="K839">
            <v>40.619999999999997</v>
          </cell>
          <cell r="L839">
            <v>3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3</v>
          </cell>
          <cell r="T839">
            <v>121.85999999999999</v>
          </cell>
        </row>
        <row r="840">
          <cell r="G840" t="str">
            <v>14031-0559</v>
          </cell>
          <cell r="H840" t="str">
            <v>NON-FAST</v>
          </cell>
          <cell r="I840" t="str">
            <v>Dead Stock</v>
          </cell>
          <cell r="J840" t="str">
            <v>Pcs</v>
          </cell>
          <cell r="K840">
            <v>23.79</v>
          </cell>
          <cell r="L840">
            <v>1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1</v>
          </cell>
          <cell r="T840">
            <v>23.79</v>
          </cell>
        </row>
        <row r="841">
          <cell r="G841" t="str">
            <v>14031-0562</v>
          </cell>
          <cell r="H841" t="str">
            <v>NON-FAST</v>
          </cell>
          <cell r="I841" t="str">
            <v>Dead Stock</v>
          </cell>
          <cell r="J841" t="str">
            <v>Pcs</v>
          </cell>
          <cell r="K841">
            <v>47.36</v>
          </cell>
          <cell r="L841">
            <v>1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  <cell r="S841">
            <v>1</v>
          </cell>
          <cell r="T841">
            <v>47.36</v>
          </cell>
        </row>
        <row r="842">
          <cell r="G842" t="str">
            <v>14032-0004</v>
          </cell>
          <cell r="H842" t="str">
            <v>NON-FAST</v>
          </cell>
          <cell r="I842" t="str">
            <v>Dead Stock</v>
          </cell>
          <cell r="J842" t="str">
            <v>Pcs</v>
          </cell>
          <cell r="K842">
            <v>13.88</v>
          </cell>
          <cell r="L842">
            <v>3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3</v>
          </cell>
          <cell r="T842">
            <v>41.64</v>
          </cell>
        </row>
        <row r="843">
          <cell r="G843" t="str">
            <v>14032-0005</v>
          </cell>
          <cell r="H843" t="str">
            <v>NON-FAST</v>
          </cell>
          <cell r="I843" t="str">
            <v>Dead Stock</v>
          </cell>
          <cell r="J843" t="str">
            <v>Pcs</v>
          </cell>
          <cell r="K843">
            <v>45.55</v>
          </cell>
          <cell r="L843">
            <v>3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3</v>
          </cell>
          <cell r="T843">
            <v>136.64999999999998</v>
          </cell>
        </row>
        <row r="844">
          <cell r="G844" t="str">
            <v>27002-0059</v>
          </cell>
          <cell r="H844" t="str">
            <v>NON-FAST</v>
          </cell>
          <cell r="I844" t="str">
            <v>Dead Stock</v>
          </cell>
          <cell r="J844" t="str">
            <v>Pcs</v>
          </cell>
          <cell r="K844">
            <v>6.88</v>
          </cell>
          <cell r="L844">
            <v>2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2</v>
          </cell>
          <cell r="T844">
            <v>13.76</v>
          </cell>
        </row>
        <row r="845">
          <cell r="G845" t="str">
            <v>41048-7503</v>
          </cell>
          <cell r="H845" t="str">
            <v>NON-FAST</v>
          </cell>
          <cell r="I845" t="str">
            <v>Dead Stock</v>
          </cell>
          <cell r="J845" t="str">
            <v>Set</v>
          </cell>
          <cell r="K845">
            <v>4.7699999999999996</v>
          </cell>
          <cell r="L845">
            <v>1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1</v>
          </cell>
          <cell r="T845">
            <v>4.7699999999999996</v>
          </cell>
        </row>
        <row r="846">
          <cell r="G846" t="str">
            <v>49016-1044</v>
          </cell>
          <cell r="H846" t="str">
            <v>NON-FAST</v>
          </cell>
          <cell r="I846" t="str">
            <v>Dead Stock</v>
          </cell>
          <cell r="J846" t="str">
            <v>Pcs</v>
          </cell>
          <cell r="K846">
            <v>1.69</v>
          </cell>
          <cell r="L846">
            <v>10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10</v>
          </cell>
          <cell r="T846">
            <v>16.899999999999999</v>
          </cell>
        </row>
        <row r="847">
          <cell r="G847" t="str">
            <v>55028-0419</v>
          </cell>
          <cell r="H847" t="str">
            <v>NON-FAST</v>
          </cell>
          <cell r="I847" t="str">
            <v>Dead Stock</v>
          </cell>
          <cell r="J847" t="str">
            <v>Pcs</v>
          </cell>
          <cell r="K847">
            <v>21.93</v>
          </cell>
          <cell r="L847">
            <v>1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1</v>
          </cell>
          <cell r="T847">
            <v>21.93</v>
          </cell>
        </row>
        <row r="848">
          <cell r="G848" t="str">
            <v>92161-0700</v>
          </cell>
          <cell r="H848" t="str">
            <v>NON-FAST</v>
          </cell>
          <cell r="I848" t="str">
            <v>Dead Stock</v>
          </cell>
          <cell r="J848" t="str">
            <v>Pcs</v>
          </cell>
          <cell r="K848">
            <v>19.399999999999999</v>
          </cell>
          <cell r="L848">
            <v>5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5</v>
          </cell>
          <cell r="T848">
            <v>97</v>
          </cell>
        </row>
        <row r="849">
          <cell r="G849" t="str">
            <v>41080-0578-11H</v>
          </cell>
          <cell r="H849" t="str">
            <v>NON-FAST</v>
          </cell>
          <cell r="I849" t="str">
            <v>Dead Stock</v>
          </cell>
          <cell r="J849" t="str">
            <v>Pcs</v>
          </cell>
          <cell r="K849">
            <v>100.31</v>
          </cell>
          <cell r="L849">
            <v>5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5</v>
          </cell>
          <cell r="T849">
            <v>501.55</v>
          </cell>
        </row>
        <row r="850">
          <cell r="G850" t="str">
            <v>41080-0174L</v>
          </cell>
          <cell r="H850" t="str">
            <v>NON-FAST</v>
          </cell>
          <cell r="I850">
            <v>0</v>
          </cell>
          <cell r="J850" t="str">
            <v>Pcs</v>
          </cell>
          <cell r="K850">
            <v>34.65</v>
          </cell>
          <cell r="L850">
            <v>2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2</v>
          </cell>
          <cell r="T850">
            <v>69.3</v>
          </cell>
        </row>
        <row r="851">
          <cell r="G851" t="str">
            <v>41080-0186-CM</v>
          </cell>
          <cell r="H851" t="str">
            <v>NON-FAST</v>
          </cell>
          <cell r="I851" t="str">
            <v>Dead Stock</v>
          </cell>
          <cell r="J851" t="str">
            <v>Pcs</v>
          </cell>
          <cell r="K851">
            <v>61.04</v>
          </cell>
          <cell r="L851">
            <v>5</v>
          </cell>
          <cell r="M851">
            <v>0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5</v>
          </cell>
          <cell r="T851">
            <v>305.2</v>
          </cell>
        </row>
        <row r="852">
          <cell r="G852" t="str">
            <v>41080-0591-11H</v>
          </cell>
          <cell r="H852" t="str">
            <v>NON-FAST</v>
          </cell>
          <cell r="I852" t="str">
            <v>Dead Stock</v>
          </cell>
          <cell r="J852" t="str">
            <v>Pcs</v>
          </cell>
          <cell r="K852">
            <v>67.03</v>
          </cell>
          <cell r="L852">
            <v>4</v>
          </cell>
          <cell r="M852">
            <v>0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4</v>
          </cell>
          <cell r="T852">
            <v>268.12</v>
          </cell>
        </row>
        <row r="853">
          <cell r="G853" t="str">
            <v>11013-0020</v>
          </cell>
          <cell r="H853" t="str">
            <v>NON-FAST</v>
          </cell>
          <cell r="I853">
            <v>0</v>
          </cell>
          <cell r="J853" t="str">
            <v>Pcs</v>
          </cell>
          <cell r="K853">
            <v>28.114285714285714</v>
          </cell>
          <cell r="L853">
            <v>5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5</v>
          </cell>
          <cell r="T853">
            <v>140.57142857142856</v>
          </cell>
        </row>
        <row r="854">
          <cell r="G854" t="str">
            <v>11013-0025</v>
          </cell>
          <cell r="H854" t="str">
            <v>NON-FAST</v>
          </cell>
          <cell r="I854" t="str">
            <v>Dead Stock</v>
          </cell>
          <cell r="J854" t="str">
            <v>Pcs</v>
          </cell>
          <cell r="K854">
            <v>3</v>
          </cell>
          <cell r="L854">
            <v>7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7</v>
          </cell>
          <cell r="T854">
            <v>21</v>
          </cell>
        </row>
        <row r="855">
          <cell r="G855" t="str">
            <v>52010-1053L</v>
          </cell>
          <cell r="H855" t="str">
            <v>NON-FAST</v>
          </cell>
          <cell r="I855" t="str">
            <v>Dead Stock</v>
          </cell>
          <cell r="J855" t="str">
            <v>Pcs</v>
          </cell>
          <cell r="K855">
            <v>3.77</v>
          </cell>
          <cell r="L855">
            <v>17</v>
          </cell>
          <cell r="M855">
            <v>0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17</v>
          </cell>
          <cell r="T855">
            <v>64.09</v>
          </cell>
        </row>
        <row r="856">
          <cell r="G856" t="str">
            <v>16097-0552</v>
          </cell>
          <cell r="H856" t="str">
            <v>NON-FAST</v>
          </cell>
          <cell r="I856" t="str">
            <v>Dead Stock</v>
          </cell>
          <cell r="J856" t="str">
            <v>Pcs</v>
          </cell>
          <cell r="K856">
            <v>5.4340714285714284</v>
          </cell>
          <cell r="L856">
            <v>30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1</v>
          </cell>
          <cell r="R856">
            <v>1</v>
          </cell>
          <cell r="S856">
            <v>29</v>
          </cell>
          <cell r="T856">
            <v>157.58807142857142</v>
          </cell>
        </row>
        <row r="857">
          <cell r="G857" t="str">
            <v>52010-1054</v>
          </cell>
          <cell r="H857" t="str">
            <v>NON-FAST</v>
          </cell>
          <cell r="I857" t="str">
            <v>Dead Stock</v>
          </cell>
          <cell r="J857" t="str">
            <v>Pcs</v>
          </cell>
          <cell r="K857">
            <v>13.58</v>
          </cell>
          <cell r="L857">
            <v>4</v>
          </cell>
          <cell r="M857">
            <v>1</v>
          </cell>
          <cell r="N857">
            <v>0</v>
          </cell>
          <cell r="O857">
            <v>1</v>
          </cell>
          <cell r="P857">
            <v>0</v>
          </cell>
          <cell r="Q857">
            <v>0</v>
          </cell>
          <cell r="R857">
            <v>0</v>
          </cell>
          <cell r="S857">
            <v>5</v>
          </cell>
          <cell r="T857">
            <v>67.900000000000006</v>
          </cell>
        </row>
        <row r="858">
          <cell r="G858" t="str">
            <v>11010-0739</v>
          </cell>
          <cell r="H858" t="str">
            <v>NON-FAST</v>
          </cell>
          <cell r="I858" t="str">
            <v>Dead Stock</v>
          </cell>
          <cell r="J858" t="str">
            <v>Pcs</v>
          </cell>
          <cell r="K858">
            <v>73.599999999999994</v>
          </cell>
          <cell r="L858">
            <v>1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1</v>
          </cell>
          <cell r="T858">
            <v>73.599999999999994</v>
          </cell>
        </row>
        <row r="859">
          <cell r="G859" t="str">
            <v>11010-0756</v>
          </cell>
          <cell r="H859" t="str">
            <v>NON-FAST</v>
          </cell>
          <cell r="I859" t="str">
            <v>Dead Stock</v>
          </cell>
          <cell r="J859" t="str">
            <v>Pcs</v>
          </cell>
          <cell r="K859">
            <v>47.48</v>
          </cell>
          <cell r="L859">
            <v>2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2</v>
          </cell>
          <cell r="T859">
            <v>94.96</v>
          </cell>
        </row>
        <row r="860">
          <cell r="G860" t="str">
            <v>43001-0131</v>
          </cell>
          <cell r="H860" t="str">
            <v>NON-FAST</v>
          </cell>
          <cell r="I860" t="str">
            <v>Dead Stock</v>
          </cell>
          <cell r="J860" t="str">
            <v>Pcs</v>
          </cell>
          <cell r="K860">
            <v>8</v>
          </cell>
          <cell r="L860">
            <v>4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4</v>
          </cell>
          <cell r="T860">
            <v>32</v>
          </cell>
        </row>
        <row r="861">
          <cell r="G861" t="str">
            <v>Fork absorber set</v>
          </cell>
          <cell r="H861" t="str">
            <v>NON-FAST</v>
          </cell>
          <cell r="I861" t="str">
            <v>Dead Stock</v>
          </cell>
          <cell r="J861" t="str">
            <v>Pcs</v>
          </cell>
          <cell r="K861">
            <v>122.14285714285712</v>
          </cell>
          <cell r="L861">
            <v>1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1</v>
          </cell>
          <cell r="T861">
            <v>122.14285714285712</v>
          </cell>
        </row>
        <row r="862">
          <cell r="G862" t="str">
            <v>Windshield</v>
          </cell>
          <cell r="H862" t="str">
            <v>NON-FAST</v>
          </cell>
          <cell r="I862" t="str">
            <v>Dead Stock</v>
          </cell>
          <cell r="J862" t="str">
            <v>Pcs</v>
          </cell>
          <cell r="K862">
            <v>7.5</v>
          </cell>
          <cell r="L862">
            <v>1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1</v>
          </cell>
          <cell r="T862">
            <v>7.5</v>
          </cell>
        </row>
        <row r="863">
          <cell r="G863" t="str">
            <v>1051SP45</v>
          </cell>
          <cell r="H863" t="str">
            <v>NON-FAST</v>
          </cell>
          <cell r="I863" t="str">
            <v>Dead Stock</v>
          </cell>
          <cell r="J863" t="str">
            <v>Pcs</v>
          </cell>
          <cell r="K863">
            <v>8.1428571428571423</v>
          </cell>
          <cell r="L863">
            <v>2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2</v>
          </cell>
          <cell r="T863">
            <v>16.285714285714285</v>
          </cell>
        </row>
        <row r="864">
          <cell r="G864" t="str">
            <v>7075-T6 sprocket</v>
          </cell>
          <cell r="H864" t="str">
            <v>NON-FAST</v>
          </cell>
          <cell r="I864" t="str">
            <v>Dead Stock</v>
          </cell>
          <cell r="J864" t="str">
            <v>Pcs</v>
          </cell>
          <cell r="K864">
            <v>8.1428571428571423</v>
          </cell>
          <cell r="L864">
            <v>1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1</v>
          </cell>
          <cell r="T864">
            <v>8.1428571428571423</v>
          </cell>
        </row>
        <row r="865">
          <cell r="G865" t="str">
            <v>Handle bar</v>
          </cell>
          <cell r="H865" t="str">
            <v>NON-FAST</v>
          </cell>
          <cell r="I865" t="str">
            <v>Dead Stock</v>
          </cell>
          <cell r="J865" t="str">
            <v>Pcs</v>
          </cell>
          <cell r="K865">
            <v>10.178571428571427</v>
          </cell>
          <cell r="L865">
            <v>1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1</v>
          </cell>
          <cell r="T865">
            <v>10.178571428571427</v>
          </cell>
        </row>
        <row r="866">
          <cell r="G866" t="str">
            <v>Engine oil cap</v>
          </cell>
          <cell r="H866" t="str">
            <v>NON-FAST</v>
          </cell>
          <cell r="I866" t="str">
            <v>Dead Stock</v>
          </cell>
          <cell r="J866" t="str">
            <v>Pcs</v>
          </cell>
          <cell r="K866">
            <v>0.12214285714285712</v>
          </cell>
          <cell r="L866">
            <v>1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1</v>
          </cell>
          <cell r="T866">
            <v>0.12214285714285712</v>
          </cell>
        </row>
        <row r="867">
          <cell r="G867" t="str">
            <v>Hand grip</v>
          </cell>
          <cell r="H867" t="str">
            <v>NON-FAST</v>
          </cell>
          <cell r="I867" t="str">
            <v>Dead Stock</v>
          </cell>
          <cell r="J867" t="str">
            <v>Pcs</v>
          </cell>
          <cell r="K867">
            <v>16.285714285714285</v>
          </cell>
          <cell r="L867">
            <v>1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1</v>
          </cell>
          <cell r="T867">
            <v>16.285714285714285</v>
          </cell>
        </row>
        <row r="868">
          <cell r="G868" t="str">
            <v>Rubber</v>
          </cell>
          <cell r="H868" t="str">
            <v>NON-FAST</v>
          </cell>
          <cell r="I868" t="str">
            <v>Dead Stock</v>
          </cell>
          <cell r="J868" t="str">
            <v>Set</v>
          </cell>
          <cell r="K868">
            <v>0.12214285714285712</v>
          </cell>
          <cell r="L868">
            <v>1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1</v>
          </cell>
          <cell r="T868">
            <v>0.12214285714285712</v>
          </cell>
        </row>
        <row r="869">
          <cell r="G869" t="str">
            <v>Footrest set</v>
          </cell>
          <cell r="H869" t="str">
            <v>NON-FAST</v>
          </cell>
          <cell r="I869" t="str">
            <v>Dead Stock</v>
          </cell>
          <cell r="J869" t="str">
            <v>Pcs</v>
          </cell>
          <cell r="K869">
            <v>16.285714285714285</v>
          </cell>
          <cell r="L869">
            <v>1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1</v>
          </cell>
          <cell r="T869">
            <v>16.285714285714285</v>
          </cell>
        </row>
        <row r="870">
          <cell r="G870" t="str">
            <v>Volt meter</v>
          </cell>
          <cell r="H870" t="str">
            <v>NON-FAST</v>
          </cell>
          <cell r="I870" t="str">
            <v>Dead Stock</v>
          </cell>
          <cell r="J870" t="str">
            <v>Pcs</v>
          </cell>
          <cell r="K870">
            <v>8.1428571428571423</v>
          </cell>
          <cell r="L870">
            <v>1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1</v>
          </cell>
          <cell r="T870">
            <v>8.1428571428571423</v>
          </cell>
        </row>
        <row r="871">
          <cell r="G871" t="str">
            <v>Sprocket cover</v>
          </cell>
          <cell r="H871" t="str">
            <v>NON-FAST</v>
          </cell>
          <cell r="I871" t="str">
            <v>Dead Stock</v>
          </cell>
          <cell r="J871" t="str">
            <v>Pcs</v>
          </cell>
          <cell r="K871">
            <v>1</v>
          </cell>
          <cell r="L871">
            <v>1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1</v>
          </cell>
          <cell r="T871">
            <v>1</v>
          </cell>
        </row>
        <row r="872">
          <cell r="G872" t="str">
            <v>Clutch cover</v>
          </cell>
          <cell r="H872" t="str">
            <v>NON-FAST</v>
          </cell>
          <cell r="I872" t="str">
            <v>Dead Stock</v>
          </cell>
          <cell r="J872" t="str">
            <v>Pcs</v>
          </cell>
          <cell r="K872">
            <v>0.97</v>
          </cell>
          <cell r="L872">
            <v>1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1</v>
          </cell>
          <cell r="T872">
            <v>0.97</v>
          </cell>
        </row>
        <row r="873">
          <cell r="G873" t="str">
            <v>Exhaust slider</v>
          </cell>
          <cell r="H873" t="str">
            <v>NON-FAST</v>
          </cell>
          <cell r="I873" t="str">
            <v>Dead Stock</v>
          </cell>
          <cell r="J873" t="str">
            <v>Pcs</v>
          </cell>
          <cell r="K873">
            <v>0.39</v>
          </cell>
          <cell r="L873">
            <v>1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1</v>
          </cell>
          <cell r="T873">
            <v>0.39</v>
          </cell>
        </row>
        <row r="874">
          <cell r="G874" t="str">
            <v>Generator cover</v>
          </cell>
          <cell r="H874" t="str">
            <v>NON-FAST</v>
          </cell>
          <cell r="I874" t="str">
            <v>Dead Stock</v>
          </cell>
          <cell r="J874" t="str">
            <v>Pcs</v>
          </cell>
          <cell r="K874">
            <v>1</v>
          </cell>
          <cell r="L874">
            <v>1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1</v>
          </cell>
          <cell r="T874">
            <v>1</v>
          </cell>
        </row>
        <row r="875">
          <cell r="G875" t="str">
            <v>16097-1069</v>
          </cell>
          <cell r="H875" t="str">
            <v>NON-FAST</v>
          </cell>
          <cell r="I875" t="str">
            <v>Dead Stock</v>
          </cell>
          <cell r="J875" t="str">
            <v>Pcs</v>
          </cell>
          <cell r="K875">
            <v>4.3600000000000003</v>
          </cell>
          <cell r="L875">
            <v>6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6</v>
          </cell>
          <cell r="T875">
            <v>26.160000000000004</v>
          </cell>
        </row>
        <row r="876">
          <cell r="G876" t="str">
            <v>16097-3702</v>
          </cell>
          <cell r="H876" t="str">
            <v>NON-FAST</v>
          </cell>
          <cell r="I876" t="str">
            <v>Dead Stock</v>
          </cell>
          <cell r="J876" t="str">
            <v>Pcs</v>
          </cell>
          <cell r="K876">
            <v>14.63</v>
          </cell>
          <cell r="L876">
            <v>6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6</v>
          </cell>
          <cell r="T876">
            <v>87.78</v>
          </cell>
        </row>
        <row r="877">
          <cell r="G877" t="str">
            <v>49065-0021</v>
          </cell>
          <cell r="H877" t="str">
            <v>NON-FAST</v>
          </cell>
          <cell r="I877" t="str">
            <v>Dead Stock</v>
          </cell>
          <cell r="J877" t="str">
            <v>Pcs</v>
          </cell>
          <cell r="K877">
            <v>2.11</v>
          </cell>
          <cell r="L877">
            <v>57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57</v>
          </cell>
          <cell r="T877">
            <v>120.27</v>
          </cell>
        </row>
        <row r="878">
          <cell r="G878" t="str">
            <v>49065-0711</v>
          </cell>
          <cell r="H878" t="str">
            <v>NON-FAST</v>
          </cell>
          <cell r="I878" t="str">
            <v>Dead Stock</v>
          </cell>
          <cell r="J878" t="str">
            <v>Pcs</v>
          </cell>
          <cell r="K878">
            <v>4.59</v>
          </cell>
          <cell r="L878">
            <v>27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27</v>
          </cell>
          <cell r="T878">
            <v>123.92999999999999</v>
          </cell>
        </row>
        <row r="879">
          <cell r="G879" t="str">
            <v>49065-1058</v>
          </cell>
          <cell r="H879" t="str">
            <v>NON-FAST</v>
          </cell>
          <cell r="I879" t="str">
            <v>Dead Stock</v>
          </cell>
          <cell r="J879" t="str">
            <v>Pcs</v>
          </cell>
          <cell r="K879">
            <v>3.15</v>
          </cell>
          <cell r="L879">
            <v>59</v>
          </cell>
          <cell r="M879">
            <v>0</v>
          </cell>
          <cell r="N879">
            <v>0</v>
          </cell>
          <cell r="O879">
            <v>0</v>
          </cell>
          <cell r="P879">
            <v>0</v>
          </cell>
          <cell r="Q879">
            <v>0</v>
          </cell>
          <cell r="R879">
            <v>0</v>
          </cell>
          <cell r="S879">
            <v>59</v>
          </cell>
          <cell r="T879">
            <v>185.85</v>
          </cell>
        </row>
        <row r="880">
          <cell r="G880" t="str">
            <v>23037-0320</v>
          </cell>
          <cell r="H880" t="str">
            <v>NON-FAST</v>
          </cell>
          <cell r="I880" t="str">
            <v>Dead Stock</v>
          </cell>
          <cell r="J880" t="str">
            <v>Pcs</v>
          </cell>
          <cell r="K880">
            <v>9.86</v>
          </cell>
          <cell r="L880">
            <v>11</v>
          </cell>
          <cell r="M880">
            <v>0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11</v>
          </cell>
          <cell r="T880">
            <v>108.46</v>
          </cell>
        </row>
        <row r="881">
          <cell r="G881" t="str">
            <v>51001-0766-25Q</v>
          </cell>
          <cell r="H881" t="str">
            <v>NON-FAST</v>
          </cell>
          <cell r="I881" t="str">
            <v>Dead Stock</v>
          </cell>
          <cell r="J881" t="str">
            <v>Pcs</v>
          </cell>
          <cell r="K881">
            <v>143.33000000000001</v>
          </cell>
          <cell r="L881">
            <v>1</v>
          </cell>
          <cell r="M881">
            <v>0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1</v>
          </cell>
          <cell r="T881">
            <v>143.33000000000001</v>
          </cell>
        </row>
        <row r="882">
          <cell r="G882" t="str">
            <v>26006-1080</v>
          </cell>
          <cell r="H882" t="str">
            <v>NON-FAST</v>
          </cell>
          <cell r="I882" t="str">
            <v>Dead Stock</v>
          </cell>
          <cell r="J882" t="str">
            <v>Pcs</v>
          </cell>
          <cell r="K882">
            <v>0.94</v>
          </cell>
          <cell r="L882">
            <v>2</v>
          </cell>
          <cell r="M882">
            <v>0</v>
          </cell>
          <cell r="N882">
            <v>0</v>
          </cell>
          <cell r="O882">
            <v>0</v>
          </cell>
          <cell r="P882">
            <v>0</v>
          </cell>
          <cell r="Q882">
            <v>0</v>
          </cell>
          <cell r="R882">
            <v>0</v>
          </cell>
          <cell r="S882">
            <v>2</v>
          </cell>
          <cell r="T882">
            <v>1.88</v>
          </cell>
        </row>
        <row r="883">
          <cell r="G883" t="str">
            <v>26006-0015</v>
          </cell>
          <cell r="H883" t="str">
            <v>NON-FAST</v>
          </cell>
          <cell r="I883" t="str">
            <v>Dead Stock</v>
          </cell>
          <cell r="J883" t="str">
            <v>Pcs</v>
          </cell>
          <cell r="K883">
            <v>1.72</v>
          </cell>
          <cell r="L883">
            <v>2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2</v>
          </cell>
          <cell r="T883">
            <v>3.44</v>
          </cell>
        </row>
        <row r="884">
          <cell r="G884" t="str">
            <v>26006-1051</v>
          </cell>
          <cell r="H884" t="str">
            <v>NON-FAST</v>
          </cell>
          <cell r="I884" t="str">
            <v>Dead Stock</v>
          </cell>
          <cell r="J884" t="str">
            <v>Pcs</v>
          </cell>
          <cell r="K884">
            <v>0.95</v>
          </cell>
          <cell r="L884">
            <v>10</v>
          </cell>
          <cell r="M884">
            <v>0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10</v>
          </cell>
          <cell r="T884">
            <v>9.5</v>
          </cell>
        </row>
        <row r="885">
          <cell r="G885" t="str">
            <v>26006-0004</v>
          </cell>
          <cell r="H885" t="str">
            <v>NON-FAST</v>
          </cell>
          <cell r="I885" t="str">
            <v>Dead Stock</v>
          </cell>
          <cell r="J885" t="str">
            <v>Pcs</v>
          </cell>
          <cell r="K885">
            <v>1.0900000000000001</v>
          </cell>
          <cell r="L885">
            <v>2</v>
          </cell>
          <cell r="M885">
            <v>0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2</v>
          </cell>
          <cell r="T885">
            <v>2.1800000000000002</v>
          </cell>
        </row>
        <row r="886">
          <cell r="G886" t="str">
            <v>26006-1082</v>
          </cell>
          <cell r="H886" t="str">
            <v>NON-FAST</v>
          </cell>
          <cell r="I886" t="str">
            <v>Dead Stock</v>
          </cell>
          <cell r="J886" t="str">
            <v>Pcs</v>
          </cell>
          <cell r="K886">
            <v>1.03</v>
          </cell>
          <cell r="L886">
            <v>2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2</v>
          </cell>
          <cell r="T886">
            <v>2.06</v>
          </cell>
        </row>
        <row r="887">
          <cell r="G887" t="str">
            <v>26006-0053</v>
          </cell>
          <cell r="H887" t="str">
            <v>NON-FAST</v>
          </cell>
          <cell r="I887" t="str">
            <v>Dead Stock</v>
          </cell>
          <cell r="J887" t="str">
            <v>Pcs</v>
          </cell>
          <cell r="K887">
            <v>1.19</v>
          </cell>
          <cell r="L887">
            <v>3</v>
          </cell>
          <cell r="M887">
            <v>0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3</v>
          </cell>
          <cell r="T887">
            <v>3.57</v>
          </cell>
        </row>
        <row r="888">
          <cell r="G888" t="str">
            <v>26006-0001</v>
          </cell>
          <cell r="H888" t="str">
            <v>NON-FAST</v>
          </cell>
          <cell r="I888" t="str">
            <v>Dead Stock</v>
          </cell>
          <cell r="J888" t="str">
            <v>Pcs</v>
          </cell>
          <cell r="K888">
            <v>1.0900000000000001</v>
          </cell>
          <cell r="L888">
            <v>7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7</v>
          </cell>
          <cell r="T888">
            <v>7.6300000000000008</v>
          </cell>
        </row>
        <row r="889">
          <cell r="G889" t="str">
            <v>26006-1078</v>
          </cell>
          <cell r="H889" t="str">
            <v>NON-FAST</v>
          </cell>
          <cell r="I889" t="str">
            <v>Dead Stock</v>
          </cell>
          <cell r="J889" t="str">
            <v>Pcs</v>
          </cell>
          <cell r="K889">
            <v>0.94</v>
          </cell>
          <cell r="L889">
            <v>14</v>
          </cell>
          <cell r="M889">
            <v>1</v>
          </cell>
          <cell r="N889">
            <v>0</v>
          </cell>
          <cell r="O889">
            <v>1</v>
          </cell>
          <cell r="P889">
            <v>0</v>
          </cell>
          <cell r="Q889">
            <v>0</v>
          </cell>
          <cell r="R889">
            <v>0</v>
          </cell>
          <cell r="S889">
            <v>15</v>
          </cell>
          <cell r="T889">
            <v>14.1</v>
          </cell>
        </row>
        <row r="890">
          <cell r="G890" t="str">
            <v>26006-0014</v>
          </cell>
          <cell r="H890" t="str">
            <v>NON-FAST</v>
          </cell>
          <cell r="I890" t="str">
            <v>Dead Stock</v>
          </cell>
          <cell r="J890" t="str">
            <v>Pcs</v>
          </cell>
          <cell r="K890">
            <v>1.72</v>
          </cell>
          <cell r="L890">
            <v>2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2</v>
          </cell>
          <cell r="T890">
            <v>3.44</v>
          </cell>
        </row>
        <row r="891">
          <cell r="G891" t="str">
            <v>26006-0005</v>
          </cell>
          <cell r="H891" t="str">
            <v>NON-FAST</v>
          </cell>
          <cell r="I891" t="str">
            <v>Dead Stock</v>
          </cell>
          <cell r="J891" t="str">
            <v>Pcs</v>
          </cell>
          <cell r="K891">
            <v>1.0900000000000001</v>
          </cell>
          <cell r="L891">
            <v>2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2</v>
          </cell>
          <cell r="T891">
            <v>2.1800000000000002</v>
          </cell>
        </row>
        <row r="892">
          <cell r="G892" t="str">
            <v>11061-0300</v>
          </cell>
          <cell r="H892" t="str">
            <v>NON-FAST</v>
          </cell>
          <cell r="I892" t="str">
            <v>Dead Stock</v>
          </cell>
          <cell r="J892" t="str">
            <v>Pcs</v>
          </cell>
          <cell r="K892">
            <v>1.22</v>
          </cell>
          <cell r="L892">
            <v>11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11</v>
          </cell>
          <cell r="T892">
            <v>13.42</v>
          </cell>
        </row>
        <row r="893">
          <cell r="G893" t="str">
            <v>11061-3701</v>
          </cell>
          <cell r="H893" t="str">
            <v>NON-FAST</v>
          </cell>
          <cell r="I893" t="str">
            <v>Dead Stock</v>
          </cell>
          <cell r="J893" t="str">
            <v>Pcs</v>
          </cell>
          <cell r="K893">
            <v>2.85</v>
          </cell>
          <cell r="L893">
            <v>2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2</v>
          </cell>
          <cell r="T893">
            <v>5.7</v>
          </cell>
        </row>
        <row r="894">
          <cell r="G894" t="str">
            <v>11061-0792</v>
          </cell>
          <cell r="H894" t="str">
            <v>NON-FAST</v>
          </cell>
          <cell r="I894">
            <v>0</v>
          </cell>
          <cell r="J894" t="str">
            <v>Pcs</v>
          </cell>
          <cell r="K894">
            <v>0.61</v>
          </cell>
          <cell r="L894">
            <v>8</v>
          </cell>
          <cell r="M894">
            <v>0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8</v>
          </cell>
          <cell r="T894">
            <v>4.88</v>
          </cell>
        </row>
        <row r="895">
          <cell r="G895" t="str">
            <v>11060-1328</v>
          </cell>
          <cell r="H895" t="str">
            <v>NON-FAST</v>
          </cell>
          <cell r="I895" t="str">
            <v>Dead Stock</v>
          </cell>
          <cell r="J895" t="str">
            <v>Pcs</v>
          </cell>
          <cell r="K895">
            <v>0.78</v>
          </cell>
          <cell r="L895">
            <v>1</v>
          </cell>
          <cell r="M895">
            <v>0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1</v>
          </cell>
          <cell r="T895">
            <v>0.78</v>
          </cell>
        </row>
        <row r="896">
          <cell r="G896" t="str">
            <v>11061-0404</v>
          </cell>
          <cell r="H896" t="str">
            <v>NON-FAST</v>
          </cell>
          <cell r="I896">
            <v>0</v>
          </cell>
          <cell r="J896" t="str">
            <v>Pcs</v>
          </cell>
          <cell r="K896">
            <v>5.57</v>
          </cell>
          <cell r="L896">
            <v>13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13</v>
          </cell>
          <cell r="T896">
            <v>72.41</v>
          </cell>
        </row>
        <row r="897">
          <cell r="G897" t="str">
            <v>11060-1324</v>
          </cell>
          <cell r="H897" t="str">
            <v>NON-FAST</v>
          </cell>
          <cell r="I897">
            <v>0</v>
          </cell>
          <cell r="J897" t="str">
            <v>Pcs</v>
          </cell>
          <cell r="K897">
            <v>8.5399999999999991</v>
          </cell>
          <cell r="L897">
            <v>1</v>
          </cell>
          <cell r="M897">
            <v>0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1</v>
          </cell>
          <cell r="T897">
            <v>8.5399999999999991</v>
          </cell>
        </row>
        <row r="898">
          <cell r="G898" t="str">
            <v>11061-0821</v>
          </cell>
          <cell r="H898" t="str">
            <v>NON-FAST</v>
          </cell>
          <cell r="I898" t="str">
            <v>Dead Stock</v>
          </cell>
          <cell r="J898" t="str">
            <v>Pcs</v>
          </cell>
          <cell r="K898">
            <v>2.2699285714285713</v>
          </cell>
          <cell r="L898">
            <v>13</v>
          </cell>
          <cell r="M898">
            <v>0</v>
          </cell>
          <cell r="N898">
            <v>0</v>
          </cell>
          <cell r="O898">
            <v>0</v>
          </cell>
          <cell r="P898">
            <v>0</v>
          </cell>
          <cell r="Q898">
            <v>1</v>
          </cell>
          <cell r="R898">
            <v>1</v>
          </cell>
          <cell r="S898">
            <v>12</v>
          </cell>
          <cell r="T898">
            <v>27.239142857142856</v>
          </cell>
        </row>
        <row r="899">
          <cell r="G899" t="str">
            <v>11061-0854</v>
          </cell>
          <cell r="H899" t="str">
            <v>NON-FAST</v>
          </cell>
          <cell r="I899">
            <v>0</v>
          </cell>
          <cell r="J899" t="str">
            <v>Pcs</v>
          </cell>
          <cell r="K899">
            <v>8.8000000000000007</v>
          </cell>
          <cell r="L899">
            <v>9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9</v>
          </cell>
          <cell r="T899">
            <v>79.2</v>
          </cell>
        </row>
        <row r="900">
          <cell r="G900" t="str">
            <v>11060-1740</v>
          </cell>
          <cell r="H900" t="str">
            <v>NON-FAST</v>
          </cell>
          <cell r="I900">
            <v>0</v>
          </cell>
          <cell r="J900" t="str">
            <v>Pcs</v>
          </cell>
          <cell r="K900">
            <v>2.41</v>
          </cell>
          <cell r="L900">
            <v>5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5</v>
          </cell>
          <cell r="T900">
            <v>12.05</v>
          </cell>
        </row>
        <row r="901">
          <cell r="G901" t="str">
            <v>11061-0319</v>
          </cell>
          <cell r="H901" t="str">
            <v>NON-FAST</v>
          </cell>
          <cell r="I901" t="str">
            <v>Dead Stock</v>
          </cell>
          <cell r="J901" t="str">
            <v>Pcs</v>
          </cell>
          <cell r="K901">
            <v>1.35</v>
          </cell>
          <cell r="L901">
            <v>8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1</v>
          </cell>
          <cell r="R901">
            <v>1</v>
          </cell>
          <cell r="S901">
            <v>7</v>
          </cell>
          <cell r="T901">
            <v>9.4500000000000011</v>
          </cell>
        </row>
        <row r="902">
          <cell r="G902" t="str">
            <v>11061-0790</v>
          </cell>
          <cell r="H902" t="str">
            <v>NON-FAST</v>
          </cell>
          <cell r="I902">
            <v>0</v>
          </cell>
          <cell r="J902" t="str">
            <v>Pcs</v>
          </cell>
          <cell r="K902">
            <v>8.4</v>
          </cell>
          <cell r="L902">
            <v>11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11</v>
          </cell>
          <cell r="T902">
            <v>92.4</v>
          </cell>
        </row>
        <row r="903">
          <cell r="G903" t="str">
            <v>11061-0282</v>
          </cell>
          <cell r="H903" t="str">
            <v>NON-FAST</v>
          </cell>
          <cell r="I903" t="str">
            <v>Dead Stock</v>
          </cell>
          <cell r="J903" t="str">
            <v>Pcs</v>
          </cell>
          <cell r="K903">
            <v>10.52</v>
          </cell>
          <cell r="L903">
            <v>7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7</v>
          </cell>
          <cell r="T903">
            <v>73.64</v>
          </cell>
        </row>
        <row r="904">
          <cell r="G904" t="str">
            <v>11060-1326</v>
          </cell>
          <cell r="H904" t="str">
            <v>NON-FAST</v>
          </cell>
          <cell r="I904" t="str">
            <v>Dead Stock</v>
          </cell>
          <cell r="J904" t="str">
            <v>Pcs</v>
          </cell>
          <cell r="K904">
            <v>3.84</v>
          </cell>
          <cell r="L904">
            <v>3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3</v>
          </cell>
          <cell r="T904">
            <v>11.52</v>
          </cell>
        </row>
        <row r="905">
          <cell r="G905" t="str">
            <v>11004-0011</v>
          </cell>
          <cell r="H905" t="str">
            <v>NON-FAST</v>
          </cell>
          <cell r="I905">
            <v>0</v>
          </cell>
          <cell r="J905" t="str">
            <v>Pcs</v>
          </cell>
          <cell r="K905">
            <v>5.53</v>
          </cell>
          <cell r="L905">
            <v>2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2</v>
          </cell>
          <cell r="T905">
            <v>11.06</v>
          </cell>
        </row>
        <row r="906">
          <cell r="G906" t="str">
            <v>11004-0083</v>
          </cell>
          <cell r="H906" t="str">
            <v>NON-FAST</v>
          </cell>
          <cell r="I906" t="str">
            <v>Dead Stock</v>
          </cell>
          <cell r="J906" t="str">
            <v>Pcs</v>
          </cell>
          <cell r="K906">
            <v>2.31</v>
          </cell>
          <cell r="L906">
            <v>23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23</v>
          </cell>
          <cell r="T906">
            <v>53.13</v>
          </cell>
        </row>
        <row r="907">
          <cell r="G907" t="str">
            <v>11004-0734</v>
          </cell>
          <cell r="H907" t="str">
            <v>NON-FAST</v>
          </cell>
          <cell r="I907">
            <v>0</v>
          </cell>
          <cell r="J907" t="str">
            <v>Pcs</v>
          </cell>
          <cell r="K907">
            <v>10.74</v>
          </cell>
          <cell r="L907">
            <v>16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16</v>
          </cell>
          <cell r="T907">
            <v>171.84</v>
          </cell>
        </row>
        <row r="908">
          <cell r="G908" t="str">
            <v>11004-1249</v>
          </cell>
          <cell r="H908" t="str">
            <v>NON-FAST</v>
          </cell>
          <cell r="I908" t="str">
            <v>Dead Stock</v>
          </cell>
          <cell r="J908" t="str">
            <v>Pcs</v>
          </cell>
          <cell r="K908">
            <v>9.49</v>
          </cell>
          <cell r="L908">
            <v>16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16</v>
          </cell>
          <cell r="T908">
            <v>151.84</v>
          </cell>
        </row>
        <row r="909">
          <cell r="G909" t="str">
            <v>11060-1318</v>
          </cell>
          <cell r="H909" t="str">
            <v>NON-FAST</v>
          </cell>
          <cell r="I909" t="str">
            <v>Dead Stock</v>
          </cell>
          <cell r="J909" t="str">
            <v>Pcs</v>
          </cell>
          <cell r="K909">
            <v>11.48</v>
          </cell>
          <cell r="L909">
            <v>3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3</v>
          </cell>
          <cell r="T909">
            <v>34.44</v>
          </cell>
        </row>
        <row r="910">
          <cell r="G910" t="str">
            <v>11061-0794</v>
          </cell>
          <cell r="H910" t="str">
            <v>NON-FAST</v>
          </cell>
          <cell r="I910">
            <v>0</v>
          </cell>
          <cell r="J910" t="str">
            <v>Pcs</v>
          </cell>
          <cell r="K910">
            <v>3.7</v>
          </cell>
          <cell r="L910">
            <v>5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5</v>
          </cell>
          <cell r="T910">
            <v>18.5</v>
          </cell>
        </row>
        <row r="911">
          <cell r="G911" t="str">
            <v>11061-3710</v>
          </cell>
          <cell r="H911" t="str">
            <v>NON-FAST</v>
          </cell>
          <cell r="I911">
            <v>0</v>
          </cell>
          <cell r="J911" t="str">
            <v>Pcs</v>
          </cell>
          <cell r="K911">
            <v>6.69</v>
          </cell>
          <cell r="L911">
            <v>1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1</v>
          </cell>
          <cell r="T911">
            <v>6.69</v>
          </cell>
        </row>
        <row r="912">
          <cell r="G912" t="str">
            <v>11060-1641</v>
          </cell>
          <cell r="H912" t="str">
            <v>NON-FAST</v>
          </cell>
          <cell r="I912">
            <v>0</v>
          </cell>
          <cell r="J912" t="str">
            <v>Pcs</v>
          </cell>
          <cell r="K912">
            <v>1.96</v>
          </cell>
          <cell r="L912">
            <v>1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1</v>
          </cell>
          <cell r="T912">
            <v>1.96</v>
          </cell>
        </row>
        <row r="913">
          <cell r="G913" t="str">
            <v>11061-0820</v>
          </cell>
          <cell r="H913" t="str">
            <v>NON-FAST</v>
          </cell>
          <cell r="I913">
            <v>0</v>
          </cell>
          <cell r="J913" t="str">
            <v>Pcs</v>
          </cell>
          <cell r="K913">
            <v>1.19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</row>
        <row r="914">
          <cell r="G914" t="str">
            <v>11061-0793</v>
          </cell>
          <cell r="H914" t="str">
            <v>NON-FAST</v>
          </cell>
          <cell r="I914">
            <v>0</v>
          </cell>
          <cell r="J914" t="str">
            <v>Pcs</v>
          </cell>
          <cell r="K914">
            <v>3.45</v>
          </cell>
          <cell r="L914">
            <v>5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5</v>
          </cell>
          <cell r="T914">
            <v>17.25</v>
          </cell>
        </row>
        <row r="915">
          <cell r="G915" t="str">
            <v>11061-0322</v>
          </cell>
          <cell r="H915" t="str">
            <v>NON-FAST</v>
          </cell>
          <cell r="I915" t="str">
            <v>Dead Stock</v>
          </cell>
          <cell r="J915" t="str">
            <v>Pcs</v>
          </cell>
          <cell r="K915">
            <v>1.35</v>
          </cell>
          <cell r="L915">
            <v>8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8</v>
          </cell>
          <cell r="T915">
            <v>10.8</v>
          </cell>
        </row>
        <row r="916">
          <cell r="G916" t="str">
            <v>43082-0082</v>
          </cell>
          <cell r="H916" t="str">
            <v>NON-FAST</v>
          </cell>
          <cell r="I916" t="str">
            <v>Dead Stock</v>
          </cell>
          <cell r="J916" t="str">
            <v>Pcs</v>
          </cell>
          <cell r="K916">
            <v>17.420000000000002</v>
          </cell>
          <cell r="L916">
            <v>1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1</v>
          </cell>
          <cell r="T916">
            <v>17.420000000000002</v>
          </cell>
        </row>
        <row r="917">
          <cell r="G917" t="str">
            <v>Slider set</v>
          </cell>
          <cell r="H917" t="str">
            <v>NON-FAST</v>
          </cell>
          <cell r="I917" t="str">
            <v>Dead Stock</v>
          </cell>
          <cell r="J917" t="str">
            <v>Set</v>
          </cell>
          <cell r="K917">
            <v>16.285714285714285</v>
          </cell>
          <cell r="L917">
            <v>1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1</v>
          </cell>
          <cell r="T917">
            <v>16.285714285714285</v>
          </cell>
        </row>
        <row r="918">
          <cell r="G918" t="str">
            <v>12053-0102</v>
          </cell>
          <cell r="H918" t="str">
            <v>NON-FAST</v>
          </cell>
          <cell r="I918" t="str">
            <v>Dead Stock</v>
          </cell>
          <cell r="J918" t="str">
            <v>Pcs</v>
          </cell>
          <cell r="K918">
            <v>6.78</v>
          </cell>
          <cell r="L918">
            <v>3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3</v>
          </cell>
          <cell r="T918">
            <v>20.34</v>
          </cell>
        </row>
        <row r="919">
          <cell r="G919" t="str">
            <v>46019-0026</v>
          </cell>
          <cell r="H919" t="str">
            <v>NON-FAST</v>
          </cell>
          <cell r="I919" t="str">
            <v>Dead Stock</v>
          </cell>
          <cell r="J919" t="str">
            <v>Pcs</v>
          </cell>
          <cell r="K919">
            <v>4.628571428571429</v>
          </cell>
          <cell r="L919">
            <v>5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5</v>
          </cell>
          <cell r="T919">
            <v>23.142857142857146</v>
          </cell>
        </row>
        <row r="920">
          <cell r="G920" t="str">
            <v>46075-0082</v>
          </cell>
          <cell r="H920" t="str">
            <v>NON-FAST</v>
          </cell>
          <cell r="I920" t="str">
            <v>Dead Stock</v>
          </cell>
          <cell r="J920" t="str">
            <v>Pcs</v>
          </cell>
          <cell r="K920">
            <v>2.4571428571428573</v>
          </cell>
          <cell r="L920">
            <v>11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11</v>
          </cell>
          <cell r="T920">
            <v>27.028571428571432</v>
          </cell>
        </row>
        <row r="921">
          <cell r="G921" t="str">
            <v>55020-0858</v>
          </cell>
          <cell r="H921" t="str">
            <v>NON-FAST</v>
          </cell>
          <cell r="I921" t="str">
            <v>Dead Stock</v>
          </cell>
          <cell r="J921" t="str">
            <v>Pcs</v>
          </cell>
          <cell r="K921">
            <v>2.02</v>
          </cell>
          <cell r="L921">
            <v>19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19</v>
          </cell>
          <cell r="T921">
            <v>38.380000000000003</v>
          </cell>
        </row>
        <row r="922">
          <cell r="G922" t="str">
            <v>12053-0191</v>
          </cell>
          <cell r="H922" t="str">
            <v>NON-FAST</v>
          </cell>
          <cell r="I922">
            <v>0</v>
          </cell>
          <cell r="J922" t="str">
            <v>Pcs</v>
          </cell>
          <cell r="K922">
            <v>13.61</v>
          </cell>
          <cell r="L922">
            <v>2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2</v>
          </cell>
          <cell r="T922">
            <v>27.22</v>
          </cell>
        </row>
        <row r="923">
          <cell r="G923" t="str">
            <v>12053-1317</v>
          </cell>
          <cell r="H923" t="str">
            <v>NON-FAST</v>
          </cell>
          <cell r="I923" t="str">
            <v>Dead Stock</v>
          </cell>
          <cell r="J923" t="str">
            <v>Pcs</v>
          </cell>
          <cell r="K923">
            <v>2.19</v>
          </cell>
          <cell r="L923">
            <v>2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2</v>
          </cell>
          <cell r="T923">
            <v>4.38</v>
          </cell>
        </row>
        <row r="924">
          <cell r="G924" t="str">
            <v>49002-0009</v>
          </cell>
          <cell r="H924" t="str">
            <v>NON-FAST</v>
          </cell>
          <cell r="I924" t="str">
            <v>Dead Stock</v>
          </cell>
          <cell r="J924" t="str">
            <v>Pcs</v>
          </cell>
          <cell r="K924">
            <v>7.46</v>
          </cell>
          <cell r="L924">
            <v>30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30</v>
          </cell>
          <cell r="T924">
            <v>223.8</v>
          </cell>
        </row>
        <row r="925">
          <cell r="G925" t="str">
            <v>49002-0019</v>
          </cell>
          <cell r="H925" t="str">
            <v>NON-FAST</v>
          </cell>
          <cell r="I925" t="str">
            <v>Dead Stock</v>
          </cell>
          <cell r="J925" t="str">
            <v>Pcs</v>
          </cell>
          <cell r="K925">
            <v>4.1399999999999997</v>
          </cell>
          <cell r="L925">
            <v>9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9</v>
          </cell>
          <cell r="T925">
            <v>37.26</v>
          </cell>
        </row>
        <row r="926">
          <cell r="G926" t="str">
            <v>13070-011</v>
          </cell>
          <cell r="H926" t="str">
            <v>NON-FAST</v>
          </cell>
          <cell r="I926" t="str">
            <v>Dead Stock</v>
          </cell>
          <cell r="J926" t="str">
            <v>Pcs</v>
          </cell>
          <cell r="K926">
            <v>2.0499999999999998</v>
          </cell>
          <cell r="L926">
            <v>10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10</v>
          </cell>
          <cell r="T926">
            <v>20.5</v>
          </cell>
        </row>
        <row r="927">
          <cell r="G927" t="str">
            <v>12053-0127</v>
          </cell>
          <cell r="H927" t="str">
            <v>NON-FAST</v>
          </cell>
          <cell r="I927">
            <v>0</v>
          </cell>
          <cell r="J927" t="str">
            <v>Pcs</v>
          </cell>
          <cell r="K927">
            <v>9.49</v>
          </cell>
          <cell r="L927">
            <v>3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3</v>
          </cell>
          <cell r="T927">
            <v>28.47</v>
          </cell>
        </row>
        <row r="928">
          <cell r="G928" t="str">
            <v>12053-1328</v>
          </cell>
          <cell r="H928" t="str">
            <v>NON-FAST</v>
          </cell>
          <cell r="I928" t="str">
            <v>Dead Stock</v>
          </cell>
          <cell r="J928" t="str">
            <v>Pcs</v>
          </cell>
          <cell r="K928">
            <v>11.02</v>
          </cell>
          <cell r="L928">
            <v>5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5</v>
          </cell>
          <cell r="T928">
            <v>55.099999999999994</v>
          </cell>
        </row>
        <row r="929">
          <cell r="G929" t="str">
            <v>12053-0126</v>
          </cell>
          <cell r="H929" t="str">
            <v>NON-FAST</v>
          </cell>
          <cell r="I929" t="str">
            <v>Dead Stock</v>
          </cell>
          <cell r="J929" t="str">
            <v>Pcs</v>
          </cell>
          <cell r="K929">
            <v>9.49</v>
          </cell>
          <cell r="L929">
            <v>4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4</v>
          </cell>
          <cell r="T929">
            <v>37.96</v>
          </cell>
        </row>
        <row r="930">
          <cell r="G930" t="str">
            <v>12053-0139</v>
          </cell>
          <cell r="H930" t="str">
            <v>NON-FAST</v>
          </cell>
          <cell r="I930" t="str">
            <v>Dead Stock</v>
          </cell>
          <cell r="J930" t="str">
            <v>Pcs</v>
          </cell>
          <cell r="K930">
            <v>8.1300000000000008</v>
          </cell>
          <cell r="L930">
            <v>2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2</v>
          </cell>
          <cell r="T930">
            <v>16.260000000000002</v>
          </cell>
        </row>
        <row r="931">
          <cell r="G931" t="str">
            <v>49002-1126</v>
          </cell>
          <cell r="H931" t="str">
            <v>NON-FAST</v>
          </cell>
          <cell r="I931" t="str">
            <v>Dead Stock</v>
          </cell>
          <cell r="J931" t="str">
            <v>Pcs</v>
          </cell>
          <cell r="K931">
            <v>8.31</v>
          </cell>
          <cell r="L931">
            <v>12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12</v>
          </cell>
          <cell r="T931">
            <v>99.72</v>
          </cell>
        </row>
        <row r="932">
          <cell r="G932" t="str">
            <v>46003-0164-458</v>
          </cell>
          <cell r="H932" t="str">
            <v>NON-FAST</v>
          </cell>
          <cell r="I932" t="str">
            <v>Dead Stock</v>
          </cell>
          <cell r="J932" t="str">
            <v>Pcs</v>
          </cell>
          <cell r="K932">
            <v>23.76</v>
          </cell>
          <cell r="L932">
            <v>1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1</v>
          </cell>
          <cell r="T932">
            <v>23.76</v>
          </cell>
        </row>
        <row r="933">
          <cell r="G933" t="str">
            <v>46003-0594-458</v>
          </cell>
          <cell r="H933" t="str">
            <v>NON-FAST</v>
          </cell>
          <cell r="I933" t="str">
            <v>Dead Stock</v>
          </cell>
          <cell r="J933" t="str">
            <v>Pcs</v>
          </cell>
          <cell r="K933">
            <v>16.079999999999998</v>
          </cell>
          <cell r="L933">
            <v>1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1</v>
          </cell>
          <cell r="T933">
            <v>16.079999999999998</v>
          </cell>
        </row>
        <row r="934">
          <cell r="G934" t="str">
            <v>92139-3703</v>
          </cell>
          <cell r="H934" t="str">
            <v>NON-FAST</v>
          </cell>
          <cell r="I934" t="str">
            <v>Dead Stock</v>
          </cell>
          <cell r="J934" t="str">
            <v>Pcs</v>
          </cell>
          <cell r="K934">
            <v>5.3</v>
          </cell>
          <cell r="L934">
            <v>4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4</v>
          </cell>
          <cell r="T934">
            <v>21.2</v>
          </cell>
        </row>
        <row r="935">
          <cell r="G935" t="str">
            <v>13095-0093</v>
          </cell>
          <cell r="H935" t="str">
            <v>NON-FAST</v>
          </cell>
          <cell r="I935" t="str">
            <v>Dead Stock</v>
          </cell>
          <cell r="J935" t="str">
            <v>Pcs</v>
          </cell>
          <cell r="K935">
            <v>22.813928571428573</v>
          </cell>
          <cell r="L935">
            <v>4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4</v>
          </cell>
          <cell r="T935">
            <v>91.255714285714291</v>
          </cell>
        </row>
        <row r="936">
          <cell r="G936" t="str">
            <v>13087-0558</v>
          </cell>
          <cell r="H936" t="str">
            <v>NON-FAST</v>
          </cell>
          <cell r="I936">
            <v>0</v>
          </cell>
          <cell r="J936" t="str">
            <v>Pcs</v>
          </cell>
          <cell r="K936">
            <v>12.782678571428571</v>
          </cell>
          <cell r="L936">
            <v>2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2</v>
          </cell>
          <cell r="T936">
            <v>25.565357142857142</v>
          </cell>
        </row>
        <row r="937">
          <cell r="G937" t="str">
            <v>13087-1161</v>
          </cell>
          <cell r="H937" t="str">
            <v>NON-FAST</v>
          </cell>
          <cell r="I937" t="str">
            <v>Dead Stock</v>
          </cell>
          <cell r="J937" t="str">
            <v>Pcs</v>
          </cell>
          <cell r="K937">
            <v>9.125571428571428</v>
          </cell>
          <cell r="L937">
            <v>2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2</v>
          </cell>
          <cell r="T937">
            <v>18.251142857142856</v>
          </cell>
        </row>
        <row r="938">
          <cell r="G938" t="str">
            <v>42034-3711</v>
          </cell>
          <cell r="H938" t="str">
            <v>NON-FAST</v>
          </cell>
          <cell r="I938" t="str">
            <v>Dead Stock</v>
          </cell>
          <cell r="J938" t="str">
            <v>Pcs</v>
          </cell>
          <cell r="K938">
            <v>10.65</v>
          </cell>
          <cell r="L938">
            <v>2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2</v>
          </cell>
          <cell r="T938">
            <v>21.3</v>
          </cell>
        </row>
        <row r="939">
          <cell r="G939" t="str">
            <v>59255-3729</v>
          </cell>
          <cell r="H939" t="str">
            <v>NON-FAST</v>
          </cell>
          <cell r="I939" t="str">
            <v>Dead Stock</v>
          </cell>
          <cell r="J939" t="str">
            <v>Pcs</v>
          </cell>
          <cell r="K939">
            <v>267.92</v>
          </cell>
          <cell r="L939">
            <v>2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2</v>
          </cell>
          <cell r="T939">
            <v>535.84</v>
          </cell>
        </row>
        <row r="940">
          <cell r="G940" t="str">
            <v>23025-0313</v>
          </cell>
          <cell r="H940" t="str">
            <v>NON-FAST</v>
          </cell>
          <cell r="I940">
            <v>0</v>
          </cell>
          <cell r="J940" t="str">
            <v>Pcs</v>
          </cell>
          <cell r="K940">
            <v>11.922857142857143</v>
          </cell>
          <cell r="L940">
            <v>2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2</v>
          </cell>
          <cell r="T940">
            <v>23.845714285714287</v>
          </cell>
        </row>
        <row r="941">
          <cell r="G941" t="str">
            <v>23025-0350</v>
          </cell>
          <cell r="H941" t="str">
            <v>NON-FAST</v>
          </cell>
          <cell r="I941" t="str">
            <v>Dead Stock</v>
          </cell>
          <cell r="J941" t="str">
            <v>Pcs</v>
          </cell>
          <cell r="K941">
            <v>25.2</v>
          </cell>
          <cell r="L941">
            <v>10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10</v>
          </cell>
          <cell r="T941">
            <v>252</v>
          </cell>
        </row>
        <row r="942">
          <cell r="G942" t="str">
            <v>23037-0119</v>
          </cell>
          <cell r="H942" t="str">
            <v>NON-FAST</v>
          </cell>
          <cell r="I942">
            <v>0</v>
          </cell>
          <cell r="J942" t="str">
            <v>Pcs</v>
          </cell>
          <cell r="K942">
            <v>10.84</v>
          </cell>
          <cell r="L942">
            <v>1</v>
          </cell>
          <cell r="M942">
            <v>0</v>
          </cell>
          <cell r="N942">
            <v>0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  <cell r="S942">
            <v>1</v>
          </cell>
          <cell r="T942">
            <v>10.84</v>
          </cell>
        </row>
        <row r="943">
          <cell r="G943" t="str">
            <v>23037-0120</v>
          </cell>
          <cell r="H943" t="str">
            <v>NON-FAST</v>
          </cell>
          <cell r="I943">
            <v>0</v>
          </cell>
          <cell r="J943" t="str">
            <v>Pcs</v>
          </cell>
          <cell r="K943">
            <v>10.84</v>
          </cell>
          <cell r="L943">
            <v>1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1</v>
          </cell>
          <cell r="T943">
            <v>10.84</v>
          </cell>
        </row>
        <row r="944">
          <cell r="G944" t="str">
            <v>92180-1050</v>
          </cell>
          <cell r="H944" t="str">
            <v>NON-FAST</v>
          </cell>
          <cell r="I944" t="str">
            <v>Dead Stock</v>
          </cell>
          <cell r="J944" t="str">
            <v>Pcs</v>
          </cell>
          <cell r="K944">
            <v>3.73</v>
          </cell>
          <cell r="L944">
            <v>1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1</v>
          </cell>
          <cell r="T944">
            <v>3.73</v>
          </cell>
        </row>
        <row r="945">
          <cell r="G945" t="str">
            <v>92180-1054</v>
          </cell>
          <cell r="H945" t="str">
            <v>NON-FAST</v>
          </cell>
          <cell r="I945" t="str">
            <v>Dead Stock</v>
          </cell>
          <cell r="J945" t="str">
            <v>Pcs</v>
          </cell>
          <cell r="K945">
            <v>3.73</v>
          </cell>
          <cell r="L945">
            <v>1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1</v>
          </cell>
          <cell r="T945">
            <v>3.73</v>
          </cell>
        </row>
        <row r="946">
          <cell r="G946" t="str">
            <v>92180-1052</v>
          </cell>
          <cell r="H946" t="str">
            <v>NON-FAST</v>
          </cell>
          <cell r="I946" t="str">
            <v>Dead Stock</v>
          </cell>
          <cell r="J946" t="str">
            <v>Pcs</v>
          </cell>
          <cell r="K946">
            <v>3.73</v>
          </cell>
          <cell r="L946">
            <v>1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1</v>
          </cell>
          <cell r="T946">
            <v>3.73</v>
          </cell>
        </row>
        <row r="947">
          <cell r="G947" t="str">
            <v>23037-0156</v>
          </cell>
          <cell r="H947" t="str">
            <v>NON-FAST</v>
          </cell>
          <cell r="I947" t="str">
            <v>Dead Stock</v>
          </cell>
          <cell r="J947" t="str">
            <v>Pcs</v>
          </cell>
          <cell r="K947">
            <v>9.86</v>
          </cell>
          <cell r="L947">
            <v>17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  <cell r="S947">
            <v>17</v>
          </cell>
          <cell r="T947">
            <v>167.62</v>
          </cell>
        </row>
        <row r="948">
          <cell r="G948" t="str">
            <v>23037-0121</v>
          </cell>
          <cell r="H948" t="str">
            <v>NON-FAST</v>
          </cell>
          <cell r="I948" t="str">
            <v>Dead Stock</v>
          </cell>
          <cell r="J948" t="str">
            <v>Pcs</v>
          </cell>
          <cell r="K948">
            <v>10.84</v>
          </cell>
          <cell r="L948">
            <v>3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3</v>
          </cell>
          <cell r="T948">
            <v>32.519999999999996</v>
          </cell>
        </row>
        <row r="949">
          <cell r="G949" t="str">
            <v>23040-0127</v>
          </cell>
          <cell r="H949" t="str">
            <v>NON-FAST</v>
          </cell>
          <cell r="I949" t="str">
            <v>Dead Stock</v>
          </cell>
          <cell r="J949" t="str">
            <v>Pcs</v>
          </cell>
          <cell r="K949">
            <v>11.120357142857143</v>
          </cell>
          <cell r="L949">
            <v>9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9</v>
          </cell>
          <cell r="T949">
            <v>100.08321428571429</v>
          </cell>
        </row>
        <row r="950">
          <cell r="G950" t="str">
            <v>23040-0128</v>
          </cell>
          <cell r="H950" t="str">
            <v>NON-FAST</v>
          </cell>
          <cell r="I950" t="str">
            <v>Dead Stock</v>
          </cell>
          <cell r="J950" t="str">
            <v>Pcs</v>
          </cell>
          <cell r="K950">
            <v>11.120357142857143</v>
          </cell>
          <cell r="L950">
            <v>7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7</v>
          </cell>
          <cell r="T950">
            <v>77.842500000000001</v>
          </cell>
        </row>
        <row r="951">
          <cell r="G951" t="str">
            <v>41025-0119</v>
          </cell>
          <cell r="H951" t="str">
            <v>NON-FAST</v>
          </cell>
          <cell r="I951" t="str">
            <v>Dead Stock</v>
          </cell>
          <cell r="J951" t="str">
            <v>Pcs</v>
          </cell>
          <cell r="K951">
            <v>18.457499999999996</v>
          </cell>
          <cell r="L951">
            <v>3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3</v>
          </cell>
          <cell r="T951">
            <v>55.372499999999988</v>
          </cell>
        </row>
        <row r="952">
          <cell r="G952" t="str">
            <v>23037-0248</v>
          </cell>
          <cell r="H952" t="str">
            <v>NON-FAST</v>
          </cell>
          <cell r="I952" t="str">
            <v>Dead Stock</v>
          </cell>
          <cell r="J952" t="str">
            <v>Pcs</v>
          </cell>
          <cell r="K952">
            <v>9.423642857142859</v>
          </cell>
          <cell r="L952">
            <v>3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3</v>
          </cell>
          <cell r="T952">
            <v>28.270928571428577</v>
          </cell>
        </row>
        <row r="953">
          <cell r="G953" t="str">
            <v>23007-0174</v>
          </cell>
          <cell r="H953" t="str">
            <v>NON-FAST</v>
          </cell>
          <cell r="I953" t="str">
            <v>Dead Stock</v>
          </cell>
          <cell r="J953" t="str">
            <v>Pcs</v>
          </cell>
          <cell r="K953">
            <v>75.297428571428568</v>
          </cell>
          <cell r="L953">
            <v>3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3</v>
          </cell>
          <cell r="T953">
            <v>225.89228571428572</v>
          </cell>
        </row>
        <row r="954">
          <cell r="G954" t="str">
            <v>23007-0110</v>
          </cell>
          <cell r="H954" t="str">
            <v>NON-FAST</v>
          </cell>
          <cell r="I954" t="str">
            <v>Dead Stock</v>
          </cell>
          <cell r="J954" t="str">
            <v>Pcs</v>
          </cell>
          <cell r="K954">
            <v>42.48</v>
          </cell>
          <cell r="L954">
            <v>5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5</v>
          </cell>
          <cell r="T954">
            <v>212.39999999999998</v>
          </cell>
        </row>
        <row r="955">
          <cell r="G955" t="str">
            <v>23007-0179</v>
          </cell>
          <cell r="H955" t="str">
            <v>NON-FAST</v>
          </cell>
          <cell r="I955" t="str">
            <v>Dead Stock</v>
          </cell>
          <cell r="J955" t="str">
            <v>Pcs</v>
          </cell>
          <cell r="K955">
            <v>28.18</v>
          </cell>
          <cell r="L955">
            <v>4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4</v>
          </cell>
          <cell r="T955">
            <v>112.72</v>
          </cell>
        </row>
        <row r="956">
          <cell r="G956" t="str">
            <v>23048-0019</v>
          </cell>
          <cell r="H956" t="str">
            <v>NON-FAST</v>
          </cell>
          <cell r="I956" t="str">
            <v>Dead Stock</v>
          </cell>
          <cell r="J956" t="str">
            <v>Pcs</v>
          </cell>
          <cell r="K956">
            <v>1.61</v>
          </cell>
          <cell r="L956">
            <v>7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7</v>
          </cell>
          <cell r="T956">
            <v>11.270000000000001</v>
          </cell>
        </row>
        <row r="957">
          <cell r="G957" t="str">
            <v>46076-0097</v>
          </cell>
          <cell r="H957" t="str">
            <v>NON-FAST</v>
          </cell>
          <cell r="I957" t="str">
            <v>Dead Stock</v>
          </cell>
          <cell r="J957" t="str">
            <v>Pcs</v>
          </cell>
          <cell r="K957">
            <v>14.07</v>
          </cell>
          <cell r="L957">
            <v>2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2</v>
          </cell>
          <cell r="T957">
            <v>28.14</v>
          </cell>
        </row>
        <row r="958">
          <cell r="G958" t="str">
            <v>23048-0018</v>
          </cell>
          <cell r="H958" t="str">
            <v>NON-FAST</v>
          </cell>
          <cell r="I958" t="str">
            <v>Dead Stock</v>
          </cell>
          <cell r="J958" t="str">
            <v>Pcs</v>
          </cell>
          <cell r="K958">
            <v>2.52</v>
          </cell>
          <cell r="L958">
            <v>15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15</v>
          </cell>
          <cell r="T958">
            <v>37.799999999999997</v>
          </cell>
        </row>
        <row r="959">
          <cell r="G959" t="str">
            <v>13242-0094</v>
          </cell>
          <cell r="H959" t="str">
            <v>NON-FAST</v>
          </cell>
          <cell r="I959" t="str">
            <v>Dead Stock</v>
          </cell>
          <cell r="J959" t="str">
            <v>Pcs</v>
          </cell>
          <cell r="K959">
            <v>9.85</v>
          </cell>
          <cell r="L959">
            <v>2</v>
          </cell>
          <cell r="M959">
            <v>0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2</v>
          </cell>
          <cell r="T959">
            <v>19.7</v>
          </cell>
        </row>
        <row r="960">
          <cell r="G960" t="str">
            <v>43001-0721</v>
          </cell>
          <cell r="H960" t="str">
            <v>NON-FAST</v>
          </cell>
          <cell r="I960" t="str">
            <v>Dead Stock</v>
          </cell>
          <cell r="J960" t="str">
            <v>Pcs</v>
          </cell>
          <cell r="K960">
            <v>15</v>
          </cell>
          <cell r="L960">
            <v>2</v>
          </cell>
          <cell r="M960">
            <v>0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  <cell r="S960">
            <v>2</v>
          </cell>
          <cell r="T960">
            <v>30</v>
          </cell>
        </row>
        <row r="961">
          <cell r="G961" t="str">
            <v>43001-0110</v>
          </cell>
          <cell r="H961" t="str">
            <v>NON-FAST</v>
          </cell>
          <cell r="I961" t="str">
            <v>Dead Stock</v>
          </cell>
          <cell r="J961" t="str">
            <v>Pcs</v>
          </cell>
          <cell r="K961">
            <v>19.09</v>
          </cell>
          <cell r="L961">
            <v>4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4</v>
          </cell>
          <cell r="T961">
            <v>76.36</v>
          </cell>
        </row>
        <row r="962">
          <cell r="G962" t="str">
            <v>13156-1480</v>
          </cell>
          <cell r="H962" t="str">
            <v>NON-FAST</v>
          </cell>
          <cell r="I962">
            <v>0</v>
          </cell>
          <cell r="J962" t="str">
            <v>Pcs</v>
          </cell>
          <cell r="K962">
            <v>15.08</v>
          </cell>
          <cell r="L962">
            <v>3</v>
          </cell>
          <cell r="M962">
            <v>0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3</v>
          </cell>
          <cell r="T962">
            <v>45.24</v>
          </cell>
        </row>
        <row r="963">
          <cell r="G963" t="str">
            <v>46092-0050</v>
          </cell>
          <cell r="H963" t="str">
            <v>NON-FAST</v>
          </cell>
          <cell r="I963" t="str">
            <v>Dead Stock</v>
          </cell>
          <cell r="J963" t="str">
            <v>Pcs</v>
          </cell>
          <cell r="K963">
            <v>1.43</v>
          </cell>
          <cell r="L963">
            <v>1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1</v>
          </cell>
          <cell r="T963">
            <v>1.43</v>
          </cell>
        </row>
        <row r="964">
          <cell r="G964" t="str">
            <v>46076-0094</v>
          </cell>
          <cell r="H964" t="str">
            <v>NON-FAST</v>
          </cell>
          <cell r="I964">
            <v>0</v>
          </cell>
          <cell r="J964" t="str">
            <v>Pcs</v>
          </cell>
          <cell r="K964">
            <v>16.079999999999998</v>
          </cell>
          <cell r="L964">
            <v>2</v>
          </cell>
          <cell r="M964">
            <v>0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2</v>
          </cell>
          <cell r="T964">
            <v>32.159999999999997</v>
          </cell>
        </row>
        <row r="965">
          <cell r="G965" t="str">
            <v>13064-0034</v>
          </cell>
          <cell r="H965" t="str">
            <v>NON-FAST</v>
          </cell>
          <cell r="I965" t="str">
            <v>Dead Stock</v>
          </cell>
          <cell r="J965" t="str">
            <v>Pcs</v>
          </cell>
          <cell r="K965">
            <v>31.49</v>
          </cell>
          <cell r="L965">
            <v>1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1</v>
          </cell>
          <cell r="T965">
            <v>31.49</v>
          </cell>
        </row>
        <row r="966">
          <cell r="G966" t="str">
            <v>13236-1192</v>
          </cell>
          <cell r="H966" t="str">
            <v>NON-FAST</v>
          </cell>
          <cell r="I966" t="str">
            <v>Dead Stock</v>
          </cell>
          <cell r="J966" t="str">
            <v>Pcs</v>
          </cell>
          <cell r="K966">
            <v>2.23</v>
          </cell>
          <cell r="L966">
            <v>2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2</v>
          </cell>
          <cell r="T966">
            <v>4.46</v>
          </cell>
        </row>
        <row r="967">
          <cell r="G967" t="str">
            <v>13236-1209</v>
          </cell>
          <cell r="H967" t="str">
            <v>NON-FAST</v>
          </cell>
          <cell r="I967" t="str">
            <v>Dead Stock</v>
          </cell>
          <cell r="J967" t="str">
            <v>Pcs</v>
          </cell>
          <cell r="K967">
            <v>4.5</v>
          </cell>
          <cell r="L967">
            <v>2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2</v>
          </cell>
          <cell r="T967">
            <v>9</v>
          </cell>
        </row>
        <row r="968">
          <cell r="G968" t="str">
            <v>46092-0028</v>
          </cell>
          <cell r="H968" t="str">
            <v>NON-FAST</v>
          </cell>
          <cell r="I968" t="str">
            <v>Dead Stock</v>
          </cell>
          <cell r="J968" t="str">
            <v>Pcs</v>
          </cell>
          <cell r="K968">
            <v>5.6857142857142859</v>
          </cell>
          <cell r="L968">
            <v>7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7</v>
          </cell>
          <cell r="T968">
            <v>39.800000000000004</v>
          </cell>
        </row>
        <row r="969">
          <cell r="G969" t="str">
            <v>41032-0005</v>
          </cell>
          <cell r="H969" t="str">
            <v>NON-FAST</v>
          </cell>
          <cell r="I969" t="str">
            <v>Dead Stock</v>
          </cell>
          <cell r="J969" t="str">
            <v>Pcs</v>
          </cell>
          <cell r="K969">
            <v>0.48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</row>
        <row r="970">
          <cell r="G970" t="str">
            <v>41032-0007</v>
          </cell>
          <cell r="H970" t="str">
            <v>NON-FAST</v>
          </cell>
          <cell r="I970" t="str">
            <v>Dead Stock</v>
          </cell>
          <cell r="J970" t="str">
            <v>Pcs</v>
          </cell>
          <cell r="K970">
            <v>0.53</v>
          </cell>
          <cell r="L970">
            <v>36</v>
          </cell>
          <cell r="M970">
            <v>0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36</v>
          </cell>
          <cell r="T970">
            <v>19.080000000000002</v>
          </cell>
        </row>
        <row r="971">
          <cell r="G971" t="str">
            <v>49033-0016</v>
          </cell>
          <cell r="H971" t="str">
            <v>NON-FAST</v>
          </cell>
          <cell r="I971" t="str">
            <v>Dead Stock</v>
          </cell>
          <cell r="J971" t="str">
            <v>Pcs</v>
          </cell>
          <cell r="K971">
            <v>35.26</v>
          </cell>
          <cell r="L971">
            <v>6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6</v>
          </cell>
          <cell r="T971">
            <v>211.56</v>
          </cell>
        </row>
        <row r="972">
          <cell r="G972" t="str">
            <v>49033-0023</v>
          </cell>
          <cell r="H972" t="str">
            <v>NON-FAST</v>
          </cell>
          <cell r="I972" t="str">
            <v>Dead Stock</v>
          </cell>
          <cell r="J972" t="str">
            <v>Pcs</v>
          </cell>
          <cell r="K972">
            <v>34.950000000000003</v>
          </cell>
          <cell r="L972">
            <v>18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18</v>
          </cell>
          <cell r="T972">
            <v>629.1</v>
          </cell>
        </row>
        <row r="973">
          <cell r="G973" t="str">
            <v>49033-0558</v>
          </cell>
          <cell r="H973" t="str">
            <v>NON-FAST</v>
          </cell>
          <cell r="I973" t="str">
            <v>Dead Stock</v>
          </cell>
          <cell r="J973" t="str">
            <v>Pcs</v>
          </cell>
          <cell r="K973">
            <v>35.29</v>
          </cell>
          <cell r="L973">
            <v>28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  <cell r="S973">
            <v>28</v>
          </cell>
          <cell r="T973">
            <v>988.12</v>
          </cell>
        </row>
        <row r="974">
          <cell r="G974" t="str">
            <v>92015-1137</v>
          </cell>
          <cell r="H974" t="str">
            <v>NON-FAST</v>
          </cell>
          <cell r="I974" t="str">
            <v>Dead Stock</v>
          </cell>
          <cell r="J974" t="str">
            <v>Pcs</v>
          </cell>
          <cell r="K974">
            <v>0.28999999999999998</v>
          </cell>
          <cell r="L974">
            <v>10</v>
          </cell>
          <cell r="M974">
            <v>0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  <cell r="S974">
            <v>10</v>
          </cell>
          <cell r="T974">
            <v>2.9</v>
          </cell>
        </row>
        <row r="975">
          <cell r="G975" t="str">
            <v>670D2021</v>
          </cell>
          <cell r="H975" t="str">
            <v>NON-FAST</v>
          </cell>
          <cell r="I975" t="str">
            <v>Dead Stock</v>
          </cell>
          <cell r="J975" t="str">
            <v>Pcs</v>
          </cell>
          <cell r="K975">
            <v>1.41</v>
          </cell>
          <cell r="L975">
            <v>9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  <cell r="S975">
            <v>9</v>
          </cell>
          <cell r="T975">
            <v>12.69</v>
          </cell>
        </row>
        <row r="976">
          <cell r="G976" t="str">
            <v>12044-1327</v>
          </cell>
          <cell r="H976" t="str">
            <v>NON-FAST</v>
          </cell>
          <cell r="I976" t="str">
            <v>Dead Stock</v>
          </cell>
          <cell r="J976" t="str">
            <v>Pcs</v>
          </cell>
          <cell r="K976">
            <v>76.34</v>
          </cell>
          <cell r="L976">
            <v>1</v>
          </cell>
          <cell r="M976">
            <v>0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1</v>
          </cell>
          <cell r="T976">
            <v>76.34</v>
          </cell>
        </row>
        <row r="977">
          <cell r="G977" t="str">
            <v>43082-0060</v>
          </cell>
          <cell r="H977" t="str">
            <v>NON-FAST</v>
          </cell>
          <cell r="I977" t="str">
            <v>Dead Stock</v>
          </cell>
          <cell r="J977" t="str">
            <v>Pcs</v>
          </cell>
          <cell r="K977">
            <v>18.940000000000001</v>
          </cell>
          <cell r="L977">
            <v>17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17</v>
          </cell>
          <cell r="T977">
            <v>321.98</v>
          </cell>
        </row>
        <row r="978">
          <cell r="G978" t="str">
            <v>43082-0090</v>
          </cell>
          <cell r="H978" t="str">
            <v>NON-FAST</v>
          </cell>
          <cell r="I978" t="str">
            <v>Dead Stock</v>
          </cell>
          <cell r="J978" t="str">
            <v>Pcs</v>
          </cell>
          <cell r="K978">
            <v>19.41</v>
          </cell>
          <cell r="L978">
            <v>14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14</v>
          </cell>
          <cell r="T978">
            <v>271.74</v>
          </cell>
        </row>
        <row r="979">
          <cell r="G979" t="str">
            <v>43082-0100</v>
          </cell>
          <cell r="H979" t="str">
            <v>NON-FAST</v>
          </cell>
          <cell r="I979" t="str">
            <v>Dead Stock</v>
          </cell>
          <cell r="J979" t="str">
            <v>Pcs</v>
          </cell>
          <cell r="K979">
            <v>7.9332857142857147</v>
          </cell>
          <cell r="L979">
            <v>1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1</v>
          </cell>
          <cell r="T979">
            <v>7.9332857142857147</v>
          </cell>
        </row>
        <row r="980">
          <cell r="G980" t="str">
            <v>49034-0024</v>
          </cell>
          <cell r="H980" t="str">
            <v>NON-FAST</v>
          </cell>
          <cell r="I980" t="str">
            <v>Dead Stock</v>
          </cell>
          <cell r="J980" t="str">
            <v>Pcs</v>
          </cell>
          <cell r="K980">
            <v>42.93</v>
          </cell>
          <cell r="L980">
            <v>1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1</v>
          </cell>
          <cell r="T980">
            <v>42.93</v>
          </cell>
        </row>
        <row r="981">
          <cell r="G981" t="str">
            <v>92069-0036</v>
          </cell>
          <cell r="H981" t="str">
            <v>NON-FAST</v>
          </cell>
          <cell r="I981" t="str">
            <v>Dead Stock</v>
          </cell>
          <cell r="J981" t="str">
            <v>Pcs</v>
          </cell>
          <cell r="K981">
            <v>0.95</v>
          </cell>
          <cell r="L981">
            <v>1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1</v>
          </cell>
          <cell r="T981">
            <v>0.95</v>
          </cell>
        </row>
        <row r="982">
          <cell r="G982" t="str">
            <v>550AA2518</v>
          </cell>
          <cell r="H982" t="str">
            <v>NON-FAST</v>
          </cell>
          <cell r="I982" t="str">
            <v>Dead Stock</v>
          </cell>
          <cell r="J982" t="str">
            <v>Pcs</v>
          </cell>
          <cell r="K982">
            <v>0.14000000000000001</v>
          </cell>
          <cell r="L982">
            <v>5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5</v>
          </cell>
          <cell r="T982">
            <v>0.70000000000000007</v>
          </cell>
        </row>
        <row r="983">
          <cell r="G983" t="str">
            <v>550AA3030</v>
          </cell>
          <cell r="H983" t="str">
            <v>NON-FAST</v>
          </cell>
          <cell r="I983" t="str">
            <v>Dead Stock</v>
          </cell>
          <cell r="J983" t="str">
            <v>Pcs</v>
          </cell>
          <cell r="K983">
            <v>0.18</v>
          </cell>
          <cell r="L983">
            <v>5</v>
          </cell>
          <cell r="M983">
            <v>0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5</v>
          </cell>
          <cell r="T983">
            <v>0.89999999999999991</v>
          </cell>
        </row>
        <row r="984">
          <cell r="G984" t="str">
            <v>550AA1615</v>
          </cell>
          <cell r="H984" t="str">
            <v>NON-FAST</v>
          </cell>
          <cell r="I984" t="str">
            <v>Dead Stock</v>
          </cell>
          <cell r="J984" t="str">
            <v>Pcs</v>
          </cell>
          <cell r="K984">
            <v>0.18</v>
          </cell>
          <cell r="L984">
            <v>5</v>
          </cell>
          <cell r="M984">
            <v>0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5</v>
          </cell>
          <cell r="T984">
            <v>0.89999999999999991</v>
          </cell>
        </row>
        <row r="985">
          <cell r="G985" t="str">
            <v>550AA2515</v>
          </cell>
          <cell r="H985" t="str">
            <v>NON-FAST</v>
          </cell>
          <cell r="I985" t="str">
            <v>Dead Stock</v>
          </cell>
          <cell r="J985" t="str">
            <v>Pcs</v>
          </cell>
          <cell r="K985">
            <v>0.14000000000000001</v>
          </cell>
          <cell r="L985">
            <v>5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5</v>
          </cell>
          <cell r="T985">
            <v>0.70000000000000007</v>
          </cell>
        </row>
        <row r="986">
          <cell r="G986" t="str">
            <v>550AA2520</v>
          </cell>
          <cell r="H986" t="str">
            <v>NON-FAST</v>
          </cell>
          <cell r="I986" t="str">
            <v>Dead Stock</v>
          </cell>
          <cell r="J986" t="str">
            <v>Pcs</v>
          </cell>
          <cell r="K986">
            <v>0.21</v>
          </cell>
          <cell r="L986">
            <v>10</v>
          </cell>
          <cell r="M986">
            <v>0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10</v>
          </cell>
          <cell r="T986">
            <v>2.1</v>
          </cell>
        </row>
        <row r="987">
          <cell r="G987" t="str">
            <v>550AA3025</v>
          </cell>
          <cell r="H987" t="str">
            <v>NON-FAST</v>
          </cell>
          <cell r="I987" t="str">
            <v>Dead Stock</v>
          </cell>
          <cell r="J987" t="str">
            <v>Pcs</v>
          </cell>
          <cell r="K987">
            <v>0.14000000000000001</v>
          </cell>
          <cell r="L987">
            <v>5</v>
          </cell>
          <cell r="M987">
            <v>0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5</v>
          </cell>
          <cell r="T987">
            <v>0.70000000000000007</v>
          </cell>
        </row>
        <row r="988">
          <cell r="G988" t="str">
            <v>550S3035</v>
          </cell>
          <cell r="H988" t="str">
            <v>NON-FAST</v>
          </cell>
          <cell r="I988" t="str">
            <v>Dead Stock</v>
          </cell>
          <cell r="J988" t="str">
            <v>Pcs</v>
          </cell>
          <cell r="K988">
            <v>0.74</v>
          </cell>
          <cell r="L988">
            <v>5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5</v>
          </cell>
          <cell r="T988">
            <v>3.7</v>
          </cell>
        </row>
        <row r="989">
          <cell r="G989" t="str">
            <v>92043-1416</v>
          </cell>
          <cell r="H989" t="str">
            <v>NON-FAST</v>
          </cell>
          <cell r="I989" t="str">
            <v>Dead Stock</v>
          </cell>
          <cell r="J989" t="str">
            <v>Pcs</v>
          </cell>
          <cell r="K989">
            <v>3.8</v>
          </cell>
          <cell r="L989">
            <v>9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9</v>
          </cell>
          <cell r="T989">
            <v>34.199999999999996</v>
          </cell>
        </row>
        <row r="990">
          <cell r="G990" t="str">
            <v>92043-1507</v>
          </cell>
          <cell r="H990" t="str">
            <v>NON-FAST</v>
          </cell>
          <cell r="I990" t="str">
            <v>Dead Stock</v>
          </cell>
          <cell r="J990" t="str">
            <v>Pcs</v>
          </cell>
          <cell r="K990">
            <v>2.84</v>
          </cell>
          <cell r="L990">
            <v>5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5</v>
          </cell>
          <cell r="T990">
            <v>14.2</v>
          </cell>
        </row>
        <row r="991">
          <cell r="G991" t="str">
            <v>550AA2525</v>
          </cell>
          <cell r="H991" t="str">
            <v>NON-FAST</v>
          </cell>
          <cell r="I991" t="str">
            <v>Dead Stock</v>
          </cell>
          <cell r="J991" t="str">
            <v>Pcs</v>
          </cell>
          <cell r="K991">
            <v>0.21</v>
          </cell>
          <cell r="L991">
            <v>10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10</v>
          </cell>
          <cell r="T991">
            <v>2.1</v>
          </cell>
        </row>
        <row r="992">
          <cell r="G992" t="str">
            <v>550S2020</v>
          </cell>
          <cell r="H992" t="str">
            <v>NON-FAST</v>
          </cell>
          <cell r="I992" t="str">
            <v>Dead Stock</v>
          </cell>
          <cell r="J992" t="str">
            <v>Pcs</v>
          </cell>
          <cell r="K992">
            <v>0.52</v>
          </cell>
          <cell r="L992">
            <v>10</v>
          </cell>
          <cell r="M992">
            <v>0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10</v>
          </cell>
          <cell r="T992">
            <v>5.2</v>
          </cell>
        </row>
        <row r="993">
          <cell r="G993" t="str">
            <v>550AA2022</v>
          </cell>
          <cell r="H993" t="str">
            <v>NON-FAST</v>
          </cell>
          <cell r="I993" t="str">
            <v>Dead Stock</v>
          </cell>
          <cell r="J993" t="str">
            <v>Pcs</v>
          </cell>
          <cell r="K993">
            <v>0.18</v>
          </cell>
          <cell r="L993">
            <v>5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5</v>
          </cell>
          <cell r="T993">
            <v>0.89999999999999991</v>
          </cell>
        </row>
        <row r="994">
          <cell r="G994" t="str">
            <v>550AA2015</v>
          </cell>
          <cell r="H994" t="str">
            <v>NON-FAST</v>
          </cell>
          <cell r="I994" t="str">
            <v>Dead Stock</v>
          </cell>
          <cell r="J994" t="str">
            <v>Pcs</v>
          </cell>
          <cell r="K994">
            <v>0.17</v>
          </cell>
          <cell r="L994">
            <v>10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10</v>
          </cell>
          <cell r="T994">
            <v>1.7000000000000002</v>
          </cell>
        </row>
        <row r="995">
          <cell r="G995" t="str">
            <v>550AA2018</v>
          </cell>
          <cell r="H995" t="str">
            <v>NON-FAST</v>
          </cell>
          <cell r="I995" t="str">
            <v>Dead Stock</v>
          </cell>
          <cell r="J995" t="str">
            <v>Pcs</v>
          </cell>
          <cell r="K995">
            <v>0.18</v>
          </cell>
          <cell r="L995">
            <v>5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5</v>
          </cell>
          <cell r="T995">
            <v>0.89999999999999991</v>
          </cell>
        </row>
        <row r="996">
          <cell r="G996" t="str">
            <v>550AA4035</v>
          </cell>
          <cell r="H996" t="str">
            <v>NON-FAST</v>
          </cell>
          <cell r="I996" t="str">
            <v>Dead Stock</v>
          </cell>
          <cell r="J996" t="str">
            <v>Pcs</v>
          </cell>
          <cell r="K996">
            <v>0.21</v>
          </cell>
          <cell r="L996">
            <v>9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9</v>
          </cell>
          <cell r="T996">
            <v>1.89</v>
          </cell>
        </row>
        <row r="997">
          <cell r="G997" t="str">
            <v>550AA4030</v>
          </cell>
          <cell r="H997" t="str">
            <v>NON-FAST</v>
          </cell>
          <cell r="I997" t="str">
            <v>Dead Stock</v>
          </cell>
          <cell r="J997" t="str">
            <v>Pcs</v>
          </cell>
          <cell r="K997">
            <v>0.18</v>
          </cell>
          <cell r="L997">
            <v>5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5</v>
          </cell>
          <cell r="T997">
            <v>0.89999999999999991</v>
          </cell>
        </row>
        <row r="998">
          <cell r="G998" t="str">
            <v>13002-0710</v>
          </cell>
          <cell r="H998" t="str">
            <v>NON-FAST</v>
          </cell>
          <cell r="I998" t="str">
            <v>Dead Stock</v>
          </cell>
          <cell r="J998" t="str">
            <v>Pcs</v>
          </cell>
          <cell r="K998">
            <v>4.58</v>
          </cell>
          <cell r="L998">
            <v>18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18</v>
          </cell>
          <cell r="T998">
            <v>82.44</v>
          </cell>
        </row>
        <row r="999">
          <cell r="G999" t="str">
            <v>13002-1073</v>
          </cell>
          <cell r="H999" t="str">
            <v>NON-FAST</v>
          </cell>
          <cell r="I999" t="str">
            <v>Dead Stock</v>
          </cell>
          <cell r="J999" t="str">
            <v>Pcs</v>
          </cell>
          <cell r="K999">
            <v>4.9000000000000004</v>
          </cell>
          <cell r="L999">
            <v>8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8</v>
          </cell>
          <cell r="T999">
            <v>39.200000000000003</v>
          </cell>
        </row>
        <row r="1000">
          <cell r="G1000" t="str">
            <v>13002-1126</v>
          </cell>
          <cell r="H1000" t="str">
            <v>NON-FAST</v>
          </cell>
          <cell r="I1000" t="str">
            <v>Dead Stock</v>
          </cell>
          <cell r="J1000" t="str">
            <v>Pcs</v>
          </cell>
          <cell r="K1000">
            <v>1.68</v>
          </cell>
          <cell r="L1000">
            <v>10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10</v>
          </cell>
          <cell r="T1000">
            <v>16.8</v>
          </cell>
        </row>
        <row r="1001">
          <cell r="G1001" t="str">
            <v>13002-3709</v>
          </cell>
          <cell r="H1001" t="str">
            <v>NON-FAST</v>
          </cell>
          <cell r="I1001" t="str">
            <v>Dead Stock</v>
          </cell>
          <cell r="J1001" t="str">
            <v>Pcs</v>
          </cell>
          <cell r="K1001">
            <v>4.95</v>
          </cell>
          <cell r="L1001">
            <v>4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4</v>
          </cell>
          <cell r="T1001">
            <v>19.8</v>
          </cell>
        </row>
        <row r="1002">
          <cell r="G1002" t="str">
            <v>13001-0102</v>
          </cell>
          <cell r="H1002" t="str">
            <v>NON-FAST</v>
          </cell>
          <cell r="I1002" t="str">
            <v>Dead Stock</v>
          </cell>
          <cell r="J1002" t="str">
            <v>Pcs</v>
          </cell>
          <cell r="K1002">
            <v>24.56</v>
          </cell>
          <cell r="L1002">
            <v>5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5</v>
          </cell>
          <cell r="T1002">
            <v>122.8</v>
          </cell>
        </row>
        <row r="1003">
          <cell r="G1003" t="str">
            <v>13001-0742</v>
          </cell>
          <cell r="H1003" t="str">
            <v>NON-FAST</v>
          </cell>
          <cell r="I1003" t="str">
            <v>Dead Stock</v>
          </cell>
          <cell r="J1003" t="str">
            <v>Pcs</v>
          </cell>
          <cell r="K1003">
            <v>14.14</v>
          </cell>
          <cell r="L1003">
            <v>15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15</v>
          </cell>
          <cell r="T1003">
            <v>212.10000000000002</v>
          </cell>
        </row>
        <row r="1004">
          <cell r="G1004" t="str">
            <v>13001-0111</v>
          </cell>
          <cell r="H1004" t="str">
            <v>NON-FAST</v>
          </cell>
          <cell r="I1004" t="str">
            <v>Dead Stock</v>
          </cell>
          <cell r="J1004" t="str">
            <v>Pcs</v>
          </cell>
          <cell r="K1004">
            <v>16.8</v>
          </cell>
          <cell r="L1004">
            <v>6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6</v>
          </cell>
          <cell r="T1004">
            <v>100.80000000000001</v>
          </cell>
        </row>
        <row r="1005">
          <cell r="G1005" t="str">
            <v>43020-1057</v>
          </cell>
          <cell r="H1005" t="str">
            <v>NON-FAST</v>
          </cell>
          <cell r="I1005" t="str">
            <v>Dead Stock</v>
          </cell>
          <cell r="J1005" t="str">
            <v>Pcs</v>
          </cell>
          <cell r="K1005">
            <v>9.3800000000000008</v>
          </cell>
          <cell r="L1005">
            <v>7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7</v>
          </cell>
          <cell r="T1005">
            <v>65.660000000000011</v>
          </cell>
        </row>
        <row r="1006">
          <cell r="G1006" t="str">
            <v>43020-1094</v>
          </cell>
          <cell r="H1006" t="str">
            <v>NON-FAST</v>
          </cell>
          <cell r="I1006" t="str">
            <v>Dead Stock</v>
          </cell>
          <cell r="J1006" t="str">
            <v>Pcs</v>
          </cell>
          <cell r="K1006">
            <v>9.3800000000000008</v>
          </cell>
          <cell r="L1006">
            <v>12</v>
          </cell>
          <cell r="M1006">
            <v>0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12</v>
          </cell>
          <cell r="T1006">
            <v>112.56</v>
          </cell>
        </row>
        <row r="1007">
          <cell r="G1007" t="str">
            <v>43020-1098</v>
          </cell>
          <cell r="H1007" t="str">
            <v>NON-FAST</v>
          </cell>
          <cell r="I1007" t="str">
            <v>Dead Stock</v>
          </cell>
          <cell r="J1007" t="str">
            <v>Pcs</v>
          </cell>
          <cell r="K1007">
            <v>7.61</v>
          </cell>
          <cell r="L1007">
            <v>3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3</v>
          </cell>
          <cell r="T1007">
            <v>22.830000000000002</v>
          </cell>
        </row>
        <row r="1008">
          <cell r="G1008" t="str">
            <v>43020-1126</v>
          </cell>
          <cell r="H1008" t="str">
            <v>NON-FAST</v>
          </cell>
          <cell r="I1008" t="str">
            <v>Dead Stock</v>
          </cell>
          <cell r="J1008" t="str">
            <v>Pcs</v>
          </cell>
          <cell r="K1008">
            <v>7.74</v>
          </cell>
          <cell r="L1008">
            <v>11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11</v>
          </cell>
          <cell r="T1008">
            <v>85.14</v>
          </cell>
        </row>
        <row r="1009">
          <cell r="G1009" t="str">
            <v>13187-0553</v>
          </cell>
          <cell r="H1009" t="str">
            <v>NON-FAST</v>
          </cell>
          <cell r="I1009" t="str">
            <v>Dead Stock</v>
          </cell>
          <cell r="J1009" t="str">
            <v>Pcs</v>
          </cell>
          <cell r="K1009">
            <v>8.8962857142857139</v>
          </cell>
          <cell r="L1009">
            <v>2</v>
          </cell>
          <cell r="M1009">
            <v>0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2</v>
          </cell>
          <cell r="T1009">
            <v>17.792571428571428</v>
          </cell>
        </row>
        <row r="1010">
          <cell r="G1010" t="str">
            <v>13088-1077</v>
          </cell>
          <cell r="H1010" t="str">
            <v>NON-FAST</v>
          </cell>
          <cell r="I1010" t="str">
            <v>Dead Stock</v>
          </cell>
          <cell r="J1010" t="str">
            <v>Pcs</v>
          </cell>
          <cell r="K1010">
            <v>4.7232857142857148</v>
          </cell>
          <cell r="L1010">
            <v>16</v>
          </cell>
          <cell r="M1010">
            <v>0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16</v>
          </cell>
          <cell r="T1010">
            <v>75.572571428571436</v>
          </cell>
        </row>
        <row r="1011">
          <cell r="G1011" t="str">
            <v>13088-0049</v>
          </cell>
          <cell r="H1011" t="str">
            <v>NON-FAST</v>
          </cell>
          <cell r="I1011">
            <v>0</v>
          </cell>
          <cell r="J1011" t="str">
            <v>Pcs</v>
          </cell>
          <cell r="K1011">
            <v>4.03</v>
          </cell>
          <cell r="L1011">
            <v>4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4</v>
          </cell>
          <cell r="T1011">
            <v>16.12</v>
          </cell>
        </row>
        <row r="1012">
          <cell r="G1012" t="str">
            <v>13089-0558</v>
          </cell>
          <cell r="H1012" t="str">
            <v>NON-FAST</v>
          </cell>
          <cell r="I1012" t="str">
            <v>Dead Stock</v>
          </cell>
          <cell r="J1012" t="str">
            <v>Pcs</v>
          </cell>
          <cell r="K1012">
            <v>2.1428571428571428</v>
          </cell>
          <cell r="L1012">
            <v>4</v>
          </cell>
          <cell r="M1012">
            <v>0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4</v>
          </cell>
          <cell r="T1012">
            <v>8.5714285714285712</v>
          </cell>
        </row>
        <row r="1013">
          <cell r="G1013" t="str">
            <v>13089-1108</v>
          </cell>
          <cell r="H1013" t="str">
            <v>NON-FAST</v>
          </cell>
          <cell r="I1013" t="str">
            <v>Dead Stock</v>
          </cell>
          <cell r="J1013" t="str">
            <v>Pcs</v>
          </cell>
          <cell r="K1013">
            <v>1.9642857142857142</v>
          </cell>
          <cell r="L1013">
            <v>2</v>
          </cell>
          <cell r="M1013">
            <v>0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2</v>
          </cell>
          <cell r="T1013">
            <v>3.9285714285714284</v>
          </cell>
        </row>
        <row r="1014">
          <cell r="G1014" t="str">
            <v>13088-0052</v>
          </cell>
          <cell r="H1014" t="str">
            <v>NON-FAST</v>
          </cell>
          <cell r="I1014">
            <v>0</v>
          </cell>
          <cell r="J1014" t="str">
            <v>Pcs</v>
          </cell>
          <cell r="K1014">
            <v>4.03</v>
          </cell>
          <cell r="L1014">
            <v>6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6</v>
          </cell>
          <cell r="T1014">
            <v>24.18</v>
          </cell>
        </row>
        <row r="1015">
          <cell r="G1015" t="str">
            <v>13089-0021</v>
          </cell>
          <cell r="H1015" t="str">
            <v>NON-FAST</v>
          </cell>
          <cell r="I1015">
            <v>0</v>
          </cell>
          <cell r="J1015" t="str">
            <v>Pcs</v>
          </cell>
          <cell r="K1015">
            <v>2.25</v>
          </cell>
          <cell r="L1015">
            <v>10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10</v>
          </cell>
          <cell r="T1015">
            <v>22.5</v>
          </cell>
        </row>
        <row r="1016">
          <cell r="G1016" t="str">
            <v>13088-0040</v>
          </cell>
          <cell r="H1016" t="str">
            <v>NON-FAST</v>
          </cell>
          <cell r="I1016">
            <v>0</v>
          </cell>
          <cell r="J1016" t="str">
            <v>Pcs</v>
          </cell>
          <cell r="K1016">
            <v>2.6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</row>
        <row r="1017">
          <cell r="G1017" t="str">
            <v>13088-0041</v>
          </cell>
          <cell r="H1017" t="str">
            <v>NON-FAST</v>
          </cell>
          <cell r="I1017" t="str">
            <v>Dead Stock</v>
          </cell>
          <cell r="J1017" t="str">
            <v>Pcs</v>
          </cell>
          <cell r="K1017">
            <v>3.8290714285714276</v>
          </cell>
          <cell r="L1017">
            <v>4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4</v>
          </cell>
          <cell r="T1017">
            <v>15.31628571428571</v>
          </cell>
        </row>
        <row r="1018">
          <cell r="G1018" t="str">
            <v>13088-0558</v>
          </cell>
          <cell r="H1018" t="str">
            <v>NON-FAST</v>
          </cell>
          <cell r="I1018" t="str">
            <v>Dead Stock</v>
          </cell>
          <cell r="J1018" t="str">
            <v>Pcs</v>
          </cell>
          <cell r="K1018">
            <v>4.0125000000000002</v>
          </cell>
          <cell r="L1018">
            <v>33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33</v>
          </cell>
          <cell r="T1018">
            <v>132.41249999999999</v>
          </cell>
        </row>
        <row r="1019">
          <cell r="G1019" t="str">
            <v>99999-0503</v>
          </cell>
          <cell r="H1019" t="str">
            <v>NON-FAST</v>
          </cell>
          <cell r="I1019" t="str">
            <v>Dead Stock</v>
          </cell>
          <cell r="J1019" t="str">
            <v>Pcs</v>
          </cell>
          <cell r="K1019">
            <v>6.48</v>
          </cell>
          <cell r="L1019">
            <v>14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1</v>
          </cell>
          <cell r="R1019">
            <v>1</v>
          </cell>
          <cell r="S1019">
            <v>13</v>
          </cell>
          <cell r="T1019">
            <v>84.240000000000009</v>
          </cell>
        </row>
        <row r="1020">
          <cell r="G1020" t="str">
            <v>92070-1209</v>
          </cell>
          <cell r="H1020" t="str">
            <v>NON-FAST</v>
          </cell>
          <cell r="I1020">
            <v>0</v>
          </cell>
          <cell r="J1020" t="str">
            <v>Pcs</v>
          </cell>
          <cell r="K1020">
            <v>4.6500000000000004</v>
          </cell>
          <cell r="L1020">
            <v>4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4</v>
          </cell>
          <cell r="T1020">
            <v>18.600000000000001</v>
          </cell>
        </row>
        <row r="1021">
          <cell r="G1021" t="str">
            <v>92070-1154</v>
          </cell>
          <cell r="H1021" t="str">
            <v>NON-FAST</v>
          </cell>
          <cell r="I1021" t="str">
            <v>Dead Stock</v>
          </cell>
          <cell r="J1021" t="str">
            <v>Pcs</v>
          </cell>
          <cell r="K1021">
            <v>2.1</v>
          </cell>
          <cell r="L1021">
            <v>3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3</v>
          </cell>
          <cell r="T1021">
            <v>6.3000000000000007</v>
          </cell>
        </row>
        <row r="1022">
          <cell r="G1022" t="str">
            <v>92070-0019</v>
          </cell>
          <cell r="H1022" t="str">
            <v>NON-FAST</v>
          </cell>
          <cell r="I1022" t="str">
            <v>Dead Stock</v>
          </cell>
          <cell r="J1022" t="str">
            <v>Pcs</v>
          </cell>
          <cell r="K1022">
            <v>3.26</v>
          </cell>
          <cell r="L1022">
            <v>6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6</v>
          </cell>
          <cell r="T1022">
            <v>19.559999999999999</v>
          </cell>
        </row>
        <row r="1023">
          <cell r="G1023" t="str">
            <v>49040-0027</v>
          </cell>
          <cell r="H1023" t="str">
            <v>NON-FAST</v>
          </cell>
          <cell r="I1023" t="str">
            <v>Dead Stock</v>
          </cell>
          <cell r="J1023" t="str">
            <v>Pcs</v>
          </cell>
          <cell r="K1023">
            <v>125.82</v>
          </cell>
          <cell r="L1023">
            <v>5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5</v>
          </cell>
          <cell r="T1023">
            <v>629.09999999999991</v>
          </cell>
        </row>
        <row r="1024">
          <cell r="G1024" t="str">
            <v>49040-0710</v>
          </cell>
          <cell r="H1024" t="str">
            <v>NON-FAST</v>
          </cell>
          <cell r="I1024" t="str">
            <v>Dead Stock</v>
          </cell>
          <cell r="J1024" t="str">
            <v>Pcs</v>
          </cell>
          <cell r="K1024">
            <v>241.31</v>
          </cell>
          <cell r="L1024">
            <v>1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1</v>
          </cell>
          <cell r="T1024">
            <v>241.31</v>
          </cell>
        </row>
        <row r="1025">
          <cell r="G1025" t="str">
            <v>49040-0043</v>
          </cell>
          <cell r="H1025" t="str">
            <v>NON-FAST</v>
          </cell>
          <cell r="I1025" t="str">
            <v>Dead Stock</v>
          </cell>
          <cell r="J1025" t="str">
            <v>Pcs</v>
          </cell>
          <cell r="K1025">
            <v>184.1164285714286</v>
          </cell>
          <cell r="L1025">
            <v>8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8</v>
          </cell>
          <cell r="T1025">
            <v>1472.9314285714288</v>
          </cell>
        </row>
        <row r="1026">
          <cell r="G1026" t="str">
            <v>92048-008</v>
          </cell>
          <cell r="H1026" t="str">
            <v>NON-FAST</v>
          </cell>
          <cell r="I1026">
            <v>0</v>
          </cell>
          <cell r="J1026" t="str">
            <v>Pcs</v>
          </cell>
          <cell r="K1026">
            <v>2.5714285714285716</v>
          </cell>
          <cell r="L1026">
            <v>15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15</v>
          </cell>
          <cell r="T1026">
            <v>38.571428571428577</v>
          </cell>
        </row>
        <row r="1027">
          <cell r="G1027" t="str">
            <v>92047-017</v>
          </cell>
          <cell r="H1027" t="str">
            <v>NON-FAST</v>
          </cell>
          <cell r="I1027">
            <v>0</v>
          </cell>
          <cell r="J1027" t="str">
            <v>Pcs</v>
          </cell>
          <cell r="K1027">
            <v>8.68</v>
          </cell>
          <cell r="L1027">
            <v>2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2</v>
          </cell>
          <cell r="T1027">
            <v>17.36</v>
          </cell>
        </row>
        <row r="1028">
          <cell r="G1028" t="str">
            <v>21066-0732</v>
          </cell>
          <cell r="H1028" t="str">
            <v>NON-FAST</v>
          </cell>
          <cell r="I1028" t="str">
            <v>Dead Stock</v>
          </cell>
          <cell r="J1028" t="str">
            <v>Pcs</v>
          </cell>
          <cell r="K1028">
            <v>59.64</v>
          </cell>
          <cell r="L1028">
            <v>4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4</v>
          </cell>
          <cell r="T1028">
            <v>238.56</v>
          </cell>
        </row>
        <row r="1029">
          <cell r="G1029" t="str">
            <v>21066-0713</v>
          </cell>
          <cell r="H1029" t="str">
            <v>NON-FAST</v>
          </cell>
          <cell r="I1029" t="str">
            <v>Dead Stock</v>
          </cell>
          <cell r="J1029" t="str">
            <v>Pcs</v>
          </cell>
          <cell r="K1029">
            <v>59.64</v>
          </cell>
          <cell r="L1029">
            <v>1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1</v>
          </cell>
          <cell r="T1029">
            <v>59.64</v>
          </cell>
        </row>
        <row r="1030">
          <cell r="G1030" t="str">
            <v>21066-3718</v>
          </cell>
          <cell r="H1030" t="str">
            <v>NON-FAST</v>
          </cell>
          <cell r="I1030" t="str">
            <v>Dead Stock</v>
          </cell>
          <cell r="J1030" t="str">
            <v>Pcs</v>
          </cell>
          <cell r="K1030">
            <v>43.35</v>
          </cell>
          <cell r="L1030">
            <v>1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1</v>
          </cell>
          <cell r="T1030">
            <v>43.35</v>
          </cell>
        </row>
        <row r="1031">
          <cell r="G1031" t="str">
            <v>13008-0036</v>
          </cell>
          <cell r="H1031" t="str">
            <v>NON-FAST</v>
          </cell>
          <cell r="I1031" t="str">
            <v>Dead Stock</v>
          </cell>
          <cell r="J1031" t="str">
            <v>Pcs</v>
          </cell>
          <cell r="K1031">
            <v>9.0399999999999991</v>
          </cell>
          <cell r="L1031">
            <v>3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3</v>
          </cell>
          <cell r="T1031">
            <v>27.119999999999997</v>
          </cell>
        </row>
        <row r="1032">
          <cell r="G1032" t="str">
            <v>13008-0047</v>
          </cell>
          <cell r="H1032" t="str">
            <v>NON-FAST</v>
          </cell>
          <cell r="I1032" t="str">
            <v>Dead Stock</v>
          </cell>
          <cell r="J1032" t="str">
            <v>Pcs</v>
          </cell>
          <cell r="K1032">
            <v>11.18</v>
          </cell>
          <cell r="L1032">
            <v>13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13</v>
          </cell>
          <cell r="T1032">
            <v>145.34</v>
          </cell>
        </row>
        <row r="1033">
          <cell r="G1033" t="str">
            <v>13008-1149</v>
          </cell>
          <cell r="H1033" t="str">
            <v>NON-FAST</v>
          </cell>
          <cell r="I1033">
            <v>0</v>
          </cell>
          <cell r="J1033" t="str">
            <v>Pcs</v>
          </cell>
          <cell r="K1033">
            <v>10.1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</row>
        <row r="1034">
          <cell r="G1034" t="str">
            <v>92033-1188</v>
          </cell>
          <cell r="H1034" t="str">
            <v>NON-FAST</v>
          </cell>
          <cell r="I1034" t="str">
            <v>Dead Stock</v>
          </cell>
          <cell r="J1034" t="str">
            <v>Pcs</v>
          </cell>
          <cell r="K1034">
            <v>0.36</v>
          </cell>
          <cell r="L1034">
            <v>10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10</v>
          </cell>
          <cell r="T1034">
            <v>3.5999999999999996</v>
          </cell>
        </row>
        <row r="1035">
          <cell r="G1035" t="str">
            <v>92033-1287</v>
          </cell>
          <cell r="H1035" t="str">
            <v>NON-FAST</v>
          </cell>
          <cell r="I1035" t="str">
            <v>Dead Stock</v>
          </cell>
          <cell r="J1035" t="str">
            <v>Pcs</v>
          </cell>
          <cell r="K1035">
            <v>0.74</v>
          </cell>
          <cell r="L1035">
            <v>9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9</v>
          </cell>
          <cell r="T1035">
            <v>6.66</v>
          </cell>
        </row>
        <row r="1036">
          <cell r="G1036" t="str">
            <v>92033-1161</v>
          </cell>
          <cell r="H1036" t="str">
            <v>NON-FAST</v>
          </cell>
          <cell r="I1036" t="str">
            <v>Dead Stock</v>
          </cell>
          <cell r="J1036" t="str">
            <v>Pcs</v>
          </cell>
          <cell r="K1036">
            <v>0.36</v>
          </cell>
          <cell r="L1036">
            <v>20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20</v>
          </cell>
          <cell r="T1036">
            <v>7.1999999999999993</v>
          </cell>
        </row>
        <row r="1037">
          <cell r="G1037" t="str">
            <v>92033-0732</v>
          </cell>
          <cell r="H1037" t="str">
            <v>NON-FAST</v>
          </cell>
          <cell r="I1037">
            <v>0</v>
          </cell>
          <cell r="J1037" t="str">
            <v>Pcs</v>
          </cell>
          <cell r="K1037">
            <v>0.73</v>
          </cell>
          <cell r="L1037">
            <v>4</v>
          </cell>
          <cell r="M1037">
            <v>0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4</v>
          </cell>
          <cell r="T1037">
            <v>2.92</v>
          </cell>
        </row>
        <row r="1038">
          <cell r="G1038" t="str">
            <v>92055-0200</v>
          </cell>
          <cell r="H1038" t="str">
            <v>NON-FAST</v>
          </cell>
          <cell r="I1038" t="str">
            <v>Dead Stock</v>
          </cell>
          <cell r="J1038" t="str">
            <v>Pcs</v>
          </cell>
          <cell r="K1038">
            <v>1.56</v>
          </cell>
          <cell r="L1038">
            <v>5</v>
          </cell>
          <cell r="M1038">
            <v>0</v>
          </cell>
          <cell r="N1038">
            <v>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5</v>
          </cell>
          <cell r="T1038">
            <v>7.8000000000000007</v>
          </cell>
        </row>
        <row r="1039">
          <cell r="G1039" t="str">
            <v>92055-1255</v>
          </cell>
          <cell r="H1039" t="str">
            <v>NON-FAST</v>
          </cell>
          <cell r="I1039" t="str">
            <v>Dead Stock</v>
          </cell>
          <cell r="J1039" t="str">
            <v>Pcs</v>
          </cell>
          <cell r="K1039">
            <v>3.8</v>
          </cell>
          <cell r="L1039">
            <v>6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6</v>
          </cell>
          <cell r="T1039">
            <v>22.799999999999997</v>
          </cell>
        </row>
        <row r="1040">
          <cell r="G1040" t="str">
            <v>92055-086</v>
          </cell>
          <cell r="H1040" t="str">
            <v>NON-FAST</v>
          </cell>
          <cell r="I1040" t="str">
            <v>Dead Stock</v>
          </cell>
          <cell r="J1040" t="str">
            <v>Pcs</v>
          </cell>
          <cell r="K1040">
            <v>0.7</v>
          </cell>
          <cell r="L1040">
            <v>9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9</v>
          </cell>
          <cell r="T1040">
            <v>6.3</v>
          </cell>
        </row>
        <row r="1041">
          <cell r="G1041" t="str">
            <v>92055-055</v>
          </cell>
          <cell r="H1041" t="str">
            <v>NON-FAST</v>
          </cell>
          <cell r="I1041" t="str">
            <v>Dead Stock</v>
          </cell>
          <cell r="J1041" t="str">
            <v>Pcs</v>
          </cell>
          <cell r="K1041">
            <v>0.55000000000000004</v>
          </cell>
          <cell r="L1041">
            <v>10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10</v>
          </cell>
          <cell r="T1041">
            <v>5.5</v>
          </cell>
        </row>
        <row r="1042">
          <cell r="G1042" t="str">
            <v>92055-1577</v>
          </cell>
          <cell r="H1042" t="str">
            <v>NON-FAST</v>
          </cell>
          <cell r="I1042" t="str">
            <v>Dead Stock</v>
          </cell>
          <cell r="J1042" t="str">
            <v>Pcs</v>
          </cell>
          <cell r="K1042">
            <v>0.79</v>
          </cell>
          <cell r="L1042">
            <v>9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9</v>
          </cell>
          <cell r="T1042">
            <v>7.11</v>
          </cell>
        </row>
        <row r="1043">
          <cell r="G1043" t="str">
            <v>92055-0201</v>
          </cell>
          <cell r="H1043" t="str">
            <v>NON-FAST</v>
          </cell>
          <cell r="I1043" t="str">
            <v>Dead Stock</v>
          </cell>
          <cell r="J1043" t="str">
            <v>Pcs</v>
          </cell>
          <cell r="K1043">
            <v>1.25</v>
          </cell>
          <cell r="L1043">
            <v>29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29</v>
          </cell>
          <cell r="T1043">
            <v>36.25</v>
          </cell>
        </row>
        <row r="1044">
          <cell r="G1044" t="str">
            <v>92055-0202</v>
          </cell>
          <cell r="H1044" t="str">
            <v>NON-FAST</v>
          </cell>
          <cell r="I1044" t="str">
            <v>Dead Stock</v>
          </cell>
          <cell r="J1044" t="str">
            <v>Pcs</v>
          </cell>
          <cell r="K1044">
            <v>1.25</v>
          </cell>
          <cell r="L1044">
            <v>16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16</v>
          </cell>
          <cell r="T1044">
            <v>20</v>
          </cell>
        </row>
        <row r="1045">
          <cell r="G1045" t="str">
            <v>92055-1655</v>
          </cell>
          <cell r="H1045" t="str">
            <v>NON-FAST</v>
          </cell>
          <cell r="I1045" t="str">
            <v>Dead Stock</v>
          </cell>
          <cell r="J1045" t="str">
            <v>Pcs</v>
          </cell>
          <cell r="K1045">
            <v>1.69</v>
          </cell>
          <cell r="L1045">
            <v>17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17</v>
          </cell>
          <cell r="T1045">
            <v>28.73</v>
          </cell>
        </row>
        <row r="1046">
          <cell r="G1046" t="str">
            <v>92009-1109</v>
          </cell>
          <cell r="H1046" t="str">
            <v>NON-FAST</v>
          </cell>
          <cell r="I1046" t="str">
            <v>Dead Stock</v>
          </cell>
          <cell r="J1046" t="str">
            <v>Pcs</v>
          </cell>
          <cell r="K1046">
            <v>0.59</v>
          </cell>
          <cell r="L1046">
            <v>20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20</v>
          </cell>
          <cell r="T1046">
            <v>11.799999999999999</v>
          </cell>
        </row>
        <row r="1047">
          <cell r="G1047" t="str">
            <v>92049-3738</v>
          </cell>
          <cell r="H1047" t="str">
            <v>NON-FAST</v>
          </cell>
          <cell r="I1047" t="str">
            <v>Dead Stock</v>
          </cell>
          <cell r="J1047" t="str">
            <v>Pcs</v>
          </cell>
          <cell r="K1047">
            <v>2.85</v>
          </cell>
          <cell r="L1047">
            <v>3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3</v>
          </cell>
          <cell r="T1047">
            <v>8.5500000000000007</v>
          </cell>
        </row>
        <row r="1048">
          <cell r="G1048" t="str">
            <v>92049-3736</v>
          </cell>
          <cell r="H1048" t="str">
            <v>NON-FAST</v>
          </cell>
          <cell r="I1048" t="str">
            <v>Dead Stock</v>
          </cell>
          <cell r="J1048" t="str">
            <v>Pcs</v>
          </cell>
          <cell r="K1048">
            <v>4.6100000000000003</v>
          </cell>
          <cell r="L1048">
            <v>3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3</v>
          </cell>
          <cell r="T1048">
            <v>13.830000000000002</v>
          </cell>
        </row>
        <row r="1049">
          <cell r="G1049" t="str">
            <v>92049-3737</v>
          </cell>
          <cell r="H1049" t="str">
            <v>NON-FAST</v>
          </cell>
          <cell r="I1049" t="str">
            <v>Dead Stock</v>
          </cell>
          <cell r="J1049" t="str">
            <v>Pcs</v>
          </cell>
          <cell r="K1049">
            <v>4.9800000000000004</v>
          </cell>
          <cell r="L1049">
            <v>3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3</v>
          </cell>
          <cell r="T1049">
            <v>14.940000000000001</v>
          </cell>
        </row>
        <row r="1050">
          <cell r="G1050" t="str">
            <v>92049-0011</v>
          </cell>
          <cell r="H1050" t="str">
            <v>NON-FAST</v>
          </cell>
          <cell r="I1050" t="str">
            <v>Dead Stock</v>
          </cell>
          <cell r="J1050" t="str">
            <v>Pcs</v>
          </cell>
          <cell r="K1050">
            <v>2</v>
          </cell>
          <cell r="L1050">
            <v>8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8</v>
          </cell>
          <cell r="T1050">
            <v>16</v>
          </cell>
        </row>
        <row r="1051">
          <cell r="G1051" t="str">
            <v>92049-0139</v>
          </cell>
          <cell r="H1051" t="str">
            <v>NON-FAST</v>
          </cell>
          <cell r="I1051" t="str">
            <v>Dead Stock</v>
          </cell>
          <cell r="J1051" t="str">
            <v>Pcs</v>
          </cell>
          <cell r="K1051">
            <v>1.01</v>
          </cell>
          <cell r="L1051">
            <v>12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12</v>
          </cell>
          <cell r="T1051">
            <v>12.120000000000001</v>
          </cell>
        </row>
        <row r="1052">
          <cell r="G1052" t="str">
            <v>92049-1349</v>
          </cell>
          <cell r="H1052" t="str">
            <v>NON-FAST</v>
          </cell>
          <cell r="I1052" t="str">
            <v>Dead Stock</v>
          </cell>
          <cell r="J1052" t="str">
            <v>Pcs</v>
          </cell>
          <cell r="K1052">
            <v>2.57</v>
          </cell>
          <cell r="L1052">
            <v>36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36</v>
          </cell>
          <cell r="T1052">
            <v>92.52</v>
          </cell>
        </row>
        <row r="1053">
          <cell r="G1053" t="str">
            <v>92049-1373</v>
          </cell>
          <cell r="H1053" t="str">
            <v>NON-FAST</v>
          </cell>
          <cell r="I1053" t="str">
            <v>Dead Stock</v>
          </cell>
          <cell r="J1053" t="str">
            <v>Pcs</v>
          </cell>
          <cell r="K1053">
            <v>4.6571428571428575</v>
          </cell>
          <cell r="L1053">
            <v>17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17</v>
          </cell>
          <cell r="T1053">
            <v>79.171428571428578</v>
          </cell>
        </row>
        <row r="1054">
          <cell r="G1054" t="str">
            <v>92049-0731</v>
          </cell>
          <cell r="H1054" t="str">
            <v>NON-FAST</v>
          </cell>
          <cell r="I1054" t="str">
            <v>Dead Stock</v>
          </cell>
          <cell r="J1054" t="str">
            <v>Pcs</v>
          </cell>
          <cell r="K1054">
            <v>2.67</v>
          </cell>
          <cell r="L1054">
            <v>10</v>
          </cell>
          <cell r="M1054">
            <v>0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10</v>
          </cell>
          <cell r="T1054">
            <v>26.7</v>
          </cell>
        </row>
        <row r="1055">
          <cell r="G1055" t="str">
            <v>92049-1509</v>
          </cell>
          <cell r="H1055" t="str">
            <v>NON-FAST</v>
          </cell>
          <cell r="I1055" t="str">
            <v>Dead Stock</v>
          </cell>
          <cell r="J1055" t="str">
            <v>Pcs</v>
          </cell>
          <cell r="K1055">
            <v>1.28</v>
          </cell>
          <cell r="L1055">
            <v>4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4</v>
          </cell>
          <cell r="T1055">
            <v>5.12</v>
          </cell>
        </row>
        <row r="1056">
          <cell r="G1056" t="str">
            <v>92049-1577</v>
          </cell>
          <cell r="H1056" t="str">
            <v>NON-FAST</v>
          </cell>
          <cell r="I1056" t="str">
            <v>Dead Stock</v>
          </cell>
          <cell r="J1056" t="str">
            <v>Pcs</v>
          </cell>
          <cell r="K1056">
            <v>2.42</v>
          </cell>
          <cell r="L1056">
            <v>3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3</v>
          </cell>
          <cell r="T1056">
            <v>7.26</v>
          </cell>
        </row>
        <row r="1057">
          <cell r="G1057" t="str">
            <v>21176-0716</v>
          </cell>
          <cell r="H1057" t="str">
            <v>NON-FAST</v>
          </cell>
          <cell r="I1057" t="str">
            <v>Dead Stock</v>
          </cell>
          <cell r="J1057" t="str">
            <v>Pcs</v>
          </cell>
          <cell r="K1057">
            <v>29.58</v>
          </cell>
          <cell r="L1057">
            <v>2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2</v>
          </cell>
          <cell r="T1057">
            <v>59.16</v>
          </cell>
        </row>
        <row r="1058">
          <cell r="G1058" t="str">
            <v>13066-1088</v>
          </cell>
          <cell r="H1058" t="str">
            <v>NON-FAST</v>
          </cell>
          <cell r="I1058" t="str">
            <v>Dead Stock</v>
          </cell>
          <cell r="J1058" t="str">
            <v>Pcs</v>
          </cell>
          <cell r="K1058">
            <v>24.99</v>
          </cell>
          <cell r="L1058">
            <v>1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1</v>
          </cell>
          <cell r="T1058">
            <v>24.99</v>
          </cell>
        </row>
        <row r="1059">
          <cell r="G1059" t="str">
            <v>12020-0007</v>
          </cell>
          <cell r="H1059" t="str">
            <v>NON-FAST</v>
          </cell>
          <cell r="I1059" t="str">
            <v>Dead Stock</v>
          </cell>
          <cell r="J1059" t="str">
            <v>Pcs</v>
          </cell>
          <cell r="K1059">
            <v>2.71</v>
          </cell>
          <cell r="L1059">
            <v>10</v>
          </cell>
          <cell r="M1059">
            <v>0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10</v>
          </cell>
          <cell r="T1059">
            <v>27.1</v>
          </cell>
        </row>
        <row r="1060">
          <cell r="G1060" t="str">
            <v>45014-0325-458</v>
          </cell>
          <cell r="H1060" t="str">
            <v>NON-FAST</v>
          </cell>
          <cell r="I1060" t="str">
            <v>Dead Stock</v>
          </cell>
          <cell r="J1060" t="str">
            <v>Pcs</v>
          </cell>
          <cell r="K1060">
            <v>161.9217142857143</v>
          </cell>
          <cell r="L1060">
            <v>2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2</v>
          </cell>
          <cell r="T1060">
            <v>323.8434285714286</v>
          </cell>
        </row>
        <row r="1061">
          <cell r="G1061" t="str">
            <v>41048-7501</v>
          </cell>
          <cell r="H1061" t="str">
            <v>NON-FAST</v>
          </cell>
          <cell r="I1061" t="str">
            <v>Dead Stock</v>
          </cell>
          <cell r="J1061" t="str">
            <v>Pcs</v>
          </cell>
          <cell r="K1061">
            <v>4.7699999999999996</v>
          </cell>
          <cell r="L1061">
            <v>2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2</v>
          </cell>
          <cell r="T1061">
            <v>9.5399999999999991</v>
          </cell>
        </row>
        <row r="1062">
          <cell r="G1062" t="str">
            <v>41048-7502</v>
          </cell>
          <cell r="H1062" t="str">
            <v>NON-FAST</v>
          </cell>
          <cell r="I1062" t="str">
            <v>Dead Stock</v>
          </cell>
          <cell r="J1062" t="str">
            <v>Pcs</v>
          </cell>
          <cell r="K1062">
            <v>4.7699999999999996</v>
          </cell>
          <cell r="L1062">
            <v>2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2</v>
          </cell>
          <cell r="T1062">
            <v>9.5399999999999991</v>
          </cell>
        </row>
        <row r="1063">
          <cell r="G1063" t="str">
            <v>23008-0089</v>
          </cell>
          <cell r="H1063" t="str">
            <v>NON-FAST</v>
          </cell>
          <cell r="I1063" t="str">
            <v>Dead Stock</v>
          </cell>
          <cell r="J1063" t="str">
            <v>Pcs</v>
          </cell>
          <cell r="K1063">
            <v>18.940000000000001</v>
          </cell>
          <cell r="L1063">
            <v>4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4</v>
          </cell>
          <cell r="T1063">
            <v>75.760000000000005</v>
          </cell>
        </row>
        <row r="1064">
          <cell r="G1064" t="str">
            <v>iN4302</v>
          </cell>
          <cell r="H1064" t="str">
            <v>NON-FAST</v>
          </cell>
          <cell r="I1064" t="str">
            <v>Dead Stock</v>
          </cell>
          <cell r="J1064" t="str">
            <v>Pcs</v>
          </cell>
          <cell r="K1064">
            <v>2.2999999999999998</v>
          </cell>
          <cell r="L1064">
            <v>8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8</v>
          </cell>
          <cell r="T1064">
            <v>18.399999999999999</v>
          </cell>
        </row>
        <row r="1065">
          <cell r="G1065" t="str">
            <v>41029-0004</v>
          </cell>
          <cell r="H1065" t="str">
            <v>NON-FAST</v>
          </cell>
          <cell r="I1065" t="str">
            <v>Dead Stock</v>
          </cell>
          <cell r="J1065" t="str">
            <v>Pcs</v>
          </cell>
          <cell r="K1065">
            <v>0.76</v>
          </cell>
          <cell r="L1065">
            <v>4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4</v>
          </cell>
          <cell r="T1065">
            <v>3.04</v>
          </cell>
        </row>
        <row r="1066">
          <cell r="G1066" t="str">
            <v>41029-0047</v>
          </cell>
          <cell r="H1066" t="str">
            <v>NON-FAST</v>
          </cell>
          <cell r="I1066" t="str">
            <v>Dead Stock</v>
          </cell>
          <cell r="J1066" t="str">
            <v>Pcs</v>
          </cell>
          <cell r="K1066">
            <v>0.91</v>
          </cell>
          <cell r="L1066">
            <v>20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20</v>
          </cell>
          <cell r="T1066">
            <v>18.2</v>
          </cell>
        </row>
        <row r="1067">
          <cell r="G1067" t="str">
            <v>41029-0048</v>
          </cell>
          <cell r="H1067" t="str">
            <v>NON-FAST</v>
          </cell>
          <cell r="I1067" t="str">
            <v>Dead Stock</v>
          </cell>
          <cell r="J1067" t="str">
            <v>Pcs</v>
          </cell>
          <cell r="K1067">
            <v>0.91</v>
          </cell>
          <cell r="L1067">
            <v>20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20</v>
          </cell>
          <cell r="T1067">
            <v>18.2</v>
          </cell>
        </row>
        <row r="1068">
          <cell r="G1068" t="str">
            <v>92145-0759</v>
          </cell>
          <cell r="H1068" t="str">
            <v>NON-FAST</v>
          </cell>
          <cell r="I1068" t="str">
            <v>Dead Stock</v>
          </cell>
          <cell r="J1068" t="str">
            <v>Pcs</v>
          </cell>
          <cell r="K1068">
            <v>0.71078571428571435</v>
          </cell>
          <cell r="L1068">
            <v>40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40</v>
          </cell>
          <cell r="T1068">
            <v>28.431428571428576</v>
          </cell>
        </row>
        <row r="1069">
          <cell r="G1069" t="str">
            <v>92081-1129</v>
          </cell>
          <cell r="H1069" t="str">
            <v>NON-FAST</v>
          </cell>
          <cell r="I1069" t="str">
            <v>Dead Stock</v>
          </cell>
          <cell r="J1069" t="str">
            <v>Pcs</v>
          </cell>
          <cell r="K1069">
            <v>1.9</v>
          </cell>
          <cell r="L1069">
            <v>10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0</v>
          </cell>
          <cell r="R1069">
            <v>0</v>
          </cell>
          <cell r="S1069">
            <v>10</v>
          </cell>
          <cell r="T1069">
            <v>19</v>
          </cell>
        </row>
        <row r="1070">
          <cell r="G1070" t="str">
            <v>92081-1833</v>
          </cell>
          <cell r="H1070" t="str">
            <v>NON-FAST</v>
          </cell>
          <cell r="I1070" t="str">
            <v>Dead Stock</v>
          </cell>
          <cell r="J1070" t="str">
            <v>Pcs</v>
          </cell>
          <cell r="K1070">
            <v>2.11</v>
          </cell>
          <cell r="L1070">
            <v>2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2</v>
          </cell>
          <cell r="T1070">
            <v>4.22</v>
          </cell>
        </row>
        <row r="1071">
          <cell r="G1071" t="str">
            <v>92144-1074</v>
          </cell>
          <cell r="H1071" t="str">
            <v>NON-FAST</v>
          </cell>
          <cell r="I1071" t="str">
            <v>Dead Stock</v>
          </cell>
          <cell r="J1071" t="str">
            <v>Pcs</v>
          </cell>
          <cell r="K1071">
            <v>1.9</v>
          </cell>
          <cell r="L1071">
            <v>5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5</v>
          </cell>
          <cell r="T1071">
            <v>9.5</v>
          </cell>
        </row>
        <row r="1072">
          <cell r="G1072" t="str">
            <v>92144-1345</v>
          </cell>
          <cell r="H1072" t="str">
            <v>NON-FAST</v>
          </cell>
          <cell r="I1072" t="str">
            <v>Dead Stock</v>
          </cell>
          <cell r="J1072" t="str">
            <v>Pcs</v>
          </cell>
          <cell r="K1072">
            <v>3.59</v>
          </cell>
          <cell r="L1072">
            <v>2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2</v>
          </cell>
          <cell r="T1072">
            <v>7.18</v>
          </cell>
        </row>
        <row r="1073">
          <cell r="G1073" t="str">
            <v>92144-1567</v>
          </cell>
          <cell r="H1073" t="str">
            <v>NON-FAST</v>
          </cell>
          <cell r="I1073" t="str">
            <v>Dead Stock</v>
          </cell>
          <cell r="J1073" t="str">
            <v>Pcs</v>
          </cell>
          <cell r="K1073">
            <v>0.25714285714285712</v>
          </cell>
          <cell r="L1073">
            <v>11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11</v>
          </cell>
          <cell r="T1073">
            <v>2.8285714285714283</v>
          </cell>
        </row>
        <row r="1074">
          <cell r="G1074" t="str">
            <v>42041-1421</v>
          </cell>
          <cell r="H1074" t="str">
            <v>NON-FAST</v>
          </cell>
          <cell r="I1074" t="str">
            <v>Dead Stock</v>
          </cell>
          <cell r="J1074" t="str">
            <v>Pcs</v>
          </cell>
          <cell r="K1074">
            <v>17.71</v>
          </cell>
          <cell r="L1074">
            <v>13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13</v>
          </cell>
          <cell r="T1074">
            <v>230.23000000000002</v>
          </cell>
        </row>
        <row r="1075">
          <cell r="G1075" t="str">
            <v>13144-0055</v>
          </cell>
          <cell r="H1075" t="str">
            <v>NON-FAST</v>
          </cell>
          <cell r="I1075" t="str">
            <v>Dead Stock</v>
          </cell>
          <cell r="J1075" t="str">
            <v>Pcs</v>
          </cell>
          <cell r="K1075">
            <v>12.92</v>
          </cell>
          <cell r="L1075">
            <v>9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9</v>
          </cell>
          <cell r="T1075">
            <v>116.28</v>
          </cell>
        </row>
        <row r="1076">
          <cell r="G1076" t="str">
            <v>92150-1362</v>
          </cell>
          <cell r="H1076" t="str">
            <v>NON-FAST</v>
          </cell>
          <cell r="I1076" t="str">
            <v>Dead Stock</v>
          </cell>
          <cell r="J1076" t="str">
            <v>Pcs</v>
          </cell>
          <cell r="K1076">
            <v>3.59</v>
          </cell>
          <cell r="L1076">
            <v>8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8</v>
          </cell>
          <cell r="T1076">
            <v>28.72</v>
          </cell>
        </row>
        <row r="1077">
          <cell r="G1077" t="str">
            <v>92180-1018</v>
          </cell>
          <cell r="H1077" t="str">
            <v>NON-FAST</v>
          </cell>
          <cell r="I1077" t="str">
            <v>Dead Stock</v>
          </cell>
          <cell r="J1077" t="str">
            <v>Pcs</v>
          </cell>
          <cell r="K1077">
            <v>3.73</v>
          </cell>
          <cell r="L1077">
            <v>1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1</v>
          </cell>
          <cell r="T1077">
            <v>3.73</v>
          </cell>
        </row>
        <row r="1078">
          <cell r="G1078" t="str">
            <v>92180-1020</v>
          </cell>
          <cell r="H1078" t="str">
            <v>NON-FAST</v>
          </cell>
          <cell r="I1078" t="str">
            <v>Dead Stock</v>
          </cell>
          <cell r="J1078" t="str">
            <v>Pcs</v>
          </cell>
          <cell r="K1078">
            <v>3.73</v>
          </cell>
          <cell r="L1078">
            <v>1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1</v>
          </cell>
          <cell r="T1078">
            <v>3.73</v>
          </cell>
        </row>
        <row r="1079">
          <cell r="G1079" t="str">
            <v>92180-1030</v>
          </cell>
          <cell r="H1079" t="str">
            <v>NON-FAST</v>
          </cell>
          <cell r="I1079" t="str">
            <v>Dead Stock</v>
          </cell>
          <cell r="J1079" t="str">
            <v>Pcs</v>
          </cell>
          <cell r="K1079">
            <v>3.73</v>
          </cell>
          <cell r="L1079">
            <v>1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1</v>
          </cell>
          <cell r="T1079">
            <v>3.73</v>
          </cell>
        </row>
        <row r="1080">
          <cell r="G1080" t="str">
            <v>92180-1038</v>
          </cell>
          <cell r="H1080" t="str">
            <v>NON-FAST</v>
          </cell>
          <cell r="I1080" t="str">
            <v>Dead Stock</v>
          </cell>
          <cell r="J1080" t="str">
            <v>Pcs</v>
          </cell>
          <cell r="K1080">
            <v>3.73</v>
          </cell>
          <cell r="L1080">
            <v>1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1</v>
          </cell>
          <cell r="T1080">
            <v>3.73</v>
          </cell>
        </row>
        <row r="1081">
          <cell r="G1081" t="str">
            <v>92180-1040</v>
          </cell>
          <cell r="H1081" t="str">
            <v>NON-FAST</v>
          </cell>
          <cell r="I1081" t="str">
            <v>Dead Stock</v>
          </cell>
          <cell r="J1081" t="str">
            <v>Pcs</v>
          </cell>
          <cell r="K1081">
            <v>3.73</v>
          </cell>
          <cell r="L1081">
            <v>1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1</v>
          </cell>
          <cell r="T1081">
            <v>3.73</v>
          </cell>
        </row>
        <row r="1082">
          <cell r="G1082" t="str">
            <v>92180-1042</v>
          </cell>
          <cell r="H1082" t="str">
            <v>NON-FAST</v>
          </cell>
          <cell r="I1082" t="str">
            <v>Dead Stock</v>
          </cell>
          <cell r="J1082" t="str">
            <v>Pcs</v>
          </cell>
          <cell r="K1082">
            <v>3.73</v>
          </cell>
          <cell r="L1082">
            <v>1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1</v>
          </cell>
          <cell r="T1082">
            <v>3.73</v>
          </cell>
        </row>
        <row r="1083">
          <cell r="G1083" t="str">
            <v>92180-1044</v>
          </cell>
          <cell r="H1083" t="str">
            <v>NON-FAST</v>
          </cell>
          <cell r="I1083" t="str">
            <v>Dead Stock</v>
          </cell>
          <cell r="J1083" t="str">
            <v>Pcs</v>
          </cell>
          <cell r="K1083">
            <v>3.73</v>
          </cell>
          <cell r="L1083">
            <v>1</v>
          </cell>
          <cell r="M1083">
            <v>0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1</v>
          </cell>
          <cell r="T1083">
            <v>3.73</v>
          </cell>
        </row>
        <row r="1084">
          <cell r="G1084" t="str">
            <v>92180-1046</v>
          </cell>
          <cell r="H1084" t="str">
            <v>NON-FAST</v>
          </cell>
          <cell r="I1084" t="str">
            <v>Dead Stock</v>
          </cell>
          <cell r="J1084" t="str">
            <v>Pcs</v>
          </cell>
          <cell r="K1084">
            <v>3.73</v>
          </cell>
          <cell r="L1084">
            <v>1</v>
          </cell>
          <cell r="M1084">
            <v>0</v>
          </cell>
          <cell r="N1084">
            <v>0</v>
          </cell>
          <cell r="O1084">
            <v>0</v>
          </cell>
          <cell r="P1084">
            <v>0</v>
          </cell>
          <cell r="Q1084">
            <v>0</v>
          </cell>
          <cell r="R1084">
            <v>0</v>
          </cell>
          <cell r="S1084">
            <v>1</v>
          </cell>
          <cell r="T1084">
            <v>3.73</v>
          </cell>
        </row>
        <row r="1085">
          <cell r="G1085" t="str">
            <v>92180-1048</v>
          </cell>
          <cell r="H1085" t="str">
            <v>NON-FAST</v>
          </cell>
          <cell r="I1085" t="str">
            <v>Dead Stock</v>
          </cell>
          <cell r="J1085" t="str">
            <v>Pcs</v>
          </cell>
          <cell r="K1085">
            <v>3.73</v>
          </cell>
          <cell r="L1085">
            <v>1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1</v>
          </cell>
          <cell r="T1085">
            <v>3.73</v>
          </cell>
        </row>
        <row r="1086">
          <cell r="G1086" t="str">
            <v>13144-0058</v>
          </cell>
          <cell r="H1086" t="str">
            <v>NON-FAST</v>
          </cell>
          <cell r="I1086">
            <v>0</v>
          </cell>
          <cell r="J1086" t="str">
            <v>Pcs</v>
          </cell>
          <cell r="K1086">
            <v>3.2329285714285718</v>
          </cell>
          <cell r="L1086">
            <v>1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1</v>
          </cell>
          <cell r="T1086">
            <v>3.2329285714285718</v>
          </cell>
        </row>
        <row r="1087">
          <cell r="G1087" t="str">
            <v>13144-0568</v>
          </cell>
          <cell r="H1087" t="str">
            <v>NON-FAST</v>
          </cell>
          <cell r="I1087" t="str">
            <v>Dead Stock</v>
          </cell>
          <cell r="J1087" t="str">
            <v>Pcs</v>
          </cell>
          <cell r="K1087">
            <v>13.32</v>
          </cell>
          <cell r="L1087">
            <v>16</v>
          </cell>
          <cell r="M1087">
            <v>0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16</v>
          </cell>
          <cell r="T1087">
            <v>213.12</v>
          </cell>
        </row>
        <row r="1088">
          <cell r="G1088" t="str">
            <v>42041-0118</v>
          </cell>
          <cell r="H1088" t="str">
            <v>NON-FAST</v>
          </cell>
          <cell r="I1088" t="str">
            <v>Dead Stock</v>
          </cell>
          <cell r="J1088" t="str">
            <v>Pcs</v>
          </cell>
          <cell r="K1088">
            <v>17.18</v>
          </cell>
          <cell r="L1088">
            <v>14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14</v>
          </cell>
          <cell r="T1088">
            <v>240.51999999999998</v>
          </cell>
        </row>
        <row r="1089">
          <cell r="G1089" t="str">
            <v>42041-0120</v>
          </cell>
          <cell r="H1089" t="str">
            <v>NON-FAST</v>
          </cell>
          <cell r="I1089" t="str">
            <v>Dead Stock</v>
          </cell>
          <cell r="J1089" t="str">
            <v>Pcs</v>
          </cell>
          <cell r="K1089">
            <v>0.44628571428571423</v>
          </cell>
          <cell r="L1089">
            <v>3</v>
          </cell>
          <cell r="M1089">
            <v>0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3</v>
          </cell>
          <cell r="T1089">
            <v>1.3388571428571427</v>
          </cell>
        </row>
        <row r="1090">
          <cell r="G1090" t="str">
            <v>21163-0717</v>
          </cell>
          <cell r="H1090" t="str">
            <v>NON-FAST</v>
          </cell>
          <cell r="I1090" t="str">
            <v>Dead Stock</v>
          </cell>
          <cell r="J1090" t="str">
            <v>Pcs</v>
          </cell>
          <cell r="K1090">
            <v>134.54</v>
          </cell>
          <cell r="L1090">
            <v>5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>
            <v>0</v>
          </cell>
          <cell r="R1090">
            <v>0</v>
          </cell>
          <cell r="S1090">
            <v>5</v>
          </cell>
          <cell r="T1090">
            <v>672.69999999999993</v>
          </cell>
        </row>
        <row r="1091">
          <cell r="G1091" t="str">
            <v>21003-0128</v>
          </cell>
          <cell r="H1091" t="str">
            <v>NON-FAST</v>
          </cell>
          <cell r="I1091" t="str">
            <v>Dead Stock</v>
          </cell>
          <cell r="J1091" t="str">
            <v>Pcs</v>
          </cell>
          <cell r="K1091">
            <v>139.56</v>
          </cell>
          <cell r="L1091">
            <v>3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3</v>
          </cell>
          <cell r="T1091">
            <v>418.68</v>
          </cell>
        </row>
        <row r="1092">
          <cell r="G1092" t="str">
            <v>35063-0842</v>
          </cell>
          <cell r="H1092" t="str">
            <v>NON-FAST</v>
          </cell>
          <cell r="I1092">
            <v>0</v>
          </cell>
          <cell r="J1092" t="str">
            <v>Pcs</v>
          </cell>
          <cell r="K1092">
            <v>28.030178571428571</v>
          </cell>
          <cell r="L1092">
            <v>2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2</v>
          </cell>
          <cell r="T1092">
            <v>56.060357142857143</v>
          </cell>
        </row>
        <row r="1093">
          <cell r="G1093" t="str">
            <v>34028-0319</v>
          </cell>
          <cell r="H1093" t="str">
            <v>NON-FAST</v>
          </cell>
          <cell r="I1093" t="str">
            <v>Dead Stock</v>
          </cell>
          <cell r="J1093" t="str">
            <v>Pcs</v>
          </cell>
          <cell r="K1093">
            <v>11.73</v>
          </cell>
          <cell r="L1093">
            <v>2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2</v>
          </cell>
          <cell r="T1093">
            <v>23.46</v>
          </cell>
        </row>
        <row r="1094">
          <cell r="G1094" t="str">
            <v>34024-0107-18R</v>
          </cell>
          <cell r="H1094" t="str">
            <v>NON-FAST</v>
          </cell>
          <cell r="I1094" t="str">
            <v>Dead Stock</v>
          </cell>
          <cell r="J1094" t="str">
            <v>Pcs</v>
          </cell>
          <cell r="K1094">
            <v>18.920000000000002</v>
          </cell>
          <cell r="L1094">
            <v>1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0</v>
          </cell>
          <cell r="S1094">
            <v>1</v>
          </cell>
          <cell r="T1094">
            <v>18.920000000000002</v>
          </cell>
        </row>
        <row r="1095">
          <cell r="G1095" t="str">
            <v>34028-0112-458</v>
          </cell>
          <cell r="H1095" t="str">
            <v>NON-FAST</v>
          </cell>
          <cell r="I1095">
            <v>0</v>
          </cell>
          <cell r="J1095" t="str">
            <v>Pcs</v>
          </cell>
          <cell r="K1095">
            <v>7.38</v>
          </cell>
          <cell r="L1095">
            <v>3</v>
          </cell>
          <cell r="M1095">
            <v>0</v>
          </cell>
          <cell r="N1095">
            <v>0</v>
          </cell>
          <cell r="O1095">
            <v>0</v>
          </cell>
          <cell r="P1095">
            <v>0</v>
          </cell>
          <cell r="Q1095">
            <v>0</v>
          </cell>
          <cell r="R1095">
            <v>0</v>
          </cell>
          <cell r="S1095">
            <v>3</v>
          </cell>
          <cell r="T1095">
            <v>22.14</v>
          </cell>
        </row>
        <row r="1096">
          <cell r="G1096" t="str">
            <v>34028-1361</v>
          </cell>
          <cell r="H1096" t="str">
            <v>NON-FAST</v>
          </cell>
          <cell r="I1096" t="str">
            <v>Dead Stock</v>
          </cell>
          <cell r="J1096" t="str">
            <v>Pcs</v>
          </cell>
          <cell r="K1096">
            <v>11.12</v>
          </cell>
          <cell r="L1096">
            <v>2</v>
          </cell>
          <cell r="M1096">
            <v>0</v>
          </cell>
          <cell r="N1096">
            <v>0</v>
          </cell>
          <cell r="O1096">
            <v>0</v>
          </cell>
          <cell r="P1096">
            <v>0</v>
          </cell>
          <cell r="Q1096">
            <v>0</v>
          </cell>
          <cell r="R1096">
            <v>0</v>
          </cell>
          <cell r="S1096">
            <v>2</v>
          </cell>
          <cell r="T1096">
            <v>22.24</v>
          </cell>
        </row>
        <row r="1097">
          <cell r="G1097" t="str">
            <v>34028-1370</v>
          </cell>
          <cell r="H1097" t="str">
            <v>NON-FAST</v>
          </cell>
          <cell r="I1097" t="str">
            <v>Dead Stock</v>
          </cell>
          <cell r="J1097" t="str">
            <v>Pcs</v>
          </cell>
          <cell r="K1097">
            <v>11.12</v>
          </cell>
          <cell r="L1097">
            <v>1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1</v>
          </cell>
          <cell r="T1097">
            <v>11.12</v>
          </cell>
        </row>
        <row r="1098">
          <cell r="G1098" t="str">
            <v>34028-0318</v>
          </cell>
          <cell r="H1098" t="str">
            <v>NON-FAST</v>
          </cell>
          <cell r="I1098">
            <v>0</v>
          </cell>
          <cell r="J1098" t="str">
            <v>Pcs</v>
          </cell>
          <cell r="K1098">
            <v>11.73</v>
          </cell>
          <cell r="L1098">
            <v>1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1</v>
          </cell>
          <cell r="T1098">
            <v>11.73</v>
          </cell>
        </row>
        <row r="1099">
          <cell r="G1099" t="str">
            <v>34028-0115-458</v>
          </cell>
          <cell r="H1099" t="str">
            <v>NON-FAST</v>
          </cell>
          <cell r="I1099" t="str">
            <v>Dead Stock</v>
          </cell>
          <cell r="J1099" t="str">
            <v>Pcs</v>
          </cell>
          <cell r="K1099">
            <v>7.38</v>
          </cell>
          <cell r="L1099">
            <v>3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3</v>
          </cell>
          <cell r="T1099">
            <v>22.14</v>
          </cell>
        </row>
        <row r="1100">
          <cell r="G1100" t="str">
            <v>34028-1362</v>
          </cell>
          <cell r="H1100" t="str">
            <v>NON-FAST</v>
          </cell>
          <cell r="I1100">
            <v>0</v>
          </cell>
          <cell r="J1100" t="str">
            <v>Pcs</v>
          </cell>
          <cell r="K1100">
            <v>11.12</v>
          </cell>
          <cell r="L1100">
            <v>2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2</v>
          </cell>
          <cell r="T1100">
            <v>22.24</v>
          </cell>
        </row>
        <row r="1101">
          <cell r="G1101" t="str">
            <v>34028-1371</v>
          </cell>
          <cell r="H1101" t="str">
            <v>NON-FAST</v>
          </cell>
          <cell r="I1101" t="str">
            <v>Dead Stock</v>
          </cell>
          <cell r="J1101" t="str">
            <v>Pcs</v>
          </cell>
          <cell r="K1101">
            <v>11.12</v>
          </cell>
          <cell r="L1101">
            <v>1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1</v>
          </cell>
          <cell r="T1101">
            <v>11.12</v>
          </cell>
        </row>
        <row r="1102">
          <cell r="G1102" t="str">
            <v>34028-0007</v>
          </cell>
          <cell r="H1102" t="str">
            <v>NON-FAST</v>
          </cell>
          <cell r="I1102" t="str">
            <v>Dead Stock</v>
          </cell>
          <cell r="J1102" t="str">
            <v>Pcs</v>
          </cell>
          <cell r="K1102">
            <v>3.82</v>
          </cell>
          <cell r="L1102">
            <v>6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6</v>
          </cell>
          <cell r="T1102">
            <v>22.919999999999998</v>
          </cell>
        </row>
        <row r="1103">
          <cell r="G1103" t="str">
            <v>34028-0325</v>
          </cell>
          <cell r="H1103" t="str">
            <v>NON-FAST</v>
          </cell>
          <cell r="I1103" t="str">
            <v>Dead Stock</v>
          </cell>
          <cell r="J1103" t="str">
            <v>Pcs</v>
          </cell>
          <cell r="K1103">
            <v>11.73</v>
          </cell>
          <cell r="L1103">
            <v>3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3</v>
          </cell>
          <cell r="T1103">
            <v>35.19</v>
          </cell>
        </row>
        <row r="1104">
          <cell r="G1104" t="str">
            <v>34028-1488</v>
          </cell>
          <cell r="H1104" t="str">
            <v>NON-FAST</v>
          </cell>
          <cell r="I1104">
            <v>0</v>
          </cell>
          <cell r="J1104" t="str">
            <v>Pcs</v>
          </cell>
          <cell r="K1104">
            <v>15.44</v>
          </cell>
          <cell r="L1104">
            <v>4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4</v>
          </cell>
          <cell r="T1104">
            <v>61.76</v>
          </cell>
        </row>
        <row r="1105">
          <cell r="G1105" t="str">
            <v>34028-0326</v>
          </cell>
          <cell r="H1105" t="str">
            <v>NON-FAST</v>
          </cell>
          <cell r="I1105" t="str">
            <v>Dead Stock</v>
          </cell>
          <cell r="J1105" t="str">
            <v>Pcs</v>
          </cell>
          <cell r="K1105">
            <v>11.73</v>
          </cell>
          <cell r="L1105">
            <v>1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1</v>
          </cell>
          <cell r="T1105">
            <v>11.73</v>
          </cell>
        </row>
        <row r="1106">
          <cell r="G1106" t="str">
            <v>34028-1489</v>
          </cell>
          <cell r="H1106" t="str">
            <v>NON-FAST</v>
          </cell>
          <cell r="I1106">
            <v>0</v>
          </cell>
          <cell r="J1106" t="str">
            <v>Pcs</v>
          </cell>
          <cell r="K1106">
            <v>15.44</v>
          </cell>
          <cell r="L1106">
            <v>5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5</v>
          </cell>
          <cell r="T1106">
            <v>77.2</v>
          </cell>
        </row>
        <row r="1107">
          <cell r="G1107" t="str">
            <v>43022-1010</v>
          </cell>
          <cell r="H1107" t="str">
            <v>NON-FAST</v>
          </cell>
          <cell r="I1107" t="str">
            <v>Dead Stock</v>
          </cell>
          <cell r="J1107" t="str">
            <v>Pcs</v>
          </cell>
          <cell r="K1107">
            <v>0.87</v>
          </cell>
          <cell r="L1107">
            <v>10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10</v>
          </cell>
          <cell r="T1107">
            <v>8.6999999999999993</v>
          </cell>
        </row>
        <row r="1108">
          <cell r="G1108" t="str">
            <v>27010-0085</v>
          </cell>
          <cell r="H1108" t="str">
            <v>NON-FAST</v>
          </cell>
          <cell r="I1108" t="str">
            <v>Dead Stock</v>
          </cell>
          <cell r="J1108" t="str">
            <v>Pcs</v>
          </cell>
          <cell r="K1108">
            <v>10.25</v>
          </cell>
          <cell r="L1108">
            <v>9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9</v>
          </cell>
          <cell r="T1108">
            <v>92.25</v>
          </cell>
        </row>
        <row r="1109">
          <cell r="G1109" t="str">
            <v>27010-0025</v>
          </cell>
          <cell r="H1109" t="str">
            <v>NON-FAST</v>
          </cell>
          <cell r="I1109" t="str">
            <v>Dead Stock</v>
          </cell>
          <cell r="J1109" t="str">
            <v>Pcs</v>
          </cell>
          <cell r="K1109">
            <v>6.31</v>
          </cell>
          <cell r="L1109">
            <v>19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19</v>
          </cell>
          <cell r="T1109">
            <v>119.88999999999999</v>
          </cell>
        </row>
        <row r="1110">
          <cell r="G1110" t="str">
            <v>51001-0298-25Q</v>
          </cell>
          <cell r="H1110" t="str">
            <v>NON-FAST</v>
          </cell>
          <cell r="I1110" t="str">
            <v>Dead Stock</v>
          </cell>
          <cell r="J1110" t="str">
            <v>Pcs</v>
          </cell>
          <cell r="K1110">
            <v>213.53</v>
          </cell>
          <cell r="L1110">
            <v>1</v>
          </cell>
          <cell r="M1110">
            <v>0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1</v>
          </cell>
          <cell r="T1110">
            <v>213.53</v>
          </cell>
        </row>
        <row r="1111">
          <cell r="G1111" t="str">
            <v>12032-0008</v>
          </cell>
          <cell r="H1111" t="str">
            <v>NON-FAST</v>
          </cell>
          <cell r="I1111" t="str">
            <v>Dead Stock</v>
          </cell>
          <cell r="J1111" t="str">
            <v>Pcs</v>
          </cell>
          <cell r="K1111">
            <v>9.2100000000000009</v>
          </cell>
          <cell r="L1111">
            <v>40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40</v>
          </cell>
          <cell r="T1111">
            <v>368.40000000000003</v>
          </cell>
        </row>
        <row r="1112">
          <cell r="G1112" t="str">
            <v>12032-1058</v>
          </cell>
          <cell r="H1112" t="str">
            <v>NON-FAST</v>
          </cell>
          <cell r="I1112" t="str">
            <v>Dead Stock</v>
          </cell>
          <cell r="J1112" t="str">
            <v>Pcs</v>
          </cell>
          <cell r="K1112">
            <v>11.02</v>
          </cell>
          <cell r="L1112">
            <v>15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15</v>
          </cell>
          <cell r="T1112">
            <v>165.29999999999998</v>
          </cell>
        </row>
        <row r="1113">
          <cell r="G1113" t="str">
            <v>12048-0052</v>
          </cell>
          <cell r="H1113" t="str">
            <v>NON-FAST</v>
          </cell>
          <cell r="I1113" t="str">
            <v>Dead Stock</v>
          </cell>
          <cell r="J1113" t="str">
            <v>Pcs</v>
          </cell>
          <cell r="K1113">
            <v>13.54</v>
          </cell>
          <cell r="L1113">
            <v>10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10</v>
          </cell>
          <cell r="T1113">
            <v>135.39999999999998</v>
          </cell>
        </row>
        <row r="1114">
          <cell r="G1114" t="str">
            <v>12048-0084</v>
          </cell>
          <cell r="H1114" t="str">
            <v>NON-FAST</v>
          </cell>
          <cell r="I1114" t="str">
            <v>Dead Stock</v>
          </cell>
          <cell r="J1114" t="str">
            <v>Pcs</v>
          </cell>
          <cell r="K1114">
            <v>22.36</v>
          </cell>
          <cell r="L1114">
            <v>4</v>
          </cell>
          <cell r="M1114">
            <v>0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4</v>
          </cell>
          <cell r="T1114">
            <v>89.44</v>
          </cell>
        </row>
        <row r="1115">
          <cell r="G1115" t="str">
            <v>41009-0025</v>
          </cell>
          <cell r="H1115" t="str">
            <v>NON-FAST</v>
          </cell>
          <cell r="I1115">
            <v>0</v>
          </cell>
          <cell r="J1115" t="str">
            <v>Pcs</v>
          </cell>
          <cell r="K1115">
            <v>43.37</v>
          </cell>
          <cell r="L1115">
            <v>3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3</v>
          </cell>
          <cell r="T1115">
            <v>130.10999999999999</v>
          </cell>
        </row>
        <row r="1116">
          <cell r="G1116" t="str">
            <v>41009-0570</v>
          </cell>
          <cell r="H1116" t="str">
            <v>NON-FAST</v>
          </cell>
          <cell r="I1116">
            <v>0</v>
          </cell>
          <cell r="J1116" t="str">
            <v>Pcs</v>
          </cell>
          <cell r="K1116">
            <v>51.71</v>
          </cell>
          <cell r="L1116">
            <v>3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3</v>
          </cell>
          <cell r="T1116">
            <v>155.13</v>
          </cell>
        </row>
        <row r="1117">
          <cell r="G1117" t="str">
            <v>41009-0571</v>
          </cell>
          <cell r="H1117" t="str">
            <v>NON-FAST</v>
          </cell>
          <cell r="I1117">
            <v>0</v>
          </cell>
          <cell r="J1117" t="str">
            <v>Pcs</v>
          </cell>
          <cell r="K1117">
            <v>80</v>
          </cell>
          <cell r="L1117">
            <v>2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2</v>
          </cell>
          <cell r="T1117">
            <v>160</v>
          </cell>
        </row>
        <row r="1118">
          <cell r="G1118" t="str">
            <v>41009-0026</v>
          </cell>
          <cell r="H1118" t="str">
            <v>NON-FAST</v>
          </cell>
          <cell r="I1118">
            <v>0</v>
          </cell>
          <cell r="J1118" t="str">
            <v>Pcs</v>
          </cell>
          <cell r="K1118">
            <v>44.36</v>
          </cell>
          <cell r="L1118">
            <v>3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3</v>
          </cell>
          <cell r="T1118">
            <v>133.07999999999998</v>
          </cell>
        </row>
        <row r="1119">
          <cell r="G1119" t="str">
            <v>41022-0004</v>
          </cell>
          <cell r="H1119" t="str">
            <v>NON-FAST</v>
          </cell>
          <cell r="I1119" t="str">
            <v>Dead Stock</v>
          </cell>
          <cell r="J1119" t="str">
            <v>Pcs</v>
          </cell>
          <cell r="K1119">
            <v>9.86</v>
          </cell>
          <cell r="L1119">
            <v>5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5</v>
          </cell>
          <cell r="T1119">
            <v>49.3</v>
          </cell>
        </row>
        <row r="1120">
          <cell r="G1120" t="str">
            <v>41022-1244</v>
          </cell>
          <cell r="H1120" t="str">
            <v>NON-FAST</v>
          </cell>
          <cell r="I1120" t="str">
            <v>Dead Stock</v>
          </cell>
          <cell r="J1120" t="str">
            <v>Pcs</v>
          </cell>
          <cell r="K1120">
            <v>12.95</v>
          </cell>
          <cell r="L1120">
            <v>5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5</v>
          </cell>
          <cell r="T1120">
            <v>64.75</v>
          </cell>
        </row>
        <row r="1121">
          <cell r="G1121" t="str">
            <v>12005-0737</v>
          </cell>
          <cell r="H1121" t="str">
            <v>NON-FAST</v>
          </cell>
          <cell r="I1121" t="str">
            <v>Dead Stock</v>
          </cell>
          <cell r="J1121" t="str">
            <v>Pcs</v>
          </cell>
          <cell r="K1121">
            <v>7.32</v>
          </cell>
          <cell r="L1121">
            <v>38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1</v>
          </cell>
          <cell r="R1121">
            <v>1</v>
          </cell>
          <cell r="S1121">
            <v>37</v>
          </cell>
          <cell r="T1121">
            <v>270.84000000000003</v>
          </cell>
        </row>
        <row r="1122">
          <cell r="G1122" t="str">
            <v>16126-0056</v>
          </cell>
          <cell r="H1122" t="str">
            <v>NON-FAST</v>
          </cell>
          <cell r="I1122" t="str">
            <v>Dead Stock</v>
          </cell>
          <cell r="J1122" t="str">
            <v>Pcs</v>
          </cell>
          <cell r="K1122">
            <v>28.81</v>
          </cell>
          <cell r="L1122">
            <v>12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12</v>
          </cell>
          <cell r="T1122">
            <v>345.71999999999997</v>
          </cell>
        </row>
        <row r="1123">
          <cell r="G1123" t="str">
            <v>16126-1140</v>
          </cell>
          <cell r="H1123" t="str">
            <v>NON-FAST</v>
          </cell>
          <cell r="I1123" t="str">
            <v>Dead Stock</v>
          </cell>
          <cell r="J1123" t="str">
            <v>Pcs</v>
          </cell>
          <cell r="K1123">
            <v>6.4</v>
          </cell>
          <cell r="L1123">
            <v>5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5</v>
          </cell>
          <cell r="T1123">
            <v>32</v>
          </cell>
        </row>
        <row r="1124">
          <cell r="G1124" t="str">
            <v>12005-0057</v>
          </cell>
          <cell r="H1124" t="str">
            <v>NON-FAST</v>
          </cell>
          <cell r="I1124" t="str">
            <v>Dead Stock</v>
          </cell>
          <cell r="J1124" t="str">
            <v>Pcs</v>
          </cell>
          <cell r="K1124">
            <v>14.63</v>
          </cell>
          <cell r="L1124">
            <v>78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78</v>
          </cell>
          <cell r="T1124">
            <v>1141.1400000000001</v>
          </cell>
        </row>
        <row r="1125">
          <cell r="G1125" t="str">
            <v>12005-0725</v>
          </cell>
          <cell r="H1125" t="str">
            <v>NON-FAST</v>
          </cell>
          <cell r="I1125" t="str">
            <v>Dead Stock</v>
          </cell>
          <cell r="J1125" t="str">
            <v>Pcs</v>
          </cell>
          <cell r="K1125">
            <v>7.73</v>
          </cell>
          <cell r="L1125">
            <v>18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18</v>
          </cell>
          <cell r="T1125">
            <v>139.14000000000001</v>
          </cell>
        </row>
        <row r="1126">
          <cell r="G1126" t="str">
            <v>12004-0049</v>
          </cell>
          <cell r="H1126" t="str">
            <v>NON-FAST</v>
          </cell>
          <cell r="I1126" t="str">
            <v>Dead Stock</v>
          </cell>
          <cell r="J1126" t="str">
            <v>Pcs</v>
          </cell>
          <cell r="K1126">
            <v>5.71</v>
          </cell>
          <cell r="L1126">
            <v>17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17</v>
          </cell>
          <cell r="T1126">
            <v>97.07</v>
          </cell>
        </row>
        <row r="1127">
          <cell r="G1127" t="str">
            <v>12004-0716</v>
          </cell>
          <cell r="H1127" t="str">
            <v>NON-FAST</v>
          </cell>
          <cell r="I1127" t="str">
            <v>Dead Stock</v>
          </cell>
          <cell r="J1127" t="str">
            <v>Pcs</v>
          </cell>
          <cell r="K1127">
            <v>7.74</v>
          </cell>
          <cell r="L1127">
            <v>38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38</v>
          </cell>
          <cell r="T1127">
            <v>294.12</v>
          </cell>
        </row>
        <row r="1128">
          <cell r="G1128" t="str">
            <v>92070-1264</v>
          </cell>
          <cell r="H1128" t="str">
            <v>NON-FAST</v>
          </cell>
          <cell r="I1128" t="str">
            <v>Dead Stock</v>
          </cell>
          <cell r="J1128" t="str">
            <v>Pcs</v>
          </cell>
          <cell r="K1128">
            <v>3.92</v>
          </cell>
          <cell r="L1128">
            <v>1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1</v>
          </cell>
          <cell r="T1128">
            <v>3.92</v>
          </cell>
        </row>
        <row r="1129">
          <cell r="G1129" t="str">
            <v>12004-0725</v>
          </cell>
          <cell r="H1129" t="str">
            <v>NON-FAST</v>
          </cell>
          <cell r="I1129" t="str">
            <v>Dead Stock</v>
          </cell>
          <cell r="J1129" t="str">
            <v>Pcs</v>
          </cell>
          <cell r="K1129">
            <v>7.16</v>
          </cell>
          <cell r="L1129">
            <v>16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16</v>
          </cell>
          <cell r="T1129">
            <v>114.56</v>
          </cell>
        </row>
        <row r="1130">
          <cell r="G1130" t="str">
            <v>92200-1496</v>
          </cell>
          <cell r="H1130" t="str">
            <v>NON-FAST</v>
          </cell>
          <cell r="I1130" t="str">
            <v>Dead Stock</v>
          </cell>
          <cell r="J1130" t="str">
            <v>Pcs</v>
          </cell>
          <cell r="K1130">
            <v>1.07</v>
          </cell>
          <cell r="L1130">
            <v>20</v>
          </cell>
          <cell r="M1130">
            <v>0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20</v>
          </cell>
          <cell r="T1130">
            <v>21.400000000000002</v>
          </cell>
        </row>
        <row r="1131">
          <cell r="G1131" t="str">
            <v>92022-326</v>
          </cell>
          <cell r="H1131" t="str">
            <v>NON-FAST</v>
          </cell>
          <cell r="I1131" t="str">
            <v>Dead Stock</v>
          </cell>
          <cell r="J1131" t="str">
            <v>Pcs</v>
          </cell>
          <cell r="K1131">
            <v>0.74</v>
          </cell>
          <cell r="L1131">
            <v>3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3</v>
          </cell>
          <cell r="T1131">
            <v>2.2199999999999998</v>
          </cell>
        </row>
        <row r="1132">
          <cell r="G1132" t="str">
            <v>92022-1282</v>
          </cell>
          <cell r="H1132" t="str">
            <v>NON-FAST</v>
          </cell>
          <cell r="I1132" t="str">
            <v>Dead Stock</v>
          </cell>
          <cell r="J1132" t="str">
            <v>Pcs</v>
          </cell>
          <cell r="K1132">
            <v>0.87</v>
          </cell>
          <cell r="L1132">
            <v>3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3</v>
          </cell>
          <cell r="T1132">
            <v>2.61</v>
          </cell>
        </row>
        <row r="1133">
          <cell r="G1133" t="str">
            <v>11010-0172</v>
          </cell>
          <cell r="H1133" t="str">
            <v>NON-FAST</v>
          </cell>
          <cell r="I1133" t="str">
            <v>Dead Stock</v>
          </cell>
          <cell r="J1133" t="str">
            <v>Pcs</v>
          </cell>
          <cell r="K1133">
            <v>71.34</v>
          </cell>
          <cell r="L1133">
            <v>1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1</v>
          </cell>
          <cell r="T1133">
            <v>71.34</v>
          </cell>
        </row>
        <row r="1134">
          <cell r="G1134" t="str">
            <v>23037-0304</v>
          </cell>
          <cell r="H1134" t="str">
            <v>NON-FAST</v>
          </cell>
          <cell r="I1134" t="str">
            <v>Dead Stock</v>
          </cell>
          <cell r="J1134" t="str">
            <v>Pcs</v>
          </cell>
          <cell r="K1134">
            <v>8.8733571428571434</v>
          </cell>
          <cell r="L1134">
            <v>2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2</v>
          </cell>
          <cell r="T1134">
            <v>17.746714285714287</v>
          </cell>
        </row>
        <row r="1135">
          <cell r="G1135" t="str">
            <v>43001-1320</v>
          </cell>
          <cell r="H1135" t="str">
            <v>NON-FAST</v>
          </cell>
          <cell r="I1135" t="str">
            <v>Dead Stock</v>
          </cell>
          <cell r="J1135" t="str">
            <v>Pcs</v>
          </cell>
          <cell r="K1135">
            <v>14.4</v>
          </cell>
          <cell r="L1135">
            <v>1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1</v>
          </cell>
          <cell r="T1135">
            <v>14.4</v>
          </cell>
        </row>
        <row r="1136">
          <cell r="G1136" t="str">
            <v>92002-1995</v>
          </cell>
          <cell r="H1136" t="str">
            <v>NON-FAST</v>
          </cell>
          <cell r="I1136" t="str">
            <v>Dead Stock</v>
          </cell>
          <cell r="J1136" t="str">
            <v>Pcs</v>
          </cell>
          <cell r="K1136">
            <v>1.4857142857142858</v>
          </cell>
          <cell r="L1136">
            <v>12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12</v>
          </cell>
          <cell r="T1136">
            <v>17.828571428571429</v>
          </cell>
        </row>
        <row r="1137">
          <cell r="G1137" t="str">
            <v>13088-0568</v>
          </cell>
          <cell r="H1137" t="str">
            <v>NON-FAST</v>
          </cell>
          <cell r="I1137">
            <v>0</v>
          </cell>
          <cell r="J1137" t="str">
            <v>Pcs</v>
          </cell>
          <cell r="K1137">
            <v>4.0199999999999996</v>
          </cell>
          <cell r="L1137">
            <v>16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16</v>
          </cell>
          <cell r="T1137">
            <v>64.319999999999993</v>
          </cell>
        </row>
        <row r="1138">
          <cell r="G1138" t="str">
            <v>35063-0999</v>
          </cell>
          <cell r="H1138" t="str">
            <v>NON-FAST</v>
          </cell>
          <cell r="I1138" t="str">
            <v>Dead Stock</v>
          </cell>
          <cell r="J1138" t="str">
            <v>Pcs</v>
          </cell>
          <cell r="K1138">
            <v>34.628571428571426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1</v>
          </cell>
          <cell r="T1138">
            <v>34.628571428571426</v>
          </cell>
        </row>
        <row r="1139">
          <cell r="G1139" t="str">
            <v>55022-0059-266</v>
          </cell>
          <cell r="H1139" t="str">
            <v>NON-FAST</v>
          </cell>
          <cell r="I1139" t="str">
            <v>Dead Stock</v>
          </cell>
          <cell r="J1139" t="str">
            <v>Pcs</v>
          </cell>
          <cell r="K1139">
            <v>6.3928571428571432</v>
          </cell>
          <cell r="L1139">
            <v>1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1</v>
          </cell>
          <cell r="T1139">
            <v>6.3928571428571432</v>
          </cell>
        </row>
        <row r="1140">
          <cell r="G1140" t="str">
            <v>41029-0062</v>
          </cell>
          <cell r="H1140" t="str">
            <v>NON-FAST</v>
          </cell>
          <cell r="I1140" t="str">
            <v>Dead Stock</v>
          </cell>
          <cell r="J1140" t="str">
            <v>Pcs</v>
          </cell>
          <cell r="K1140">
            <v>0.18342857142857144</v>
          </cell>
          <cell r="L1140">
            <v>10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10</v>
          </cell>
          <cell r="T1140">
            <v>1.8342857142857145</v>
          </cell>
        </row>
        <row r="1141">
          <cell r="G1141" t="str">
            <v>41029-0064</v>
          </cell>
          <cell r="H1141" t="str">
            <v>NON-FAST</v>
          </cell>
          <cell r="I1141" t="str">
            <v>Dead Stock</v>
          </cell>
          <cell r="J1141" t="str">
            <v>Pcs</v>
          </cell>
          <cell r="K1141">
            <v>0.18342857142857144</v>
          </cell>
          <cell r="L1141">
            <v>10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10</v>
          </cell>
          <cell r="T1141">
            <v>1.8342857142857145</v>
          </cell>
        </row>
        <row r="1142">
          <cell r="G1142" t="str">
            <v>41032-0010</v>
          </cell>
          <cell r="H1142" t="str">
            <v>NON-FAST</v>
          </cell>
          <cell r="I1142" t="str">
            <v>Dead Stock</v>
          </cell>
          <cell r="J1142" t="str">
            <v>Pcs</v>
          </cell>
          <cell r="K1142">
            <v>0.2980714285714286</v>
          </cell>
          <cell r="L1142">
            <v>243</v>
          </cell>
          <cell r="M1142">
            <v>0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243</v>
          </cell>
          <cell r="T1142">
            <v>72.431357142857152</v>
          </cell>
        </row>
        <row r="1143">
          <cell r="G1143" t="str">
            <v>92047-012</v>
          </cell>
          <cell r="H1143" t="str">
            <v>NON-FAST</v>
          </cell>
          <cell r="I1143" t="str">
            <v>Dead Stock</v>
          </cell>
          <cell r="J1143" t="str">
            <v>Pcs</v>
          </cell>
          <cell r="K1143">
            <v>3.3714285714285714</v>
          </cell>
          <cell r="L1143">
            <v>15</v>
          </cell>
          <cell r="M1143">
            <v>0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15</v>
          </cell>
          <cell r="T1143">
            <v>50.571428571428569</v>
          </cell>
        </row>
        <row r="1144">
          <cell r="G1144" t="str">
            <v>92048-006</v>
          </cell>
          <cell r="H1144" t="str">
            <v>NON-FAST</v>
          </cell>
          <cell r="I1144" t="str">
            <v>Dead Stock</v>
          </cell>
          <cell r="J1144" t="str">
            <v>Pcs</v>
          </cell>
          <cell r="K1144">
            <v>1.8</v>
          </cell>
          <cell r="L1144">
            <v>15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15</v>
          </cell>
          <cell r="T1144">
            <v>27</v>
          </cell>
        </row>
        <row r="1145">
          <cell r="G1145" t="str">
            <v>92047-011</v>
          </cell>
          <cell r="H1145" t="str">
            <v>NON-FAST</v>
          </cell>
          <cell r="I1145" t="str">
            <v>Dead Stock</v>
          </cell>
          <cell r="J1145" t="str">
            <v>Pcs</v>
          </cell>
          <cell r="K1145">
            <v>2.0571428571428569</v>
          </cell>
          <cell r="L1145">
            <v>15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15</v>
          </cell>
          <cell r="T1145">
            <v>30.857142857142854</v>
          </cell>
        </row>
        <row r="1146">
          <cell r="G1146" t="str">
            <v>46075-0564</v>
          </cell>
          <cell r="H1146" t="str">
            <v>NON-FAST</v>
          </cell>
          <cell r="I1146" t="str">
            <v>Dead Stock</v>
          </cell>
          <cell r="J1146" t="str">
            <v>Pcs</v>
          </cell>
          <cell r="K1146">
            <v>2.8947321428571433</v>
          </cell>
          <cell r="L1146">
            <v>8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8</v>
          </cell>
          <cell r="T1146">
            <v>23.157857142857146</v>
          </cell>
        </row>
        <row r="1147">
          <cell r="G1147" t="str">
            <v>46019-0060</v>
          </cell>
          <cell r="H1147" t="str">
            <v>NON-FAST</v>
          </cell>
          <cell r="I1147" t="str">
            <v>Dead Stock</v>
          </cell>
          <cell r="J1147" t="str">
            <v>Pcs</v>
          </cell>
          <cell r="K1147">
            <v>3.0953571428571429</v>
          </cell>
          <cell r="L1147">
            <v>6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6</v>
          </cell>
          <cell r="T1147">
            <v>18.572142857142858</v>
          </cell>
        </row>
        <row r="1148">
          <cell r="G1148" t="str">
            <v>43082-0165</v>
          </cell>
          <cell r="H1148" t="str">
            <v>NON-FAST</v>
          </cell>
          <cell r="I1148" t="str">
            <v>Dead Stock</v>
          </cell>
          <cell r="J1148" t="str">
            <v>Pcs</v>
          </cell>
          <cell r="K1148">
            <v>0.85035714285714281</v>
          </cell>
          <cell r="L1148">
            <v>3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3</v>
          </cell>
          <cell r="T1148">
            <v>2.5510714285714284</v>
          </cell>
        </row>
        <row r="1149">
          <cell r="G1149" t="str">
            <v>36014-0555</v>
          </cell>
          <cell r="H1149" t="str">
            <v>NON-FAST</v>
          </cell>
          <cell r="I1149" t="str">
            <v>Dead Stock</v>
          </cell>
          <cell r="J1149" t="str">
            <v>Pcs</v>
          </cell>
          <cell r="K1149">
            <v>5.8928571428571432</v>
          </cell>
          <cell r="L1149">
            <v>2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2</v>
          </cell>
          <cell r="T1149">
            <v>11.785714285714286</v>
          </cell>
        </row>
        <row r="1150">
          <cell r="G1150" t="str">
            <v>43082-0166</v>
          </cell>
          <cell r="H1150" t="str">
            <v>NON-FAST</v>
          </cell>
          <cell r="I1150" t="str">
            <v>Dead Stock</v>
          </cell>
          <cell r="J1150" t="str">
            <v>Pcs</v>
          </cell>
          <cell r="K1150">
            <v>0.77571428571428569</v>
          </cell>
          <cell r="L1150">
            <v>2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2</v>
          </cell>
          <cell r="T1150">
            <v>1.5514285714285714</v>
          </cell>
        </row>
        <row r="1151">
          <cell r="G1151" t="str">
            <v>13144-0576</v>
          </cell>
          <cell r="H1151" t="str">
            <v>NON-FAST</v>
          </cell>
          <cell r="I1151">
            <v>0</v>
          </cell>
          <cell r="J1151" t="str">
            <v>Pcs</v>
          </cell>
          <cell r="K1151">
            <v>0.28142857142857142</v>
          </cell>
          <cell r="L1151">
            <v>1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1</v>
          </cell>
          <cell r="T1151">
            <v>0.28142857142857142</v>
          </cell>
        </row>
        <row r="1152">
          <cell r="G1152" t="str">
            <v>42041-0087</v>
          </cell>
          <cell r="H1152" t="str">
            <v>NON-FAST</v>
          </cell>
          <cell r="I1152" t="str">
            <v>Dead Stock</v>
          </cell>
          <cell r="J1152" t="str">
            <v>Pcs</v>
          </cell>
          <cell r="K1152">
            <v>0.45828571428571424</v>
          </cell>
          <cell r="L1152">
            <v>1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1</v>
          </cell>
          <cell r="T1152">
            <v>0.45828571428571424</v>
          </cell>
        </row>
        <row r="1153">
          <cell r="G1153" t="str">
            <v>92057-0695</v>
          </cell>
          <cell r="H1153" t="str">
            <v>NON-FAST</v>
          </cell>
          <cell r="I1153" t="str">
            <v>Dead Stock</v>
          </cell>
          <cell r="J1153" t="str">
            <v>Pcs</v>
          </cell>
          <cell r="K1153">
            <v>1.888857142857143</v>
          </cell>
          <cell r="L1153">
            <v>1</v>
          </cell>
          <cell r="M1153">
            <v>0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  <cell r="S1153">
            <v>1</v>
          </cell>
          <cell r="T1153">
            <v>1.888857142857143</v>
          </cell>
        </row>
        <row r="1154">
          <cell r="G1154" t="str">
            <v>13088-0566</v>
          </cell>
          <cell r="H1154" t="str">
            <v>NON-FAST</v>
          </cell>
          <cell r="I1154" t="str">
            <v>Dead Stock</v>
          </cell>
          <cell r="J1154" t="str">
            <v>Pcs</v>
          </cell>
          <cell r="K1154">
            <v>0.14357142857142854</v>
          </cell>
          <cell r="L1154">
            <v>8</v>
          </cell>
          <cell r="M1154">
            <v>0</v>
          </cell>
          <cell r="N1154">
            <v>0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  <cell r="S1154">
            <v>8</v>
          </cell>
          <cell r="T1154">
            <v>1.1485714285714284</v>
          </cell>
        </row>
        <row r="1155">
          <cell r="G1155" t="str">
            <v>11061-0164</v>
          </cell>
          <cell r="H1155" t="str">
            <v>NON-FAST</v>
          </cell>
          <cell r="I1155">
            <v>0</v>
          </cell>
          <cell r="J1155" t="str">
            <v>Pcs</v>
          </cell>
          <cell r="K1155">
            <v>3.93</v>
          </cell>
          <cell r="L1155">
            <v>2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  <cell r="S1155">
            <v>2</v>
          </cell>
          <cell r="T1155">
            <v>7.86</v>
          </cell>
        </row>
        <row r="1156">
          <cell r="G1156" t="str">
            <v>99994-0885</v>
          </cell>
          <cell r="H1156" t="str">
            <v>NON-FAST</v>
          </cell>
          <cell r="I1156">
            <v>0</v>
          </cell>
          <cell r="J1156" t="str">
            <v>Pcs</v>
          </cell>
          <cell r="K1156">
            <v>4.46</v>
          </cell>
          <cell r="L1156">
            <v>1</v>
          </cell>
          <cell r="M1156">
            <v>0</v>
          </cell>
          <cell r="N1156">
            <v>0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  <cell r="S1156">
            <v>1</v>
          </cell>
          <cell r="T1156">
            <v>4.46</v>
          </cell>
        </row>
        <row r="1157">
          <cell r="G1157" t="str">
            <v>99994-0802</v>
          </cell>
          <cell r="H1157" t="str">
            <v>NON-FAST</v>
          </cell>
          <cell r="I1157">
            <v>0</v>
          </cell>
          <cell r="J1157" t="str">
            <v>Set</v>
          </cell>
          <cell r="K1157">
            <v>49.11</v>
          </cell>
          <cell r="L1157">
            <v>1</v>
          </cell>
          <cell r="M1157">
            <v>0</v>
          </cell>
          <cell r="N1157">
            <v>0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  <cell r="S1157">
            <v>1</v>
          </cell>
          <cell r="T1157">
            <v>49.11</v>
          </cell>
        </row>
        <row r="1158">
          <cell r="G1158" t="str">
            <v>43082-0173</v>
          </cell>
          <cell r="H1158" t="str">
            <v>NON-FAST</v>
          </cell>
          <cell r="I1158">
            <v>0</v>
          </cell>
          <cell r="J1158" t="str">
            <v>Pcs</v>
          </cell>
          <cell r="K1158">
            <v>14.52</v>
          </cell>
          <cell r="L1158">
            <v>2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  <cell r="S1158">
            <v>2</v>
          </cell>
          <cell r="T1158">
            <v>29.04</v>
          </cell>
        </row>
        <row r="1159">
          <cell r="G1159" t="str">
            <v>43082-0172</v>
          </cell>
          <cell r="H1159" t="str">
            <v>NON-FAST</v>
          </cell>
          <cell r="I1159">
            <v>0</v>
          </cell>
          <cell r="J1159" t="str">
            <v>Pcs</v>
          </cell>
          <cell r="K1159">
            <v>13.42</v>
          </cell>
          <cell r="L1159">
            <v>2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  <cell r="S1159">
            <v>2</v>
          </cell>
          <cell r="T1159">
            <v>26.84</v>
          </cell>
        </row>
        <row r="1160">
          <cell r="G1160" t="str">
            <v>13144-0577</v>
          </cell>
          <cell r="H1160" t="str">
            <v>NON-FAST</v>
          </cell>
          <cell r="I1160" t="str">
            <v>Dead Stock</v>
          </cell>
          <cell r="J1160" t="str">
            <v>Pcs</v>
          </cell>
          <cell r="K1160">
            <v>0.4325</v>
          </cell>
          <cell r="L1160">
            <v>2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2</v>
          </cell>
          <cell r="T1160">
            <v>0.86499999999999999</v>
          </cell>
        </row>
        <row r="1161">
          <cell r="G1161" t="str">
            <v>92057-0647</v>
          </cell>
          <cell r="H1161" t="str">
            <v>NON-FAST</v>
          </cell>
          <cell r="I1161" t="str">
            <v>Dead Stock</v>
          </cell>
          <cell r="J1161" t="str">
            <v>Pcs</v>
          </cell>
          <cell r="K1161">
            <v>3.53</v>
          </cell>
          <cell r="L1161">
            <v>5</v>
          </cell>
          <cell r="M1161">
            <v>0</v>
          </cell>
          <cell r="N1161">
            <v>0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  <cell r="S1161">
            <v>5</v>
          </cell>
          <cell r="T1161">
            <v>17.649999999999999</v>
          </cell>
        </row>
        <row r="1162">
          <cell r="G1162" t="str">
            <v>13144-0562</v>
          </cell>
          <cell r="H1162" t="str">
            <v>NON-FAST</v>
          </cell>
          <cell r="I1162">
            <v>0</v>
          </cell>
          <cell r="J1162" t="str">
            <v>Pcs</v>
          </cell>
          <cell r="K1162">
            <v>7.88</v>
          </cell>
          <cell r="L1162">
            <v>1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1</v>
          </cell>
          <cell r="T1162">
            <v>7.88</v>
          </cell>
        </row>
        <row r="1163">
          <cell r="G1163" t="str">
            <v>92049-0786</v>
          </cell>
          <cell r="H1163" t="str">
            <v>NON-FAST</v>
          </cell>
          <cell r="I1163" t="str">
            <v>Dead Stock</v>
          </cell>
          <cell r="J1163" t="str">
            <v>Set</v>
          </cell>
          <cell r="K1163">
            <v>0.16114285714285714</v>
          </cell>
          <cell r="L1163">
            <v>3</v>
          </cell>
          <cell r="M1163">
            <v>1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0</v>
          </cell>
          <cell r="S1163">
            <v>4</v>
          </cell>
          <cell r="T1163">
            <v>0.64457142857142857</v>
          </cell>
        </row>
        <row r="1164">
          <cell r="G1164" t="str">
            <v>59441-0039-6C</v>
          </cell>
          <cell r="H1164" t="str">
            <v>NON-FAST</v>
          </cell>
          <cell r="I1164" t="str">
            <v>Dead Stock</v>
          </cell>
          <cell r="J1164" t="str">
            <v>Pcs</v>
          </cell>
          <cell r="K1164">
            <v>0.16742857142857143</v>
          </cell>
          <cell r="L1164">
            <v>1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1</v>
          </cell>
          <cell r="T1164">
            <v>0.16742857142857143</v>
          </cell>
        </row>
        <row r="1165">
          <cell r="G1165" t="str">
            <v>59441-0040-6C</v>
          </cell>
          <cell r="H1165" t="str">
            <v>NON-FAST</v>
          </cell>
          <cell r="I1165" t="str">
            <v>Dead Stock</v>
          </cell>
          <cell r="J1165" t="str">
            <v>Pcs</v>
          </cell>
          <cell r="K1165">
            <v>0.16742857142857143</v>
          </cell>
          <cell r="L1165">
            <v>1</v>
          </cell>
          <cell r="M1165">
            <v>0</v>
          </cell>
          <cell r="N1165">
            <v>0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  <cell r="S1165">
            <v>1</v>
          </cell>
          <cell r="T1165">
            <v>0.16742857142857143</v>
          </cell>
        </row>
        <row r="1166">
          <cell r="G1166" t="str">
            <v>92015-1603</v>
          </cell>
          <cell r="H1166" t="str">
            <v>NON-FAST</v>
          </cell>
          <cell r="I1166" t="str">
            <v>Dead Stock</v>
          </cell>
          <cell r="J1166" t="str">
            <v>Pcs</v>
          </cell>
          <cell r="K1166">
            <v>2.2571428571428572E-2</v>
          </cell>
          <cell r="L1166">
            <v>10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  <cell r="S1166">
            <v>10</v>
          </cell>
          <cell r="T1166">
            <v>0.22571428571428573</v>
          </cell>
        </row>
        <row r="1167">
          <cell r="G1167" t="str">
            <v>130BB0612</v>
          </cell>
          <cell r="H1167" t="str">
            <v>NON-FAST</v>
          </cell>
          <cell r="I1167" t="str">
            <v>Dead Stock</v>
          </cell>
          <cell r="J1167" t="str">
            <v>Pcs</v>
          </cell>
          <cell r="K1167">
            <v>1.0857142857142857E-2</v>
          </cell>
          <cell r="L1167">
            <v>5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5</v>
          </cell>
          <cell r="T1167">
            <v>5.4285714285714284E-2</v>
          </cell>
        </row>
        <row r="1168">
          <cell r="G1168" t="str">
            <v>41009-0598</v>
          </cell>
          <cell r="H1168" t="str">
            <v>NON-FAST</v>
          </cell>
          <cell r="I1168">
            <v>0</v>
          </cell>
          <cell r="J1168" t="str">
            <v>Pcs</v>
          </cell>
          <cell r="K1168">
            <v>39.08</v>
          </cell>
          <cell r="L1168">
            <v>4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4</v>
          </cell>
          <cell r="T1168">
            <v>156.32</v>
          </cell>
        </row>
        <row r="1169">
          <cell r="G1169" t="str">
            <v>41009-0599</v>
          </cell>
          <cell r="H1169" t="str">
            <v>NON-FAST</v>
          </cell>
          <cell r="I1169">
            <v>0</v>
          </cell>
          <cell r="J1169" t="str">
            <v>Pcs</v>
          </cell>
          <cell r="K1169">
            <v>45.59</v>
          </cell>
          <cell r="L1169">
            <v>3</v>
          </cell>
          <cell r="M1169">
            <v>0</v>
          </cell>
          <cell r="N1169">
            <v>0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  <cell r="S1169">
            <v>3</v>
          </cell>
          <cell r="T1169">
            <v>136.77000000000001</v>
          </cell>
        </row>
        <row r="1170">
          <cell r="G1170" t="str">
            <v>41022-0066</v>
          </cell>
          <cell r="H1170" t="str">
            <v>NON-FAST</v>
          </cell>
          <cell r="I1170" t="str">
            <v>Dead Stock</v>
          </cell>
          <cell r="J1170" t="str">
            <v>Pcs</v>
          </cell>
          <cell r="K1170">
            <v>0.36485714285714282</v>
          </cell>
          <cell r="L1170">
            <v>4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4</v>
          </cell>
          <cell r="T1170">
            <v>1.4594285714285713</v>
          </cell>
        </row>
        <row r="1171">
          <cell r="G1171" t="str">
            <v>11061-0401</v>
          </cell>
          <cell r="H1171" t="str">
            <v>NON-FAST</v>
          </cell>
          <cell r="I1171">
            <v>0</v>
          </cell>
          <cell r="J1171" t="str">
            <v>Pcs</v>
          </cell>
          <cell r="K1171">
            <v>2.11</v>
          </cell>
          <cell r="L1171">
            <v>3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3</v>
          </cell>
          <cell r="T1171">
            <v>6.33</v>
          </cell>
        </row>
        <row r="1172">
          <cell r="G1172" t="str">
            <v>46092-1140</v>
          </cell>
          <cell r="H1172" t="str">
            <v>NON-FAST</v>
          </cell>
          <cell r="I1172" t="str">
            <v>Dead Stock</v>
          </cell>
          <cell r="J1172" t="str">
            <v>Pcs</v>
          </cell>
          <cell r="K1172">
            <v>0.11799999999999999</v>
          </cell>
          <cell r="L1172">
            <v>4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4</v>
          </cell>
          <cell r="T1172">
            <v>0.47199999999999998</v>
          </cell>
        </row>
        <row r="1173">
          <cell r="G1173" t="str">
            <v>43082-0147</v>
          </cell>
          <cell r="H1173" t="str">
            <v>NON-FAST</v>
          </cell>
          <cell r="I1173">
            <v>0</v>
          </cell>
          <cell r="J1173" t="str">
            <v>Pcs</v>
          </cell>
          <cell r="K1173">
            <v>24.72</v>
          </cell>
          <cell r="L1173">
            <v>5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5</v>
          </cell>
          <cell r="T1173">
            <v>123.6</v>
          </cell>
        </row>
        <row r="1174">
          <cell r="G1174" t="str">
            <v>13144-0579</v>
          </cell>
          <cell r="H1174" t="str">
            <v>NON-FAST</v>
          </cell>
          <cell r="I1174" t="str">
            <v>Dead Stock</v>
          </cell>
          <cell r="J1174" t="str">
            <v>Pcs</v>
          </cell>
          <cell r="K1174">
            <v>0.32571428571428573</v>
          </cell>
          <cell r="L1174">
            <v>5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5</v>
          </cell>
          <cell r="T1174">
            <v>1.6285714285714286</v>
          </cell>
        </row>
        <row r="1175">
          <cell r="G1175" t="str">
            <v>42041-0127</v>
          </cell>
          <cell r="H1175" t="str">
            <v>NON-FAST</v>
          </cell>
          <cell r="I1175" t="str">
            <v>Dead Stock</v>
          </cell>
          <cell r="J1175" t="str">
            <v>Pcs</v>
          </cell>
          <cell r="K1175">
            <v>0.48914285714285721</v>
          </cell>
          <cell r="L1175">
            <v>5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5</v>
          </cell>
          <cell r="T1175">
            <v>2.4457142857142862</v>
          </cell>
        </row>
        <row r="1176">
          <cell r="G1176" t="str">
            <v>92057-0203</v>
          </cell>
          <cell r="H1176" t="str">
            <v>NON-FAST</v>
          </cell>
          <cell r="I1176" t="str">
            <v>Dead Stock</v>
          </cell>
          <cell r="J1176" t="str">
            <v>Pcs</v>
          </cell>
          <cell r="K1176">
            <v>3.0497142857142854</v>
          </cell>
          <cell r="L1176">
            <v>5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5</v>
          </cell>
          <cell r="T1176">
            <v>15.248571428571427</v>
          </cell>
        </row>
        <row r="1177">
          <cell r="G1177" t="str">
            <v>13088-0588</v>
          </cell>
          <cell r="H1177" t="str">
            <v>NON-FAST</v>
          </cell>
          <cell r="I1177" t="str">
            <v>Dead Stock</v>
          </cell>
          <cell r="J1177" t="str">
            <v>Pcs</v>
          </cell>
          <cell r="K1177">
            <v>0.11485714285714284</v>
          </cell>
          <cell r="L1177">
            <v>10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10</v>
          </cell>
          <cell r="T1177">
            <v>1.1485714285714284</v>
          </cell>
        </row>
        <row r="1178">
          <cell r="G1178" t="str">
            <v>43082-0131</v>
          </cell>
          <cell r="H1178" t="str">
            <v>NON-FAST</v>
          </cell>
          <cell r="I1178">
            <v>0</v>
          </cell>
          <cell r="J1178" t="str">
            <v>Pcs</v>
          </cell>
          <cell r="K1178">
            <v>28.04</v>
          </cell>
          <cell r="L1178">
            <v>6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6</v>
          </cell>
          <cell r="T1178">
            <v>168.24</v>
          </cell>
        </row>
        <row r="1179">
          <cell r="G1179" t="str">
            <v>43082-0133</v>
          </cell>
          <cell r="H1179" t="str">
            <v>NON-FAST</v>
          </cell>
          <cell r="I1179">
            <v>0</v>
          </cell>
          <cell r="J1179" t="str">
            <v>Pcs</v>
          </cell>
          <cell r="K1179">
            <v>14.91</v>
          </cell>
          <cell r="L1179">
            <v>2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2</v>
          </cell>
          <cell r="T1179">
            <v>29.82</v>
          </cell>
        </row>
        <row r="1180">
          <cell r="G1180" t="str">
            <v>42041-0094</v>
          </cell>
          <cell r="H1180" t="str">
            <v>NON-FAST</v>
          </cell>
          <cell r="I1180">
            <v>0</v>
          </cell>
          <cell r="J1180" t="str">
            <v>Pcs</v>
          </cell>
          <cell r="K1180">
            <v>17.12</v>
          </cell>
          <cell r="L1180">
            <v>3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3</v>
          </cell>
          <cell r="T1180">
            <v>51.36</v>
          </cell>
        </row>
        <row r="1181">
          <cell r="G1181" t="str">
            <v>13144-0038</v>
          </cell>
          <cell r="H1181" t="str">
            <v>NON-FAST</v>
          </cell>
          <cell r="I1181">
            <v>0</v>
          </cell>
          <cell r="J1181" t="str">
            <v>Pcs</v>
          </cell>
          <cell r="K1181">
            <v>12.63</v>
          </cell>
          <cell r="L1181">
            <v>3</v>
          </cell>
          <cell r="M1181">
            <v>0</v>
          </cell>
          <cell r="N1181">
            <v>0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  <cell r="S1181">
            <v>3</v>
          </cell>
          <cell r="T1181">
            <v>37.89</v>
          </cell>
        </row>
        <row r="1182">
          <cell r="G1182" t="str">
            <v>11061-0252</v>
          </cell>
          <cell r="H1182" t="str">
            <v>NON-FAST</v>
          </cell>
          <cell r="I1182">
            <v>0</v>
          </cell>
          <cell r="J1182" t="str">
            <v>Pcs</v>
          </cell>
          <cell r="K1182">
            <v>4.92</v>
          </cell>
          <cell r="L1182">
            <v>3</v>
          </cell>
          <cell r="M1182">
            <v>0</v>
          </cell>
          <cell r="N1182">
            <v>0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  <cell r="S1182">
            <v>3</v>
          </cell>
          <cell r="T1182">
            <v>14.76</v>
          </cell>
        </row>
        <row r="1183">
          <cell r="G1183" t="str">
            <v>41009-0287L</v>
          </cell>
          <cell r="H1183" t="str">
            <v>NON-FAST</v>
          </cell>
          <cell r="I1183" t="str">
            <v>Dead Stock</v>
          </cell>
          <cell r="J1183" t="str">
            <v>Pcs</v>
          </cell>
          <cell r="K1183">
            <v>47</v>
          </cell>
          <cell r="L1183">
            <v>2</v>
          </cell>
          <cell r="M1183">
            <v>0</v>
          </cell>
          <cell r="N1183">
            <v>0</v>
          </cell>
          <cell r="O1183">
            <v>0</v>
          </cell>
          <cell r="P1183">
            <v>0</v>
          </cell>
          <cell r="Q1183">
            <v>1</v>
          </cell>
          <cell r="R1183">
            <v>1</v>
          </cell>
          <cell r="S1183">
            <v>1</v>
          </cell>
          <cell r="T1183">
            <v>47</v>
          </cell>
        </row>
        <row r="1184">
          <cell r="G1184" t="str">
            <v>41009-0286L</v>
          </cell>
          <cell r="H1184" t="str">
            <v>NON-FAST</v>
          </cell>
          <cell r="I1184" t="str">
            <v>Dead Stock</v>
          </cell>
          <cell r="J1184" t="str">
            <v>Pcs</v>
          </cell>
          <cell r="K1184">
            <v>44.5</v>
          </cell>
          <cell r="L1184">
            <v>1</v>
          </cell>
          <cell r="M1184">
            <v>0</v>
          </cell>
          <cell r="N1184">
            <v>0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  <cell r="S1184">
            <v>1</v>
          </cell>
          <cell r="T1184">
            <v>44.5</v>
          </cell>
        </row>
        <row r="1185">
          <cell r="G1185" t="str">
            <v>45014-0488-VML</v>
          </cell>
          <cell r="H1185" t="str">
            <v>NON-FAST</v>
          </cell>
          <cell r="I1185" t="str">
            <v>Dead Stock</v>
          </cell>
          <cell r="J1185" t="str">
            <v>Pcs</v>
          </cell>
          <cell r="K1185">
            <v>122.1</v>
          </cell>
          <cell r="L1185">
            <v>2</v>
          </cell>
          <cell r="M1185">
            <v>0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2</v>
          </cell>
          <cell r="T1185">
            <v>244.2</v>
          </cell>
        </row>
        <row r="1186">
          <cell r="G1186" t="str">
            <v>13088-1142L</v>
          </cell>
          <cell r="H1186" t="str">
            <v>NON-FAST</v>
          </cell>
          <cell r="I1186">
            <v>0</v>
          </cell>
          <cell r="J1186" t="str">
            <v>Pcs</v>
          </cell>
          <cell r="K1186">
            <v>8.5714285714285715E-2</v>
          </cell>
          <cell r="L1186">
            <v>2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2</v>
          </cell>
          <cell r="T1186">
            <v>0.17142857142857143</v>
          </cell>
        </row>
        <row r="1187">
          <cell r="G1187" t="str">
            <v>13088-0048L</v>
          </cell>
          <cell r="H1187" t="str">
            <v>NON-FAST</v>
          </cell>
          <cell r="I1187">
            <v>0</v>
          </cell>
          <cell r="J1187" t="str">
            <v>Pcs</v>
          </cell>
          <cell r="K1187">
            <v>6.5428571428571419E-2</v>
          </cell>
          <cell r="L1187">
            <v>3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3</v>
          </cell>
          <cell r="T1187">
            <v>0.19628571428571426</v>
          </cell>
        </row>
        <row r="1188">
          <cell r="G1188" t="str">
            <v>11061-0289</v>
          </cell>
          <cell r="H1188" t="str">
            <v>NON-FAST</v>
          </cell>
          <cell r="I1188">
            <v>0</v>
          </cell>
          <cell r="J1188" t="str">
            <v>Pcs</v>
          </cell>
          <cell r="K1188">
            <v>1.29</v>
          </cell>
          <cell r="L1188">
            <v>4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4</v>
          </cell>
          <cell r="T1188">
            <v>5.16</v>
          </cell>
        </row>
        <row r="1189">
          <cell r="G1189" t="str">
            <v>13088-0560</v>
          </cell>
          <cell r="H1189" t="str">
            <v>NON-FAST</v>
          </cell>
          <cell r="I1189" t="str">
            <v>Dead Stock</v>
          </cell>
          <cell r="J1189" t="str">
            <v>Pcs</v>
          </cell>
          <cell r="K1189">
            <v>0.11485714285714284</v>
          </cell>
          <cell r="L1189">
            <v>24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24</v>
          </cell>
          <cell r="T1189">
            <v>2.7565714285714282</v>
          </cell>
        </row>
        <row r="1190">
          <cell r="G1190" t="str">
            <v>39062-0266</v>
          </cell>
          <cell r="H1190" t="str">
            <v>NON-FAST</v>
          </cell>
          <cell r="I1190">
            <v>0</v>
          </cell>
          <cell r="J1190" t="str">
            <v>Pcs</v>
          </cell>
          <cell r="K1190">
            <v>4.3571428571428573E-2</v>
          </cell>
          <cell r="L1190">
            <v>1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1</v>
          </cell>
          <cell r="T1190">
            <v>4.3571428571428573E-2</v>
          </cell>
        </row>
        <row r="1191">
          <cell r="G1191" t="str">
            <v>43015-0705</v>
          </cell>
          <cell r="H1191" t="str">
            <v>NON-FAST</v>
          </cell>
          <cell r="I1191">
            <v>0</v>
          </cell>
          <cell r="J1191" t="str">
            <v>Pcs</v>
          </cell>
          <cell r="K1191">
            <v>62.19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</row>
        <row r="1192">
          <cell r="G1192" t="str">
            <v>41022-0067</v>
          </cell>
          <cell r="H1192" t="str">
            <v>NON-FAST</v>
          </cell>
          <cell r="I1192">
            <v>0</v>
          </cell>
          <cell r="J1192" t="str">
            <v>Pcs</v>
          </cell>
          <cell r="K1192">
            <v>12.77</v>
          </cell>
          <cell r="L1192">
            <v>4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4</v>
          </cell>
          <cell r="T1192">
            <v>51.08</v>
          </cell>
        </row>
        <row r="1193">
          <cell r="G1193" t="str">
            <v>99994-0795</v>
          </cell>
          <cell r="H1193" t="str">
            <v>NON-FAST</v>
          </cell>
          <cell r="I1193">
            <v>0</v>
          </cell>
          <cell r="J1193" t="str">
            <v>Pcs</v>
          </cell>
          <cell r="K1193">
            <v>40.18</v>
          </cell>
          <cell r="L1193">
            <v>2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2</v>
          </cell>
          <cell r="T1193">
            <v>80.36</v>
          </cell>
        </row>
        <row r="1194">
          <cell r="G1194" t="str">
            <v>99994-0803</v>
          </cell>
          <cell r="H1194" t="str">
            <v>NON-FAST</v>
          </cell>
          <cell r="I1194">
            <v>0</v>
          </cell>
          <cell r="J1194" t="str">
            <v>Pcs</v>
          </cell>
          <cell r="K1194">
            <v>92.63</v>
          </cell>
          <cell r="L1194">
            <v>1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1</v>
          </cell>
          <cell r="T1194">
            <v>92.63</v>
          </cell>
        </row>
        <row r="1195">
          <cell r="G1195" t="str">
            <v>99994-0804</v>
          </cell>
          <cell r="H1195" t="str">
            <v>NON-FAST</v>
          </cell>
          <cell r="I1195">
            <v>0</v>
          </cell>
          <cell r="J1195" t="str">
            <v>Pcs</v>
          </cell>
          <cell r="K1195">
            <v>20.09</v>
          </cell>
          <cell r="L1195">
            <v>2</v>
          </cell>
          <cell r="M1195">
            <v>0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2</v>
          </cell>
          <cell r="T1195">
            <v>40.18</v>
          </cell>
        </row>
        <row r="1196">
          <cell r="G1196" t="str">
            <v>99994-0801</v>
          </cell>
          <cell r="H1196" t="str">
            <v>NON-FAST</v>
          </cell>
          <cell r="I1196">
            <v>0</v>
          </cell>
          <cell r="J1196" t="str">
            <v>Pcs</v>
          </cell>
          <cell r="K1196">
            <v>132.82</v>
          </cell>
          <cell r="L1196">
            <v>1</v>
          </cell>
          <cell r="M1196">
            <v>1</v>
          </cell>
          <cell r="N1196">
            <v>0</v>
          </cell>
          <cell r="O1196">
            <v>1</v>
          </cell>
          <cell r="P1196">
            <v>0</v>
          </cell>
          <cell r="Q1196">
            <v>0</v>
          </cell>
          <cell r="R1196">
            <v>0</v>
          </cell>
          <cell r="S1196">
            <v>2</v>
          </cell>
          <cell r="T1196">
            <v>265.64</v>
          </cell>
        </row>
        <row r="1197">
          <cell r="G1197" t="str">
            <v>14092-1009</v>
          </cell>
          <cell r="H1197" t="str">
            <v>NON-FAST</v>
          </cell>
          <cell r="I1197" t="str">
            <v>Dead Stock</v>
          </cell>
          <cell r="J1197" t="str">
            <v>Pcs</v>
          </cell>
          <cell r="K1197">
            <v>11.357142857142858</v>
          </cell>
          <cell r="L1197">
            <v>3</v>
          </cell>
          <cell r="M1197">
            <v>0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3</v>
          </cell>
          <cell r="T1197">
            <v>34.071428571428569</v>
          </cell>
        </row>
        <row r="1198">
          <cell r="G1198" t="str">
            <v>99994-0797</v>
          </cell>
          <cell r="H1198" t="str">
            <v>NON-FAST</v>
          </cell>
          <cell r="I1198" t="str">
            <v>Dead Stock</v>
          </cell>
          <cell r="J1198" t="str">
            <v>Pcs</v>
          </cell>
          <cell r="K1198">
            <v>3.7864285714285715</v>
          </cell>
          <cell r="L1198">
            <v>2</v>
          </cell>
          <cell r="M1198">
            <v>0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2</v>
          </cell>
          <cell r="T1198">
            <v>7.572857142857143</v>
          </cell>
        </row>
        <row r="1199">
          <cell r="G1199" t="str">
            <v>11065-0255</v>
          </cell>
          <cell r="H1199" t="str">
            <v>NON-FAST</v>
          </cell>
          <cell r="I1199">
            <v>0</v>
          </cell>
          <cell r="J1199" t="str">
            <v>Pcs</v>
          </cell>
          <cell r="K1199">
            <v>6.1428571428571432</v>
          </cell>
          <cell r="L1199">
            <v>1</v>
          </cell>
          <cell r="M1199">
            <v>0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1</v>
          </cell>
          <cell r="T1199">
            <v>6.1428571428571432</v>
          </cell>
        </row>
        <row r="1200">
          <cell r="G1200" t="str">
            <v>13031-0865</v>
          </cell>
          <cell r="H1200" t="str">
            <v>NON-FAST</v>
          </cell>
          <cell r="I1200">
            <v>0</v>
          </cell>
          <cell r="J1200" t="str">
            <v>Pcs</v>
          </cell>
          <cell r="K1200">
            <v>85.071428571428569</v>
          </cell>
          <cell r="L1200">
            <v>1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1</v>
          </cell>
          <cell r="T1200">
            <v>85.071428571428569</v>
          </cell>
        </row>
        <row r="1201">
          <cell r="G1201" t="str">
            <v>41022-0030</v>
          </cell>
          <cell r="H1201" t="str">
            <v>NON-FAST</v>
          </cell>
          <cell r="I1201">
            <v>0</v>
          </cell>
          <cell r="J1201" t="str">
            <v>Pcs</v>
          </cell>
          <cell r="K1201">
            <v>6.2571428571428571</v>
          </cell>
          <cell r="L1201">
            <v>2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2</v>
          </cell>
          <cell r="T1201">
            <v>12.514285714285714</v>
          </cell>
        </row>
        <row r="1202">
          <cell r="G1202" t="str">
            <v>35063-1000</v>
          </cell>
          <cell r="H1202" t="str">
            <v>NON-FAST</v>
          </cell>
          <cell r="I1202" t="str">
            <v>Dead Stock</v>
          </cell>
          <cell r="J1202" t="str">
            <v>Pcs</v>
          </cell>
          <cell r="K1202">
            <v>34.628571428571426</v>
          </cell>
          <cell r="L1202">
            <v>1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1</v>
          </cell>
          <cell r="T1202">
            <v>34.628571428571426</v>
          </cell>
        </row>
        <row r="1203">
          <cell r="G1203" t="str">
            <v>27008-0053</v>
          </cell>
          <cell r="H1203" t="str">
            <v>NON-FAST</v>
          </cell>
          <cell r="I1203">
            <v>0</v>
          </cell>
          <cell r="J1203" t="str">
            <v>Pcs</v>
          </cell>
          <cell r="K1203">
            <v>1.5714285714285714</v>
          </cell>
          <cell r="L1203">
            <v>6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6</v>
          </cell>
          <cell r="T1203">
            <v>9.4285714285714288</v>
          </cell>
        </row>
        <row r="1204">
          <cell r="G1204" t="str">
            <v>92043-0026</v>
          </cell>
          <cell r="H1204" t="str">
            <v>NON-FAST</v>
          </cell>
          <cell r="I1204">
            <v>0</v>
          </cell>
          <cell r="J1204" t="str">
            <v>Pcs</v>
          </cell>
          <cell r="K1204">
            <v>0.75</v>
          </cell>
          <cell r="L1204">
            <v>9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9</v>
          </cell>
          <cell r="T1204">
            <v>6.75</v>
          </cell>
        </row>
        <row r="1205">
          <cell r="G1205" t="str">
            <v>92043-0200</v>
          </cell>
          <cell r="H1205" t="str">
            <v>NON-FAST</v>
          </cell>
          <cell r="I1205">
            <v>0</v>
          </cell>
          <cell r="J1205" t="str">
            <v>Pcs</v>
          </cell>
          <cell r="K1205">
            <v>0.6785714285714286</v>
          </cell>
          <cell r="L1205">
            <v>4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4</v>
          </cell>
          <cell r="T1205">
            <v>2.7142857142857144</v>
          </cell>
        </row>
        <row r="1206">
          <cell r="G1206" t="str">
            <v>92081-1612</v>
          </cell>
          <cell r="H1206" t="str">
            <v>NON-FAST</v>
          </cell>
          <cell r="I1206">
            <v>0</v>
          </cell>
          <cell r="J1206" t="str">
            <v>Pcs</v>
          </cell>
          <cell r="K1206">
            <v>0.4642857142857143</v>
          </cell>
          <cell r="L1206">
            <v>4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4</v>
          </cell>
          <cell r="T1206">
            <v>1.8571428571428572</v>
          </cell>
        </row>
        <row r="1207">
          <cell r="G1207" t="str">
            <v>92152-0658</v>
          </cell>
          <cell r="H1207" t="str">
            <v>NON-FAST</v>
          </cell>
          <cell r="I1207">
            <v>0</v>
          </cell>
          <cell r="J1207" t="str">
            <v>Pcs</v>
          </cell>
          <cell r="K1207">
            <v>0.8214285714285714</v>
          </cell>
          <cell r="L1207">
            <v>4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4</v>
          </cell>
          <cell r="T1207">
            <v>3.2857142857142856</v>
          </cell>
        </row>
        <row r="1208">
          <cell r="G1208" t="str">
            <v>92200-0783</v>
          </cell>
          <cell r="H1208" t="str">
            <v>NON-FAST</v>
          </cell>
          <cell r="I1208">
            <v>0</v>
          </cell>
          <cell r="J1208" t="str">
            <v>Pcs</v>
          </cell>
          <cell r="K1208">
            <v>0.21428571428571427</v>
          </cell>
          <cell r="L1208">
            <v>4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4</v>
          </cell>
          <cell r="T1208">
            <v>0.8571428571428571</v>
          </cell>
        </row>
        <row r="1209">
          <cell r="G1209" t="str">
            <v>35004-0318-234</v>
          </cell>
          <cell r="H1209" t="str">
            <v>NON-FAST</v>
          </cell>
          <cell r="I1209">
            <v>0</v>
          </cell>
          <cell r="J1209" t="str">
            <v>Pcs</v>
          </cell>
          <cell r="K1209">
            <v>26.035714285714285</v>
          </cell>
          <cell r="L1209">
            <v>1</v>
          </cell>
          <cell r="M1209">
            <v>0</v>
          </cell>
          <cell r="N1209">
            <v>0</v>
          </cell>
          <cell r="O1209">
            <v>0</v>
          </cell>
          <cell r="P1209">
            <v>0</v>
          </cell>
          <cell r="Q1209">
            <v>0</v>
          </cell>
          <cell r="R1209">
            <v>0</v>
          </cell>
          <cell r="S1209">
            <v>1</v>
          </cell>
          <cell r="T1209">
            <v>26.035714285714285</v>
          </cell>
        </row>
        <row r="1210">
          <cell r="G1210" t="str">
            <v>56001-0240</v>
          </cell>
          <cell r="H1210" t="str">
            <v>NON-FAST</v>
          </cell>
          <cell r="I1210" t="str">
            <v>Dead Stock</v>
          </cell>
          <cell r="J1210" t="str">
            <v>Pcs</v>
          </cell>
          <cell r="K1210">
            <v>14.571428571428571</v>
          </cell>
          <cell r="L1210">
            <v>5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5</v>
          </cell>
          <cell r="T1210">
            <v>72.857142857142861</v>
          </cell>
        </row>
        <row r="1211">
          <cell r="G1211" t="str">
            <v>56001-0239</v>
          </cell>
          <cell r="H1211" t="str">
            <v>NON-FAST</v>
          </cell>
          <cell r="I1211" t="str">
            <v>Dead Stock</v>
          </cell>
          <cell r="J1211" t="str">
            <v>Pcs</v>
          </cell>
          <cell r="K1211">
            <v>14.571428571428571</v>
          </cell>
          <cell r="L1211">
            <v>8</v>
          </cell>
          <cell r="M1211">
            <v>0</v>
          </cell>
          <cell r="N1211">
            <v>0</v>
          </cell>
          <cell r="O1211">
            <v>0</v>
          </cell>
          <cell r="P1211">
            <v>0</v>
          </cell>
          <cell r="Q1211">
            <v>0</v>
          </cell>
          <cell r="R1211">
            <v>0</v>
          </cell>
          <cell r="S1211">
            <v>8</v>
          </cell>
          <cell r="T1211">
            <v>116.57142857142857</v>
          </cell>
        </row>
        <row r="1212">
          <cell r="G1212" t="str">
            <v>54017-0306</v>
          </cell>
          <cell r="H1212" t="str">
            <v>NON-FAST</v>
          </cell>
          <cell r="I1212" t="str">
            <v>Dead Stock</v>
          </cell>
          <cell r="J1212" t="str">
            <v>Pcs</v>
          </cell>
          <cell r="K1212">
            <v>3.4571428571428573</v>
          </cell>
          <cell r="L1212">
            <v>2</v>
          </cell>
          <cell r="M1212">
            <v>0</v>
          </cell>
          <cell r="N1212">
            <v>0</v>
          </cell>
          <cell r="O1212">
            <v>0</v>
          </cell>
          <cell r="P1212">
            <v>0</v>
          </cell>
          <cell r="Q1212">
            <v>0</v>
          </cell>
          <cell r="R1212">
            <v>0</v>
          </cell>
          <cell r="S1212">
            <v>2</v>
          </cell>
          <cell r="T1212">
            <v>6.9142857142857146</v>
          </cell>
        </row>
        <row r="1213">
          <cell r="G1213" t="str">
            <v>54012-0620</v>
          </cell>
          <cell r="H1213" t="str">
            <v>NON-FAST</v>
          </cell>
          <cell r="I1213" t="str">
            <v>Dead Stock</v>
          </cell>
          <cell r="J1213" t="str">
            <v>Pcs</v>
          </cell>
          <cell r="K1213">
            <v>4.2857142857142856</v>
          </cell>
          <cell r="L1213">
            <v>2</v>
          </cell>
          <cell r="M1213">
            <v>0</v>
          </cell>
          <cell r="N1213">
            <v>0</v>
          </cell>
          <cell r="O1213">
            <v>0</v>
          </cell>
          <cell r="P1213">
            <v>0</v>
          </cell>
          <cell r="Q1213">
            <v>0</v>
          </cell>
          <cell r="R1213">
            <v>0</v>
          </cell>
          <cell r="S1213">
            <v>2</v>
          </cell>
          <cell r="T1213">
            <v>8.5714285714285712</v>
          </cell>
        </row>
        <row r="1214">
          <cell r="G1214" t="str">
            <v>54012-0619</v>
          </cell>
          <cell r="H1214" t="str">
            <v>NON-FAST</v>
          </cell>
          <cell r="I1214" t="str">
            <v>Dead Stock</v>
          </cell>
          <cell r="J1214" t="str">
            <v>Pcs</v>
          </cell>
          <cell r="K1214">
            <v>5.3142857142857141</v>
          </cell>
          <cell r="L1214">
            <v>2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2</v>
          </cell>
          <cell r="T1214">
            <v>10.628571428571428</v>
          </cell>
        </row>
        <row r="1215">
          <cell r="G1215" t="str">
            <v>54001-0035L</v>
          </cell>
          <cell r="H1215" t="str">
            <v>FAST</v>
          </cell>
          <cell r="I1215" t="str">
            <v>Dead Stock</v>
          </cell>
          <cell r="J1215" t="str">
            <v>Pcs</v>
          </cell>
          <cell r="K1215">
            <v>4.24</v>
          </cell>
          <cell r="L1215">
            <v>3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3</v>
          </cell>
          <cell r="T1215">
            <v>12.72</v>
          </cell>
        </row>
        <row r="1216">
          <cell r="G1216" t="str">
            <v>11013-1294</v>
          </cell>
          <cell r="H1216" t="str">
            <v>NON-FAST</v>
          </cell>
          <cell r="I1216" t="str">
            <v>Dead Stock</v>
          </cell>
          <cell r="J1216" t="str">
            <v>Pcs</v>
          </cell>
          <cell r="K1216">
            <v>1.8285714285714285</v>
          </cell>
          <cell r="L1216">
            <v>2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2</v>
          </cell>
          <cell r="T1216">
            <v>3.657142857142857</v>
          </cell>
        </row>
        <row r="1217">
          <cell r="G1217" t="str">
            <v>92070-0023</v>
          </cell>
          <cell r="H1217" t="str">
            <v>NON-FAST</v>
          </cell>
          <cell r="I1217">
            <v>0</v>
          </cell>
          <cell r="J1217" t="str">
            <v>Pcs</v>
          </cell>
          <cell r="K1217">
            <v>2.2142857142857144</v>
          </cell>
          <cell r="L1217">
            <v>6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6</v>
          </cell>
          <cell r="T1217">
            <v>13.285714285714286</v>
          </cell>
        </row>
        <row r="1218">
          <cell r="G1218" t="str">
            <v>92049-0003</v>
          </cell>
          <cell r="H1218" t="str">
            <v>NON-FAST</v>
          </cell>
          <cell r="I1218" t="str">
            <v>Dead Stock</v>
          </cell>
          <cell r="J1218" t="str">
            <v>Pcs</v>
          </cell>
          <cell r="K1218">
            <v>5.8928571428571432</v>
          </cell>
          <cell r="L1218">
            <v>2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2</v>
          </cell>
          <cell r="T1218">
            <v>11.785714285714286</v>
          </cell>
        </row>
        <row r="1219">
          <cell r="G1219" t="str">
            <v>92047-013</v>
          </cell>
          <cell r="H1219" t="str">
            <v>NON-FAST</v>
          </cell>
          <cell r="I1219">
            <v>0</v>
          </cell>
          <cell r="J1219" t="str">
            <v>Pcs</v>
          </cell>
          <cell r="K1219">
            <v>3.6428571428571428</v>
          </cell>
          <cell r="L1219">
            <v>2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2</v>
          </cell>
          <cell r="T1219">
            <v>7.2857142857142856</v>
          </cell>
        </row>
        <row r="1220">
          <cell r="G1220" t="str">
            <v>46019-0032</v>
          </cell>
          <cell r="H1220" t="str">
            <v>NON-FAST</v>
          </cell>
          <cell r="I1220">
            <v>0</v>
          </cell>
          <cell r="J1220" t="str">
            <v>Pcs</v>
          </cell>
          <cell r="K1220">
            <v>2</v>
          </cell>
          <cell r="L1220">
            <v>1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1</v>
          </cell>
          <cell r="T1220">
            <v>2</v>
          </cell>
        </row>
        <row r="1221">
          <cell r="G1221" t="str">
            <v>92047-014</v>
          </cell>
          <cell r="H1221" t="str">
            <v>NON-FAST</v>
          </cell>
          <cell r="I1221" t="str">
            <v>Dead Stock</v>
          </cell>
          <cell r="J1221" t="str">
            <v>Pcs</v>
          </cell>
          <cell r="K1221">
            <v>3.6428571428571428</v>
          </cell>
          <cell r="L1221">
            <v>2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2</v>
          </cell>
          <cell r="T1221">
            <v>7.2857142857142856</v>
          </cell>
        </row>
        <row r="1222">
          <cell r="G1222" t="str">
            <v>92048-009</v>
          </cell>
          <cell r="H1222" t="str">
            <v>NON-FAST</v>
          </cell>
          <cell r="I1222" t="str">
            <v>Dead Stock</v>
          </cell>
          <cell r="J1222" t="str">
            <v>Pcs</v>
          </cell>
          <cell r="K1222">
            <v>4</v>
          </cell>
          <cell r="L1222">
            <v>4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4</v>
          </cell>
          <cell r="T1222">
            <v>16</v>
          </cell>
        </row>
        <row r="1223">
          <cell r="G1223" t="str">
            <v>46092-1119</v>
          </cell>
          <cell r="H1223" t="str">
            <v>NON-FAST</v>
          </cell>
          <cell r="I1223" t="str">
            <v>Dead Stock</v>
          </cell>
          <cell r="J1223" t="str">
            <v>Pcs</v>
          </cell>
          <cell r="K1223">
            <v>2.3571428571428572</v>
          </cell>
          <cell r="L1223">
            <v>1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0</v>
          </cell>
          <cell r="S1223">
            <v>1</v>
          </cell>
          <cell r="T1223">
            <v>2.3571428571428572</v>
          </cell>
        </row>
        <row r="1224">
          <cell r="G1224" t="str">
            <v>39058-0008-18R</v>
          </cell>
          <cell r="H1224" t="str">
            <v>NON-FAST</v>
          </cell>
          <cell r="I1224">
            <v>0</v>
          </cell>
          <cell r="J1224" t="str">
            <v>Pcs</v>
          </cell>
          <cell r="K1224">
            <v>18.514642857142857</v>
          </cell>
          <cell r="L1224">
            <v>1</v>
          </cell>
          <cell r="M1224">
            <v>0</v>
          </cell>
          <cell r="N1224">
            <v>0</v>
          </cell>
          <cell r="O1224">
            <v>0</v>
          </cell>
          <cell r="P1224">
            <v>0</v>
          </cell>
          <cell r="Q1224">
            <v>0</v>
          </cell>
          <cell r="R1224">
            <v>0</v>
          </cell>
          <cell r="S1224">
            <v>1</v>
          </cell>
          <cell r="T1224">
            <v>18.514642857142857</v>
          </cell>
        </row>
        <row r="1225">
          <cell r="G1225" t="str">
            <v>39058-0007-18R</v>
          </cell>
          <cell r="H1225" t="str">
            <v>NON-FAST</v>
          </cell>
          <cell r="I1225">
            <v>0</v>
          </cell>
          <cell r="J1225" t="str">
            <v>Pcs</v>
          </cell>
          <cell r="K1225">
            <v>18.514642857142857</v>
          </cell>
          <cell r="L1225">
            <v>1</v>
          </cell>
          <cell r="M1225">
            <v>0</v>
          </cell>
          <cell r="N1225">
            <v>0</v>
          </cell>
          <cell r="O1225">
            <v>0</v>
          </cell>
          <cell r="P1225">
            <v>0</v>
          </cell>
          <cell r="Q1225">
            <v>0</v>
          </cell>
          <cell r="R1225">
            <v>0</v>
          </cell>
          <cell r="S1225">
            <v>1</v>
          </cell>
          <cell r="T1225">
            <v>18.514642857142857</v>
          </cell>
        </row>
        <row r="1226">
          <cell r="G1226" t="str">
            <v>41080-0175L</v>
          </cell>
          <cell r="H1226" t="str">
            <v>NON-FAST</v>
          </cell>
          <cell r="I1226">
            <v>0</v>
          </cell>
          <cell r="J1226" t="str">
            <v>Pcs</v>
          </cell>
          <cell r="K1226">
            <v>28.114285714285714</v>
          </cell>
          <cell r="L1226">
            <v>4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4</v>
          </cell>
          <cell r="T1226">
            <v>112.45714285714286</v>
          </cell>
        </row>
        <row r="1227">
          <cell r="G1227" t="str">
            <v>41029-0063</v>
          </cell>
          <cell r="H1227" t="str">
            <v>NON-FAST</v>
          </cell>
          <cell r="I1227">
            <v>0</v>
          </cell>
          <cell r="J1227" t="str">
            <v>Pcs</v>
          </cell>
          <cell r="K1227">
            <v>0.25</v>
          </cell>
          <cell r="L1227">
            <v>53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0</v>
          </cell>
          <cell r="R1227">
            <v>0</v>
          </cell>
          <cell r="S1227">
            <v>53</v>
          </cell>
          <cell r="T1227">
            <v>13.25</v>
          </cell>
        </row>
        <row r="1228">
          <cell r="G1228" t="str">
            <v>869084</v>
          </cell>
          <cell r="H1228" t="str">
            <v>NON-FAST</v>
          </cell>
          <cell r="I1228" t="str">
            <v>Dead Stock</v>
          </cell>
          <cell r="J1228" t="str">
            <v>Pcs</v>
          </cell>
          <cell r="K1228">
            <v>0.17551020408163265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</row>
        <row r="1229">
          <cell r="G1229" t="str">
            <v>43082-0043L</v>
          </cell>
          <cell r="H1229" t="str">
            <v>NON-FAST</v>
          </cell>
          <cell r="I1229" t="str">
            <v>Dead Stock</v>
          </cell>
          <cell r="J1229" t="str">
            <v>Pcs</v>
          </cell>
          <cell r="K1229">
            <v>2</v>
          </cell>
          <cell r="L1229">
            <v>3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2</v>
          </cell>
          <cell r="R1229">
            <v>2</v>
          </cell>
          <cell r="S1229">
            <v>1</v>
          </cell>
          <cell r="T1229">
            <v>2</v>
          </cell>
        </row>
        <row r="1230">
          <cell r="G1230" t="str">
            <v>44013-0188</v>
          </cell>
          <cell r="H1230" t="str">
            <v>NON-FAST</v>
          </cell>
          <cell r="I1230" t="str">
            <v>Dead Stock</v>
          </cell>
          <cell r="J1230" t="str">
            <v>Pcs</v>
          </cell>
          <cell r="K1230">
            <v>43.457142857142856</v>
          </cell>
          <cell r="L1230">
            <v>10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10</v>
          </cell>
          <cell r="T1230">
            <v>434.57142857142856</v>
          </cell>
        </row>
        <row r="1231">
          <cell r="G1231" t="str">
            <v>44026-0162</v>
          </cell>
          <cell r="H1231" t="str">
            <v>NON-FAST</v>
          </cell>
          <cell r="I1231" t="str">
            <v>Dead Stock</v>
          </cell>
          <cell r="J1231" t="str">
            <v>Pcs</v>
          </cell>
          <cell r="K1231">
            <v>6.6722857142857146</v>
          </cell>
          <cell r="L1231">
            <v>36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36</v>
          </cell>
          <cell r="T1231">
            <v>240.20228571428572</v>
          </cell>
        </row>
        <row r="1232">
          <cell r="G1232" t="str">
            <v>41080-0116-CM</v>
          </cell>
          <cell r="H1232" t="str">
            <v>NON-FAST</v>
          </cell>
          <cell r="I1232" t="str">
            <v>Dead Stock</v>
          </cell>
          <cell r="J1232" t="str">
            <v>Pcs</v>
          </cell>
          <cell r="K1232">
            <v>62.55</v>
          </cell>
          <cell r="L1232">
            <v>2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2</v>
          </cell>
          <cell r="T1232">
            <v>125.1</v>
          </cell>
        </row>
        <row r="1233">
          <cell r="G1233" t="str">
            <v>92139-0723</v>
          </cell>
          <cell r="H1233" t="str">
            <v>NON-FAST</v>
          </cell>
          <cell r="I1233" t="str">
            <v>Dead Stock</v>
          </cell>
          <cell r="J1233" t="str">
            <v>Pcs</v>
          </cell>
          <cell r="K1233">
            <v>3.59</v>
          </cell>
          <cell r="L1233">
            <v>8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8</v>
          </cell>
          <cell r="T1233">
            <v>28.72</v>
          </cell>
        </row>
        <row r="1234">
          <cell r="G1234" t="str">
            <v>92049-0734</v>
          </cell>
          <cell r="H1234" t="str">
            <v>NON-FAST</v>
          </cell>
          <cell r="I1234" t="str">
            <v>Dead Stock</v>
          </cell>
          <cell r="J1234" t="str">
            <v>Pcs</v>
          </cell>
          <cell r="K1234">
            <v>7.1142857142857139</v>
          </cell>
          <cell r="L1234">
            <v>10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10</v>
          </cell>
          <cell r="T1234">
            <v>71.142857142857139</v>
          </cell>
        </row>
        <row r="1235">
          <cell r="G1235" t="str">
            <v>56054-1088</v>
          </cell>
          <cell r="H1235" t="str">
            <v>NON-FAST</v>
          </cell>
          <cell r="I1235" t="str">
            <v>Dead Stock</v>
          </cell>
          <cell r="J1235" t="str">
            <v>Pcs</v>
          </cell>
          <cell r="K1235">
            <v>0.97446428571428589</v>
          </cell>
          <cell r="L1235">
            <v>5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5</v>
          </cell>
          <cell r="T1235">
            <v>4.8723214285714294</v>
          </cell>
        </row>
        <row r="1236">
          <cell r="G1236" t="str">
            <v>39154-0318</v>
          </cell>
          <cell r="H1236" t="str">
            <v>NON-FAST</v>
          </cell>
          <cell r="I1236" t="str">
            <v>Dead Stock</v>
          </cell>
          <cell r="J1236" t="str">
            <v>Pcs</v>
          </cell>
          <cell r="K1236">
            <v>18.170892857142857</v>
          </cell>
          <cell r="L1236">
            <v>3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3</v>
          </cell>
          <cell r="T1236">
            <v>54.512678571428566</v>
          </cell>
        </row>
        <row r="1237">
          <cell r="G1237" t="str">
            <v>44026-0126</v>
          </cell>
          <cell r="H1237" t="str">
            <v>NON-FAST</v>
          </cell>
          <cell r="I1237" t="str">
            <v>Dead Stock</v>
          </cell>
          <cell r="J1237" t="str">
            <v>Pcs</v>
          </cell>
          <cell r="K1237">
            <v>4.4642857142857144</v>
          </cell>
          <cell r="L1237">
            <v>10</v>
          </cell>
          <cell r="M1237">
            <v>0</v>
          </cell>
          <cell r="N1237">
            <v>0</v>
          </cell>
          <cell r="O1237">
            <v>0</v>
          </cell>
          <cell r="P1237">
            <v>0</v>
          </cell>
          <cell r="Q1237">
            <v>0</v>
          </cell>
          <cell r="R1237">
            <v>0</v>
          </cell>
          <cell r="S1237">
            <v>10</v>
          </cell>
          <cell r="T1237">
            <v>44.642857142857146</v>
          </cell>
        </row>
        <row r="1238">
          <cell r="G1238" t="str">
            <v>45014-0438-37S</v>
          </cell>
          <cell r="H1238" t="str">
            <v>NON-FAST</v>
          </cell>
          <cell r="I1238" t="str">
            <v>Dead Stock</v>
          </cell>
          <cell r="J1238" t="str">
            <v>Pcs</v>
          </cell>
          <cell r="K1238">
            <v>218.85321428571427</v>
          </cell>
          <cell r="L1238">
            <v>2</v>
          </cell>
          <cell r="M1238">
            <v>0</v>
          </cell>
          <cell r="N1238">
            <v>0</v>
          </cell>
          <cell r="O1238">
            <v>0</v>
          </cell>
          <cell r="P1238">
            <v>0</v>
          </cell>
          <cell r="Q1238">
            <v>0</v>
          </cell>
          <cell r="R1238">
            <v>0</v>
          </cell>
          <cell r="S1238">
            <v>2</v>
          </cell>
          <cell r="T1238">
            <v>437.70642857142855</v>
          </cell>
        </row>
        <row r="1239">
          <cell r="G1239" t="str">
            <v>44013-0201</v>
          </cell>
          <cell r="H1239" t="str">
            <v>NON-FAST</v>
          </cell>
          <cell r="I1239" t="str">
            <v>Dead Stock</v>
          </cell>
          <cell r="J1239" t="str">
            <v>Pcs</v>
          </cell>
          <cell r="K1239">
            <v>43.077053571428571</v>
          </cell>
          <cell r="L1239">
            <v>10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0</v>
          </cell>
          <cell r="S1239">
            <v>10</v>
          </cell>
          <cell r="T1239">
            <v>430.7705357142857</v>
          </cell>
        </row>
        <row r="1240">
          <cell r="G1240" t="str">
            <v>Final tech QR114610 M8</v>
          </cell>
          <cell r="H1240" t="str">
            <v>NON-FAST</v>
          </cell>
          <cell r="I1240" t="str">
            <v>Dead Stock</v>
          </cell>
          <cell r="J1240" t="str">
            <v>Set</v>
          </cell>
          <cell r="K1240">
            <v>3.2571428571428571</v>
          </cell>
          <cell r="L1240">
            <v>1</v>
          </cell>
          <cell r="M1240">
            <v>0</v>
          </cell>
          <cell r="N1240">
            <v>0</v>
          </cell>
          <cell r="O1240">
            <v>0</v>
          </cell>
          <cell r="P1240">
            <v>0</v>
          </cell>
          <cell r="Q1240">
            <v>0</v>
          </cell>
          <cell r="R1240">
            <v>0</v>
          </cell>
          <cell r="S1240">
            <v>1</v>
          </cell>
          <cell r="T1240">
            <v>3.2571428571428571</v>
          </cell>
        </row>
        <row r="1241">
          <cell r="G1241" t="str">
            <v>16115-1068</v>
          </cell>
          <cell r="H1241" t="str">
            <v>NON-FAST</v>
          </cell>
          <cell r="I1241" t="str">
            <v>Dead Stock</v>
          </cell>
          <cell r="J1241" t="str">
            <v>Pcs</v>
          </cell>
          <cell r="K1241">
            <v>1.07</v>
          </cell>
          <cell r="L1241">
            <v>1</v>
          </cell>
          <cell r="M1241">
            <v>0</v>
          </cell>
          <cell r="N1241">
            <v>0</v>
          </cell>
          <cell r="O1241">
            <v>0</v>
          </cell>
          <cell r="P1241">
            <v>0</v>
          </cell>
          <cell r="Q1241">
            <v>0</v>
          </cell>
          <cell r="R1241">
            <v>0</v>
          </cell>
          <cell r="S1241">
            <v>1</v>
          </cell>
          <cell r="T1241">
            <v>1.07</v>
          </cell>
        </row>
        <row r="1242">
          <cell r="G1242" t="str">
            <v>Cap swing silver big (2pcs)</v>
          </cell>
          <cell r="H1242" t="str">
            <v>NON-FAST</v>
          </cell>
          <cell r="I1242" t="str">
            <v>Dead Stock</v>
          </cell>
          <cell r="J1242" t="str">
            <v>Set</v>
          </cell>
          <cell r="K1242">
            <v>6.1071428571428568</v>
          </cell>
          <cell r="L1242">
            <v>1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1</v>
          </cell>
          <cell r="T1242">
            <v>6.1071428571428568</v>
          </cell>
        </row>
        <row r="1243">
          <cell r="G1243" t="str">
            <v>Cap swing silver small(2pcs)</v>
          </cell>
          <cell r="H1243" t="str">
            <v>NON-FAST</v>
          </cell>
          <cell r="I1243" t="str">
            <v>Dead Stock</v>
          </cell>
          <cell r="J1243" t="str">
            <v>Set</v>
          </cell>
          <cell r="K1243">
            <v>6.1071428571428568</v>
          </cell>
          <cell r="L1243">
            <v>1</v>
          </cell>
          <cell r="M1243">
            <v>0</v>
          </cell>
          <cell r="N1243">
            <v>0</v>
          </cell>
          <cell r="O1243">
            <v>0</v>
          </cell>
          <cell r="P1243">
            <v>0</v>
          </cell>
          <cell r="Q1243">
            <v>0</v>
          </cell>
          <cell r="R1243">
            <v>0</v>
          </cell>
          <cell r="S1243">
            <v>1</v>
          </cell>
          <cell r="T1243">
            <v>6.1071428571428568</v>
          </cell>
        </row>
        <row r="1244">
          <cell r="G1244" t="str">
            <v>STK002-GR</v>
          </cell>
          <cell r="H1244" t="str">
            <v>NON-FAST</v>
          </cell>
          <cell r="I1244" t="str">
            <v>Dead Stock</v>
          </cell>
          <cell r="J1244" t="str">
            <v>Pcs</v>
          </cell>
          <cell r="K1244">
            <v>2.5</v>
          </cell>
          <cell r="L1244">
            <v>3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3</v>
          </cell>
          <cell r="T1244">
            <v>7.5</v>
          </cell>
        </row>
        <row r="1245">
          <cell r="G1245" t="str">
            <v>STK002-RD</v>
          </cell>
          <cell r="H1245" t="str">
            <v>NON-FAST</v>
          </cell>
          <cell r="I1245" t="str">
            <v>Dead Stock</v>
          </cell>
          <cell r="J1245" t="str">
            <v>Pcs</v>
          </cell>
          <cell r="K1245">
            <v>2.5</v>
          </cell>
          <cell r="L1245">
            <v>3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3</v>
          </cell>
          <cell r="T1245">
            <v>7.5</v>
          </cell>
        </row>
        <row r="1246">
          <cell r="G1246" t="str">
            <v>STK003-BL</v>
          </cell>
          <cell r="H1246" t="str">
            <v>NON-FAST</v>
          </cell>
          <cell r="I1246" t="str">
            <v>Dead Stock</v>
          </cell>
          <cell r="J1246" t="str">
            <v>Pcs</v>
          </cell>
          <cell r="K1246">
            <v>2.5</v>
          </cell>
          <cell r="L1246">
            <v>2</v>
          </cell>
          <cell r="M1246">
            <v>0</v>
          </cell>
          <cell r="N1246">
            <v>0</v>
          </cell>
          <cell r="O1246">
            <v>0</v>
          </cell>
          <cell r="P1246">
            <v>0</v>
          </cell>
          <cell r="Q1246">
            <v>0</v>
          </cell>
          <cell r="R1246">
            <v>0</v>
          </cell>
          <cell r="S1246">
            <v>2</v>
          </cell>
          <cell r="T1246">
            <v>5</v>
          </cell>
        </row>
        <row r="1247">
          <cell r="G1247" t="str">
            <v>Protective tank cover</v>
          </cell>
          <cell r="H1247" t="str">
            <v>NON-FAST</v>
          </cell>
          <cell r="I1247" t="str">
            <v>Dead Stock</v>
          </cell>
          <cell r="J1247" t="str">
            <v>Pcs</v>
          </cell>
          <cell r="K1247">
            <v>8.1428571428571423</v>
          </cell>
          <cell r="L1247">
            <v>1</v>
          </cell>
          <cell r="M1247">
            <v>0</v>
          </cell>
          <cell r="N1247">
            <v>0</v>
          </cell>
          <cell r="O1247">
            <v>0</v>
          </cell>
          <cell r="P1247">
            <v>0</v>
          </cell>
          <cell r="Q1247">
            <v>0</v>
          </cell>
          <cell r="R1247">
            <v>0</v>
          </cell>
          <cell r="S1247">
            <v>1</v>
          </cell>
          <cell r="T1247">
            <v>8.1428571428571423</v>
          </cell>
        </row>
        <row r="1248">
          <cell r="G1248" t="str">
            <v>STK002-BL</v>
          </cell>
          <cell r="H1248" t="str">
            <v>NON-FAST</v>
          </cell>
          <cell r="I1248">
            <v>0</v>
          </cell>
          <cell r="J1248" t="str">
            <v>Pcs</v>
          </cell>
          <cell r="K1248">
            <v>2.5</v>
          </cell>
          <cell r="L1248">
            <v>14</v>
          </cell>
          <cell r="M1248">
            <v>0</v>
          </cell>
          <cell r="N1248">
            <v>0</v>
          </cell>
          <cell r="O1248">
            <v>0</v>
          </cell>
          <cell r="P1248">
            <v>0</v>
          </cell>
          <cell r="Q1248">
            <v>0</v>
          </cell>
          <cell r="R1248">
            <v>0</v>
          </cell>
          <cell r="S1248">
            <v>14</v>
          </cell>
          <cell r="T1248">
            <v>35</v>
          </cell>
        </row>
        <row r="1249">
          <cell r="G1249" t="str">
            <v>A0009-0022-L</v>
          </cell>
          <cell r="H1249" t="str">
            <v>NON-FAST</v>
          </cell>
          <cell r="I1249" t="str">
            <v>Dead Stock</v>
          </cell>
          <cell r="J1249" t="str">
            <v>Pcs</v>
          </cell>
          <cell r="K1249">
            <v>187.63</v>
          </cell>
          <cell r="L1249">
            <v>1</v>
          </cell>
          <cell r="M1249">
            <v>10</v>
          </cell>
          <cell r="N1249">
            <v>0</v>
          </cell>
          <cell r="O1249">
            <v>10</v>
          </cell>
          <cell r="P1249">
            <v>0</v>
          </cell>
          <cell r="Q1249">
            <v>0</v>
          </cell>
          <cell r="R1249">
            <v>0</v>
          </cell>
          <cell r="S1249">
            <v>11</v>
          </cell>
          <cell r="T1249">
            <v>2063.9299999999998</v>
          </cell>
        </row>
        <row r="1250">
          <cell r="G1250" t="str">
            <v>N1203 -Z922-LL</v>
          </cell>
          <cell r="H1250" t="str">
            <v>NON-FAST</v>
          </cell>
          <cell r="I1250" t="str">
            <v>Dead Stock</v>
          </cell>
          <cell r="J1250" t="str">
            <v>Pcs</v>
          </cell>
          <cell r="K1250">
            <v>187.63</v>
          </cell>
          <cell r="L1250">
            <v>4</v>
          </cell>
          <cell r="M1250">
            <v>5</v>
          </cell>
          <cell r="N1250">
            <v>0</v>
          </cell>
          <cell r="O1250">
            <v>5</v>
          </cell>
          <cell r="P1250">
            <v>0</v>
          </cell>
          <cell r="Q1250">
            <v>0</v>
          </cell>
          <cell r="R1250">
            <v>0</v>
          </cell>
          <cell r="S1250">
            <v>9</v>
          </cell>
          <cell r="T1250">
            <v>1688.67</v>
          </cell>
        </row>
        <row r="1251">
          <cell r="G1251" t="str">
            <v>N1203 -Z922-3L</v>
          </cell>
          <cell r="H1251" t="str">
            <v>NON-FAST</v>
          </cell>
          <cell r="I1251" t="str">
            <v>Dead Stock</v>
          </cell>
          <cell r="J1251" t="str">
            <v>Pcs</v>
          </cell>
          <cell r="K1251">
            <v>187.63</v>
          </cell>
          <cell r="L1251">
            <v>2</v>
          </cell>
          <cell r="M1251">
            <v>2</v>
          </cell>
          <cell r="N1251">
            <v>0</v>
          </cell>
          <cell r="O1251">
            <v>2</v>
          </cell>
          <cell r="P1251">
            <v>0</v>
          </cell>
          <cell r="Q1251">
            <v>0</v>
          </cell>
          <cell r="R1251">
            <v>0</v>
          </cell>
          <cell r="S1251">
            <v>4</v>
          </cell>
          <cell r="T1251">
            <v>750.52</v>
          </cell>
        </row>
        <row r="1252">
          <cell r="G1252" t="str">
            <v>N1203 -Z922-M</v>
          </cell>
          <cell r="H1252" t="str">
            <v>NON-FAST</v>
          </cell>
          <cell r="I1252" t="str">
            <v>Dead Stock</v>
          </cell>
          <cell r="J1252" t="str">
            <v>Pcs</v>
          </cell>
          <cell r="K1252">
            <v>187.63</v>
          </cell>
          <cell r="L1252">
            <v>2</v>
          </cell>
          <cell r="M1252">
            <v>8</v>
          </cell>
          <cell r="N1252">
            <v>0</v>
          </cell>
          <cell r="O1252">
            <v>8</v>
          </cell>
          <cell r="P1252">
            <v>0</v>
          </cell>
          <cell r="Q1252">
            <v>0</v>
          </cell>
          <cell r="R1252">
            <v>0</v>
          </cell>
          <cell r="S1252">
            <v>10</v>
          </cell>
          <cell r="T1252">
            <v>1876.3</v>
          </cell>
        </row>
        <row r="1253">
          <cell r="G1253" t="str">
            <v>IC-0056</v>
          </cell>
          <cell r="H1253" t="str">
            <v>NON-FAST</v>
          </cell>
          <cell r="I1253">
            <v>0</v>
          </cell>
          <cell r="J1253" t="str">
            <v>Pcs</v>
          </cell>
          <cell r="K1253">
            <v>45.928571428571431</v>
          </cell>
          <cell r="L1253">
            <v>1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1</v>
          </cell>
          <cell r="T1253">
            <v>45.928571428571431</v>
          </cell>
        </row>
        <row r="1254">
          <cell r="G1254" t="str">
            <v>31T-15T</v>
          </cell>
          <cell r="H1254" t="str">
            <v>NON-FAST</v>
          </cell>
          <cell r="I1254" t="str">
            <v>Dead Stock</v>
          </cell>
          <cell r="J1254" t="str">
            <v>Pcs</v>
          </cell>
          <cell r="K1254">
            <v>17.899999999999999</v>
          </cell>
          <cell r="L1254">
            <v>5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5</v>
          </cell>
          <cell r="T1254">
            <v>89.5</v>
          </cell>
        </row>
        <row r="1255">
          <cell r="G1255" t="str">
            <v>43082-0010L</v>
          </cell>
          <cell r="H1255" t="str">
            <v>NON-FAST</v>
          </cell>
          <cell r="I1255" t="str">
            <v>Dead Stock</v>
          </cell>
          <cell r="J1255" t="str">
            <v>Pcs</v>
          </cell>
          <cell r="K1255">
            <v>17</v>
          </cell>
          <cell r="L1255">
            <v>1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1</v>
          </cell>
          <cell r="T1255">
            <v>17</v>
          </cell>
        </row>
        <row r="1256">
          <cell r="G1256" t="str">
            <v>43082-0009L</v>
          </cell>
          <cell r="H1256" t="str">
            <v>NON-FAST</v>
          </cell>
          <cell r="I1256" t="str">
            <v>Dead Stock</v>
          </cell>
          <cell r="J1256" t="str">
            <v>Pcs</v>
          </cell>
          <cell r="K1256">
            <v>17</v>
          </cell>
          <cell r="L1256">
            <v>1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1</v>
          </cell>
          <cell r="T1256">
            <v>17</v>
          </cell>
        </row>
        <row r="1257">
          <cell r="G1257" t="str">
            <v>43082-0096L</v>
          </cell>
          <cell r="H1257" t="str">
            <v>NON-FAST</v>
          </cell>
          <cell r="I1257" t="str">
            <v>Dead Stock</v>
          </cell>
          <cell r="J1257" t="str">
            <v>Pcs</v>
          </cell>
          <cell r="K1257">
            <v>1.8666666666666667</v>
          </cell>
          <cell r="L1257">
            <v>11</v>
          </cell>
          <cell r="M1257">
            <v>0</v>
          </cell>
          <cell r="N1257">
            <v>0</v>
          </cell>
          <cell r="O1257">
            <v>0</v>
          </cell>
          <cell r="P1257">
            <v>0</v>
          </cell>
          <cell r="Q1257">
            <v>1</v>
          </cell>
          <cell r="R1257">
            <v>1</v>
          </cell>
          <cell r="S1257">
            <v>10</v>
          </cell>
          <cell r="T1257">
            <v>18.666666666666668</v>
          </cell>
        </row>
        <row r="1258">
          <cell r="G1258" t="str">
            <v>428H-126L</v>
          </cell>
          <cell r="H1258" t="str">
            <v>NON-FAST</v>
          </cell>
          <cell r="I1258" t="str">
            <v>Dead Stock</v>
          </cell>
          <cell r="J1258" t="str">
            <v>Set</v>
          </cell>
          <cell r="K1258">
            <v>25</v>
          </cell>
          <cell r="L1258">
            <v>4</v>
          </cell>
          <cell r="M1258">
            <v>2</v>
          </cell>
          <cell r="N1258">
            <v>0</v>
          </cell>
          <cell r="O1258">
            <v>2</v>
          </cell>
          <cell r="P1258">
            <v>0</v>
          </cell>
          <cell r="Q1258">
            <v>0</v>
          </cell>
          <cell r="R1258">
            <v>0</v>
          </cell>
          <cell r="S1258">
            <v>6</v>
          </cell>
          <cell r="T1258">
            <v>150</v>
          </cell>
        </row>
        <row r="1259">
          <cell r="G1259" t="str">
            <v>4621-625-ZOL</v>
          </cell>
          <cell r="H1259" t="str">
            <v>NON-FAST</v>
          </cell>
          <cell r="I1259" t="str">
            <v>Dead Stock</v>
          </cell>
          <cell r="J1259" t="str">
            <v>Pcs</v>
          </cell>
          <cell r="K1259">
            <v>6.75</v>
          </cell>
          <cell r="L1259">
            <v>9</v>
          </cell>
          <cell r="M1259">
            <v>0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9</v>
          </cell>
          <cell r="T1259">
            <v>60.75</v>
          </cell>
        </row>
        <row r="1260">
          <cell r="G1260" t="str">
            <v>TS-660-59N</v>
          </cell>
          <cell r="H1260" t="str">
            <v>NON-FAST</v>
          </cell>
          <cell r="I1260" t="str">
            <v>Dead Stock</v>
          </cell>
          <cell r="J1260" t="str">
            <v>Pcs</v>
          </cell>
          <cell r="K1260">
            <v>21.5</v>
          </cell>
          <cell r="L1260">
            <v>4</v>
          </cell>
          <cell r="M1260">
            <v>0</v>
          </cell>
          <cell r="N1260">
            <v>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4</v>
          </cell>
          <cell r="T1260">
            <v>86</v>
          </cell>
        </row>
        <row r="1261">
          <cell r="G1261" t="str">
            <v>13042-0032</v>
          </cell>
          <cell r="H1261" t="str">
            <v>NON-FAST</v>
          </cell>
          <cell r="I1261" t="str">
            <v>Dead Stock</v>
          </cell>
          <cell r="J1261" t="str">
            <v>Pcs</v>
          </cell>
          <cell r="K1261">
            <v>4.9285714285714288</v>
          </cell>
          <cell r="L1261">
            <v>10</v>
          </cell>
          <cell r="M1261">
            <v>0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10</v>
          </cell>
          <cell r="T1261">
            <v>49.285714285714292</v>
          </cell>
        </row>
        <row r="1262">
          <cell r="G1262" t="str">
            <v>92009-1257</v>
          </cell>
          <cell r="H1262" t="str">
            <v>NON-FAST</v>
          </cell>
          <cell r="I1262" t="str">
            <v>Dead Stock</v>
          </cell>
          <cell r="J1262" t="str">
            <v>Pcs</v>
          </cell>
          <cell r="K1262">
            <v>1.7</v>
          </cell>
          <cell r="L1262">
            <v>10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10</v>
          </cell>
          <cell r="T1262">
            <v>17</v>
          </cell>
        </row>
        <row r="1263">
          <cell r="G1263" t="str">
            <v>23048-0015</v>
          </cell>
          <cell r="H1263" t="str">
            <v>NON-FAST</v>
          </cell>
          <cell r="I1263" t="str">
            <v>Dead Stock</v>
          </cell>
          <cell r="J1263" t="str">
            <v>Pcs</v>
          </cell>
          <cell r="K1263">
            <v>2.73</v>
          </cell>
          <cell r="L1263">
            <v>1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1</v>
          </cell>
          <cell r="T1263">
            <v>2.73</v>
          </cell>
        </row>
        <row r="1264">
          <cell r="G1264" t="str">
            <v>46092-0562</v>
          </cell>
          <cell r="H1264" t="str">
            <v>NON-FAST</v>
          </cell>
          <cell r="I1264" t="str">
            <v>Dead Stock</v>
          </cell>
          <cell r="J1264" t="str">
            <v>Pcs</v>
          </cell>
          <cell r="K1264">
            <v>8.5695535714285711</v>
          </cell>
          <cell r="L1264">
            <v>3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3</v>
          </cell>
          <cell r="T1264">
            <v>25.708660714285713</v>
          </cell>
        </row>
        <row r="1265">
          <cell r="G1265" t="str">
            <v>23048-0014</v>
          </cell>
          <cell r="H1265" t="str">
            <v>NON-FAST</v>
          </cell>
          <cell r="I1265" t="str">
            <v>Dead Stock</v>
          </cell>
          <cell r="J1265" t="str">
            <v>Pcs</v>
          </cell>
          <cell r="K1265">
            <v>2.73</v>
          </cell>
          <cell r="L1265">
            <v>2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2</v>
          </cell>
          <cell r="T1265">
            <v>5.46</v>
          </cell>
        </row>
        <row r="1266">
          <cell r="G1266" t="str">
            <v>15004-0080L</v>
          </cell>
          <cell r="H1266" t="str">
            <v>NON-FAST</v>
          </cell>
          <cell r="I1266" t="str">
            <v>Dead Stock</v>
          </cell>
          <cell r="J1266" t="str">
            <v>Pcs</v>
          </cell>
          <cell r="K1266">
            <v>34</v>
          </cell>
          <cell r="L1266">
            <v>4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4</v>
          </cell>
          <cell r="T1266">
            <v>136</v>
          </cell>
        </row>
        <row r="1267">
          <cell r="G1267" t="str">
            <v>15004-0911L</v>
          </cell>
          <cell r="H1267" t="str">
            <v>NON-FAST</v>
          </cell>
          <cell r="I1267" t="str">
            <v>Dead Stock</v>
          </cell>
          <cell r="J1267" t="str">
            <v>Pcs</v>
          </cell>
          <cell r="K1267">
            <v>57.8</v>
          </cell>
          <cell r="L1267">
            <v>1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1</v>
          </cell>
          <cell r="T1267">
            <v>57.8</v>
          </cell>
        </row>
        <row r="1268">
          <cell r="G1268" t="str">
            <v>13194-0005L</v>
          </cell>
          <cell r="H1268" t="str">
            <v>FAST</v>
          </cell>
          <cell r="I1268" t="str">
            <v>Dead Stock</v>
          </cell>
          <cell r="J1268" t="str">
            <v>Pcs</v>
          </cell>
          <cell r="K1268">
            <v>21.4</v>
          </cell>
          <cell r="L1268">
            <v>1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1</v>
          </cell>
          <cell r="T1268">
            <v>21.4</v>
          </cell>
        </row>
        <row r="1269">
          <cell r="G1269" t="str">
            <v>43082-0100L</v>
          </cell>
          <cell r="H1269" t="str">
            <v>FAST</v>
          </cell>
          <cell r="I1269" t="str">
            <v>Dead Stock</v>
          </cell>
          <cell r="J1269" t="str">
            <v>Pcs</v>
          </cell>
          <cell r="K1269">
            <v>2.9411764705882355</v>
          </cell>
          <cell r="L1269">
            <v>5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1</v>
          </cell>
          <cell r="R1269">
            <v>1</v>
          </cell>
          <cell r="S1269">
            <v>4</v>
          </cell>
          <cell r="T1269">
            <v>11.764705882352942</v>
          </cell>
        </row>
        <row r="1270">
          <cell r="G1270" t="str">
            <v>54001-0027L</v>
          </cell>
          <cell r="H1270" t="str">
            <v>FAST</v>
          </cell>
          <cell r="I1270" t="str">
            <v>Dead Stock</v>
          </cell>
          <cell r="J1270" t="str">
            <v>Pcs</v>
          </cell>
          <cell r="K1270">
            <v>8.4</v>
          </cell>
          <cell r="L1270">
            <v>1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1</v>
          </cell>
          <cell r="T1270">
            <v>8.4</v>
          </cell>
        </row>
        <row r="1271">
          <cell r="G1271" t="str">
            <v>1B001021</v>
          </cell>
          <cell r="H1271" t="str">
            <v>NON-FAST</v>
          </cell>
          <cell r="I1271">
            <v>0</v>
          </cell>
          <cell r="J1271" t="str">
            <v>Pcs</v>
          </cell>
          <cell r="K1271">
            <v>10</v>
          </cell>
          <cell r="L1271">
            <v>5</v>
          </cell>
          <cell r="M1271">
            <v>0</v>
          </cell>
          <cell r="N1271">
            <v>0</v>
          </cell>
          <cell r="O1271">
            <v>0</v>
          </cell>
          <cell r="P1271">
            <v>0</v>
          </cell>
          <cell r="Q1271">
            <v>0</v>
          </cell>
          <cell r="R1271">
            <v>0</v>
          </cell>
          <cell r="S1271">
            <v>5</v>
          </cell>
          <cell r="T1271">
            <v>50</v>
          </cell>
        </row>
        <row r="1272">
          <cell r="G1272" t="str">
            <v>1B000942</v>
          </cell>
          <cell r="H1272" t="str">
            <v>NON-FAST</v>
          </cell>
          <cell r="I1272" t="str">
            <v>Dead Stock</v>
          </cell>
          <cell r="J1272" t="str">
            <v>Pcs</v>
          </cell>
          <cell r="K1272">
            <v>3.73</v>
          </cell>
          <cell r="L1272">
            <v>4</v>
          </cell>
          <cell r="M1272">
            <v>0</v>
          </cell>
          <cell r="N1272">
            <v>0</v>
          </cell>
          <cell r="O1272">
            <v>0</v>
          </cell>
          <cell r="P1272">
            <v>0</v>
          </cell>
          <cell r="Q1272">
            <v>0</v>
          </cell>
          <cell r="R1272">
            <v>0</v>
          </cell>
          <cell r="S1272">
            <v>4</v>
          </cell>
          <cell r="T1272">
            <v>14.92</v>
          </cell>
        </row>
        <row r="1273">
          <cell r="G1273" t="str">
            <v>1B001263</v>
          </cell>
          <cell r="H1273" t="str">
            <v>NON-FAST</v>
          </cell>
          <cell r="I1273">
            <v>0</v>
          </cell>
          <cell r="J1273" t="str">
            <v>Pcs</v>
          </cell>
          <cell r="K1273">
            <v>3.63</v>
          </cell>
          <cell r="L1273">
            <v>6</v>
          </cell>
          <cell r="M1273">
            <v>0</v>
          </cell>
          <cell r="N1273">
            <v>0</v>
          </cell>
          <cell r="O1273">
            <v>0</v>
          </cell>
          <cell r="P1273">
            <v>0</v>
          </cell>
          <cell r="Q1273">
            <v>0</v>
          </cell>
          <cell r="R1273">
            <v>0</v>
          </cell>
          <cell r="S1273">
            <v>6</v>
          </cell>
          <cell r="T1273">
            <v>21.78</v>
          </cell>
        </row>
        <row r="1274">
          <cell r="G1274" t="str">
            <v>1B000943</v>
          </cell>
          <cell r="H1274" t="str">
            <v>NON-FAST</v>
          </cell>
          <cell r="I1274">
            <v>0</v>
          </cell>
          <cell r="J1274" t="str">
            <v>Pcs</v>
          </cell>
          <cell r="K1274">
            <v>5.16</v>
          </cell>
          <cell r="L1274">
            <v>5</v>
          </cell>
          <cell r="M1274">
            <v>0</v>
          </cell>
          <cell r="N1274">
            <v>0</v>
          </cell>
          <cell r="O1274">
            <v>0</v>
          </cell>
          <cell r="P1274">
            <v>0</v>
          </cell>
          <cell r="Q1274">
            <v>0</v>
          </cell>
          <cell r="R1274">
            <v>0</v>
          </cell>
          <cell r="S1274">
            <v>5</v>
          </cell>
          <cell r="T1274">
            <v>25.8</v>
          </cell>
        </row>
        <row r="1275">
          <cell r="G1275" t="str">
            <v>656219</v>
          </cell>
          <cell r="H1275" t="str">
            <v>NON-FAST</v>
          </cell>
          <cell r="I1275">
            <v>0</v>
          </cell>
          <cell r="J1275" t="str">
            <v>Pcs</v>
          </cell>
          <cell r="K1275">
            <v>3.61</v>
          </cell>
          <cell r="L1275">
            <v>4</v>
          </cell>
          <cell r="M1275">
            <v>0</v>
          </cell>
          <cell r="N1275">
            <v>0</v>
          </cell>
          <cell r="O1275">
            <v>0</v>
          </cell>
          <cell r="P1275">
            <v>0</v>
          </cell>
          <cell r="Q1275">
            <v>0</v>
          </cell>
          <cell r="R1275">
            <v>0</v>
          </cell>
          <cell r="S1275">
            <v>4</v>
          </cell>
          <cell r="T1275">
            <v>14.44</v>
          </cell>
        </row>
        <row r="1276">
          <cell r="G1276" t="str">
            <v>1B000944</v>
          </cell>
          <cell r="H1276" t="str">
            <v>NON-FAST</v>
          </cell>
          <cell r="I1276">
            <v>0</v>
          </cell>
          <cell r="J1276" t="str">
            <v>Pcs</v>
          </cell>
          <cell r="K1276">
            <v>4.32</v>
          </cell>
          <cell r="L1276">
            <v>9</v>
          </cell>
          <cell r="M1276">
            <v>0</v>
          </cell>
          <cell r="N1276">
            <v>0</v>
          </cell>
          <cell r="O1276">
            <v>0</v>
          </cell>
          <cell r="P1276">
            <v>0</v>
          </cell>
          <cell r="Q1276">
            <v>0</v>
          </cell>
          <cell r="R1276">
            <v>0</v>
          </cell>
          <cell r="S1276">
            <v>9</v>
          </cell>
          <cell r="T1276">
            <v>38.880000000000003</v>
          </cell>
        </row>
        <row r="1277">
          <cell r="G1277" t="str">
            <v>1C001586</v>
          </cell>
          <cell r="H1277" t="str">
            <v>NON-FAST</v>
          </cell>
          <cell r="I1277">
            <v>0</v>
          </cell>
          <cell r="J1277" t="str">
            <v>Pcs</v>
          </cell>
          <cell r="K1277">
            <v>35.58</v>
          </cell>
          <cell r="L1277">
            <v>1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0</v>
          </cell>
          <cell r="S1277">
            <v>1</v>
          </cell>
          <cell r="T1277">
            <v>35.58</v>
          </cell>
        </row>
        <row r="1278">
          <cell r="G1278" t="str">
            <v>584332</v>
          </cell>
          <cell r="H1278" t="str">
            <v>NON-FAST</v>
          </cell>
          <cell r="I1278">
            <v>0</v>
          </cell>
          <cell r="J1278" t="str">
            <v>Pcs</v>
          </cell>
          <cell r="K1278">
            <v>1.1000000000000001</v>
          </cell>
          <cell r="L1278">
            <v>10</v>
          </cell>
          <cell r="M1278">
            <v>0</v>
          </cell>
          <cell r="N1278">
            <v>0</v>
          </cell>
          <cell r="O1278">
            <v>0</v>
          </cell>
          <cell r="P1278">
            <v>0</v>
          </cell>
          <cell r="Q1278">
            <v>0</v>
          </cell>
          <cell r="R1278">
            <v>0</v>
          </cell>
          <cell r="S1278">
            <v>10</v>
          </cell>
          <cell r="T1278">
            <v>11</v>
          </cell>
        </row>
        <row r="1279">
          <cell r="G1279" t="str">
            <v>2R000115</v>
          </cell>
          <cell r="H1279" t="str">
            <v>NON-FAST</v>
          </cell>
          <cell r="I1279">
            <v>0</v>
          </cell>
          <cell r="J1279" t="str">
            <v>Pcs</v>
          </cell>
          <cell r="K1279">
            <v>195.95454545454547</v>
          </cell>
          <cell r="L1279">
            <v>1</v>
          </cell>
          <cell r="M1279">
            <v>0</v>
          </cell>
          <cell r="N1279">
            <v>0</v>
          </cell>
          <cell r="O1279">
            <v>0</v>
          </cell>
          <cell r="P1279">
            <v>0</v>
          </cell>
          <cell r="Q1279">
            <v>0</v>
          </cell>
          <cell r="R1279">
            <v>0</v>
          </cell>
          <cell r="S1279">
            <v>1</v>
          </cell>
          <cell r="T1279">
            <v>195.95454545454547</v>
          </cell>
        </row>
        <row r="1280">
          <cell r="G1280" t="str">
            <v>680207</v>
          </cell>
          <cell r="H1280" t="str">
            <v>NON-FAST</v>
          </cell>
          <cell r="I1280" t="str">
            <v>Dead Stock</v>
          </cell>
          <cell r="J1280" t="str">
            <v>Pcs</v>
          </cell>
          <cell r="K1280">
            <v>131.5</v>
          </cell>
          <cell r="L1280">
            <v>4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0</v>
          </cell>
          <cell r="R1280">
            <v>0</v>
          </cell>
          <cell r="S1280">
            <v>4</v>
          </cell>
          <cell r="T1280">
            <v>526</v>
          </cell>
        </row>
        <row r="1281">
          <cell r="G1281" t="str">
            <v>827831</v>
          </cell>
          <cell r="H1281" t="str">
            <v>NON-FAST</v>
          </cell>
          <cell r="I1281">
            <v>0</v>
          </cell>
          <cell r="J1281" t="str">
            <v>Pcs</v>
          </cell>
          <cell r="K1281">
            <v>0.84</v>
          </cell>
          <cell r="L1281">
            <v>8</v>
          </cell>
          <cell r="M1281">
            <v>0</v>
          </cell>
          <cell r="N1281">
            <v>0</v>
          </cell>
          <cell r="O1281">
            <v>0</v>
          </cell>
          <cell r="P1281">
            <v>0</v>
          </cell>
          <cell r="Q1281">
            <v>0</v>
          </cell>
          <cell r="R1281">
            <v>0</v>
          </cell>
          <cell r="S1281">
            <v>8</v>
          </cell>
          <cell r="T1281">
            <v>6.72</v>
          </cell>
        </row>
        <row r="1282">
          <cell r="G1282" t="str">
            <v>B018070</v>
          </cell>
          <cell r="H1282" t="str">
            <v>FAST</v>
          </cell>
          <cell r="I1282">
            <v>0</v>
          </cell>
          <cell r="J1282" t="str">
            <v>Pcs</v>
          </cell>
          <cell r="K1282">
            <v>2.66</v>
          </cell>
          <cell r="L1282">
            <v>1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1</v>
          </cell>
          <cell r="T1282">
            <v>2.66</v>
          </cell>
        </row>
        <row r="1283">
          <cell r="G1283" t="str">
            <v>1A001692</v>
          </cell>
          <cell r="H1283" t="str">
            <v>NON-FAST</v>
          </cell>
          <cell r="I1283">
            <v>0</v>
          </cell>
          <cell r="J1283" t="str">
            <v>Pcs</v>
          </cell>
          <cell r="K1283">
            <v>1.86</v>
          </cell>
          <cell r="L1283">
            <v>4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4</v>
          </cell>
          <cell r="T1283">
            <v>7.44</v>
          </cell>
        </row>
        <row r="1284">
          <cell r="G1284" t="str">
            <v>638534</v>
          </cell>
          <cell r="H1284" t="str">
            <v>NON-FAST</v>
          </cell>
          <cell r="I1284" t="str">
            <v>Dead Stock</v>
          </cell>
          <cell r="J1284" t="str">
            <v>Pcs</v>
          </cell>
          <cell r="K1284">
            <v>53.73</v>
          </cell>
          <cell r="L1284">
            <v>4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4</v>
          </cell>
          <cell r="T1284">
            <v>214.92</v>
          </cell>
        </row>
        <row r="1285">
          <cell r="G1285" t="str">
            <v>584662L</v>
          </cell>
          <cell r="H1285" t="str">
            <v>NON-FAST</v>
          </cell>
          <cell r="I1285">
            <v>0</v>
          </cell>
          <cell r="J1285" t="str">
            <v>Pcs</v>
          </cell>
          <cell r="K1285">
            <v>20</v>
          </cell>
          <cell r="L1285">
            <v>2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1</v>
          </cell>
          <cell r="R1285">
            <v>1</v>
          </cell>
          <cell r="S1285">
            <v>1</v>
          </cell>
          <cell r="T1285">
            <v>20</v>
          </cell>
        </row>
        <row r="1286">
          <cell r="G1286" t="str">
            <v>1C0016085</v>
          </cell>
          <cell r="H1286" t="str">
            <v>NON-FAST</v>
          </cell>
          <cell r="I1286">
            <v>0</v>
          </cell>
          <cell r="J1286" t="str">
            <v>Pcs</v>
          </cell>
          <cell r="K1286">
            <v>5.97</v>
          </cell>
          <cell r="L1286">
            <v>1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1</v>
          </cell>
          <cell r="T1286">
            <v>5.97</v>
          </cell>
        </row>
        <row r="1287">
          <cell r="G1287" t="str">
            <v>1B001009</v>
          </cell>
          <cell r="H1287" t="str">
            <v>NON-FAST</v>
          </cell>
          <cell r="I1287">
            <v>0</v>
          </cell>
          <cell r="J1287" t="str">
            <v>Pcs</v>
          </cell>
          <cell r="K1287">
            <v>5.47</v>
          </cell>
          <cell r="L1287">
            <v>4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4</v>
          </cell>
          <cell r="T1287">
            <v>21.88</v>
          </cell>
        </row>
        <row r="1288">
          <cell r="G1288" t="str">
            <v>651356L</v>
          </cell>
          <cell r="H1288" t="str">
            <v>FAST</v>
          </cell>
          <cell r="I1288" t="str">
            <v>Dead Stock</v>
          </cell>
          <cell r="J1288" t="str">
            <v>Pcs</v>
          </cell>
          <cell r="K1288">
            <v>9.75</v>
          </cell>
          <cell r="L1288">
            <v>6</v>
          </cell>
          <cell r="M1288">
            <v>0</v>
          </cell>
          <cell r="N1288">
            <v>0</v>
          </cell>
          <cell r="O1288">
            <v>0</v>
          </cell>
          <cell r="P1288">
            <v>0</v>
          </cell>
          <cell r="Q1288">
            <v>0</v>
          </cell>
          <cell r="R1288">
            <v>0</v>
          </cell>
          <cell r="S1288">
            <v>6</v>
          </cell>
          <cell r="T1288">
            <v>58.5</v>
          </cell>
        </row>
        <row r="1289">
          <cell r="G1289" t="str">
            <v>647079</v>
          </cell>
          <cell r="H1289" t="str">
            <v>FAST</v>
          </cell>
          <cell r="I1289" t="str">
            <v>Dead Stock</v>
          </cell>
          <cell r="J1289" t="str">
            <v>Pcs</v>
          </cell>
          <cell r="K1289">
            <v>11.73</v>
          </cell>
          <cell r="L1289">
            <v>2</v>
          </cell>
          <cell r="M1289">
            <v>0</v>
          </cell>
          <cell r="N1289">
            <v>0</v>
          </cell>
          <cell r="O1289">
            <v>0</v>
          </cell>
          <cell r="P1289">
            <v>0</v>
          </cell>
          <cell r="Q1289">
            <v>0</v>
          </cell>
          <cell r="R1289">
            <v>0</v>
          </cell>
          <cell r="S1289">
            <v>2</v>
          </cell>
          <cell r="T1289">
            <v>23.46</v>
          </cell>
        </row>
        <row r="1290">
          <cell r="G1290" t="str">
            <v>5A000183</v>
          </cell>
          <cell r="H1290" t="str">
            <v>NON-FAST</v>
          </cell>
          <cell r="I1290" t="str">
            <v>Dead Stock</v>
          </cell>
          <cell r="J1290" t="str">
            <v>Pcs</v>
          </cell>
          <cell r="K1290">
            <v>23.12</v>
          </cell>
          <cell r="L1290">
            <v>4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4</v>
          </cell>
          <cell r="T1290">
            <v>92.48</v>
          </cell>
        </row>
        <row r="1291">
          <cell r="G1291" t="str">
            <v>667032</v>
          </cell>
          <cell r="H1291" t="str">
            <v>NON-FAST</v>
          </cell>
          <cell r="I1291">
            <v>0</v>
          </cell>
          <cell r="J1291" t="str">
            <v>Pcs</v>
          </cell>
          <cell r="K1291">
            <v>17.8</v>
          </cell>
          <cell r="L1291">
            <v>1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1</v>
          </cell>
          <cell r="T1291">
            <v>17.8</v>
          </cell>
        </row>
        <row r="1292">
          <cell r="G1292" t="str">
            <v>CM068301</v>
          </cell>
          <cell r="H1292" t="str">
            <v>NON-FAST</v>
          </cell>
          <cell r="I1292">
            <v>0</v>
          </cell>
          <cell r="J1292" t="str">
            <v>Pcs</v>
          </cell>
          <cell r="K1292">
            <v>75.41</v>
          </cell>
          <cell r="L1292">
            <v>4</v>
          </cell>
          <cell r="M1292">
            <v>0</v>
          </cell>
          <cell r="N1292">
            <v>0</v>
          </cell>
          <cell r="O1292">
            <v>0</v>
          </cell>
          <cell r="P1292">
            <v>0</v>
          </cell>
          <cell r="Q1292">
            <v>0</v>
          </cell>
          <cell r="R1292">
            <v>0</v>
          </cell>
          <cell r="S1292">
            <v>4</v>
          </cell>
          <cell r="T1292">
            <v>301.64</v>
          </cell>
        </row>
        <row r="1293">
          <cell r="G1293" t="str">
            <v>666558</v>
          </cell>
          <cell r="H1293" t="str">
            <v>NON-FAST</v>
          </cell>
          <cell r="I1293">
            <v>0</v>
          </cell>
          <cell r="J1293" t="str">
            <v>Pcs</v>
          </cell>
          <cell r="K1293">
            <v>4</v>
          </cell>
          <cell r="L1293">
            <v>4</v>
          </cell>
          <cell r="M1293">
            <v>0</v>
          </cell>
          <cell r="N1293">
            <v>0</v>
          </cell>
          <cell r="O1293">
            <v>0</v>
          </cell>
          <cell r="P1293">
            <v>0</v>
          </cell>
          <cell r="Q1293">
            <v>0</v>
          </cell>
          <cell r="R1293">
            <v>0</v>
          </cell>
          <cell r="S1293">
            <v>4</v>
          </cell>
          <cell r="T1293">
            <v>16</v>
          </cell>
        </row>
        <row r="1294">
          <cell r="G1294" t="str">
            <v>647078</v>
          </cell>
          <cell r="H1294" t="str">
            <v>FAST</v>
          </cell>
          <cell r="I1294" t="str">
            <v>Dead Stock</v>
          </cell>
          <cell r="J1294" t="str">
            <v>Set</v>
          </cell>
          <cell r="K1294">
            <v>16.510000000000002</v>
          </cell>
          <cell r="L1294">
            <v>4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4</v>
          </cell>
          <cell r="T1294">
            <v>66.040000000000006</v>
          </cell>
        </row>
        <row r="1295">
          <cell r="G1295" t="str">
            <v>1C000760</v>
          </cell>
          <cell r="H1295" t="str">
            <v>FAST</v>
          </cell>
          <cell r="I1295">
            <v>0</v>
          </cell>
          <cell r="J1295" t="str">
            <v>Set</v>
          </cell>
          <cell r="K1295">
            <v>10.7</v>
          </cell>
          <cell r="L1295">
            <v>1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1</v>
          </cell>
          <cell r="T1295">
            <v>10.7</v>
          </cell>
        </row>
        <row r="1296">
          <cell r="G1296" t="str">
            <v>CM085401</v>
          </cell>
          <cell r="H1296" t="str">
            <v>NON-FAST</v>
          </cell>
          <cell r="I1296" t="str">
            <v>Dead Stock</v>
          </cell>
          <cell r="J1296" t="str">
            <v>Pcs</v>
          </cell>
          <cell r="K1296">
            <v>18.739999999999998</v>
          </cell>
          <cell r="L1296">
            <v>7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7</v>
          </cell>
          <cell r="T1296">
            <v>131.17999999999998</v>
          </cell>
        </row>
        <row r="1297">
          <cell r="G1297" t="str">
            <v>56294R</v>
          </cell>
          <cell r="H1297" t="str">
            <v>FAST</v>
          </cell>
          <cell r="I1297" t="str">
            <v>Dead Stock</v>
          </cell>
          <cell r="J1297" t="str">
            <v>Pcs</v>
          </cell>
          <cell r="K1297">
            <v>9.8800000000000008</v>
          </cell>
          <cell r="L1297">
            <v>3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3</v>
          </cell>
          <cell r="T1297">
            <v>29.64</v>
          </cell>
        </row>
        <row r="1298">
          <cell r="G1298" t="str">
            <v>181746-VS</v>
          </cell>
          <cell r="H1298" t="str">
            <v>NON-FAST</v>
          </cell>
          <cell r="I1298" t="str">
            <v>Dead Stock</v>
          </cell>
          <cell r="J1298" t="str">
            <v>Pcs</v>
          </cell>
          <cell r="K1298">
            <v>0.64</v>
          </cell>
          <cell r="L1298">
            <v>20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20</v>
          </cell>
          <cell r="T1298">
            <v>12.8</v>
          </cell>
        </row>
        <row r="1299">
          <cell r="G1299" t="str">
            <v>292723</v>
          </cell>
          <cell r="H1299" t="str">
            <v>NON-FAST</v>
          </cell>
          <cell r="I1299">
            <v>0</v>
          </cell>
          <cell r="J1299" t="str">
            <v>Pcs</v>
          </cell>
          <cell r="K1299">
            <v>6.63</v>
          </cell>
          <cell r="L1299">
            <v>2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2</v>
          </cell>
          <cell r="T1299">
            <v>13.26</v>
          </cell>
        </row>
        <row r="1300">
          <cell r="G1300" t="str">
            <v>194423</v>
          </cell>
          <cell r="H1300" t="str">
            <v>NON-FAST</v>
          </cell>
          <cell r="I1300">
            <v>0</v>
          </cell>
          <cell r="J1300" t="str">
            <v>Pcs</v>
          </cell>
          <cell r="K1300">
            <v>0.36</v>
          </cell>
          <cell r="L1300">
            <v>9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9</v>
          </cell>
          <cell r="T1300">
            <v>3.2399999999999998</v>
          </cell>
        </row>
        <row r="1301">
          <cell r="G1301" t="str">
            <v>1C001155</v>
          </cell>
          <cell r="H1301" t="str">
            <v>NON-FAST</v>
          </cell>
          <cell r="I1301">
            <v>0</v>
          </cell>
          <cell r="J1301" t="str">
            <v>Pcs</v>
          </cell>
          <cell r="K1301">
            <v>21.07</v>
          </cell>
          <cell r="L1301">
            <v>1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1</v>
          </cell>
          <cell r="T1301">
            <v>21.07</v>
          </cell>
        </row>
        <row r="1302">
          <cell r="G1302" t="str">
            <v>CM1672015</v>
          </cell>
          <cell r="H1302" t="str">
            <v>NON-FAST</v>
          </cell>
          <cell r="I1302">
            <v>0</v>
          </cell>
          <cell r="J1302" t="str">
            <v>Pcs</v>
          </cell>
          <cell r="K1302">
            <v>68.599999999999994</v>
          </cell>
          <cell r="L1302">
            <v>3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3</v>
          </cell>
          <cell r="T1302">
            <v>205.79999999999998</v>
          </cell>
        </row>
        <row r="1303">
          <cell r="G1303" t="str">
            <v>217280</v>
          </cell>
          <cell r="H1303" t="str">
            <v>NON-FAST</v>
          </cell>
          <cell r="I1303">
            <v>0</v>
          </cell>
          <cell r="J1303" t="str">
            <v>Pcs</v>
          </cell>
          <cell r="K1303">
            <v>0.28000000000000003</v>
          </cell>
          <cell r="L1303">
            <v>25</v>
          </cell>
          <cell r="M1303">
            <v>0</v>
          </cell>
          <cell r="N1303">
            <v>0</v>
          </cell>
          <cell r="O1303">
            <v>0</v>
          </cell>
          <cell r="P1303">
            <v>0</v>
          </cell>
          <cell r="Q1303">
            <v>0</v>
          </cell>
          <cell r="R1303">
            <v>0</v>
          </cell>
          <cell r="S1303">
            <v>25</v>
          </cell>
          <cell r="T1303">
            <v>7.0000000000000009</v>
          </cell>
        </row>
        <row r="1304">
          <cell r="G1304" t="str">
            <v>668850</v>
          </cell>
          <cell r="H1304" t="str">
            <v>FAST</v>
          </cell>
          <cell r="I1304" t="str">
            <v>Dead Stock</v>
          </cell>
          <cell r="J1304" t="str">
            <v>Pcs</v>
          </cell>
          <cell r="K1304">
            <v>20.96</v>
          </cell>
          <cell r="L1304">
            <v>4</v>
          </cell>
          <cell r="M1304">
            <v>0</v>
          </cell>
          <cell r="N1304">
            <v>0</v>
          </cell>
          <cell r="O1304">
            <v>0</v>
          </cell>
          <cell r="P1304">
            <v>0</v>
          </cell>
          <cell r="Q1304">
            <v>0</v>
          </cell>
          <cell r="R1304">
            <v>0</v>
          </cell>
          <cell r="S1304">
            <v>4</v>
          </cell>
          <cell r="T1304">
            <v>83.84</v>
          </cell>
        </row>
        <row r="1305">
          <cell r="G1305" t="str">
            <v>B018204</v>
          </cell>
          <cell r="H1305" t="str">
            <v>NON-FAST</v>
          </cell>
          <cell r="I1305">
            <v>0</v>
          </cell>
          <cell r="J1305" t="str">
            <v>Pcs</v>
          </cell>
          <cell r="K1305">
            <v>5.84</v>
          </cell>
          <cell r="L1305">
            <v>8</v>
          </cell>
          <cell r="M1305">
            <v>0</v>
          </cell>
          <cell r="N1305">
            <v>0</v>
          </cell>
          <cell r="O1305">
            <v>0</v>
          </cell>
          <cell r="P1305">
            <v>0</v>
          </cell>
          <cell r="Q1305">
            <v>0</v>
          </cell>
          <cell r="R1305">
            <v>0</v>
          </cell>
          <cell r="S1305">
            <v>8</v>
          </cell>
          <cell r="T1305">
            <v>46.72</v>
          </cell>
        </row>
        <row r="1306">
          <cell r="G1306" t="str">
            <v>B017265</v>
          </cell>
          <cell r="H1306" t="str">
            <v>NON-FAST</v>
          </cell>
          <cell r="I1306" t="str">
            <v>Dead Stock</v>
          </cell>
          <cell r="J1306" t="str">
            <v>Pcs</v>
          </cell>
          <cell r="K1306">
            <v>29.03</v>
          </cell>
          <cell r="L1306">
            <v>4</v>
          </cell>
          <cell r="M1306">
            <v>0</v>
          </cell>
          <cell r="N1306">
            <v>0</v>
          </cell>
          <cell r="O1306">
            <v>0</v>
          </cell>
          <cell r="P1306">
            <v>0</v>
          </cell>
          <cell r="Q1306">
            <v>0</v>
          </cell>
          <cell r="R1306">
            <v>0</v>
          </cell>
          <cell r="S1306">
            <v>4</v>
          </cell>
          <cell r="T1306">
            <v>116.12</v>
          </cell>
        </row>
        <row r="1307">
          <cell r="G1307" t="str">
            <v>1C002574</v>
          </cell>
          <cell r="H1307" t="str">
            <v>NON-FAST</v>
          </cell>
          <cell r="I1307">
            <v>0</v>
          </cell>
          <cell r="J1307" t="str">
            <v>Pcs</v>
          </cell>
          <cell r="K1307">
            <v>88.61</v>
          </cell>
          <cell r="L1307">
            <v>1</v>
          </cell>
          <cell r="M1307">
            <v>0</v>
          </cell>
          <cell r="N1307">
            <v>0</v>
          </cell>
          <cell r="O1307">
            <v>0</v>
          </cell>
          <cell r="P1307">
            <v>0</v>
          </cell>
          <cell r="Q1307">
            <v>0</v>
          </cell>
          <cell r="R1307">
            <v>0</v>
          </cell>
          <cell r="S1307">
            <v>1</v>
          </cell>
          <cell r="T1307">
            <v>88.61</v>
          </cell>
        </row>
        <row r="1308">
          <cell r="G1308" t="str">
            <v>1C002575</v>
          </cell>
          <cell r="H1308" t="str">
            <v>NON-FAST</v>
          </cell>
          <cell r="I1308">
            <v>0</v>
          </cell>
          <cell r="J1308" t="str">
            <v>Pcs</v>
          </cell>
          <cell r="K1308">
            <v>88.61</v>
          </cell>
          <cell r="L1308">
            <v>1</v>
          </cell>
          <cell r="M1308">
            <v>0</v>
          </cell>
          <cell r="N1308">
            <v>0</v>
          </cell>
          <cell r="O1308">
            <v>0</v>
          </cell>
          <cell r="P1308">
            <v>0</v>
          </cell>
          <cell r="Q1308">
            <v>0</v>
          </cell>
          <cell r="R1308">
            <v>0</v>
          </cell>
          <cell r="S1308">
            <v>1</v>
          </cell>
          <cell r="T1308">
            <v>88.61</v>
          </cell>
        </row>
        <row r="1309">
          <cell r="G1309" t="str">
            <v>1A000428</v>
          </cell>
          <cell r="H1309" t="str">
            <v>NON-FAST</v>
          </cell>
          <cell r="I1309">
            <v>0</v>
          </cell>
          <cell r="J1309" t="str">
            <v>Pcs</v>
          </cell>
          <cell r="K1309">
            <v>14.42</v>
          </cell>
          <cell r="L1309">
            <v>4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4</v>
          </cell>
          <cell r="T1309">
            <v>57.68</v>
          </cell>
        </row>
        <row r="1310">
          <cell r="G1310" t="str">
            <v>B016913</v>
          </cell>
          <cell r="H1310" t="str">
            <v>NON-FAST</v>
          </cell>
          <cell r="I1310">
            <v>0</v>
          </cell>
          <cell r="J1310" t="str">
            <v>Pcs</v>
          </cell>
          <cell r="K1310">
            <v>22.03</v>
          </cell>
          <cell r="L1310">
            <v>4</v>
          </cell>
          <cell r="M1310">
            <v>0</v>
          </cell>
          <cell r="N1310">
            <v>0</v>
          </cell>
          <cell r="O1310">
            <v>0</v>
          </cell>
          <cell r="P1310">
            <v>0</v>
          </cell>
          <cell r="Q1310">
            <v>0</v>
          </cell>
          <cell r="R1310">
            <v>0</v>
          </cell>
          <cell r="S1310">
            <v>4</v>
          </cell>
          <cell r="T1310">
            <v>88.12</v>
          </cell>
        </row>
        <row r="1311">
          <cell r="G1311" t="str">
            <v>1A003745</v>
          </cell>
          <cell r="H1311" t="str">
            <v>NON-FAST</v>
          </cell>
          <cell r="I1311">
            <v>0</v>
          </cell>
          <cell r="J1311" t="str">
            <v>Pcs</v>
          </cell>
          <cell r="K1311">
            <v>7.83</v>
          </cell>
          <cell r="L1311">
            <v>8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8</v>
          </cell>
          <cell r="T1311">
            <v>62.64</v>
          </cell>
        </row>
        <row r="1312">
          <cell r="G1312" t="str">
            <v>1C000843R</v>
          </cell>
          <cell r="H1312" t="str">
            <v>NON-FAST</v>
          </cell>
          <cell r="I1312" t="str">
            <v>Dead Stock</v>
          </cell>
          <cell r="J1312" t="str">
            <v>Pcs</v>
          </cell>
          <cell r="K1312">
            <v>78.33</v>
          </cell>
          <cell r="L1312">
            <v>5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5</v>
          </cell>
          <cell r="T1312">
            <v>391.65</v>
          </cell>
        </row>
        <row r="1313">
          <cell r="G1313" t="str">
            <v>643034</v>
          </cell>
          <cell r="H1313" t="str">
            <v>NON-FAST</v>
          </cell>
          <cell r="I1313" t="str">
            <v>Dead Stock</v>
          </cell>
          <cell r="J1313" t="str">
            <v>Pcs</v>
          </cell>
          <cell r="K1313">
            <v>79.430000000000007</v>
          </cell>
          <cell r="L1313">
            <v>7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7</v>
          </cell>
          <cell r="T1313">
            <v>556.01</v>
          </cell>
        </row>
        <row r="1314">
          <cell r="G1314" t="str">
            <v>CM087705</v>
          </cell>
          <cell r="H1314" t="str">
            <v>NON-FAST</v>
          </cell>
          <cell r="I1314">
            <v>0</v>
          </cell>
          <cell r="J1314" t="str">
            <v>Pcs</v>
          </cell>
          <cell r="K1314">
            <v>43.46</v>
          </cell>
          <cell r="L1314">
            <v>4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4</v>
          </cell>
          <cell r="T1314">
            <v>173.84</v>
          </cell>
        </row>
        <row r="1315">
          <cell r="G1315" t="str">
            <v>680055</v>
          </cell>
          <cell r="H1315" t="str">
            <v>NON-FAST</v>
          </cell>
          <cell r="I1315" t="str">
            <v>Dead Stock</v>
          </cell>
          <cell r="J1315" t="str">
            <v>Pcs</v>
          </cell>
          <cell r="K1315">
            <v>22.36</v>
          </cell>
          <cell r="L1315">
            <v>3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3</v>
          </cell>
          <cell r="T1315">
            <v>67.08</v>
          </cell>
        </row>
        <row r="1316">
          <cell r="G1316" t="str">
            <v>B015454</v>
          </cell>
          <cell r="H1316" t="str">
            <v>NON-FAST</v>
          </cell>
          <cell r="I1316" t="str">
            <v>Dead Stock</v>
          </cell>
          <cell r="J1316" t="str">
            <v>Pcs</v>
          </cell>
          <cell r="K1316">
            <v>1.24</v>
          </cell>
          <cell r="L1316">
            <v>8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8</v>
          </cell>
          <cell r="T1316">
            <v>9.92</v>
          </cell>
        </row>
        <row r="1317">
          <cell r="G1317" t="str">
            <v>1B0016970000C</v>
          </cell>
          <cell r="H1317" t="str">
            <v>NON-FAST</v>
          </cell>
          <cell r="I1317">
            <v>0</v>
          </cell>
          <cell r="J1317" t="str">
            <v>Pcs</v>
          </cell>
          <cell r="K1317">
            <v>18.010000000000002</v>
          </cell>
          <cell r="L1317">
            <v>1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1</v>
          </cell>
          <cell r="T1317">
            <v>18.010000000000002</v>
          </cell>
        </row>
        <row r="1318">
          <cell r="G1318" t="str">
            <v>1A000621</v>
          </cell>
          <cell r="H1318" t="str">
            <v>NON-FAST</v>
          </cell>
          <cell r="I1318" t="str">
            <v>Dead Stock</v>
          </cell>
          <cell r="J1318" t="str">
            <v>Pcs</v>
          </cell>
          <cell r="K1318">
            <v>0.94</v>
          </cell>
          <cell r="L1318">
            <v>8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8</v>
          </cell>
          <cell r="T1318">
            <v>7.52</v>
          </cell>
        </row>
        <row r="1319">
          <cell r="G1319" t="str">
            <v>1B0016780000C</v>
          </cell>
          <cell r="H1319" t="str">
            <v>NON-FAST</v>
          </cell>
          <cell r="I1319">
            <v>0</v>
          </cell>
          <cell r="J1319" t="str">
            <v>Pcs</v>
          </cell>
          <cell r="K1319">
            <v>18.010000000000002</v>
          </cell>
          <cell r="L1319">
            <v>1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1</v>
          </cell>
          <cell r="T1319">
            <v>18.010000000000002</v>
          </cell>
        </row>
        <row r="1320">
          <cell r="G1320" t="str">
            <v>842204</v>
          </cell>
          <cell r="H1320" t="str">
            <v>NON-FAST</v>
          </cell>
          <cell r="I1320">
            <v>0</v>
          </cell>
          <cell r="J1320" t="str">
            <v>Pcs</v>
          </cell>
          <cell r="K1320">
            <v>5.42</v>
          </cell>
          <cell r="L1320">
            <v>4</v>
          </cell>
          <cell r="M1320">
            <v>0</v>
          </cell>
          <cell r="N1320">
            <v>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4</v>
          </cell>
          <cell r="T1320">
            <v>21.68</v>
          </cell>
        </row>
        <row r="1321">
          <cell r="G1321" t="str">
            <v>5A0001685</v>
          </cell>
          <cell r="H1321" t="str">
            <v>NON-FAST</v>
          </cell>
          <cell r="I1321" t="str">
            <v>Dead Stock</v>
          </cell>
          <cell r="J1321" t="str">
            <v>Pcs</v>
          </cell>
          <cell r="K1321">
            <v>33.74</v>
          </cell>
          <cell r="L1321">
            <v>8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8</v>
          </cell>
          <cell r="T1321">
            <v>269.92</v>
          </cell>
        </row>
        <row r="1322">
          <cell r="G1322" t="str">
            <v>680205</v>
          </cell>
          <cell r="H1322" t="str">
            <v>NON-FAST</v>
          </cell>
          <cell r="I1322" t="str">
            <v>Dead Stock</v>
          </cell>
          <cell r="J1322" t="str">
            <v>Pcs</v>
          </cell>
          <cell r="K1322">
            <v>131.22727272727272</v>
          </cell>
          <cell r="L1322">
            <v>4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4</v>
          </cell>
          <cell r="T1322">
            <v>524.90909090909088</v>
          </cell>
        </row>
        <row r="1323">
          <cell r="G1323" t="str">
            <v>642946</v>
          </cell>
          <cell r="H1323" t="str">
            <v>NON-FAST</v>
          </cell>
          <cell r="I1323">
            <v>0</v>
          </cell>
          <cell r="J1323" t="str">
            <v>Pcs</v>
          </cell>
          <cell r="K1323">
            <v>39.51</v>
          </cell>
          <cell r="L1323">
            <v>4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4</v>
          </cell>
          <cell r="T1323">
            <v>158.04</v>
          </cell>
        </row>
        <row r="1324">
          <cell r="G1324" t="str">
            <v>5A0002205</v>
          </cell>
          <cell r="H1324" t="str">
            <v>NON-FAST</v>
          </cell>
          <cell r="I1324">
            <v>0</v>
          </cell>
          <cell r="J1324" t="str">
            <v>Pcs</v>
          </cell>
          <cell r="K1324">
            <v>12.59</v>
          </cell>
          <cell r="L1324">
            <v>4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4</v>
          </cell>
          <cell r="T1324">
            <v>50.36</v>
          </cell>
        </row>
        <row r="1325">
          <cell r="G1325" t="str">
            <v>651034</v>
          </cell>
          <cell r="H1325" t="str">
            <v>NON-FAST</v>
          </cell>
          <cell r="I1325">
            <v>0</v>
          </cell>
          <cell r="J1325" t="str">
            <v>Pcs</v>
          </cell>
          <cell r="K1325">
            <v>17.78</v>
          </cell>
          <cell r="L1325">
            <v>4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4</v>
          </cell>
          <cell r="T1325">
            <v>71.12</v>
          </cell>
        </row>
        <row r="1326">
          <cell r="G1326" t="str">
            <v>1A001147</v>
          </cell>
          <cell r="H1326" t="str">
            <v>NON-FAST</v>
          </cell>
          <cell r="I1326">
            <v>0</v>
          </cell>
          <cell r="J1326" t="str">
            <v>Pcs</v>
          </cell>
          <cell r="K1326">
            <v>4.03</v>
          </cell>
          <cell r="L1326">
            <v>8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8</v>
          </cell>
          <cell r="T1326">
            <v>32.24</v>
          </cell>
        </row>
        <row r="1327">
          <cell r="G1327" t="str">
            <v>B016453</v>
          </cell>
          <cell r="H1327" t="str">
            <v>NON-FAST</v>
          </cell>
          <cell r="I1327">
            <v>0</v>
          </cell>
          <cell r="J1327" t="str">
            <v>Pcs</v>
          </cell>
          <cell r="K1327">
            <v>0.7</v>
          </cell>
          <cell r="L1327">
            <v>8</v>
          </cell>
          <cell r="M1327">
            <v>0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8</v>
          </cell>
          <cell r="T1327">
            <v>5.6</v>
          </cell>
        </row>
        <row r="1328">
          <cell r="G1328" t="str">
            <v>B017409</v>
          </cell>
          <cell r="H1328" t="str">
            <v>NON-FAST</v>
          </cell>
          <cell r="I1328">
            <v>0</v>
          </cell>
          <cell r="J1328" t="str">
            <v>Pcs</v>
          </cell>
          <cell r="K1328">
            <v>4.32</v>
          </cell>
          <cell r="L1328">
            <v>4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4</v>
          </cell>
          <cell r="T1328">
            <v>17.28</v>
          </cell>
        </row>
        <row r="1329">
          <cell r="G1329" t="str">
            <v>1A003867</v>
          </cell>
          <cell r="H1329" t="str">
            <v>NON-FAST</v>
          </cell>
          <cell r="I1329">
            <v>0</v>
          </cell>
          <cell r="J1329" t="str">
            <v>Pcs</v>
          </cell>
          <cell r="K1329">
            <v>9.7272727272727266</v>
          </cell>
          <cell r="L1329">
            <v>4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4</v>
          </cell>
          <cell r="T1329">
            <v>38.909090909090907</v>
          </cell>
        </row>
        <row r="1330">
          <cell r="G1330" t="str">
            <v>673610000C</v>
          </cell>
          <cell r="H1330" t="str">
            <v>NON-FAST</v>
          </cell>
          <cell r="I1330">
            <v>0</v>
          </cell>
          <cell r="J1330" t="str">
            <v>Pcs</v>
          </cell>
          <cell r="K1330">
            <v>0.92</v>
          </cell>
          <cell r="L1330">
            <v>8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8</v>
          </cell>
          <cell r="T1330">
            <v>7.36</v>
          </cell>
        </row>
        <row r="1331">
          <cell r="G1331" t="str">
            <v>B015441</v>
          </cell>
          <cell r="H1331" t="str">
            <v>NON-FAST</v>
          </cell>
          <cell r="I1331">
            <v>0</v>
          </cell>
          <cell r="J1331" t="str">
            <v>Pcs</v>
          </cell>
          <cell r="K1331">
            <v>0.65</v>
          </cell>
          <cell r="L1331">
            <v>8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8</v>
          </cell>
          <cell r="T1331">
            <v>5.2</v>
          </cell>
        </row>
        <row r="1332">
          <cell r="G1332" t="str">
            <v>B015442</v>
          </cell>
          <cell r="H1332" t="str">
            <v>NON-FAST</v>
          </cell>
          <cell r="I1332">
            <v>0</v>
          </cell>
          <cell r="J1332" t="str">
            <v>Pcs</v>
          </cell>
          <cell r="K1332">
            <v>0.9</v>
          </cell>
          <cell r="L1332">
            <v>8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8</v>
          </cell>
          <cell r="T1332">
            <v>7.2</v>
          </cell>
        </row>
        <row r="1333">
          <cell r="G1333" t="str">
            <v>B015443</v>
          </cell>
          <cell r="H1333" t="str">
            <v>NON-FAST</v>
          </cell>
          <cell r="I1333">
            <v>0</v>
          </cell>
          <cell r="J1333" t="str">
            <v>Pcs</v>
          </cell>
          <cell r="K1333">
            <v>1.01</v>
          </cell>
          <cell r="L1333">
            <v>8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8</v>
          </cell>
          <cell r="T1333">
            <v>8.08</v>
          </cell>
        </row>
        <row r="1334">
          <cell r="G1334" t="str">
            <v>1B000042</v>
          </cell>
          <cell r="H1334" t="str">
            <v>NON-FAST</v>
          </cell>
          <cell r="I1334" t="str">
            <v>Dead Stock</v>
          </cell>
          <cell r="J1334" t="str">
            <v>Pcs</v>
          </cell>
          <cell r="K1334">
            <v>3.07</v>
          </cell>
          <cell r="L1334">
            <v>4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4</v>
          </cell>
          <cell r="T1334">
            <v>12.28</v>
          </cell>
        </row>
        <row r="1335">
          <cell r="G1335" t="str">
            <v>1A000174</v>
          </cell>
          <cell r="H1335" t="str">
            <v>NON-FAST</v>
          </cell>
          <cell r="I1335">
            <v>0</v>
          </cell>
          <cell r="J1335" t="str">
            <v>Pcs</v>
          </cell>
          <cell r="K1335">
            <v>1.1200000000000001</v>
          </cell>
          <cell r="L1335">
            <v>4</v>
          </cell>
          <cell r="M1335">
            <v>0</v>
          </cell>
          <cell r="N1335">
            <v>0</v>
          </cell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4</v>
          </cell>
          <cell r="T1335">
            <v>4.4800000000000004</v>
          </cell>
        </row>
        <row r="1336">
          <cell r="G1336" t="str">
            <v>B017495</v>
          </cell>
          <cell r="H1336" t="str">
            <v>NON-FAST</v>
          </cell>
          <cell r="I1336">
            <v>0</v>
          </cell>
          <cell r="J1336" t="str">
            <v>Pcs</v>
          </cell>
          <cell r="K1336">
            <v>37.18</v>
          </cell>
          <cell r="L1336">
            <v>2</v>
          </cell>
          <cell r="M1336">
            <v>0</v>
          </cell>
          <cell r="N1336">
            <v>0</v>
          </cell>
          <cell r="O1336">
            <v>0</v>
          </cell>
          <cell r="P1336">
            <v>0</v>
          </cell>
          <cell r="Q1336">
            <v>0</v>
          </cell>
          <cell r="R1336">
            <v>0</v>
          </cell>
          <cell r="S1336">
            <v>2</v>
          </cell>
          <cell r="T1336">
            <v>74.36</v>
          </cell>
        </row>
        <row r="1337">
          <cell r="G1337" t="str">
            <v>CM167102</v>
          </cell>
          <cell r="H1337" t="str">
            <v>NON-FAST</v>
          </cell>
          <cell r="I1337">
            <v>0</v>
          </cell>
          <cell r="J1337" t="str">
            <v>Pcs</v>
          </cell>
          <cell r="K1337">
            <v>74.63</v>
          </cell>
          <cell r="L1337">
            <v>4</v>
          </cell>
          <cell r="M1337">
            <v>0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4</v>
          </cell>
          <cell r="T1337">
            <v>298.52</v>
          </cell>
        </row>
        <row r="1338">
          <cell r="G1338" t="str">
            <v>680147</v>
          </cell>
          <cell r="H1338" t="str">
            <v>NON-FAST</v>
          </cell>
          <cell r="I1338" t="str">
            <v>Dead Stock</v>
          </cell>
          <cell r="J1338" t="str">
            <v>Pcs</v>
          </cell>
          <cell r="K1338">
            <v>0.28999999999999998</v>
          </cell>
          <cell r="L1338">
            <v>8</v>
          </cell>
          <cell r="M1338">
            <v>0</v>
          </cell>
          <cell r="N1338">
            <v>0</v>
          </cell>
          <cell r="O1338">
            <v>0</v>
          </cell>
          <cell r="P1338">
            <v>0</v>
          </cell>
          <cell r="Q1338">
            <v>0</v>
          </cell>
          <cell r="R1338">
            <v>0</v>
          </cell>
          <cell r="S1338">
            <v>8</v>
          </cell>
          <cell r="T1338">
            <v>2.3199999999999998</v>
          </cell>
        </row>
        <row r="1339">
          <cell r="G1339" t="str">
            <v>673638</v>
          </cell>
          <cell r="H1339" t="str">
            <v>NON-FAST</v>
          </cell>
          <cell r="I1339" t="str">
            <v>Dead Stock</v>
          </cell>
          <cell r="J1339" t="str">
            <v>Pcs</v>
          </cell>
          <cell r="K1339">
            <v>10.95</v>
          </cell>
          <cell r="L1339">
            <v>5</v>
          </cell>
          <cell r="M1339">
            <v>0</v>
          </cell>
          <cell r="N1339">
            <v>0</v>
          </cell>
          <cell r="O1339">
            <v>0</v>
          </cell>
          <cell r="P1339">
            <v>0</v>
          </cell>
          <cell r="Q1339">
            <v>1</v>
          </cell>
          <cell r="R1339">
            <v>1</v>
          </cell>
          <cell r="S1339">
            <v>4</v>
          </cell>
          <cell r="T1339">
            <v>43.8</v>
          </cell>
        </row>
        <row r="1340">
          <cell r="G1340" t="str">
            <v>673639</v>
          </cell>
          <cell r="H1340" t="str">
            <v>NON-FAST</v>
          </cell>
          <cell r="I1340" t="str">
            <v>Dead Stock</v>
          </cell>
          <cell r="J1340" t="str">
            <v>Pcs</v>
          </cell>
          <cell r="K1340">
            <v>10.95</v>
          </cell>
          <cell r="L1340">
            <v>2</v>
          </cell>
          <cell r="M1340">
            <v>0</v>
          </cell>
          <cell r="N1340">
            <v>0</v>
          </cell>
          <cell r="O1340">
            <v>0</v>
          </cell>
          <cell r="P1340">
            <v>0</v>
          </cell>
          <cell r="Q1340">
            <v>0</v>
          </cell>
          <cell r="R1340">
            <v>0</v>
          </cell>
          <cell r="S1340">
            <v>2</v>
          </cell>
          <cell r="T1340">
            <v>21.9</v>
          </cell>
        </row>
        <row r="1341">
          <cell r="G1341" t="str">
            <v>1D000556R</v>
          </cell>
          <cell r="H1341" t="str">
            <v>NON-FAST</v>
          </cell>
          <cell r="I1341" t="str">
            <v>Dead Stock</v>
          </cell>
          <cell r="J1341" t="str">
            <v>Pcs</v>
          </cell>
          <cell r="K1341">
            <v>59.28</v>
          </cell>
          <cell r="L1341">
            <v>3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3</v>
          </cell>
          <cell r="T1341">
            <v>177.84</v>
          </cell>
        </row>
        <row r="1342">
          <cell r="G1342" t="str">
            <v>1D000124</v>
          </cell>
          <cell r="H1342" t="str">
            <v>NON-FAST</v>
          </cell>
          <cell r="I1342" t="str">
            <v>Dead Stock</v>
          </cell>
          <cell r="J1342" t="str">
            <v>Pcs</v>
          </cell>
          <cell r="K1342">
            <v>33.840000000000003</v>
          </cell>
          <cell r="L1342">
            <v>8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8</v>
          </cell>
          <cell r="T1342">
            <v>270.72000000000003</v>
          </cell>
        </row>
        <row r="1343">
          <cell r="G1343" t="str">
            <v>CM267107</v>
          </cell>
          <cell r="H1343" t="str">
            <v>NON-FAST</v>
          </cell>
          <cell r="I1343" t="str">
            <v>Dead Stock</v>
          </cell>
          <cell r="J1343" t="str">
            <v>Pcs</v>
          </cell>
          <cell r="K1343">
            <v>217.95</v>
          </cell>
          <cell r="L1343">
            <v>1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1</v>
          </cell>
          <cell r="T1343">
            <v>217.95</v>
          </cell>
        </row>
        <row r="1344">
          <cell r="G1344" t="str">
            <v>B018071</v>
          </cell>
          <cell r="H1344" t="str">
            <v>NON-FAST</v>
          </cell>
          <cell r="I1344">
            <v>0</v>
          </cell>
          <cell r="J1344" t="str">
            <v>Pcs</v>
          </cell>
          <cell r="K1344">
            <v>0.49</v>
          </cell>
          <cell r="L1344">
            <v>7</v>
          </cell>
          <cell r="M1344">
            <v>0</v>
          </cell>
          <cell r="N1344">
            <v>0</v>
          </cell>
          <cell r="O1344">
            <v>0</v>
          </cell>
          <cell r="P1344">
            <v>0</v>
          </cell>
          <cell r="Q1344">
            <v>0</v>
          </cell>
          <cell r="R1344">
            <v>0</v>
          </cell>
          <cell r="S1344">
            <v>7</v>
          </cell>
          <cell r="T1344">
            <v>3.4299999999999997</v>
          </cell>
        </row>
        <row r="1345">
          <cell r="G1345" t="str">
            <v>B017979</v>
          </cell>
          <cell r="H1345" t="str">
            <v>NON-FAST</v>
          </cell>
          <cell r="I1345">
            <v>0</v>
          </cell>
          <cell r="J1345" t="str">
            <v>Pcs</v>
          </cell>
          <cell r="K1345">
            <v>47.05</v>
          </cell>
          <cell r="L1345">
            <v>4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4</v>
          </cell>
          <cell r="T1345">
            <v>188.2</v>
          </cell>
        </row>
        <row r="1346">
          <cell r="G1346" t="str">
            <v>680228</v>
          </cell>
          <cell r="H1346" t="str">
            <v>NON-FAST</v>
          </cell>
          <cell r="I1346" t="str">
            <v>Dead Stock</v>
          </cell>
          <cell r="J1346" t="str">
            <v>Pcs</v>
          </cell>
          <cell r="K1346">
            <v>12.92</v>
          </cell>
          <cell r="L1346">
            <v>8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8</v>
          </cell>
          <cell r="T1346">
            <v>103.36</v>
          </cell>
        </row>
        <row r="1347">
          <cell r="G1347" t="str">
            <v>1C001582</v>
          </cell>
          <cell r="H1347" t="str">
            <v>NON-FAST</v>
          </cell>
          <cell r="I1347">
            <v>0</v>
          </cell>
          <cell r="J1347" t="str">
            <v>Pcs</v>
          </cell>
          <cell r="K1347">
            <v>28.52</v>
          </cell>
          <cell r="L1347">
            <v>1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1</v>
          </cell>
          <cell r="T1347">
            <v>28.52</v>
          </cell>
        </row>
        <row r="1348">
          <cell r="G1348" t="str">
            <v>1B001676</v>
          </cell>
          <cell r="H1348" t="str">
            <v>NON-FAST</v>
          </cell>
          <cell r="I1348">
            <v>0</v>
          </cell>
          <cell r="J1348" t="str">
            <v>Pcs</v>
          </cell>
          <cell r="K1348">
            <v>48.52</v>
          </cell>
          <cell r="L1348">
            <v>2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2</v>
          </cell>
          <cell r="T1348">
            <v>97.04</v>
          </cell>
        </row>
        <row r="1349">
          <cell r="G1349" t="str">
            <v>1D001232</v>
          </cell>
          <cell r="H1349" t="str">
            <v>NON-FAST</v>
          </cell>
          <cell r="I1349" t="str">
            <v>Dead Stock</v>
          </cell>
          <cell r="J1349" t="str">
            <v>Pcs</v>
          </cell>
          <cell r="K1349">
            <v>56.3</v>
          </cell>
          <cell r="L1349">
            <v>2</v>
          </cell>
          <cell r="M1349">
            <v>0</v>
          </cell>
          <cell r="N1349">
            <v>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2</v>
          </cell>
          <cell r="T1349">
            <v>112.6</v>
          </cell>
        </row>
        <row r="1350">
          <cell r="G1350" t="str">
            <v>642650</v>
          </cell>
          <cell r="H1350" t="str">
            <v>NON-FAST</v>
          </cell>
          <cell r="I1350" t="str">
            <v>Dead Stock</v>
          </cell>
          <cell r="J1350" t="str">
            <v>Pcs</v>
          </cell>
          <cell r="K1350">
            <v>22.36</v>
          </cell>
          <cell r="L1350">
            <v>9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9</v>
          </cell>
          <cell r="T1350">
            <v>201.24</v>
          </cell>
        </row>
        <row r="1351">
          <cell r="G1351" t="str">
            <v>1D001233</v>
          </cell>
          <cell r="H1351" t="str">
            <v>NON-FAST</v>
          </cell>
          <cell r="I1351" t="str">
            <v>Dead Stock</v>
          </cell>
          <cell r="J1351" t="str">
            <v>Pcs</v>
          </cell>
          <cell r="K1351">
            <v>56.3</v>
          </cell>
          <cell r="L1351">
            <v>2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2</v>
          </cell>
          <cell r="T1351">
            <v>112.6</v>
          </cell>
        </row>
        <row r="1352">
          <cell r="G1352" t="str">
            <v>642651</v>
          </cell>
          <cell r="H1352" t="str">
            <v>NON-FAST</v>
          </cell>
          <cell r="I1352" t="str">
            <v>Dead Stock</v>
          </cell>
          <cell r="J1352" t="str">
            <v>Pcs</v>
          </cell>
          <cell r="K1352">
            <v>22.36</v>
          </cell>
          <cell r="L1352">
            <v>9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9</v>
          </cell>
          <cell r="T1352">
            <v>201.24</v>
          </cell>
        </row>
        <row r="1353">
          <cell r="G1353" t="str">
            <v>1C0008405</v>
          </cell>
          <cell r="H1353" t="str">
            <v>NON-FAST</v>
          </cell>
          <cell r="I1353">
            <v>0</v>
          </cell>
          <cell r="J1353" t="str">
            <v>Pcs</v>
          </cell>
          <cell r="K1353">
            <v>5.85</v>
          </cell>
          <cell r="L1353">
            <v>5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5</v>
          </cell>
          <cell r="T1353">
            <v>29.25</v>
          </cell>
        </row>
        <row r="1354">
          <cell r="G1354" t="str">
            <v>1C000363</v>
          </cell>
          <cell r="H1354" t="str">
            <v>NON-FAST</v>
          </cell>
          <cell r="I1354">
            <v>0</v>
          </cell>
          <cell r="J1354" t="str">
            <v>Pcs</v>
          </cell>
          <cell r="K1354">
            <v>23.46</v>
          </cell>
          <cell r="L1354">
            <v>2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2</v>
          </cell>
          <cell r="T1354">
            <v>46.92</v>
          </cell>
        </row>
        <row r="1355">
          <cell r="G1355" t="str">
            <v>1C000711</v>
          </cell>
          <cell r="H1355" t="str">
            <v>NON-FAST</v>
          </cell>
          <cell r="I1355" t="str">
            <v>Dead Stock</v>
          </cell>
          <cell r="J1355" t="str">
            <v>Pcs</v>
          </cell>
          <cell r="K1355">
            <v>65.02</v>
          </cell>
          <cell r="L1355">
            <v>5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5</v>
          </cell>
          <cell r="T1355">
            <v>325.09999999999997</v>
          </cell>
        </row>
        <row r="1356">
          <cell r="G1356" t="str">
            <v>1C0015615</v>
          </cell>
          <cell r="H1356" t="str">
            <v>NON-FAST</v>
          </cell>
          <cell r="I1356">
            <v>0</v>
          </cell>
          <cell r="J1356" t="str">
            <v>Pcs</v>
          </cell>
          <cell r="K1356">
            <v>102.67</v>
          </cell>
          <cell r="L1356">
            <v>1</v>
          </cell>
          <cell r="M1356">
            <v>0</v>
          </cell>
          <cell r="N1356">
            <v>0</v>
          </cell>
          <cell r="O1356">
            <v>0</v>
          </cell>
          <cell r="P1356">
            <v>0</v>
          </cell>
          <cell r="Q1356">
            <v>0</v>
          </cell>
          <cell r="R1356">
            <v>0</v>
          </cell>
          <cell r="S1356">
            <v>1</v>
          </cell>
          <cell r="T1356">
            <v>102.67</v>
          </cell>
        </row>
        <row r="1357">
          <cell r="G1357" t="str">
            <v>1C000383</v>
          </cell>
          <cell r="H1357" t="str">
            <v>NON-FAST</v>
          </cell>
          <cell r="I1357">
            <v>0</v>
          </cell>
          <cell r="J1357" t="str">
            <v>Pcs</v>
          </cell>
          <cell r="K1357">
            <v>29.76</v>
          </cell>
          <cell r="L1357">
            <v>4</v>
          </cell>
          <cell r="M1357">
            <v>0</v>
          </cell>
          <cell r="N1357">
            <v>0</v>
          </cell>
          <cell r="O1357">
            <v>0</v>
          </cell>
          <cell r="P1357">
            <v>0</v>
          </cell>
          <cell r="Q1357">
            <v>0</v>
          </cell>
          <cell r="R1357">
            <v>0</v>
          </cell>
          <cell r="S1357">
            <v>4</v>
          </cell>
          <cell r="T1357">
            <v>119.04</v>
          </cell>
        </row>
        <row r="1358">
          <cell r="G1358" t="str">
            <v>8799715</v>
          </cell>
          <cell r="H1358" t="str">
            <v>NON-FAST</v>
          </cell>
          <cell r="I1358">
            <v>0</v>
          </cell>
          <cell r="J1358" t="str">
            <v>Pcs</v>
          </cell>
          <cell r="K1358">
            <v>39.409090909090907</v>
          </cell>
          <cell r="L1358">
            <v>3</v>
          </cell>
          <cell r="M1358">
            <v>0</v>
          </cell>
          <cell r="N1358">
            <v>0</v>
          </cell>
          <cell r="O1358">
            <v>0</v>
          </cell>
          <cell r="P1358">
            <v>0</v>
          </cell>
          <cell r="Q1358">
            <v>0</v>
          </cell>
          <cell r="R1358">
            <v>0</v>
          </cell>
          <cell r="S1358">
            <v>3</v>
          </cell>
          <cell r="T1358">
            <v>118.22727272727272</v>
          </cell>
        </row>
        <row r="1359">
          <cell r="G1359" t="str">
            <v>680057</v>
          </cell>
          <cell r="H1359" t="str">
            <v>NON-FAST</v>
          </cell>
          <cell r="I1359" t="str">
            <v>Dead Stock</v>
          </cell>
          <cell r="J1359" t="str">
            <v>Pcs</v>
          </cell>
          <cell r="K1359">
            <v>14.33</v>
          </cell>
          <cell r="L1359">
            <v>8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0</v>
          </cell>
          <cell r="R1359">
            <v>0</v>
          </cell>
          <cell r="S1359">
            <v>8</v>
          </cell>
          <cell r="T1359">
            <v>114.64</v>
          </cell>
        </row>
        <row r="1360">
          <cell r="G1360" t="str">
            <v>675421</v>
          </cell>
          <cell r="H1360" t="str">
            <v>NON-FAST</v>
          </cell>
          <cell r="I1360">
            <v>0</v>
          </cell>
          <cell r="J1360" t="str">
            <v>Pcs</v>
          </cell>
          <cell r="K1360">
            <v>2.68</v>
          </cell>
          <cell r="L1360">
            <v>4</v>
          </cell>
          <cell r="M1360">
            <v>0</v>
          </cell>
          <cell r="N1360">
            <v>0</v>
          </cell>
          <cell r="O1360">
            <v>0</v>
          </cell>
          <cell r="P1360">
            <v>0</v>
          </cell>
          <cell r="Q1360">
            <v>0</v>
          </cell>
          <cell r="R1360">
            <v>0</v>
          </cell>
          <cell r="S1360">
            <v>4</v>
          </cell>
          <cell r="T1360">
            <v>10.72</v>
          </cell>
        </row>
        <row r="1361">
          <cell r="G1361" t="str">
            <v>080341</v>
          </cell>
          <cell r="H1361" t="str">
            <v>NON-FAST</v>
          </cell>
          <cell r="I1361" t="str">
            <v>Dead Stock</v>
          </cell>
          <cell r="J1361" t="str">
            <v>Pcs</v>
          </cell>
          <cell r="K1361">
            <v>1.97</v>
          </cell>
          <cell r="L1361">
            <v>5</v>
          </cell>
          <cell r="M1361">
            <v>0</v>
          </cell>
          <cell r="N1361">
            <v>0</v>
          </cell>
          <cell r="O1361">
            <v>0</v>
          </cell>
          <cell r="P1361">
            <v>0</v>
          </cell>
          <cell r="Q1361">
            <v>0</v>
          </cell>
          <cell r="R1361">
            <v>0</v>
          </cell>
          <cell r="S1361">
            <v>5</v>
          </cell>
          <cell r="T1361">
            <v>9.85</v>
          </cell>
        </row>
        <row r="1362">
          <cell r="G1362" t="str">
            <v>641901</v>
          </cell>
          <cell r="H1362" t="str">
            <v>NON-FAST</v>
          </cell>
          <cell r="I1362" t="str">
            <v>Dead Stock</v>
          </cell>
          <cell r="J1362" t="str">
            <v>Pcs</v>
          </cell>
          <cell r="K1362">
            <v>15.96</v>
          </cell>
          <cell r="L1362">
            <v>4</v>
          </cell>
          <cell r="M1362">
            <v>0</v>
          </cell>
          <cell r="N1362">
            <v>0</v>
          </cell>
          <cell r="O1362">
            <v>0</v>
          </cell>
          <cell r="P1362">
            <v>0</v>
          </cell>
          <cell r="Q1362">
            <v>0</v>
          </cell>
          <cell r="R1362">
            <v>0</v>
          </cell>
          <cell r="S1362">
            <v>4</v>
          </cell>
          <cell r="T1362">
            <v>63.84</v>
          </cell>
        </row>
        <row r="1363">
          <cell r="G1363" t="str">
            <v>CM255202</v>
          </cell>
          <cell r="H1363" t="str">
            <v>NON-FAST</v>
          </cell>
          <cell r="I1363" t="str">
            <v>Dead Stock</v>
          </cell>
          <cell r="J1363" t="str">
            <v>Pcs</v>
          </cell>
          <cell r="K1363">
            <v>16.309999999999999</v>
          </cell>
          <cell r="L1363">
            <v>4</v>
          </cell>
          <cell r="M1363">
            <v>0</v>
          </cell>
          <cell r="N1363">
            <v>0</v>
          </cell>
          <cell r="O1363">
            <v>0</v>
          </cell>
          <cell r="P1363">
            <v>0</v>
          </cell>
          <cell r="Q1363">
            <v>0</v>
          </cell>
          <cell r="R1363">
            <v>0</v>
          </cell>
          <cell r="S1363">
            <v>4</v>
          </cell>
          <cell r="T1363">
            <v>65.239999999999995</v>
          </cell>
        </row>
        <row r="1364">
          <cell r="G1364" t="str">
            <v>641725</v>
          </cell>
          <cell r="H1364" t="str">
            <v>NON-FAST</v>
          </cell>
          <cell r="I1364">
            <v>0</v>
          </cell>
          <cell r="J1364" t="str">
            <v>Pcs</v>
          </cell>
          <cell r="K1364">
            <v>0.98</v>
          </cell>
          <cell r="L1364">
            <v>6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0</v>
          </cell>
          <cell r="S1364">
            <v>6</v>
          </cell>
          <cell r="T1364">
            <v>5.88</v>
          </cell>
        </row>
        <row r="1365">
          <cell r="G1365" t="str">
            <v>1D000261</v>
          </cell>
          <cell r="H1365" t="str">
            <v>NON-FAST</v>
          </cell>
          <cell r="I1365">
            <v>0</v>
          </cell>
          <cell r="J1365" t="str">
            <v>Pcs</v>
          </cell>
          <cell r="K1365">
            <v>7.8</v>
          </cell>
          <cell r="L1365">
            <v>14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14</v>
          </cell>
          <cell r="T1365">
            <v>109.2</v>
          </cell>
        </row>
        <row r="1366">
          <cell r="G1366" t="str">
            <v>B018873</v>
          </cell>
          <cell r="H1366" t="str">
            <v>NON-FAST</v>
          </cell>
          <cell r="I1366">
            <v>0</v>
          </cell>
          <cell r="J1366" t="str">
            <v>Pcs</v>
          </cell>
          <cell r="K1366">
            <v>1.42</v>
          </cell>
          <cell r="L1366">
            <v>4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4</v>
          </cell>
          <cell r="T1366">
            <v>5.68</v>
          </cell>
        </row>
        <row r="1367">
          <cell r="G1367" t="str">
            <v>642662</v>
          </cell>
          <cell r="H1367" t="str">
            <v>NON-FAST</v>
          </cell>
          <cell r="I1367" t="str">
            <v>Dead Stock</v>
          </cell>
          <cell r="J1367" t="str">
            <v>Pcs</v>
          </cell>
          <cell r="K1367">
            <v>9.69</v>
          </cell>
          <cell r="L1367">
            <v>3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3</v>
          </cell>
          <cell r="T1367">
            <v>29.07</v>
          </cell>
        </row>
        <row r="1368">
          <cell r="G1368" t="str">
            <v>1B001270</v>
          </cell>
          <cell r="H1368" t="str">
            <v>NON-FAST</v>
          </cell>
          <cell r="I1368" t="str">
            <v>Dead Stock</v>
          </cell>
          <cell r="J1368" t="str">
            <v>Pcs</v>
          </cell>
          <cell r="K1368">
            <v>8.06</v>
          </cell>
          <cell r="L1368">
            <v>4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4</v>
          </cell>
          <cell r="T1368">
            <v>32.24</v>
          </cell>
        </row>
        <row r="1369">
          <cell r="G1369" t="str">
            <v>1D000353</v>
          </cell>
          <cell r="H1369" t="str">
            <v>NON-FAST</v>
          </cell>
          <cell r="I1369" t="str">
            <v>Dead Stock</v>
          </cell>
          <cell r="J1369" t="str">
            <v>Pcs</v>
          </cell>
          <cell r="K1369">
            <v>38.36</v>
          </cell>
          <cell r="L1369">
            <v>4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4</v>
          </cell>
          <cell r="T1369">
            <v>153.44</v>
          </cell>
        </row>
        <row r="1370">
          <cell r="G1370" t="str">
            <v>CM002910</v>
          </cell>
          <cell r="H1370" t="str">
            <v>NON-FAST</v>
          </cell>
          <cell r="I1370">
            <v>0</v>
          </cell>
          <cell r="J1370" t="str">
            <v>Pcs</v>
          </cell>
          <cell r="K1370">
            <v>0.14000000000000001</v>
          </cell>
          <cell r="L1370">
            <v>20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20</v>
          </cell>
          <cell r="T1370">
            <v>2.8000000000000003</v>
          </cell>
        </row>
        <row r="1371">
          <cell r="G1371" t="str">
            <v>58200R</v>
          </cell>
          <cell r="H1371" t="str">
            <v>NON-FAST</v>
          </cell>
          <cell r="I1371">
            <v>0</v>
          </cell>
          <cell r="J1371" t="str">
            <v>Pcs</v>
          </cell>
          <cell r="K1371">
            <v>11.93</v>
          </cell>
          <cell r="L1371">
            <v>4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4</v>
          </cell>
          <cell r="T1371">
            <v>47.72</v>
          </cell>
        </row>
        <row r="1372">
          <cell r="G1372" t="str">
            <v>1D001062</v>
          </cell>
          <cell r="H1372" t="str">
            <v>NON-FAST</v>
          </cell>
          <cell r="I1372">
            <v>0</v>
          </cell>
          <cell r="J1372" t="str">
            <v>Pcs</v>
          </cell>
          <cell r="K1372">
            <v>53.73</v>
          </cell>
          <cell r="L1372">
            <v>1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1</v>
          </cell>
          <cell r="T1372">
            <v>53.73</v>
          </cell>
        </row>
        <row r="1373">
          <cell r="G1373" t="str">
            <v>1B000247</v>
          </cell>
          <cell r="H1373" t="str">
            <v>NON-FAST</v>
          </cell>
          <cell r="I1373">
            <v>0</v>
          </cell>
          <cell r="J1373" t="str">
            <v>Pcs</v>
          </cell>
          <cell r="K1373">
            <v>16.329999999999998</v>
          </cell>
          <cell r="L1373">
            <v>4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4</v>
          </cell>
          <cell r="T1373">
            <v>65.319999999999993</v>
          </cell>
        </row>
        <row r="1374">
          <cell r="G1374" t="str">
            <v>675418</v>
          </cell>
          <cell r="H1374" t="str">
            <v>NON-FAST</v>
          </cell>
          <cell r="I1374">
            <v>0</v>
          </cell>
          <cell r="J1374" t="str">
            <v>Pcs</v>
          </cell>
          <cell r="K1374">
            <v>2.99</v>
          </cell>
          <cell r="L1374">
            <v>3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3</v>
          </cell>
          <cell r="T1374">
            <v>8.9700000000000006</v>
          </cell>
        </row>
        <row r="1375">
          <cell r="G1375" t="str">
            <v>58230R</v>
          </cell>
          <cell r="H1375" t="str">
            <v>NON-FAST</v>
          </cell>
          <cell r="I1375">
            <v>0</v>
          </cell>
          <cell r="J1375" t="str">
            <v>Pcs</v>
          </cell>
          <cell r="K1375">
            <v>3.87</v>
          </cell>
          <cell r="L1375">
            <v>6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6</v>
          </cell>
          <cell r="T1375">
            <v>23.22</v>
          </cell>
        </row>
        <row r="1376">
          <cell r="G1376" t="str">
            <v>479132</v>
          </cell>
          <cell r="H1376" t="str">
            <v>NON-FAST</v>
          </cell>
          <cell r="I1376">
            <v>0</v>
          </cell>
          <cell r="J1376" t="str">
            <v>Pcs</v>
          </cell>
          <cell r="K1376">
            <v>1.62</v>
          </cell>
          <cell r="L1376">
            <v>12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12</v>
          </cell>
          <cell r="T1376">
            <v>19.440000000000001</v>
          </cell>
        </row>
        <row r="1377">
          <cell r="G1377" t="str">
            <v>1B000116</v>
          </cell>
          <cell r="H1377" t="str">
            <v>NON-FAST</v>
          </cell>
          <cell r="I1377">
            <v>0</v>
          </cell>
          <cell r="J1377" t="str">
            <v>Pcs</v>
          </cell>
          <cell r="K1377">
            <v>1.54</v>
          </cell>
          <cell r="L1377">
            <v>4</v>
          </cell>
          <cell r="M1377">
            <v>0</v>
          </cell>
          <cell r="N1377">
            <v>0</v>
          </cell>
          <cell r="O1377">
            <v>0</v>
          </cell>
          <cell r="P1377">
            <v>0</v>
          </cell>
          <cell r="Q1377">
            <v>0</v>
          </cell>
          <cell r="R1377">
            <v>0</v>
          </cell>
          <cell r="S1377">
            <v>4</v>
          </cell>
          <cell r="T1377">
            <v>6.16</v>
          </cell>
        </row>
        <row r="1378">
          <cell r="G1378" t="str">
            <v>584344</v>
          </cell>
          <cell r="H1378" t="str">
            <v>NON-FAST</v>
          </cell>
          <cell r="I1378" t="str">
            <v>Dead Stock</v>
          </cell>
          <cell r="J1378" t="str">
            <v>Pcs</v>
          </cell>
          <cell r="K1378">
            <v>36.22</v>
          </cell>
          <cell r="L1378">
            <v>5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5</v>
          </cell>
          <cell r="T1378">
            <v>181.1</v>
          </cell>
        </row>
        <row r="1379">
          <cell r="G1379" t="str">
            <v>231215</v>
          </cell>
          <cell r="H1379" t="str">
            <v>NON-FAST</v>
          </cell>
          <cell r="I1379" t="str">
            <v>Dead Stock</v>
          </cell>
          <cell r="J1379" t="str">
            <v>Pcs</v>
          </cell>
          <cell r="K1379">
            <v>12.95</v>
          </cell>
          <cell r="L1379">
            <v>13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13</v>
          </cell>
          <cell r="T1379">
            <v>168.35</v>
          </cell>
        </row>
        <row r="1380">
          <cell r="G1380" t="str">
            <v>292022</v>
          </cell>
          <cell r="H1380" t="str">
            <v>NON-FAST</v>
          </cell>
          <cell r="I1380" t="str">
            <v>Dead Stock</v>
          </cell>
          <cell r="J1380" t="str">
            <v>Pcs</v>
          </cell>
          <cell r="K1380">
            <v>1.49</v>
          </cell>
          <cell r="L1380">
            <v>14</v>
          </cell>
          <cell r="M1380">
            <v>0</v>
          </cell>
          <cell r="N1380">
            <v>0</v>
          </cell>
          <cell r="O1380">
            <v>0</v>
          </cell>
          <cell r="P1380">
            <v>0</v>
          </cell>
          <cell r="Q1380">
            <v>0</v>
          </cell>
          <cell r="R1380">
            <v>0</v>
          </cell>
          <cell r="S1380">
            <v>14</v>
          </cell>
          <cell r="T1380">
            <v>20.86</v>
          </cell>
        </row>
        <row r="1381">
          <cell r="G1381" t="str">
            <v>2920225</v>
          </cell>
          <cell r="H1381" t="str">
            <v>NON-FAST</v>
          </cell>
          <cell r="I1381">
            <v>0</v>
          </cell>
          <cell r="J1381" t="str">
            <v>Pcs</v>
          </cell>
          <cell r="K1381">
            <v>1.49</v>
          </cell>
          <cell r="L1381">
            <v>3</v>
          </cell>
          <cell r="M1381">
            <v>0</v>
          </cell>
          <cell r="N1381">
            <v>0</v>
          </cell>
          <cell r="O1381">
            <v>0</v>
          </cell>
          <cell r="P1381">
            <v>0</v>
          </cell>
          <cell r="Q1381">
            <v>0</v>
          </cell>
          <cell r="R1381">
            <v>0</v>
          </cell>
          <cell r="S1381">
            <v>3</v>
          </cell>
          <cell r="T1381">
            <v>4.47</v>
          </cell>
        </row>
        <row r="1382">
          <cell r="G1382" t="str">
            <v>1C000042</v>
          </cell>
          <cell r="H1382" t="str">
            <v>NON-FAST</v>
          </cell>
          <cell r="I1382">
            <v>0</v>
          </cell>
          <cell r="J1382" t="str">
            <v>Pcs</v>
          </cell>
          <cell r="K1382">
            <v>22.37</v>
          </cell>
          <cell r="L1382">
            <v>4</v>
          </cell>
          <cell r="M1382">
            <v>0</v>
          </cell>
          <cell r="N1382">
            <v>0</v>
          </cell>
          <cell r="O1382">
            <v>0</v>
          </cell>
          <cell r="P1382">
            <v>0</v>
          </cell>
          <cell r="Q1382">
            <v>0</v>
          </cell>
          <cell r="R1382">
            <v>0</v>
          </cell>
          <cell r="S1382">
            <v>4</v>
          </cell>
          <cell r="T1382">
            <v>89.48</v>
          </cell>
        </row>
        <row r="1383">
          <cell r="G1383" t="str">
            <v>1C0000554</v>
          </cell>
          <cell r="H1383" t="str">
            <v>NON-FAST</v>
          </cell>
          <cell r="I1383">
            <v>0</v>
          </cell>
          <cell r="J1383" t="str">
            <v>Pcs</v>
          </cell>
          <cell r="K1383">
            <v>11.71</v>
          </cell>
          <cell r="L1383">
            <v>4</v>
          </cell>
          <cell r="M1383">
            <v>0</v>
          </cell>
          <cell r="N1383">
            <v>0</v>
          </cell>
          <cell r="O1383">
            <v>0</v>
          </cell>
          <cell r="P1383">
            <v>0</v>
          </cell>
          <cell r="Q1383">
            <v>0</v>
          </cell>
          <cell r="R1383">
            <v>0</v>
          </cell>
          <cell r="S1383">
            <v>4</v>
          </cell>
          <cell r="T1383">
            <v>46.84</v>
          </cell>
        </row>
        <row r="1384">
          <cell r="G1384" t="str">
            <v>CM260903</v>
          </cell>
          <cell r="H1384" t="str">
            <v>NON-FAST</v>
          </cell>
          <cell r="I1384" t="str">
            <v>Dead Stock</v>
          </cell>
          <cell r="J1384" t="str">
            <v>Pcs</v>
          </cell>
          <cell r="K1384">
            <v>20.37</v>
          </cell>
          <cell r="L1384">
            <v>1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0</v>
          </cell>
          <cell r="S1384">
            <v>1</v>
          </cell>
          <cell r="T1384">
            <v>20.37</v>
          </cell>
        </row>
        <row r="1385">
          <cell r="G1385" t="str">
            <v>666965</v>
          </cell>
          <cell r="H1385" t="str">
            <v>NON-FAST</v>
          </cell>
          <cell r="I1385" t="str">
            <v>Dead Stock</v>
          </cell>
          <cell r="J1385" t="str">
            <v>Pcs</v>
          </cell>
          <cell r="K1385">
            <v>2.91</v>
          </cell>
          <cell r="L1385">
            <v>9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9</v>
          </cell>
          <cell r="T1385">
            <v>26.19</v>
          </cell>
        </row>
        <row r="1386">
          <cell r="G1386" t="str">
            <v>1D000125</v>
          </cell>
          <cell r="H1386" t="str">
            <v>NON-FAST</v>
          </cell>
          <cell r="I1386" t="str">
            <v>Dead Stock</v>
          </cell>
          <cell r="J1386" t="str">
            <v>Pcs</v>
          </cell>
          <cell r="K1386">
            <v>33.840000000000003</v>
          </cell>
          <cell r="L1386">
            <v>8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8</v>
          </cell>
          <cell r="T1386">
            <v>270.72000000000003</v>
          </cell>
        </row>
        <row r="1387">
          <cell r="G1387" t="str">
            <v>CM180609</v>
          </cell>
          <cell r="H1387" t="str">
            <v>NON-FAST</v>
          </cell>
          <cell r="I1387">
            <v>0</v>
          </cell>
          <cell r="J1387" t="str">
            <v>Pcs</v>
          </cell>
          <cell r="K1387">
            <v>10.97</v>
          </cell>
          <cell r="L1387">
            <v>2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2</v>
          </cell>
          <cell r="T1387">
            <v>21.94</v>
          </cell>
        </row>
        <row r="1388">
          <cell r="G1388" t="str">
            <v>1B001271</v>
          </cell>
          <cell r="H1388" t="str">
            <v>NON-FAST</v>
          </cell>
          <cell r="I1388" t="str">
            <v>Dead Stock</v>
          </cell>
          <cell r="J1388" t="str">
            <v>Set</v>
          </cell>
          <cell r="K1388">
            <v>72.454545454545453</v>
          </cell>
          <cell r="L1388">
            <v>2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2</v>
          </cell>
          <cell r="T1388">
            <v>144.90909090909091</v>
          </cell>
        </row>
        <row r="1389">
          <cell r="G1389" t="str">
            <v>1D000085</v>
          </cell>
          <cell r="H1389" t="str">
            <v>NON-FAST</v>
          </cell>
          <cell r="I1389">
            <v>0</v>
          </cell>
          <cell r="J1389" t="str">
            <v>Pcs</v>
          </cell>
          <cell r="K1389">
            <v>8.9600000000000009</v>
          </cell>
          <cell r="L1389">
            <v>8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8</v>
          </cell>
          <cell r="T1389">
            <v>71.680000000000007</v>
          </cell>
        </row>
        <row r="1390">
          <cell r="G1390" t="str">
            <v>1D000314</v>
          </cell>
          <cell r="H1390" t="str">
            <v>NON-FAST</v>
          </cell>
          <cell r="I1390">
            <v>0</v>
          </cell>
          <cell r="J1390" t="str">
            <v>Pcs</v>
          </cell>
          <cell r="K1390">
            <v>2</v>
          </cell>
          <cell r="L1390">
            <v>8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8</v>
          </cell>
          <cell r="T1390">
            <v>16</v>
          </cell>
        </row>
        <row r="1391">
          <cell r="G1391" t="str">
            <v>1B000274</v>
          </cell>
          <cell r="H1391" t="str">
            <v>NON-FAST</v>
          </cell>
          <cell r="I1391" t="str">
            <v>Dead Stock</v>
          </cell>
          <cell r="J1391" t="str">
            <v>Pcs</v>
          </cell>
          <cell r="K1391">
            <v>1.58</v>
          </cell>
          <cell r="L1391">
            <v>4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4</v>
          </cell>
          <cell r="T1391">
            <v>6.32</v>
          </cell>
        </row>
        <row r="1392">
          <cell r="G1392" t="str">
            <v>1B000273</v>
          </cell>
          <cell r="H1392" t="str">
            <v>NON-FAST</v>
          </cell>
          <cell r="I1392">
            <v>0</v>
          </cell>
          <cell r="J1392" t="str">
            <v>Pcs</v>
          </cell>
          <cell r="K1392">
            <v>1.79</v>
          </cell>
          <cell r="L1392">
            <v>4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4</v>
          </cell>
          <cell r="T1392">
            <v>7.16</v>
          </cell>
        </row>
        <row r="1393">
          <cell r="G1393" t="str">
            <v>1D001138-VS</v>
          </cell>
          <cell r="H1393" t="str">
            <v>NON-FAST</v>
          </cell>
          <cell r="I1393" t="str">
            <v>Dead Stock</v>
          </cell>
          <cell r="J1393" t="str">
            <v>Pcs</v>
          </cell>
          <cell r="K1393">
            <v>7.4545454545454541</v>
          </cell>
          <cell r="L1393">
            <v>8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8</v>
          </cell>
          <cell r="T1393">
            <v>59.636363636363633</v>
          </cell>
        </row>
        <row r="1394">
          <cell r="G1394" t="str">
            <v>B017974</v>
          </cell>
          <cell r="H1394" t="str">
            <v>NON-FAST</v>
          </cell>
          <cell r="I1394">
            <v>0</v>
          </cell>
          <cell r="J1394" t="str">
            <v>Pcs</v>
          </cell>
          <cell r="K1394">
            <v>12.67</v>
          </cell>
          <cell r="L1394">
            <v>4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4</v>
          </cell>
          <cell r="T1394">
            <v>50.68</v>
          </cell>
        </row>
        <row r="1395">
          <cell r="G1395" t="str">
            <v>563728</v>
          </cell>
          <cell r="H1395" t="str">
            <v>NON-FAST</v>
          </cell>
          <cell r="I1395">
            <v>0</v>
          </cell>
          <cell r="J1395" t="str">
            <v>Pcs</v>
          </cell>
          <cell r="K1395">
            <v>0.63</v>
          </cell>
          <cell r="L1395">
            <v>10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10</v>
          </cell>
          <cell r="T1395">
            <v>6.3</v>
          </cell>
        </row>
        <row r="1396">
          <cell r="G1396" t="str">
            <v>B015453</v>
          </cell>
          <cell r="H1396" t="str">
            <v>NON-FAST</v>
          </cell>
          <cell r="I1396">
            <v>0</v>
          </cell>
          <cell r="J1396" t="str">
            <v>Pcs</v>
          </cell>
          <cell r="K1396">
            <v>4.13</v>
          </cell>
          <cell r="L1396">
            <v>4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4</v>
          </cell>
          <cell r="T1396">
            <v>16.52</v>
          </cell>
        </row>
        <row r="1397">
          <cell r="G1397" t="str">
            <v>B015456</v>
          </cell>
          <cell r="H1397" t="str">
            <v>NON-FAST</v>
          </cell>
          <cell r="I1397" t="str">
            <v>Dead Stock</v>
          </cell>
          <cell r="J1397" t="str">
            <v>P+D1+I1398</v>
          </cell>
          <cell r="K1397">
            <v>2.17</v>
          </cell>
          <cell r="L1397">
            <v>4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4</v>
          </cell>
          <cell r="T1397">
            <v>8.68</v>
          </cell>
        </row>
        <row r="1398">
          <cell r="G1398" t="str">
            <v>B013437</v>
          </cell>
          <cell r="H1398" t="str">
            <v>NON-FAST</v>
          </cell>
          <cell r="I1398">
            <v>0</v>
          </cell>
          <cell r="J1398" t="str">
            <v>Pcs</v>
          </cell>
          <cell r="K1398">
            <v>8.9600000000000009</v>
          </cell>
          <cell r="L1398">
            <v>4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4</v>
          </cell>
          <cell r="T1398">
            <v>35.840000000000003</v>
          </cell>
        </row>
        <row r="1399">
          <cell r="G1399" t="str">
            <v>1C000614</v>
          </cell>
          <cell r="H1399" t="str">
            <v>FAST</v>
          </cell>
          <cell r="I1399" t="str">
            <v>Dead Stock</v>
          </cell>
          <cell r="J1399" t="str">
            <v>Pcs</v>
          </cell>
          <cell r="K1399">
            <v>16.13</v>
          </cell>
          <cell r="L1399">
            <v>3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3</v>
          </cell>
          <cell r="T1399">
            <v>48.39</v>
          </cell>
        </row>
        <row r="1400">
          <cell r="G1400" t="str">
            <v>668849</v>
          </cell>
          <cell r="H1400" t="str">
            <v>FAST</v>
          </cell>
          <cell r="I1400" t="str">
            <v>Dead Stock</v>
          </cell>
          <cell r="J1400" t="str">
            <v>Pcs</v>
          </cell>
          <cell r="K1400">
            <v>20.96</v>
          </cell>
          <cell r="L1400">
            <v>4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4</v>
          </cell>
          <cell r="T1400">
            <v>83.84</v>
          </cell>
        </row>
        <row r="1401">
          <cell r="G1401" t="str">
            <v>487989</v>
          </cell>
          <cell r="H1401" t="str">
            <v>NON-FAST</v>
          </cell>
          <cell r="I1401">
            <v>0</v>
          </cell>
          <cell r="J1401" t="str">
            <v>Pcs</v>
          </cell>
          <cell r="K1401">
            <v>1.1100000000000001</v>
          </cell>
          <cell r="L1401">
            <v>8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8</v>
          </cell>
          <cell r="T1401">
            <v>8.8800000000000008</v>
          </cell>
        </row>
        <row r="1402">
          <cell r="G1402" t="str">
            <v>B015989</v>
          </cell>
          <cell r="H1402" t="str">
            <v>NON-FAST</v>
          </cell>
          <cell r="I1402">
            <v>0</v>
          </cell>
          <cell r="J1402" t="str">
            <v>Pcs</v>
          </cell>
          <cell r="K1402">
            <v>0.48</v>
          </cell>
          <cell r="L1402">
            <v>5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5</v>
          </cell>
          <cell r="T1402">
            <v>2.4</v>
          </cell>
        </row>
        <row r="1403">
          <cell r="G1403" t="str">
            <v>576464</v>
          </cell>
          <cell r="H1403" t="str">
            <v>NON-FAST</v>
          </cell>
          <cell r="I1403">
            <v>0</v>
          </cell>
          <cell r="J1403" t="str">
            <v>Pcs</v>
          </cell>
          <cell r="K1403">
            <v>3.14</v>
          </cell>
          <cell r="L1403">
            <v>1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1</v>
          </cell>
          <cell r="T1403">
            <v>3.14</v>
          </cell>
        </row>
        <row r="1404">
          <cell r="G1404" t="str">
            <v>127927</v>
          </cell>
          <cell r="H1404" t="str">
            <v>NON-FAST</v>
          </cell>
          <cell r="I1404">
            <v>0</v>
          </cell>
          <cell r="J1404" t="str">
            <v>Pcs</v>
          </cell>
          <cell r="K1404">
            <v>0.14000000000000001</v>
          </cell>
          <cell r="L1404">
            <v>25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25</v>
          </cell>
          <cell r="T1404">
            <v>3.5000000000000004</v>
          </cell>
        </row>
        <row r="1405">
          <cell r="G1405" t="str">
            <v>1C000966</v>
          </cell>
          <cell r="H1405" t="str">
            <v>NON-FAST</v>
          </cell>
          <cell r="I1405">
            <v>0</v>
          </cell>
          <cell r="J1405" t="str">
            <v>Pcs</v>
          </cell>
          <cell r="K1405">
            <v>29.44</v>
          </cell>
          <cell r="L1405">
            <v>4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4</v>
          </cell>
          <cell r="T1405">
            <v>117.76</v>
          </cell>
        </row>
        <row r="1406">
          <cell r="G1406" t="str">
            <v>CM006903</v>
          </cell>
          <cell r="H1406" t="str">
            <v>NON-FAST</v>
          </cell>
          <cell r="I1406">
            <v>0</v>
          </cell>
          <cell r="J1406" t="str">
            <v>Pcs</v>
          </cell>
          <cell r="K1406">
            <v>0.52</v>
          </cell>
          <cell r="L1406">
            <v>20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20</v>
          </cell>
          <cell r="T1406">
            <v>10.4</v>
          </cell>
        </row>
        <row r="1407">
          <cell r="G1407" t="str">
            <v>5A000035</v>
          </cell>
          <cell r="H1407" t="str">
            <v>NON-FAST</v>
          </cell>
          <cell r="I1407">
            <v>0</v>
          </cell>
          <cell r="J1407" t="str">
            <v>Pcs</v>
          </cell>
          <cell r="K1407">
            <v>0.28999999999999998</v>
          </cell>
          <cell r="L1407">
            <v>4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4</v>
          </cell>
          <cell r="T1407">
            <v>1.1599999999999999</v>
          </cell>
        </row>
        <row r="1408">
          <cell r="G1408" t="str">
            <v>641040</v>
          </cell>
          <cell r="H1408" t="str">
            <v>NON-FAST</v>
          </cell>
          <cell r="I1408">
            <v>0</v>
          </cell>
          <cell r="J1408" t="str">
            <v>Pcs</v>
          </cell>
          <cell r="K1408">
            <v>2.0499999999999998</v>
          </cell>
          <cell r="L1408">
            <v>4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4</v>
          </cell>
          <cell r="T1408">
            <v>8.1999999999999993</v>
          </cell>
        </row>
        <row r="1409">
          <cell r="G1409" t="str">
            <v>641385</v>
          </cell>
          <cell r="H1409" t="str">
            <v>NON-FAST</v>
          </cell>
          <cell r="I1409" t="str">
            <v>Dead Stock</v>
          </cell>
          <cell r="J1409" t="str">
            <v>Pcs</v>
          </cell>
          <cell r="K1409">
            <v>3.31</v>
          </cell>
          <cell r="L1409">
            <v>6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6</v>
          </cell>
          <cell r="T1409">
            <v>19.86</v>
          </cell>
        </row>
        <row r="1410">
          <cell r="G1410" t="str">
            <v>1B001867</v>
          </cell>
          <cell r="H1410" t="str">
            <v>NON-FAST</v>
          </cell>
          <cell r="I1410">
            <v>0</v>
          </cell>
          <cell r="J1410" t="str">
            <v>Pcs</v>
          </cell>
          <cell r="K1410">
            <v>10.4</v>
          </cell>
          <cell r="L1410">
            <v>2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2</v>
          </cell>
          <cell r="T1410">
            <v>20.8</v>
          </cell>
        </row>
        <row r="1411">
          <cell r="G1411" t="str">
            <v>B016731</v>
          </cell>
          <cell r="H1411" t="str">
            <v>NON-FAST</v>
          </cell>
          <cell r="I1411">
            <v>0</v>
          </cell>
          <cell r="J1411" t="str">
            <v>Pcs</v>
          </cell>
          <cell r="K1411">
            <v>6.98</v>
          </cell>
          <cell r="L1411">
            <v>8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8</v>
          </cell>
          <cell r="T1411">
            <v>55.84</v>
          </cell>
        </row>
        <row r="1412">
          <cell r="G1412" t="str">
            <v>781120</v>
          </cell>
          <cell r="H1412" t="str">
            <v>NON-FAST</v>
          </cell>
          <cell r="I1412" t="str">
            <v>Dead Stock</v>
          </cell>
          <cell r="J1412" t="str">
            <v>Pcs</v>
          </cell>
          <cell r="K1412">
            <v>6.0909090909090908</v>
          </cell>
          <cell r="L1412">
            <v>4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4</v>
          </cell>
          <cell r="T1412">
            <v>24.363636363636363</v>
          </cell>
        </row>
        <row r="1413">
          <cell r="G1413" t="str">
            <v>1B001016</v>
          </cell>
          <cell r="H1413" t="str">
            <v>NON-FAST</v>
          </cell>
          <cell r="I1413">
            <v>0</v>
          </cell>
          <cell r="J1413" t="str">
            <v>Pcs</v>
          </cell>
          <cell r="K1413">
            <v>2.0499999999999998</v>
          </cell>
          <cell r="L1413">
            <v>4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4</v>
          </cell>
          <cell r="T1413">
            <v>8.1999999999999993</v>
          </cell>
        </row>
        <row r="1414">
          <cell r="G1414" t="str">
            <v>1D000122</v>
          </cell>
          <cell r="H1414" t="str">
            <v>NON-FAST</v>
          </cell>
          <cell r="I1414">
            <v>0</v>
          </cell>
          <cell r="J1414" t="str">
            <v>Pcs</v>
          </cell>
          <cell r="K1414">
            <v>18.399999999999999</v>
          </cell>
          <cell r="L1414">
            <v>3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3</v>
          </cell>
          <cell r="T1414">
            <v>55.199999999999996</v>
          </cell>
        </row>
        <row r="1415">
          <cell r="G1415" t="str">
            <v>1D001118</v>
          </cell>
          <cell r="H1415" t="str">
            <v>NON-FAST</v>
          </cell>
          <cell r="I1415" t="str">
            <v>Dead Stock</v>
          </cell>
          <cell r="J1415" t="str">
            <v>Pcs</v>
          </cell>
          <cell r="K1415">
            <v>57.58</v>
          </cell>
          <cell r="L1415">
            <v>2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2</v>
          </cell>
          <cell r="T1415">
            <v>115.16</v>
          </cell>
        </row>
        <row r="1416">
          <cell r="G1416" t="str">
            <v>642652</v>
          </cell>
          <cell r="H1416" t="str">
            <v>NON-FAST</v>
          </cell>
          <cell r="I1416" t="str">
            <v>Dead Stock</v>
          </cell>
          <cell r="J1416" t="str">
            <v>Pcs</v>
          </cell>
          <cell r="K1416">
            <v>11.18</v>
          </cell>
          <cell r="L1416">
            <v>9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9</v>
          </cell>
          <cell r="T1416">
            <v>100.62</v>
          </cell>
        </row>
        <row r="1417">
          <cell r="G1417" t="str">
            <v>1B0017080000C</v>
          </cell>
          <cell r="H1417" t="str">
            <v>NON-FAST</v>
          </cell>
          <cell r="I1417">
            <v>0</v>
          </cell>
          <cell r="J1417" t="str">
            <v>Pcs</v>
          </cell>
          <cell r="K1417">
            <v>10.4</v>
          </cell>
          <cell r="L1417">
            <v>2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2</v>
          </cell>
          <cell r="T1417">
            <v>20.8</v>
          </cell>
        </row>
        <row r="1418">
          <cell r="G1418" t="str">
            <v>1D001234</v>
          </cell>
          <cell r="H1418" t="str">
            <v>NON-FAST</v>
          </cell>
          <cell r="I1418" t="str">
            <v>Dead Stock</v>
          </cell>
          <cell r="J1418" t="str">
            <v>Pcs</v>
          </cell>
          <cell r="K1418">
            <v>58.06</v>
          </cell>
          <cell r="L1418">
            <v>2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2</v>
          </cell>
          <cell r="T1418">
            <v>116.12</v>
          </cell>
        </row>
        <row r="1419">
          <cell r="G1419" t="str">
            <v>642653</v>
          </cell>
          <cell r="H1419" t="str">
            <v>NON-FAST</v>
          </cell>
          <cell r="I1419" t="str">
            <v>Dead Stock</v>
          </cell>
          <cell r="J1419" t="str">
            <v>Pcs</v>
          </cell>
          <cell r="K1419">
            <v>11.18</v>
          </cell>
          <cell r="L1419">
            <v>9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9</v>
          </cell>
          <cell r="T1419">
            <v>100.62</v>
          </cell>
        </row>
        <row r="1420">
          <cell r="G1420" t="str">
            <v>1C000579R</v>
          </cell>
          <cell r="H1420" t="str">
            <v>NON-FAST</v>
          </cell>
          <cell r="I1420" t="str">
            <v>Dead Stock</v>
          </cell>
          <cell r="J1420" t="str">
            <v>Pcs</v>
          </cell>
          <cell r="K1420">
            <v>25.16</v>
          </cell>
          <cell r="L1420">
            <v>8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8</v>
          </cell>
          <cell r="T1420">
            <v>201.28</v>
          </cell>
        </row>
        <row r="1421">
          <cell r="G1421" t="str">
            <v>1C000960</v>
          </cell>
          <cell r="H1421" t="str">
            <v>NON-FAST</v>
          </cell>
          <cell r="I1421">
            <v>0</v>
          </cell>
          <cell r="J1421" t="str">
            <v>Pcs</v>
          </cell>
          <cell r="K1421">
            <v>46.31</v>
          </cell>
          <cell r="L1421">
            <v>2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2</v>
          </cell>
          <cell r="T1421">
            <v>92.62</v>
          </cell>
        </row>
        <row r="1422">
          <cell r="G1422" t="str">
            <v>1C001122</v>
          </cell>
          <cell r="H1422" t="str">
            <v>NON-FAST</v>
          </cell>
          <cell r="I1422" t="str">
            <v>Dead Stock</v>
          </cell>
          <cell r="J1422" t="str">
            <v>Pcs</v>
          </cell>
          <cell r="K1422">
            <v>68.34</v>
          </cell>
          <cell r="L1422">
            <v>4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4</v>
          </cell>
          <cell r="T1422">
            <v>273.36</v>
          </cell>
        </row>
        <row r="1423">
          <cell r="G1423" t="str">
            <v>1C001606R</v>
          </cell>
          <cell r="H1423" t="str">
            <v>NON-FAST</v>
          </cell>
          <cell r="I1423">
            <v>0</v>
          </cell>
          <cell r="J1423" t="str">
            <v>Pcs</v>
          </cell>
          <cell r="K1423">
            <v>64.28</v>
          </cell>
          <cell r="L1423">
            <v>1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1</v>
          </cell>
          <cell r="T1423">
            <v>64.28</v>
          </cell>
        </row>
        <row r="1424">
          <cell r="G1424" t="str">
            <v>598918</v>
          </cell>
          <cell r="H1424" t="str">
            <v>NON-FAST</v>
          </cell>
          <cell r="I1424">
            <v>0</v>
          </cell>
          <cell r="J1424" t="str">
            <v>Pcs</v>
          </cell>
          <cell r="K1424">
            <v>0.27</v>
          </cell>
          <cell r="L1424">
            <v>4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4</v>
          </cell>
          <cell r="T1424">
            <v>1.08</v>
          </cell>
        </row>
        <row r="1425">
          <cell r="G1425" t="str">
            <v>642065</v>
          </cell>
          <cell r="H1425" t="str">
            <v>NON-FAST</v>
          </cell>
          <cell r="I1425" t="str">
            <v>Dead Stock</v>
          </cell>
          <cell r="J1425" t="str">
            <v>Pcs</v>
          </cell>
          <cell r="K1425">
            <v>4.18</v>
          </cell>
          <cell r="L1425">
            <v>7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7</v>
          </cell>
          <cell r="T1425">
            <v>29.259999999999998</v>
          </cell>
        </row>
        <row r="1426">
          <cell r="G1426" t="str">
            <v>58115R</v>
          </cell>
          <cell r="H1426" t="str">
            <v>NON-FAST</v>
          </cell>
          <cell r="I1426">
            <v>0</v>
          </cell>
          <cell r="J1426" t="str">
            <v>Pcs</v>
          </cell>
          <cell r="K1426">
            <v>6.9</v>
          </cell>
          <cell r="L1426">
            <v>3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3</v>
          </cell>
          <cell r="T1426">
            <v>20.700000000000003</v>
          </cell>
        </row>
        <row r="1427">
          <cell r="G1427" t="str">
            <v>298729</v>
          </cell>
          <cell r="H1427" t="str">
            <v>NON-FAST</v>
          </cell>
          <cell r="I1427">
            <v>0</v>
          </cell>
          <cell r="J1427" t="str">
            <v>Pcs</v>
          </cell>
          <cell r="K1427">
            <v>0.14000000000000001</v>
          </cell>
          <cell r="L1427">
            <v>4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4</v>
          </cell>
          <cell r="T1427">
            <v>0.56000000000000005</v>
          </cell>
        </row>
        <row r="1428">
          <cell r="G1428" t="str">
            <v>CM260902</v>
          </cell>
          <cell r="H1428" t="str">
            <v>NON-FAST</v>
          </cell>
          <cell r="I1428">
            <v>0</v>
          </cell>
          <cell r="J1428" t="str">
            <v>Pcs</v>
          </cell>
          <cell r="K1428">
            <v>20.37</v>
          </cell>
          <cell r="L1428">
            <v>1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1</v>
          </cell>
          <cell r="T1428">
            <v>20.37</v>
          </cell>
        </row>
        <row r="1429">
          <cell r="G1429" t="str">
            <v>666845</v>
          </cell>
          <cell r="H1429" t="str">
            <v>NON-FAST</v>
          </cell>
          <cell r="I1429" t="str">
            <v>Dead Stock</v>
          </cell>
          <cell r="J1429" t="str">
            <v>Pcs</v>
          </cell>
          <cell r="K1429">
            <v>2.91</v>
          </cell>
          <cell r="L1429">
            <v>8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8</v>
          </cell>
          <cell r="T1429">
            <v>23.28</v>
          </cell>
        </row>
        <row r="1430">
          <cell r="G1430" t="str">
            <v>CM180610</v>
          </cell>
          <cell r="H1430" t="str">
            <v>NON-FAST</v>
          </cell>
          <cell r="I1430">
            <v>0</v>
          </cell>
          <cell r="J1430" t="str">
            <v>Pcs</v>
          </cell>
          <cell r="K1430">
            <v>10.97</v>
          </cell>
          <cell r="L1430">
            <v>4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4</v>
          </cell>
          <cell r="T1430">
            <v>43.88</v>
          </cell>
        </row>
        <row r="1431">
          <cell r="G1431" t="str">
            <v>CM169101</v>
          </cell>
          <cell r="H1431" t="str">
            <v>NON-FAST</v>
          </cell>
          <cell r="I1431">
            <v>0</v>
          </cell>
          <cell r="J1431" t="str">
            <v>Pcs</v>
          </cell>
          <cell r="K1431">
            <v>2.0099999999999998</v>
          </cell>
          <cell r="L1431">
            <v>6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6</v>
          </cell>
          <cell r="T1431">
            <v>12.059999999999999</v>
          </cell>
        </row>
        <row r="1432">
          <cell r="G1432" t="str">
            <v>B019236</v>
          </cell>
          <cell r="H1432" t="str">
            <v>NON-FAST</v>
          </cell>
          <cell r="I1432">
            <v>0</v>
          </cell>
          <cell r="J1432" t="str">
            <v>Pcs</v>
          </cell>
          <cell r="K1432">
            <v>1.73</v>
          </cell>
          <cell r="L1432">
            <v>6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6</v>
          </cell>
          <cell r="T1432">
            <v>10.379999999999999</v>
          </cell>
        </row>
        <row r="1433">
          <cell r="G1433" t="str">
            <v>1A001380</v>
          </cell>
          <cell r="H1433" t="str">
            <v>NON-FAST</v>
          </cell>
          <cell r="I1433">
            <v>0</v>
          </cell>
          <cell r="J1433" t="str">
            <v>Pcs</v>
          </cell>
          <cell r="K1433">
            <v>1.68</v>
          </cell>
          <cell r="L1433">
            <v>12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12</v>
          </cell>
          <cell r="T1433">
            <v>20.16</v>
          </cell>
        </row>
        <row r="1434">
          <cell r="G1434" t="str">
            <v>CM257703</v>
          </cell>
          <cell r="H1434" t="str">
            <v>NON-FAST</v>
          </cell>
          <cell r="I1434">
            <v>0</v>
          </cell>
          <cell r="J1434" t="str">
            <v>Pcs</v>
          </cell>
          <cell r="K1434">
            <v>15.37</v>
          </cell>
          <cell r="L1434">
            <v>2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2</v>
          </cell>
          <cell r="T1434">
            <v>30.74</v>
          </cell>
        </row>
        <row r="1435">
          <cell r="G1435" t="str">
            <v>B018108</v>
          </cell>
          <cell r="H1435" t="str">
            <v>NON-FAST</v>
          </cell>
          <cell r="I1435">
            <v>0</v>
          </cell>
          <cell r="J1435" t="str">
            <v>Pcs</v>
          </cell>
          <cell r="K1435">
            <v>33.869999999999997</v>
          </cell>
          <cell r="L1435">
            <v>4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4</v>
          </cell>
          <cell r="T1435">
            <v>135.47999999999999</v>
          </cell>
        </row>
        <row r="1436">
          <cell r="G1436" t="str">
            <v>1B002837</v>
          </cell>
          <cell r="H1436" t="str">
            <v>NON-FAST</v>
          </cell>
          <cell r="I1436">
            <v>0</v>
          </cell>
          <cell r="J1436" t="str">
            <v>Pcs</v>
          </cell>
          <cell r="K1436">
            <v>27.32</v>
          </cell>
          <cell r="L1436">
            <v>1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1</v>
          </cell>
          <cell r="T1436">
            <v>27.32</v>
          </cell>
        </row>
        <row r="1437">
          <cell r="G1437" t="str">
            <v>672536</v>
          </cell>
          <cell r="H1437" t="str">
            <v>NON-FAST</v>
          </cell>
          <cell r="I1437" t="str">
            <v>Dead Stock</v>
          </cell>
          <cell r="J1437" t="str">
            <v>Pcs</v>
          </cell>
          <cell r="K1437">
            <v>24.36</v>
          </cell>
          <cell r="L1437">
            <v>4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4</v>
          </cell>
          <cell r="T1437">
            <v>97.44</v>
          </cell>
        </row>
        <row r="1438">
          <cell r="G1438" t="str">
            <v>1A0016765</v>
          </cell>
          <cell r="H1438" t="str">
            <v>NON-FAST</v>
          </cell>
          <cell r="I1438">
            <v>0</v>
          </cell>
          <cell r="J1438" t="str">
            <v>Pcs</v>
          </cell>
          <cell r="K1438">
            <v>149</v>
          </cell>
          <cell r="L1438">
            <v>4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4</v>
          </cell>
          <cell r="T1438">
            <v>596</v>
          </cell>
        </row>
        <row r="1439">
          <cell r="G1439" t="str">
            <v>B017219</v>
          </cell>
          <cell r="H1439" t="str">
            <v>NON-FAST</v>
          </cell>
          <cell r="I1439">
            <v>0</v>
          </cell>
          <cell r="J1439" t="str">
            <v>Pcs</v>
          </cell>
          <cell r="K1439">
            <v>0.98</v>
          </cell>
          <cell r="L1439">
            <v>12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12</v>
          </cell>
          <cell r="T1439">
            <v>11.76</v>
          </cell>
        </row>
        <row r="1440">
          <cell r="G1440" t="str">
            <v>601205</v>
          </cell>
          <cell r="H1440" t="str">
            <v>NON-FAST</v>
          </cell>
          <cell r="I1440">
            <v>0</v>
          </cell>
          <cell r="J1440" t="str">
            <v>Pcs</v>
          </cell>
          <cell r="K1440">
            <v>2.62</v>
          </cell>
          <cell r="L1440">
            <v>4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4</v>
          </cell>
          <cell r="T1440">
            <v>10.48</v>
          </cell>
        </row>
        <row r="1441">
          <cell r="G1441" t="str">
            <v>B017488</v>
          </cell>
          <cell r="H1441" t="str">
            <v>NON-FAST</v>
          </cell>
          <cell r="I1441">
            <v>0</v>
          </cell>
          <cell r="J1441" t="str">
            <v>Pcs</v>
          </cell>
          <cell r="K1441">
            <v>1.03</v>
          </cell>
          <cell r="L1441">
            <v>40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40</v>
          </cell>
          <cell r="T1441">
            <v>41.2</v>
          </cell>
        </row>
        <row r="1442">
          <cell r="G1442" t="str">
            <v>1D001003</v>
          </cell>
          <cell r="H1442" t="str">
            <v>FAST</v>
          </cell>
          <cell r="I1442" t="str">
            <v>Dead Stock</v>
          </cell>
          <cell r="J1442" t="str">
            <v>Pcs</v>
          </cell>
          <cell r="K1442">
            <v>6.88</v>
          </cell>
          <cell r="L1442">
            <v>7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7</v>
          </cell>
          <cell r="T1442">
            <v>48.16</v>
          </cell>
        </row>
        <row r="1443">
          <cell r="G1443" t="str">
            <v>642200</v>
          </cell>
          <cell r="H1443" t="str">
            <v>NON-FAST</v>
          </cell>
          <cell r="I1443" t="str">
            <v>Dead Stock</v>
          </cell>
          <cell r="J1443" t="str">
            <v>Pcs</v>
          </cell>
          <cell r="K1443">
            <v>5.66</v>
          </cell>
          <cell r="L1443">
            <v>8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8</v>
          </cell>
          <cell r="T1443">
            <v>45.28</v>
          </cell>
        </row>
        <row r="1444">
          <cell r="G1444" t="str">
            <v>638853</v>
          </cell>
          <cell r="H1444" t="str">
            <v>NON-FAST</v>
          </cell>
          <cell r="I1444" t="str">
            <v>Dead Stock</v>
          </cell>
          <cell r="J1444" t="str">
            <v>Pcs</v>
          </cell>
          <cell r="K1444">
            <v>5.97</v>
          </cell>
          <cell r="L1444">
            <v>4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4</v>
          </cell>
          <cell r="T1444">
            <v>23.88</v>
          </cell>
        </row>
        <row r="1445">
          <cell r="G1445" t="str">
            <v>1D001493R</v>
          </cell>
          <cell r="H1445" t="str">
            <v>NON-FAST</v>
          </cell>
          <cell r="I1445">
            <v>0</v>
          </cell>
          <cell r="J1445" t="str">
            <v>Pcs</v>
          </cell>
          <cell r="K1445">
            <v>77.318181818181813</v>
          </cell>
          <cell r="L1445">
            <v>4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4</v>
          </cell>
          <cell r="T1445">
            <v>309.27272727272725</v>
          </cell>
        </row>
        <row r="1446">
          <cell r="G1446" t="str">
            <v>5A000046</v>
          </cell>
          <cell r="H1446" t="str">
            <v>NON-FAST</v>
          </cell>
          <cell r="I1446">
            <v>0</v>
          </cell>
          <cell r="J1446" t="str">
            <v>Pcs</v>
          </cell>
          <cell r="K1446">
            <v>0.85</v>
          </cell>
          <cell r="L1446">
            <v>10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10</v>
          </cell>
          <cell r="T1446">
            <v>8.5</v>
          </cell>
        </row>
        <row r="1447">
          <cell r="G1447" t="str">
            <v>647384</v>
          </cell>
          <cell r="H1447" t="str">
            <v>NON-FAST</v>
          </cell>
          <cell r="I1447">
            <v>0</v>
          </cell>
          <cell r="J1447" t="str">
            <v>Pcs</v>
          </cell>
          <cell r="K1447">
            <v>0.59</v>
          </cell>
          <cell r="L1447">
            <v>5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5</v>
          </cell>
          <cell r="T1447">
            <v>2.9499999999999997</v>
          </cell>
        </row>
        <row r="1448">
          <cell r="G1448" t="str">
            <v>295788</v>
          </cell>
          <cell r="H1448" t="str">
            <v>NON-FAST</v>
          </cell>
          <cell r="I1448">
            <v>0</v>
          </cell>
          <cell r="J1448" t="str">
            <v>Pcs</v>
          </cell>
          <cell r="K1448">
            <v>0.9</v>
          </cell>
          <cell r="L1448">
            <v>4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4</v>
          </cell>
          <cell r="T1448">
            <v>3.6</v>
          </cell>
        </row>
        <row r="1449">
          <cell r="G1449" t="str">
            <v>295789</v>
          </cell>
          <cell r="H1449" t="str">
            <v>NON-FAST</v>
          </cell>
          <cell r="I1449">
            <v>0</v>
          </cell>
          <cell r="J1449" t="str">
            <v>Pcs</v>
          </cell>
          <cell r="K1449">
            <v>0.9</v>
          </cell>
          <cell r="L1449">
            <v>4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4</v>
          </cell>
          <cell r="T1449">
            <v>3.6</v>
          </cell>
        </row>
        <row r="1450">
          <cell r="G1450" t="str">
            <v>668750</v>
          </cell>
          <cell r="H1450" t="str">
            <v>NON-FAST</v>
          </cell>
          <cell r="I1450" t="str">
            <v>Dead Stock</v>
          </cell>
          <cell r="J1450" t="str">
            <v>Pcs</v>
          </cell>
          <cell r="K1450">
            <v>28.88</v>
          </cell>
          <cell r="L1450">
            <v>4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4</v>
          </cell>
          <cell r="T1450">
            <v>115.52</v>
          </cell>
        </row>
        <row r="1451">
          <cell r="G1451" t="str">
            <v>CM013202</v>
          </cell>
          <cell r="H1451" t="str">
            <v>NON-FAST</v>
          </cell>
          <cell r="I1451">
            <v>0</v>
          </cell>
          <cell r="J1451" t="str">
            <v>Pcs</v>
          </cell>
          <cell r="K1451">
            <v>0.73</v>
          </cell>
          <cell r="L1451">
            <v>4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4</v>
          </cell>
          <cell r="T1451">
            <v>2.92</v>
          </cell>
        </row>
        <row r="1452">
          <cell r="G1452" t="str">
            <v>1B000248</v>
          </cell>
          <cell r="H1452" t="str">
            <v>NON-FAST</v>
          </cell>
          <cell r="I1452">
            <v>0</v>
          </cell>
          <cell r="J1452" t="str">
            <v>Pcs</v>
          </cell>
          <cell r="K1452">
            <v>20.39</v>
          </cell>
          <cell r="L1452">
            <v>4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4</v>
          </cell>
          <cell r="T1452">
            <v>81.56</v>
          </cell>
        </row>
        <row r="1453">
          <cell r="G1453" t="str">
            <v>1D000892R</v>
          </cell>
          <cell r="H1453" t="str">
            <v>NON-FAST</v>
          </cell>
          <cell r="I1453">
            <v>0</v>
          </cell>
          <cell r="J1453" t="str">
            <v>Pcs</v>
          </cell>
          <cell r="K1453">
            <v>6.71</v>
          </cell>
          <cell r="L1453">
            <v>4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4</v>
          </cell>
          <cell r="T1453">
            <v>26.84</v>
          </cell>
        </row>
        <row r="1454">
          <cell r="G1454" t="str">
            <v>B018955</v>
          </cell>
          <cell r="H1454" t="str">
            <v>NON-FAST</v>
          </cell>
          <cell r="I1454">
            <v>0</v>
          </cell>
          <cell r="J1454" t="str">
            <v>Pcs</v>
          </cell>
          <cell r="K1454">
            <v>8.17</v>
          </cell>
          <cell r="L1454">
            <v>4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4</v>
          </cell>
          <cell r="T1454">
            <v>32.68</v>
          </cell>
        </row>
        <row r="1455">
          <cell r="G1455" t="str">
            <v>3140115</v>
          </cell>
          <cell r="H1455" t="str">
            <v>NON-FAST</v>
          </cell>
          <cell r="I1455">
            <v>0</v>
          </cell>
          <cell r="J1455" t="str">
            <v>Pcs</v>
          </cell>
          <cell r="K1455">
            <v>2.4</v>
          </cell>
          <cell r="L1455">
            <v>10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Q1455">
            <v>5</v>
          </cell>
          <cell r="R1455">
            <v>5</v>
          </cell>
          <cell r="S1455">
            <v>5</v>
          </cell>
          <cell r="T1455">
            <v>12</v>
          </cell>
        </row>
        <row r="1456">
          <cell r="G1456" t="str">
            <v>58273R</v>
          </cell>
          <cell r="H1456" t="str">
            <v>NON-FAST</v>
          </cell>
          <cell r="I1456">
            <v>0</v>
          </cell>
          <cell r="J1456" t="str">
            <v>Pcs</v>
          </cell>
          <cell r="K1456">
            <v>9.98</v>
          </cell>
          <cell r="L1456">
            <v>3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3</v>
          </cell>
          <cell r="T1456">
            <v>29.94</v>
          </cell>
        </row>
        <row r="1457">
          <cell r="G1457" t="str">
            <v>58282R</v>
          </cell>
          <cell r="H1457" t="str">
            <v>NON-FAST</v>
          </cell>
          <cell r="I1457" t="str">
            <v>Dead Stock</v>
          </cell>
          <cell r="J1457" t="str">
            <v>Pcs</v>
          </cell>
          <cell r="K1457">
            <v>68.36</v>
          </cell>
          <cell r="L1457">
            <v>4</v>
          </cell>
          <cell r="M1457">
            <v>0</v>
          </cell>
          <cell r="N1457">
            <v>0</v>
          </cell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4</v>
          </cell>
          <cell r="T1457">
            <v>273.44</v>
          </cell>
        </row>
        <row r="1458">
          <cell r="G1458" t="str">
            <v>1A007303</v>
          </cell>
          <cell r="H1458" t="str">
            <v>NON-FAST</v>
          </cell>
          <cell r="I1458">
            <v>0</v>
          </cell>
          <cell r="J1458" t="str">
            <v>Pcs</v>
          </cell>
          <cell r="K1458">
            <v>128.87</v>
          </cell>
          <cell r="L1458">
            <v>1</v>
          </cell>
          <cell r="M1458">
            <v>0</v>
          </cell>
          <cell r="N1458">
            <v>0</v>
          </cell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1</v>
          </cell>
          <cell r="T1458">
            <v>128.87</v>
          </cell>
        </row>
        <row r="1459">
          <cell r="G1459" t="str">
            <v>B015067</v>
          </cell>
          <cell r="H1459" t="str">
            <v>NON-FAST</v>
          </cell>
          <cell r="I1459">
            <v>0</v>
          </cell>
          <cell r="J1459" t="str">
            <v>Pcs</v>
          </cell>
          <cell r="K1459">
            <v>4.74</v>
          </cell>
          <cell r="L1459">
            <v>8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8</v>
          </cell>
          <cell r="T1459">
            <v>37.92</v>
          </cell>
        </row>
        <row r="1460">
          <cell r="G1460" t="str">
            <v>CM166001</v>
          </cell>
          <cell r="H1460" t="str">
            <v>NON-FAST</v>
          </cell>
          <cell r="I1460">
            <v>0</v>
          </cell>
          <cell r="J1460" t="str">
            <v>Pcs</v>
          </cell>
          <cell r="K1460">
            <v>2.8</v>
          </cell>
          <cell r="L1460">
            <v>7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7</v>
          </cell>
          <cell r="T1460">
            <v>19.599999999999998</v>
          </cell>
        </row>
        <row r="1461">
          <cell r="G1461" t="str">
            <v>B0176695</v>
          </cell>
          <cell r="H1461" t="str">
            <v>NON-FAST</v>
          </cell>
          <cell r="I1461">
            <v>0</v>
          </cell>
          <cell r="J1461" t="str">
            <v>Pcs</v>
          </cell>
          <cell r="K1461">
            <v>24.48</v>
          </cell>
          <cell r="L1461">
            <v>4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4</v>
          </cell>
          <cell r="T1461">
            <v>97.92</v>
          </cell>
        </row>
        <row r="1462">
          <cell r="G1462" t="str">
            <v>597679</v>
          </cell>
          <cell r="H1462" t="str">
            <v>NON-FAST</v>
          </cell>
          <cell r="I1462">
            <v>0</v>
          </cell>
          <cell r="J1462" t="str">
            <v>Pcs</v>
          </cell>
          <cell r="K1462">
            <v>1.75</v>
          </cell>
          <cell r="L1462">
            <v>4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4</v>
          </cell>
          <cell r="T1462">
            <v>7</v>
          </cell>
        </row>
        <row r="1463">
          <cell r="G1463" t="str">
            <v>668561</v>
          </cell>
          <cell r="H1463" t="str">
            <v>NON-FAST</v>
          </cell>
          <cell r="I1463">
            <v>0</v>
          </cell>
          <cell r="J1463" t="str">
            <v>Pcs</v>
          </cell>
          <cell r="K1463">
            <v>30.09</v>
          </cell>
          <cell r="L1463">
            <v>1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1</v>
          </cell>
          <cell r="T1463">
            <v>30.09</v>
          </cell>
        </row>
        <row r="1464">
          <cell r="G1464" t="str">
            <v>1B000272</v>
          </cell>
          <cell r="H1464" t="str">
            <v>NON-FAST</v>
          </cell>
          <cell r="I1464">
            <v>0</v>
          </cell>
          <cell r="J1464" t="str">
            <v>Pcs</v>
          </cell>
          <cell r="K1464">
            <v>1.55</v>
          </cell>
          <cell r="L1464">
            <v>4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4</v>
          </cell>
          <cell r="T1464">
            <v>6.2</v>
          </cell>
        </row>
        <row r="1465">
          <cell r="G1465" t="str">
            <v>1A002004</v>
          </cell>
          <cell r="H1465" t="str">
            <v>NON-FAST</v>
          </cell>
          <cell r="I1465" t="str">
            <v>Dead Stock</v>
          </cell>
          <cell r="J1465" t="str">
            <v>Pcs</v>
          </cell>
          <cell r="K1465">
            <v>42.71</v>
          </cell>
          <cell r="L1465">
            <v>2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2</v>
          </cell>
          <cell r="T1465">
            <v>85.42</v>
          </cell>
        </row>
        <row r="1466">
          <cell r="G1466" t="str">
            <v>1A002006</v>
          </cell>
          <cell r="H1466" t="str">
            <v>NON-FAST</v>
          </cell>
          <cell r="I1466" t="str">
            <v>Dead Stock</v>
          </cell>
          <cell r="J1466" t="str">
            <v>Pcs</v>
          </cell>
          <cell r="K1466">
            <v>42.71</v>
          </cell>
          <cell r="L1466">
            <v>2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2</v>
          </cell>
          <cell r="T1466">
            <v>85.42</v>
          </cell>
        </row>
        <row r="1467">
          <cell r="G1467" t="str">
            <v>5A000190</v>
          </cell>
          <cell r="H1467" t="str">
            <v>NON-FAST</v>
          </cell>
          <cell r="I1467">
            <v>0</v>
          </cell>
          <cell r="J1467" t="str">
            <v>Pcs</v>
          </cell>
          <cell r="K1467">
            <v>0.48</v>
          </cell>
          <cell r="L1467">
            <v>10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10</v>
          </cell>
          <cell r="T1467">
            <v>4.8</v>
          </cell>
        </row>
        <row r="1468">
          <cell r="G1468" t="str">
            <v>656106</v>
          </cell>
          <cell r="H1468" t="str">
            <v>NON-FAST</v>
          </cell>
          <cell r="I1468">
            <v>0</v>
          </cell>
          <cell r="J1468" t="str">
            <v>Pcs</v>
          </cell>
          <cell r="K1468">
            <v>82.64</v>
          </cell>
          <cell r="L1468">
            <v>10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10</v>
          </cell>
          <cell r="T1468">
            <v>826.4</v>
          </cell>
        </row>
        <row r="1469">
          <cell r="G1469" t="str">
            <v>655376</v>
          </cell>
          <cell r="H1469" t="str">
            <v>NON-FAST</v>
          </cell>
          <cell r="I1469">
            <v>0</v>
          </cell>
          <cell r="J1469" t="str">
            <v>Pcs</v>
          </cell>
          <cell r="K1469">
            <v>57.48</v>
          </cell>
          <cell r="L1469">
            <v>14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14</v>
          </cell>
          <cell r="T1469">
            <v>804.71999999999991</v>
          </cell>
        </row>
        <row r="1470">
          <cell r="G1470" t="str">
            <v>1B000928</v>
          </cell>
          <cell r="H1470" t="str">
            <v>NON-FAST</v>
          </cell>
          <cell r="I1470">
            <v>0</v>
          </cell>
          <cell r="J1470" t="str">
            <v>Set</v>
          </cell>
          <cell r="K1470">
            <v>46.42</v>
          </cell>
          <cell r="L1470">
            <v>9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9</v>
          </cell>
          <cell r="T1470">
            <v>417.78000000000003</v>
          </cell>
        </row>
        <row r="1471">
          <cell r="G1471" t="str">
            <v>1B000975</v>
          </cell>
          <cell r="H1471" t="str">
            <v>NON-FAST</v>
          </cell>
          <cell r="I1471">
            <v>0</v>
          </cell>
          <cell r="J1471" t="str">
            <v>Pcs</v>
          </cell>
          <cell r="K1471">
            <v>23.21</v>
          </cell>
          <cell r="L1471">
            <v>9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9</v>
          </cell>
          <cell r="T1471">
            <v>208.89000000000001</v>
          </cell>
        </row>
        <row r="1472">
          <cell r="G1472" t="str">
            <v>1B000927</v>
          </cell>
          <cell r="H1472" t="str">
            <v>NON-FAST</v>
          </cell>
          <cell r="I1472">
            <v>0</v>
          </cell>
          <cell r="J1472" t="str">
            <v>Set</v>
          </cell>
          <cell r="K1472">
            <v>47.78</v>
          </cell>
          <cell r="L1472">
            <v>4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4</v>
          </cell>
          <cell r="T1472">
            <v>191.12</v>
          </cell>
        </row>
        <row r="1473">
          <cell r="G1473" t="str">
            <v>1D001210R</v>
          </cell>
          <cell r="H1473" t="str">
            <v>NON-FAST</v>
          </cell>
          <cell r="I1473" t="str">
            <v>Dead Stock</v>
          </cell>
          <cell r="J1473" t="str">
            <v>Pcs</v>
          </cell>
          <cell r="K1473">
            <v>180.31</v>
          </cell>
          <cell r="L1473">
            <v>1</v>
          </cell>
          <cell r="M1473">
            <v>0</v>
          </cell>
          <cell r="N1473">
            <v>0</v>
          </cell>
          <cell r="O1473">
            <v>0</v>
          </cell>
          <cell r="P1473">
            <v>0</v>
          </cell>
          <cell r="Q1473">
            <v>0</v>
          </cell>
          <cell r="R1473">
            <v>0</v>
          </cell>
          <cell r="S1473">
            <v>1</v>
          </cell>
          <cell r="T1473">
            <v>180.31</v>
          </cell>
        </row>
        <row r="1474">
          <cell r="G1474" t="str">
            <v>VN1B000789</v>
          </cell>
          <cell r="H1474" t="str">
            <v>NON-FAST</v>
          </cell>
          <cell r="I1474">
            <v>0</v>
          </cell>
          <cell r="J1474" t="str">
            <v>Pcs</v>
          </cell>
          <cell r="K1474">
            <v>92.19</v>
          </cell>
          <cell r="L1474">
            <v>9</v>
          </cell>
          <cell r="M1474">
            <v>1</v>
          </cell>
          <cell r="N1474">
            <v>0</v>
          </cell>
          <cell r="O1474">
            <v>1</v>
          </cell>
          <cell r="P1474">
            <v>0</v>
          </cell>
          <cell r="Q1474">
            <v>0</v>
          </cell>
          <cell r="R1474">
            <v>0</v>
          </cell>
          <cell r="S1474">
            <v>10</v>
          </cell>
          <cell r="T1474">
            <v>921.9</v>
          </cell>
        </row>
        <row r="1475">
          <cell r="G1475" t="str">
            <v>657083</v>
          </cell>
          <cell r="H1475" t="str">
            <v>NON-FAST</v>
          </cell>
          <cell r="I1475">
            <v>0</v>
          </cell>
          <cell r="J1475" t="str">
            <v>Pcs</v>
          </cell>
          <cell r="K1475">
            <v>51.74</v>
          </cell>
          <cell r="L1475">
            <v>8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8</v>
          </cell>
          <cell r="T1475">
            <v>413.92</v>
          </cell>
        </row>
        <row r="1476">
          <cell r="G1476" t="str">
            <v>602920M</v>
          </cell>
          <cell r="H1476" t="str">
            <v>NON-FAST</v>
          </cell>
          <cell r="I1476">
            <v>0</v>
          </cell>
          <cell r="J1476" t="str">
            <v>Pcs</v>
          </cell>
          <cell r="K1476">
            <v>13.65</v>
          </cell>
          <cell r="L1476">
            <v>9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1</v>
          </cell>
          <cell r="R1476">
            <v>1</v>
          </cell>
          <cell r="S1476">
            <v>8</v>
          </cell>
          <cell r="T1476">
            <v>109.2</v>
          </cell>
        </row>
        <row r="1477">
          <cell r="G1477" t="str">
            <v>67394900AI</v>
          </cell>
          <cell r="H1477" t="str">
            <v>NON-FAST</v>
          </cell>
          <cell r="I1477">
            <v>0</v>
          </cell>
          <cell r="J1477" t="str">
            <v>Pcs</v>
          </cell>
          <cell r="K1477">
            <v>74.73</v>
          </cell>
          <cell r="L1477">
            <v>2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2</v>
          </cell>
          <cell r="T1477">
            <v>149.46</v>
          </cell>
        </row>
        <row r="1478">
          <cell r="G1478" t="str">
            <v>67394900BM</v>
          </cell>
          <cell r="H1478" t="str">
            <v>NON-FAST</v>
          </cell>
          <cell r="I1478">
            <v>0</v>
          </cell>
          <cell r="J1478" t="str">
            <v>Pcs</v>
          </cell>
          <cell r="K1478">
            <v>89.82</v>
          </cell>
          <cell r="L1478">
            <v>2</v>
          </cell>
          <cell r="M1478">
            <v>0</v>
          </cell>
          <cell r="N1478">
            <v>0</v>
          </cell>
          <cell r="O1478">
            <v>0</v>
          </cell>
          <cell r="P1478">
            <v>0</v>
          </cell>
          <cell r="Q1478">
            <v>0</v>
          </cell>
          <cell r="R1478">
            <v>0</v>
          </cell>
          <cell r="S1478">
            <v>2</v>
          </cell>
          <cell r="T1478">
            <v>179.64</v>
          </cell>
        </row>
        <row r="1479">
          <cell r="G1479" t="str">
            <v>67394900EP</v>
          </cell>
          <cell r="H1479" t="str">
            <v>NON-FAST</v>
          </cell>
          <cell r="I1479">
            <v>0</v>
          </cell>
          <cell r="J1479" t="str">
            <v>Pcs</v>
          </cell>
          <cell r="K1479">
            <v>86.23</v>
          </cell>
          <cell r="L1479">
            <v>2</v>
          </cell>
          <cell r="M1479">
            <v>0</v>
          </cell>
          <cell r="N1479">
            <v>0</v>
          </cell>
          <cell r="O1479">
            <v>0</v>
          </cell>
          <cell r="P1479">
            <v>0</v>
          </cell>
          <cell r="Q1479">
            <v>0</v>
          </cell>
          <cell r="R1479">
            <v>0</v>
          </cell>
          <cell r="S1479">
            <v>2</v>
          </cell>
          <cell r="T1479">
            <v>172.46</v>
          </cell>
        </row>
        <row r="1480">
          <cell r="G1480" t="str">
            <v>1B000811</v>
          </cell>
          <cell r="H1480" t="str">
            <v>NON-FAST</v>
          </cell>
          <cell r="I1480">
            <v>0</v>
          </cell>
          <cell r="J1480" t="str">
            <v>Pcs</v>
          </cell>
          <cell r="K1480">
            <v>64.67</v>
          </cell>
          <cell r="L1480">
            <v>12</v>
          </cell>
          <cell r="M1480">
            <v>0</v>
          </cell>
          <cell r="N1480">
            <v>0</v>
          </cell>
          <cell r="O1480">
            <v>0</v>
          </cell>
          <cell r="P1480">
            <v>0</v>
          </cell>
          <cell r="Q1480">
            <v>0</v>
          </cell>
          <cell r="R1480">
            <v>0</v>
          </cell>
          <cell r="S1480">
            <v>12</v>
          </cell>
          <cell r="T1480">
            <v>776.04</v>
          </cell>
        </row>
        <row r="1481">
          <cell r="G1481" t="str">
            <v>VN1B000815</v>
          </cell>
          <cell r="H1481" t="str">
            <v>NON-FAST</v>
          </cell>
          <cell r="I1481">
            <v>0</v>
          </cell>
          <cell r="J1481" t="str">
            <v>Pcs</v>
          </cell>
          <cell r="K1481">
            <v>59.39</v>
          </cell>
          <cell r="L1481">
            <v>10</v>
          </cell>
          <cell r="M1481">
            <v>0</v>
          </cell>
          <cell r="N1481">
            <v>0</v>
          </cell>
          <cell r="O1481">
            <v>0</v>
          </cell>
          <cell r="P1481">
            <v>0</v>
          </cell>
          <cell r="Q1481">
            <v>0</v>
          </cell>
          <cell r="R1481">
            <v>0</v>
          </cell>
          <cell r="S1481">
            <v>10</v>
          </cell>
          <cell r="T1481">
            <v>593.9</v>
          </cell>
        </row>
        <row r="1482">
          <cell r="G1482" t="str">
            <v>1B0000160XN2</v>
          </cell>
          <cell r="H1482" t="str">
            <v>NON-FAST</v>
          </cell>
          <cell r="I1482">
            <v>0</v>
          </cell>
          <cell r="J1482" t="str">
            <v>Pcs</v>
          </cell>
          <cell r="K1482">
            <v>86.23</v>
          </cell>
          <cell r="L1482">
            <v>3</v>
          </cell>
          <cell r="M1482">
            <v>0</v>
          </cell>
          <cell r="N1482">
            <v>0</v>
          </cell>
          <cell r="O1482">
            <v>0</v>
          </cell>
          <cell r="P1482">
            <v>0</v>
          </cell>
          <cell r="Q1482">
            <v>0</v>
          </cell>
          <cell r="R1482">
            <v>0</v>
          </cell>
          <cell r="S1482">
            <v>3</v>
          </cell>
          <cell r="T1482">
            <v>258.69</v>
          </cell>
        </row>
        <row r="1483">
          <cell r="G1483" t="str">
            <v>1B00001600DE</v>
          </cell>
          <cell r="H1483" t="str">
            <v>NON-FAST</v>
          </cell>
          <cell r="I1483">
            <v>0</v>
          </cell>
          <cell r="J1483" t="str">
            <v>Pcs</v>
          </cell>
          <cell r="K1483">
            <v>86.23</v>
          </cell>
          <cell r="L1483">
            <v>1</v>
          </cell>
          <cell r="M1483">
            <v>0</v>
          </cell>
          <cell r="N1483">
            <v>0</v>
          </cell>
          <cell r="O1483">
            <v>0</v>
          </cell>
          <cell r="P1483">
            <v>0</v>
          </cell>
          <cell r="Q1483">
            <v>0</v>
          </cell>
          <cell r="R1483">
            <v>0</v>
          </cell>
          <cell r="S1483">
            <v>1</v>
          </cell>
          <cell r="T1483">
            <v>86.23</v>
          </cell>
        </row>
        <row r="1484">
          <cell r="G1484" t="str">
            <v>1B0000160M4</v>
          </cell>
          <cell r="H1484" t="str">
            <v>NON-FAST</v>
          </cell>
          <cell r="I1484" t="str">
            <v>Dead Stock</v>
          </cell>
          <cell r="J1484" t="str">
            <v>Pcs</v>
          </cell>
          <cell r="K1484">
            <v>86.23</v>
          </cell>
          <cell r="L1484">
            <v>2</v>
          </cell>
          <cell r="M1484">
            <v>0</v>
          </cell>
          <cell r="N1484">
            <v>0</v>
          </cell>
          <cell r="O1484">
            <v>0</v>
          </cell>
          <cell r="P1484">
            <v>0</v>
          </cell>
          <cell r="Q1484">
            <v>0</v>
          </cell>
          <cell r="R1484">
            <v>0</v>
          </cell>
          <cell r="S1484">
            <v>2</v>
          </cell>
          <cell r="T1484">
            <v>172.46</v>
          </cell>
        </row>
        <row r="1485">
          <cell r="G1485" t="str">
            <v>1B00001600M4</v>
          </cell>
          <cell r="H1485" t="str">
            <v>NON-FAST</v>
          </cell>
          <cell r="I1485">
            <v>0</v>
          </cell>
          <cell r="J1485" t="str">
            <v>Pcs</v>
          </cell>
          <cell r="K1485">
            <v>86.23</v>
          </cell>
          <cell r="L1485">
            <v>1</v>
          </cell>
          <cell r="M1485">
            <v>0</v>
          </cell>
          <cell r="N1485">
            <v>0</v>
          </cell>
          <cell r="O1485">
            <v>0</v>
          </cell>
          <cell r="P1485">
            <v>0</v>
          </cell>
          <cell r="Q1485">
            <v>0</v>
          </cell>
          <cell r="R1485">
            <v>0</v>
          </cell>
          <cell r="S1485">
            <v>1</v>
          </cell>
          <cell r="T1485">
            <v>86.23</v>
          </cell>
        </row>
        <row r="1486">
          <cell r="G1486" t="str">
            <v>5A000412000R7</v>
          </cell>
          <cell r="H1486" t="str">
            <v>NON-FAST</v>
          </cell>
          <cell r="I1486">
            <v>0</v>
          </cell>
          <cell r="J1486" t="str">
            <v>Pcs</v>
          </cell>
          <cell r="K1486">
            <v>29.545454545454547</v>
          </cell>
          <cell r="L1486">
            <v>2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2</v>
          </cell>
          <cell r="T1486">
            <v>59.090909090909093</v>
          </cell>
        </row>
        <row r="1487">
          <cell r="G1487" t="str">
            <v>675052000C</v>
          </cell>
          <cell r="H1487" t="str">
            <v>NON-FAST</v>
          </cell>
          <cell r="I1487">
            <v>0</v>
          </cell>
          <cell r="J1487" t="str">
            <v>Pcs</v>
          </cell>
          <cell r="K1487">
            <v>0.95454545454545459</v>
          </cell>
          <cell r="L1487">
            <v>5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5</v>
          </cell>
          <cell r="T1487">
            <v>4.7727272727272734</v>
          </cell>
        </row>
        <row r="1488">
          <cell r="G1488" t="str">
            <v>67364700HM</v>
          </cell>
          <cell r="H1488" t="str">
            <v>NON-FAST</v>
          </cell>
          <cell r="I1488">
            <v>0</v>
          </cell>
          <cell r="J1488" t="str">
            <v>Pcs</v>
          </cell>
          <cell r="K1488">
            <v>32</v>
          </cell>
          <cell r="L1488">
            <v>2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2</v>
          </cell>
          <cell r="T1488">
            <v>64</v>
          </cell>
        </row>
        <row r="1489">
          <cell r="G1489" t="str">
            <v>5A000412000HM</v>
          </cell>
          <cell r="H1489" t="str">
            <v>NON-FAST</v>
          </cell>
          <cell r="I1489">
            <v>0</v>
          </cell>
          <cell r="J1489" t="str">
            <v>Pcs</v>
          </cell>
          <cell r="K1489">
            <v>29.545454545454547</v>
          </cell>
          <cell r="L1489">
            <v>2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2</v>
          </cell>
          <cell r="T1489">
            <v>59.090909090909093</v>
          </cell>
        </row>
        <row r="1490">
          <cell r="G1490" t="str">
            <v>1A006324</v>
          </cell>
          <cell r="H1490" t="str">
            <v>NON-FAST</v>
          </cell>
          <cell r="I1490" t="str">
            <v>Dead Stock</v>
          </cell>
          <cell r="J1490" t="str">
            <v>Pcs</v>
          </cell>
          <cell r="K1490">
            <v>53.090909090909093</v>
          </cell>
          <cell r="L1490">
            <v>3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3</v>
          </cell>
          <cell r="T1490">
            <v>159.27272727272728</v>
          </cell>
        </row>
        <row r="1491">
          <cell r="G1491" t="str">
            <v>67364700ND</v>
          </cell>
          <cell r="H1491" t="str">
            <v>NON-FAST</v>
          </cell>
          <cell r="I1491">
            <v>0</v>
          </cell>
          <cell r="J1491" t="str">
            <v>Pcs</v>
          </cell>
          <cell r="K1491">
            <v>32</v>
          </cell>
          <cell r="L1491">
            <v>2</v>
          </cell>
          <cell r="M1491">
            <v>0</v>
          </cell>
          <cell r="N1491">
            <v>0</v>
          </cell>
          <cell r="O1491">
            <v>0</v>
          </cell>
          <cell r="P1491">
            <v>0</v>
          </cell>
          <cell r="Q1491">
            <v>0</v>
          </cell>
          <cell r="R1491">
            <v>0</v>
          </cell>
          <cell r="S1491">
            <v>2</v>
          </cell>
          <cell r="T1491">
            <v>64</v>
          </cell>
        </row>
        <row r="1492">
          <cell r="G1492" t="str">
            <v>5A000412000ND</v>
          </cell>
          <cell r="H1492" t="str">
            <v>NON-FAST</v>
          </cell>
          <cell r="I1492">
            <v>0</v>
          </cell>
          <cell r="J1492" t="str">
            <v>Pcs</v>
          </cell>
          <cell r="K1492">
            <v>29.545454545454547</v>
          </cell>
          <cell r="L1492">
            <v>2</v>
          </cell>
          <cell r="M1492">
            <v>0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2</v>
          </cell>
          <cell r="T1492">
            <v>59.090909090909093</v>
          </cell>
        </row>
        <row r="1493">
          <cell r="G1493" t="str">
            <v>37514</v>
          </cell>
          <cell r="H1493" t="str">
            <v>NON-FAST</v>
          </cell>
          <cell r="I1493">
            <v>0</v>
          </cell>
          <cell r="J1493" t="str">
            <v>Pcs</v>
          </cell>
          <cell r="K1493">
            <v>0.28999999999999998</v>
          </cell>
          <cell r="L1493">
            <v>9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9</v>
          </cell>
          <cell r="T1493">
            <v>2.61</v>
          </cell>
        </row>
        <row r="1494">
          <cell r="G1494" t="str">
            <v>120/70-11</v>
          </cell>
          <cell r="H1494" t="str">
            <v>NON-FAST</v>
          </cell>
          <cell r="I1494">
            <v>0</v>
          </cell>
          <cell r="J1494" t="str">
            <v>Pcs</v>
          </cell>
          <cell r="K1494">
            <v>24.5</v>
          </cell>
          <cell r="L1494">
            <v>1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1</v>
          </cell>
          <cell r="T1494">
            <v>24.5</v>
          </cell>
        </row>
        <row r="1495">
          <cell r="G1495" t="str">
            <v>675053000C</v>
          </cell>
          <cell r="H1495" t="str">
            <v>NON-FAST</v>
          </cell>
          <cell r="I1495">
            <v>0</v>
          </cell>
          <cell r="J1495" t="str">
            <v>Pcs</v>
          </cell>
          <cell r="K1495">
            <v>0.95454545454545459</v>
          </cell>
          <cell r="L1495">
            <v>4</v>
          </cell>
          <cell r="M1495">
            <v>0</v>
          </cell>
          <cell r="N1495">
            <v>0</v>
          </cell>
          <cell r="O1495">
            <v>0</v>
          </cell>
          <cell r="P1495">
            <v>0</v>
          </cell>
          <cell r="Q1495">
            <v>0</v>
          </cell>
          <cell r="R1495">
            <v>0</v>
          </cell>
          <cell r="S1495">
            <v>4</v>
          </cell>
          <cell r="T1495">
            <v>3.8181818181818183</v>
          </cell>
        </row>
        <row r="1496">
          <cell r="G1496" t="str">
            <v>CM259104</v>
          </cell>
          <cell r="H1496" t="str">
            <v>NON-FAST</v>
          </cell>
          <cell r="I1496">
            <v>0</v>
          </cell>
          <cell r="J1496" t="str">
            <v>Pcs</v>
          </cell>
          <cell r="K1496">
            <v>19.636363636363637</v>
          </cell>
          <cell r="L1496">
            <v>1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1</v>
          </cell>
          <cell r="T1496">
            <v>19.636363636363637</v>
          </cell>
        </row>
        <row r="1497">
          <cell r="G1497" t="str">
            <v>CM169001</v>
          </cell>
          <cell r="H1497" t="str">
            <v>NON-FAST</v>
          </cell>
          <cell r="I1497" t="str">
            <v>Dead Stock</v>
          </cell>
          <cell r="J1497" t="str">
            <v>Pcs</v>
          </cell>
          <cell r="K1497">
            <v>14.818181818181818</v>
          </cell>
          <cell r="L1497">
            <v>5</v>
          </cell>
          <cell r="M1497">
            <v>0</v>
          </cell>
          <cell r="N1497">
            <v>0</v>
          </cell>
          <cell r="O1497">
            <v>0</v>
          </cell>
          <cell r="P1497">
            <v>0</v>
          </cell>
          <cell r="Q1497">
            <v>0</v>
          </cell>
          <cell r="R1497">
            <v>0</v>
          </cell>
          <cell r="S1497">
            <v>5</v>
          </cell>
          <cell r="T1497">
            <v>74.090909090909093</v>
          </cell>
        </row>
        <row r="1498">
          <cell r="G1498" t="str">
            <v>673641</v>
          </cell>
          <cell r="H1498" t="str">
            <v>NON-FAST</v>
          </cell>
          <cell r="I1498">
            <v>0</v>
          </cell>
          <cell r="J1498" t="str">
            <v>Pcs</v>
          </cell>
          <cell r="K1498">
            <v>7.0909090909090908</v>
          </cell>
          <cell r="L1498">
            <v>4</v>
          </cell>
          <cell r="M1498">
            <v>0</v>
          </cell>
          <cell r="N1498">
            <v>0</v>
          </cell>
          <cell r="O1498">
            <v>0</v>
          </cell>
          <cell r="P1498">
            <v>0</v>
          </cell>
          <cell r="Q1498">
            <v>0</v>
          </cell>
          <cell r="R1498">
            <v>0</v>
          </cell>
          <cell r="S1498">
            <v>4</v>
          </cell>
          <cell r="T1498">
            <v>28.363636363636363</v>
          </cell>
        </row>
        <row r="1499">
          <cell r="G1499" t="str">
            <v>67364700DE</v>
          </cell>
          <cell r="H1499" t="str">
            <v>NON-FAST</v>
          </cell>
          <cell r="I1499">
            <v>0</v>
          </cell>
          <cell r="J1499" t="str">
            <v>Pcs</v>
          </cell>
          <cell r="K1499">
            <v>32</v>
          </cell>
          <cell r="L1499">
            <v>2</v>
          </cell>
          <cell r="M1499">
            <v>0</v>
          </cell>
          <cell r="N1499">
            <v>0</v>
          </cell>
          <cell r="O1499">
            <v>0</v>
          </cell>
          <cell r="P1499">
            <v>0</v>
          </cell>
          <cell r="Q1499">
            <v>0</v>
          </cell>
          <cell r="R1499">
            <v>0</v>
          </cell>
          <cell r="S1499">
            <v>2</v>
          </cell>
          <cell r="T1499">
            <v>64</v>
          </cell>
        </row>
        <row r="1500">
          <cell r="G1500" t="str">
            <v>5A000412000DE</v>
          </cell>
          <cell r="H1500" t="str">
            <v>NON-FAST</v>
          </cell>
          <cell r="I1500">
            <v>0</v>
          </cell>
          <cell r="J1500" t="str">
            <v>Pcs</v>
          </cell>
          <cell r="K1500">
            <v>29.545454545454547</v>
          </cell>
          <cell r="L1500">
            <v>2</v>
          </cell>
          <cell r="M1500">
            <v>0</v>
          </cell>
          <cell r="N1500">
            <v>0</v>
          </cell>
          <cell r="O1500">
            <v>0</v>
          </cell>
          <cell r="P1500">
            <v>0</v>
          </cell>
          <cell r="Q1500">
            <v>0</v>
          </cell>
          <cell r="R1500">
            <v>0</v>
          </cell>
          <cell r="S1500">
            <v>2</v>
          </cell>
          <cell r="T1500">
            <v>59.090909090909093</v>
          </cell>
        </row>
        <row r="1501">
          <cell r="G1501" t="str">
            <v>673640</v>
          </cell>
          <cell r="H1501" t="str">
            <v>NON-FAST</v>
          </cell>
          <cell r="I1501">
            <v>0</v>
          </cell>
          <cell r="J1501" t="str">
            <v>Pcs</v>
          </cell>
          <cell r="K1501">
            <v>7.0909090909090908</v>
          </cell>
          <cell r="L1501">
            <v>4</v>
          </cell>
          <cell r="M1501">
            <v>0</v>
          </cell>
          <cell r="N1501">
            <v>0</v>
          </cell>
          <cell r="O1501">
            <v>0</v>
          </cell>
          <cell r="P1501">
            <v>0</v>
          </cell>
          <cell r="Q1501">
            <v>0</v>
          </cell>
          <cell r="R1501">
            <v>0</v>
          </cell>
          <cell r="S1501">
            <v>4</v>
          </cell>
          <cell r="T1501">
            <v>28.363636363636363</v>
          </cell>
        </row>
        <row r="1502">
          <cell r="G1502" t="str">
            <v>1B005469000R7</v>
          </cell>
          <cell r="H1502" t="str">
            <v>NON-FAST</v>
          </cell>
          <cell r="I1502">
            <v>0</v>
          </cell>
          <cell r="J1502" t="str">
            <v>Pcs</v>
          </cell>
          <cell r="K1502">
            <v>41.227272727272727</v>
          </cell>
          <cell r="L1502">
            <v>2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2</v>
          </cell>
          <cell r="T1502">
            <v>82.454545454545453</v>
          </cell>
        </row>
        <row r="1503">
          <cell r="G1503" t="str">
            <v>CM257702</v>
          </cell>
          <cell r="H1503" t="str">
            <v>NON-FAST</v>
          </cell>
          <cell r="I1503">
            <v>0</v>
          </cell>
          <cell r="J1503" t="str">
            <v>Pcs</v>
          </cell>
          <cell r="K1503">
            <v>28</v>
          </cell>
          <cell r="L1503">
            <v>2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2</v>
          </cell>
          <cell r="T1503">
            <v>56</v>
          </cell>
        </row>
        <row r="1504">
          <cell r="G1504" t="str">
            <v>642888</v>
          </cell>
          <cell r="H1504" t="str">
            <v>NON-FAST</v>
          </cell>
          <cell r="I1504">
            <v>0</v>
          </cell>
          <cell r="J1504" t="str">
            <v>Pcs</v>
          </cell>
          <cell r="K1504">
            <v>119.77272727272727</v>
          </cell>
          <cell r="L1504">
            <v>1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1</v>
          </cell>
          <cell r="T1504">
            <v>119.77272727272727</v>
          </cell>
        </row>
        <row r="1505">
          <cell r="G1505" t="str">
            <v>582787</v>
          </cell>
          <cell r="H1505" t="str">
            <v>NON-FAST</v>
          </cell>
          <cell r="I1505">
            <v>0</v>
          </cell>
          <cell r="J1505" t="str">
            <v>Pcs</v>
          </cell>
          <cell r="K1505">
            <v>0.8</v>
          </cell>
          <cell r="L1505">
            <v>8</v>
          </cell>
          <cell r="M1505">
            <v>0</v>
          </cell>
          <cell r="N1505">
            <v>0</v>
          </cell>
          <cell r="O1505">
            <v>0</v>
          </cell>
          <cell r="P1505">
            <v>0</v>
          </cell>
          <cell r="Q1505">
            <v>0</v>
          </cell>
          <cell r="R1505">
            <v>0</v>
          </cell>
          <cell r="S1505">
            <v>8</v>
          </cell>
          <cell r="T1505">
            <v>6.4</v>
          </cell>
        </row>
        <row r="1506">
          <cell r="G1506" t="str">
            <v>CM167205</v>
          </cell>
          <cell r="H1506" t="str">
            <v>NON-FAST</v>
          </cell>
          <cell r="I1506">
            <v>0</v>
          </cell>
          <cell r="J1506" t="str">
            <v>Pcs</v>
          </cell>
          <cell r="K1506">
            <v>42</v>
          </cell>
          <cell r="L1506">
            <v>2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2</v>
          </cell>
          <cell r="T1506">
            <v>84</v>
          </cell>
        </row>
        <row r="1507">
          <cell r="G1507" t="str">
            <v>497042</v>
          </cell>
          <cell r="H1507" t="str">
            <v>NON-FAST</v>
          </cell>
          <cell r="I1507" t="str">
            <v>Dead Stock</v>
          </cell>
          <cell r="J1507" t="str">
            <v>Pcs</v>
          </cell>
          <cell r="K1507">
            <v>4.38</v>
          </cell>
          <cell r="L1507">
            <v>4</v>
          </cell>
          <cell r="M1507">
            <v>0</v>
          </cell>
          <cell r="N1507">
            <v>0</v>
          </cell>
          <cell r="O1507">
            <v>0</v>
          </cell>
          <cell r="P1507">
            <v>0</v>
          </cell>
          <cell r="Q1507">
            <v>0</v>
          </cell>
          <cell r="R1507">
            <v>0</v>
          </cell>
          <cell r="S1507">
            <v>4</v>
          </cell>
          <cell r="T1507">
            <v>17.52</v>
          </cell>
        </row>
        <row r="1508">
          <cell r="G1508" t="str">
            <v>CM084202</v>
          </cell>
          <cell r="H1508" t="str">
            <v>NON-FAST</v>
          </cell>
          <cell r="I1508">
            <v>0</v>
          </cell>
          <cell r="J1508" t="str">
            <v>Pcs</v>
          </cell>
          <cell r="K1508">
            <v>3.4545454545454546</v>
          </cell>
          <cell r="L1508">
            <v>2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2</v>
          </cell>
          <cell r="T1508">
            <v>6.9090909090909092</v>
          </cell>
        </row>
        <row r="1509">
          <cell r="G1509" t="str">
            <v>CM084201</v>
          </cell>
          <cell r="H1509" t="str">
            <v>NON-FAST</v>
          </cell>
          <cell r="I1509">
            <v>0</v>
          </cell>
          <cell r="J1509" t="str">
            <v>Pcs</v>
          </cell>
          <cell r="K1509">
            <v>3.4545454545454546</v>
          </cell>
          <cell r="L1509">
            <v>2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2</v>
          </cell>
          <cell r="T1509">
            <v>6.9090909090909092</v>
          </cell>
        </row>
        <row r="1510">
          <cell r="G1510" t="str">
            <v>666129</v>
          </cell>
          <cell r="H1510" t="str">
            <v>NON-FAST</v>
          </cell>
          <cell r="I1510">
            <v>0</v>
          </cell>
          <cell r="J1510" t="str">
            <v>Pcs</v>
          </cell>
          <cell r="K1510">
            <v>0.40909090909090912</v>
          </cell>
          <cell r="L1510">
            <v>10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10</v>
          </cell>
          <cell r="T1510">
            <v>4.0909090909090908</v>
          </cell>
        </row>
        <row r="1511">
          <cell r="G1511" t="str">
            <v>668845</v>
          </cell>
          <cell r="H1511" t="str">
            <v>NON-FAST</v>
          </cell>
          <cell r="I1511">
            <v>0</v>
          </cell>
          <cell r="J1511" t="str">
            <v>Pcs</v>
          </cell>
          <cell r="K1511">
            <v>10.181818181818182</v>
          </cell>
          <cell r="L1511">
            <v>1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1</v>
          </cell>
          <cell r="T1511">
            <v>10.181818181818182</v>
          </cell>
        </row>
        <row r="1512">
          <cell r="G1512" t="str">
            <v>655114</v>
          </cell>
          <cell r="H1512" t="str">
            <v>NON-FAST</v>
          </cell>
          <cell r="I1512">
            <v>0</v>
          </cell>
          <cell r="J1512" t="str">
            <v>Pcs</v>
          </cell>
          <cell r="K1512">
            <v>5.2272727272727275</v>
          </cell>
          <cell r="L1512">
            <v>5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5</v>
          </cell>
          <cell r="T1512">
            <v>26.136363636363637</v>
          </cell>
        </row>
        <row r="1513">
          <cell r="G1513" t="str">
            <v>622126</v>
          </cell>
          <cell r="H1513" t="str">
            <v>NON-FAST</v>
          </cell>
          <cell r="I1513">
            <v>0</v>
          </cell>
          <cell r="J1513" t="str">
            <v>Pcs</v>
          </cell>
          <cell r="K1513">
            <v>4</v>
          </cell>
          <cell r="L1513">
            <v>5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5</v>
          </cell>
          <cell r="T1513">
            <v>20</v>
          </cell>
        </row>
        <row r="1514">
          <cell r="G1514" t="str">
            <v>622188</v>
          </cell>
          <cell r="H1514" t="str">
            <v>NON-FAST</v>
          </cell>
          <cell r="I1514" t="str">
            <v>Dead Stock</v>
          </cell>
          <cell r="J1514" t="str">
            <v>Pcs</v>
          </cell>
          <cell r="K1514">
            <v>5.5</v>
          </cell>
          <cell r="L1514">
            <v>1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1</v>
          </cell>
          <cell r="T1514">
            <v>5.5</v>
          </cell>
        </row>
        <row r="1515">
          <cell r="G1515" t="str">
            <v>622125</v>
          </cell>
          <cell r="H1515" t="str">
            <v>NON-FAST</v>
          </cell>
          <cell r="I1515">
            <v>0</v>
          </cell>
          <cell r="J1515" t="str">
            <v>Pcs</v>
          </cell>
          <cell r="K1515">
            <v>4</v>
          </cell>
          <cell r="L1515">
            <v>5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5</v>
          </cell>
          <cell r="T1515">
            <v>20</v>
          </cell>
        </row>
        <row r="1516">
          <cell r="G1516" t="str">
            <v>642000</v>
          </cell>
          <cell r="H1516" t="str">
            <v>NON-FAST</v>
          </cell>
          <cell r="I1516">
            <v>0</v>
          </cell>
          <cell r="J1516" t="str">
            <v>Pcs</v>
          </cell>
          <cell r="K1516">
            <v>13.272727272727273</v>
          </cell>
          <cell r="L1516">
            <v>2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2</v>
          </cell>
          <cell r="T1516">
            <v>26.545454545454547</v>
          </cell>
        </row>
        <row r="1517">
          <cell r="G1517" t="str">
            <v>1D000450</v>
          </cell>
          <cell r="H1517" t="str">
            <v>NON-FAST</v>
          </cell>
          <cell r="I1517">
            <v>0</v>
          </cell>
          <cell r="J1517" t="str">
            <v>Pcs</v>
          </cell>
          <cell r="K1517">
            <v>54.31818181818182</v>
          </cell>
          <cell r="L1517">
            <v>2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2</v>
          </cell>
          <cell r="T1517">
            <v>108.63636363636364</v>
          </cell>
        </row>
        <row r="1518">
          <cell r="G1518" t="str">
            <v>1C001628</v>
          </cell>
          <cell r="H1518" t="str">
            <v>NON-FAST</v>
          </cell>
          <cell r="I1518" t="str">
            <v>Dead Stock</v>
          </cell>
          <cell r="J1518" t="str">
            <v>Pcs</v>
          </cell>
          <cell r="K1518">
            <v>1.8181818181818181</v>
          </cell>
          <cell r="L1518">
            <v>7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7</v>
          </cell>
          <cell r="T1518">
            <v>12.727272727272727</v>
          </cell>
        </row>
        <row r="1519">
          <cell r="G1519" t="str">
            <v>641914</v>
          </cell>
          <cell r="H1519" t="str">
            <v>NON-FAST</v>
          </cell>
          <cell r="I1519" t="str">
            <v>Dead Stock</v>
          </cell>
          <cell r="J1519" t="str">
            <v>Pcs</v>
          </cell>
          <cell r="K1519">
            <v>6.6818181818181817</v>
          </cell>
          <cell r="L1519">
            <v>3</v>
          </cell>
          <cell r="M1519">
            <v>0</v>
          </cell>
          <cell r="N1519">
            <v>0</v>
          </cell>
          <cell r="O1519">
            <v>0</v>
          </cell>
          <cell r="P1519">
            <v>0</v>
          </cell>
          <cell r="Q1519">
            <v>0</v>
          </cell>
          <cell r="R1519">
            <v>0</v>
          </cell>
          <cell r="S1519">
            <v>3</v>
          </cell>
          <cell r="T1519">
            <v>20.045454545454547</v>
          </cell>
        </row>
        <row r="1520">
          <cell r="G1520" t="str">
            <v>641913</v>
          </cell>
          <cell r="H1520" t="str">
            <v>NON-FAST</v>
          </cell>
          <cell r="I1520" t="str">
            <v>Dead Stock</v>
          </cell>
          <cell r="J1520" t="str">
            <v>Pcs</v>
          </cell>
          <cell r="K1520">
            <v>6.6818181818181817</v>
          </cell>
          <cell r="L1520">
            <v>2</v>
          </cell>
          <cell r="M1520">
            <v>0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2</v>
          </cell>
          <cell r="T1520">
            <v>13.363636363636363</v>
          </cell>
        </row>
        <row r="1521">
          <cell r="G1521" t="str">
            <v>641136</v>
          </cell>
          <cell r="H1521" t="str">
            <v>NON-FAST</v>
          </cell>
          <cell r="I1521">
            <v>0</v>
          </cell>
          <cell r="J1521" t="str">
            <v>Pcs</v>
          </cell>
          <cell r="K1521">
            <v>83.954545454545453</v>
          </cell>
          <cell r="L1521">
            <v>2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2</v>
          </cell>
          <cell r="T1521">
            <v>167.90909090909091</v>
          </cell>
        </row>
        <row r="1522">
          <cell r="G1522" t="str">
            <v>641912</v>
          </cell>
          <cell r="H1522" t="str">
            <v>NON-FAST</v>
          </cell>
          <cell r="I1522" t="str">
            <v>Dead Stock</v>
          </cell>
          <cell r="J1522" t="str">
            <v>Pcs</v>
          </cell>
          <cell r="K1522">
            <v>5.8181818181818183</v>
          </cell>
          <cell r="L1522">
            <v>1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1</v>
          </cell>
          <cell r="T1522">
            <v>5.8181818181818183</v>
          </cell>
        </row>
        <row r="1523">
          <cell r="G1523" t="str">
            <v>65426300VL</v>
          </cell>
          <cell r="H1523" t="str">
            <v>NON-FAST</v>
          </cell>
          <cell r="I1523" t="str">
            <v>Dead Stock</v>
          </cell>
          <cell r="J1523" t="str">
            <v>Pcs</v>
          </cell>
          <cell r="K1523">
            <v>16.90909090909091</v>
          </cell>
          <cell r="L1523">
            <v>1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1</v>
          </cell>
          <cell r="T1523">
            <v>16.90909090909091</v>
          </cell>
        </row>
        <row r="1524">
          <cell r="G1524" t="str">
            <v>666132</v>
          </cell>
          <cell r="H1524" t="str">
            <v>NON-FAST</v>
          </cell>
          <cell r="I1524">
            <v>0</v>
          </cell>
          <cell r="J1524" t="str">
            <v>Pcs</v>
          </cell>
          <cell r="K1524">
            <v>1.4090909090909092</v>
          </cell>
          <cell r="L1524">
            <v>4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4</v>
          </cell>
          <cell r="T1524">
            <v>5.6363636363636367</v>
          </cell>
        </row>
        <row r="1525">
          <cell r="G1525" t="str">
            <v>666131</v>
          </cell>
          <cell r="H1525" t="str">
            <v>NON-FAST</v>
          </cell>
          <cell r="I1525">
            <v>0</v>
          </cell>
          <cell r="J1525" t="str">
            <v>Pcs</v>
          </cell>
          <cell r="K1525">
            <v>1.4090909090909092</v>
          </cell>
          <cell r="L1525">
            <v>5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5</v>
          </cell>
          <cell r="T1525">
            <v>7.0454545454545459</v>
          </cell>
        </row>
        <row r="1526">
          <cell r="G1526" t="str">
            <v>65751700VL</v>
          </cell>
          <cell r="H1526" t="str">
            <v>NON-FAST</v>
          </cell>
          <cell r="I1526" t="str">
            <v>Dead Stock</v>
          </cell>
          <cell r="J1526" t="str">
            <v>Pcs</v>
          </cell>
          <cell r="K1526">
            <v>30.772727272727273</v>
          </cell>
          <cell r="L1526">
            <v>1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1</v>
          </cell>
          <cell r="T1526">
            <v>30.772727272727273</v>
          </cell>
        </row>
        <row r="1527">
          <cell r="G1527" t="str">
            <v>654149</v>
          </cell>
          <cell r="H1527" t="str">
            <v>NON-FAST</v>
          </cell>
          <cell r="I1527">
            <v>0</v>
          </cell>
          <cell r="J1527" t="str">
            <v>Pcs</v>
          </cell>
          <cell r="K1527">
            <v>1.1818181818181819</v>
          </cell>
          <cell r="L1527">
            <v>6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6</v>
          </cell>
          <cell r="T1527">
            <v>7.0909090909090917</v>
          </cell>
        </row>
        <row r="1528">
          <cell r="G1528" t="str">
            <v>665765L</v>
          </cell>
          <cell r="H1528" t="str">
            <v>FAST</v>
          </cell>
          <cell r="I1528" t="str">
            <v>Dead Stock</v>
          </cell>
          <cell r="J1528" t="str">
            <v>Pcs</v>
          </cell>
          <cell r="K1528">
            <v>18.214285714285715</v>
          </cell>
          <cell r="L1528">
            <v>5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5</v>
          </cell>
          <cell r="T1528">
            <v>91.071428571428584</v>
          </cell>
        </row>
        <row r="1529">
          <cell r="G1529" t="str">
            <v>573426L</v>
          </cell>
          <cell r="H1529" t="str">
            <v>NON-FAST</v>
          </cell>
          <cell r="I1529" t="str">
            <v>Dead Stock</v>
          </cell>
          <cell r="J1529" t="str">
            <v>Pcs</v>
          </cell>
          <cell r="K1529">
            <v>22.727272727272727</v>
          </cell>
          <cell r="L1529">
            <v>2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2</v>
          </cell>
          <cell r="T1529">
            <v>45.454545454545453</v>
          </cell>
        </row>
        <row r="1530">
          <cell r="G1530" t="str">
            <v>65069345-6507545L</v>
          </cell>
          <cell r="H1530" t="str">
            <v>NON-FAST</v>
          </cell>
          <cell r="I1530" t="str">
            <v>Dead Stock</v>
          </cell>
          <cell r="J1530" t="str">
            <v>Pcs</v>
          </cell>
          <cell r="K1530">
            <v>19</v>
          </cell>
          <cell r="L1530">
            <v>2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2</v>
          </cell>
          <cell r="T1530">
            <v>38</v>
          </cell>
        </row>
        <row r="1531">
          <cell r="G1531" t="str">
            <v>120/70-10</v>
          </cell>
          <cell r="H1531" t="str">
            <v>NON-FAST</v>
          </cell>
          <cell r="I1531" t="str">
            <v>Dead Stock</v>
          </cell>
          <cell r="J1531" t="str">
            <v>Pcs</v>
          </cell>
          <cell r="K1531">
            <v>21</v>
          </cell>
          <cell r="L1531">
            <v>3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3</v>
          </cell>
          <cell r="T1531">
            <v>63</v>
          </cell>
        </row>
        <row r="1532">
          <cell r="G1532" t="str">
            <v>1C002490L</v>
          </cell>
          <cell r="H1532" t="str">
            <v>FAST</v>
          </cell>
          <cell r="I1532" t="str">
            <v>Dead Stock</v>
          </cell>
          <cell r="J1532" t="str">
            <v>Pcs</v>
          </cell>
          <cell r="K1532">
            <v>15.357142857142858</v>
          </cell>
          <cell r="L1532">
            <v>2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2</v>
          </cell>
          <cell r="T1532">
            <v>30.714285714285715</v>
          </cell>
        </row>
        <row r="1533">
          <cell r="G1533" t="str">
            <v>110/70-17</v>
          </cell>
          <cell r="H1533" t="str">
            <v>NON-FAST</v>
          </cell>
          <cell r="I1533">
            <v>0</v>
          </cell>
          <cell r="J1533" t="str">
            <v>Pcs</v>
          </cell>
          <cell r="K1533">
            <v>29.642857142857142</v>
          </cell>
          <cell r="L1533">
            <v>1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1</v>
          </cell>
          <cell r="T1533">
            <v>29.642857142857142</v>
          </cell>
        </row>
        <row r="1534">
          <cell r="G1534" t="str">
            <v>MBZ25-E0001</v>
          </cell>
          <cell r="H1534" t="str">
            <v>FAST</v>
          </cell>
          <cell r="I1534">
            <v>0</v>
          </cell>
          <cell r="J1534" t="str">
            <v>Pcs</v>
          </cell>
          <cell r="K1534">
            <v>2.8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</row>
        <row r="1535">
          <cell r="G1535" t="str">
            <v>MBZ25-C0002</v>
          </cell>
          <cell r="H1535" t="str">
            <v>FAST</v>
          </cell>
          <cell r="I1535">
            <v>0</v>
          </cell>
          <cell r="J1535" t="str">
            <v>Pcs</v>
          </cell>
          <cell r="K1535">
            <v>2.2000000000000002</v>
          </cell>
          <cell r="L1535">
            <v>1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1</v>
          </cell>
          <cell r="T1535">
            <v>2.2000000000000002</v>
          </cell>
        </row>
        <row r="1536">
          <cell r="G1536" t="str">
            <v>MBZ25-E0002</v>
          </cell>
          <cell r="H1536" t="str">
            <v>FAST</v>
          </cell>
          <cell r="I1536">
            <v>0</v>
          </cell>
          <cell r="J1536" t="str">
            <v>Pcs</v>
          </cell>
          <cell r="K1536">
            <v>0.7</v>
          </cell>
          <cell r="L1536">
            <v>2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2</v>
          </cell>
          <cell r="T1536">
            <v>1.4</v>
          </cell>
        </row>
        <row r="1537">
          <cell r="G1537" t="str">
            <v>MBZ25-E0003(R)</v>
          </cell>
          <cell r="H1537" t="str">
            <v>NON-FAST</v>
          </cell>
          <cell r="I1537">
            <v>0</v>
          </cell>
          <cell r="J1537" t="str">
            <v>Pcs</v>
          </cell>
          <cell r="K1537">
            <v>13</v>
          </cell>
          <cell r="L1537">
            <v>1</v>
          </cell>
          <cell r="M1537">
            <v>1</v>
          </cell>
          <cell r="N1537">
            <v>0</v>
          </cell>
          <cell r="O1537">
            <v>1</v>
          </cell>
          <cell r="P1537">
            <v>0</v>
          </cell>
          <cell r="Q1537">
            <v>0</v>
          </cell>
          <cell r="R1537">
            <v>0</v>
          </cell>
          <cell r="S1537">
            <v>2</v>
          </cell>
          <cell r="T1537">
            <v>26</v>
          </cell>
        </row>
        <row r="1538">
          <cell r="G1538" t="str">
            <v>MSP25-E0002</v>
          </cell>
          <cell r="H1538" t="str">
            <v>NON-FAST</v>
          </cell>
          <cell r="I1538" t="str">
            <v>Dead Stock</v>
          </cell>
          <cell r="J1538" t="str">
            <v>Pcs</v>
          </cell>
          <cell r="K1538">
            <v>1.06</v>
          </cell>
          <cell r="L1538">
            <v>1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1</v>
          </cell>
          <cell r="T1538">
            <v>1.06</v>
          </cell>
        </row>
        <row r="1539">
          <cell r="G1539" t="str">
            <v>MSP25-E0006</v>
          </cell>
          <cell r="H1539" t="str">
            <v>FAST</v>
          </cell>
          <cell r="I1539" t="str">
            <v>Dead Stock</v>
          </cell>
          <cell r="J1539" t="str">
            <v>Pcs</v>
          </cell>
          <cell r="K1539">
            <v>0.39</v>
          </cell>
          <cell r="L1539">
            <v>2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2</v>
          </cell>
          <cell r="T1539">
            <v>0.78</v>
          </cell>
        </row>
        <row r="1540">
          <cell r="G1540" t="str">
            <v>MSP25-E0009</v>
          </cell>
          <cell r="H1540" t="str">
            <v>FAST</v>
          </cell>
          <cell r="I1540">
            <v>0</v>
          </cell>
          <cell r="J1540" t="str">
            <v>Pcs</v>
          </cell>
          <cell r="K1540">
            <v>11.4</v>
          </cell>
          <cell r="L1540">
            <v>1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1</v>
          </cell>
          <cell r="T1540">
            <v>11.4</v>
          </cell>
        </row>
        <row r="1541">
          <cell r="G1541" t="str">
            <v>MSR20-T0001</v>
          </cell>
          <cell r="H1541" t="str">
            <v>FAST</v>
          </cell>
          <cell r="I1541">
            <v>0</v>
          </cell>
          <cell r="J1541" t="str">
            <v>Pcs</v>
          </cell>
          <cell r="K1541">
            <v>1.3</v>
          </cell>
          <cell r="L1541">
            <v>2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2</v>
          </cell>
          <cell r="T1541">
            <v>2.6</v>
          </cell>
        </row>
        <row r="1542">
          <cell r="G1542" t="str">
            <v>MSR20-EG0001</v>
          </cell>
          <cell r="H1542" t="str">
            <v>FAST</v>
          </cell>
          <cell r="I1542">
            <v>0</v>
          </cell>
          <cell r="J1542" t="str">
            <v>Pcs</v>
          </cell>
          <cell r="K1542">
            <v>3.3</v>
          </cell>
          <cell r="L1542">
            <v>1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1</v>
          </cell>
          <cell r="T1542">
            <v>3.3</v>
          </cell>
        </row>
        <row r="1543">
          <cell r="G1543" t="str">
            <v>MSR20-F0006</v>
          </cell>
          <cell r="H1543" t="str">
            <v>NON-FAST</v>
          </cell>
          <cell r="I1543">
            <v>0</v>
          </cell>
          <cell r="J1543" t="str">
            <v>Set</v>
          </cell>
          <cell r="K1543">
            <v>2.6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</row>
        <row r="1544">
          <cell r="G1544" t="str">
            <v>MSR20-F0007</v>
          </cell>
          <cell r="H1544" t="str">
            <v>NON-FAST</v>
          </cell>
          <cell r="I1544" t="str">
            <v>Dead Stock</v>
          </cell>
          <cell r="J1544" t="str">
            <v>Pcs</v>
          </cell>
          <cell r="K1544">
            <v>12.8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</row>
        <row r="1545">
          <cell r="G1545" t="str">
            <v>MSR20-EG0005</v>
          </cell>
          <cell r="H1545" t="str">
            <v>NON-FAST</v>
          </cell>
          <cell r="I1545" t="str">
            <v>Dead Stock</v>
          </cell>
          <cell r="J1545" t="str">
            <v>Pcs</v>
          </cell>
          <cell r="K1545">
            <v>22.5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</row>
        <row r="1546">
          <cell r="G1546" t="str">
            <v>MSR20-F0004</v>
          </cell>
          <cell r="H1546" t="str">
            <v>NON-FAST</v>
          </cell>
          <cell r="I1546" t="str">
            <v>Dead Stock</v>
          </cell>
          <cell r="J1546" t="str">
            <v>Pcs</v>
          </cell>
          <cell r="K1546">
            <v>4.5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</row>
        <row r="1547">
          <cell r="G1547" t="str">
            <v>MSR20-S0004</v>
          </cell>
          <cell r="H1547" t="str">
            <v>NON-FAST</v>
          </cell>
          <cell r="I1547" t="str">
            <v>Dead Stock</v>
          </cell>
          <cell r="J1547" t="str">
            <v>Pcs</v>
          </cell>
          <cell r="K1547">
            <v>1.5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</row>
        <row r="1548">
          <cell r="G1548" t="str">
            <v>MBZ25-EG0001</v>
          </cell>
          <cell r="H1548" t="str">
            <v>NON-FAST</v>
          </cell>
          <cell r="I1548">
            <v>0</v>
          </cell>
          <cell r="J1548" t="str">
            <v>Pcs</v>
          </cell>
          <cell r="K1548">
            <v>0.6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</row>
        <row r="1549">
          <cell r="G1549" t="str">
            <v>MBZ25-EG0003</v>
          </cell>
          <cell r="H1549" t="str">
            <v>NON-FAST</v>
          </cell>
          <cell r="I1549">
            <v>0</v>
          </cell>
          <cell r="J1549" t="str">
            <v>Pcs</v>
          </cell>
          <cell r="K1549">
            <v>6.5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</row>
        <row r="1550">
          <cell r="G1550" t="str">
            <v>MBZ25-F0001</v>
          </cell>
          <cell r="H1550" t="str">
            <v>NON-FAST</v>
          </cell>
          <cell r="I1550">
            <v>0</v>
          </cell>
          <cell r="J1550" t="str">
            <v>Pcs</v>
          </cell>
          <cell r="K1550">
            <v>12.5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</row>
        <row r="1551">
          <cell r="G1551" t="str">
            <v>MBZ25-S0005</v>
          </cell>
          <cell r="H1551" t="str">
            <v>NON-FAST</v>
          </cell>
          <cell r="I1551" t="str">
            <v>Dead Stock</v>
          </cell>
          <cell r="J1551" t="str">
            <v>Pcs</v>
          </cell>
          <cell r="K1551">
            <v>45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</row>
        <row r="1552">
          <cell r="G1552" t="str">
            <v>MBZ25-E0005</v>
          </cell>
          <cell r="H1552" t="str">
            <v>FAST</v>
          </cell>
          <cell r="I1552">
            <v>0</v>
          </cell>
          <cell r="J1552" t="str">
            <v>Pcs</v>
          </cell>
          <cell r="K1552">
            <v>1.6</v>
          </cell>
          <cell r="L1552">
            <v>4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4</v>
          </cell>
          <cell r="T1552">
            <v>6.4</v>
          </cell>
        </row>
        <row r="1553">
          <cell r="G1553" t="str">
            <v>MBZ25-E0006</v>
          </cell>
          <cell r="H1553" t="str">
            <v>FAST</v>
          </cell>
          <cell r="I1553">
            <v>0</v>
          </cell>
          <cell r="J1553" t="str">
            <v>Pcs</v>
          </cell>
          <cell r="K1553">
            <v>1.7</v>
          </cell>
          <cell r="L1553">
            <v>5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5</v>
          </cell>
          <cell r="T1553">
            <v>8.5</v>
          </cell>
        </row>
        <row r="1554">
          <cell r="G1554" t="str">
            <v>MBZ25-E0007</v>
          </cell>
          <cell r="H1554" t="str">
            <v>FAST</v>
          </cell>
          <cell r="I1554">
            <v>0</v>
          </cell>
          <cell r="J1554" t="str">
            <v>Pcs</v>
          </cell>
          <cell r="K1554">
            <v>3</v>
          </cell>
          <cell r="L1554">
            <v>1</v>
          </cell>
          <cell r="M1554">
            <v>1</v>
          </cell>
          <cell r="N1554">
            <v>0</v>
          </cell>
          <cell r="O1554">
            <v>1</v>
          </cell>
          <cell r="P1554">
            <v>0</v>
          </cell>
          <cell r="Q1554">
            <v>0</v>
          </cell>
          <cell r="R1554">
            <v>0</v>
          </cell>
          <cell r="S1554">
            <v>2</v>
          </cell>
          <cell r="T1554">
            <v>6</v>
          </cell>
        </row>
        <row r="1555">
          <cell r="G1555" t="str">
            <v>MBZ25-E0016</v>
          </cell>
          <cell r="H1555" t="str">
            <v>FAST</v>
          </cell>
          <cell r="I1555" t="str">
            <v>Dead Stock</v>
          </cell>
          <cell r="J1555" t="str">
            <v>Pcs</v>
          </cell>
          <cell r="K1555">
            <v>5</v>
          </cell>
          <cell r="L1555">
            <v>5</v>
          </cell>
          <cell r="M1555">
            <v>0</v>
          </cell>
          <cell r="N1555">
            <v>0</v>
          </cell>
          <cell r="O1555">
            <v>0</v>
          </cell>
          <cell r="P1555">
            <v>0</v>
          </cell>
          <cell r="Q1555">
            <v>0</v>
          </cell>
          <cell r="R1555">
            <v>0</v>
          </cell>
          <cell r="S1555">
            <v>5</v>
          </cell>
          <cell r="T1555">
            <v>25</v>
          </cell>
        </row>
        <row r="1556">
          <cell r="G1556" t="str">
            <v>MBZ25-E0018</v>
          </cell>
          <cell r="H1556" t="str">
            <v>FAST</v>
          </cell>
          <cell r="I1556">
            <v>0</v>
          </cell>
          <cell r="J1556" t="str">
            <v>Pcs</v>
          </cell>
          <cell r="K1556">
            <v>2</v>
          </cell>
          <cell r="L1556">
            <v>2</v>
          </cell>
          <cell r="M1556">
            <v>0</v>
          </cell>
          <cell r="N1556">
            <v>0</v>
          </cell>
          <cell r="O1556">
            <v>0</v>
          </cell>
          <cell r="P1556">
            <v>0</v>
          </cell>
          <cell r="Q1556">
            <v>0</v>
          </cell>
          <cell r="R1556">
            <v>0</v>
          </cell>
          <cell r="S1556">
            <v>2</v>
          </cell>
          <cell r="T1556">
            <v>4</v>
          </cell>
        </row>
        <row r="1557">
          <cell r="G1557" t="str">
            <v>MBZ25-E0010</v>
          </cell>
          <cell r="H1557" t="str">
            <v>FAST</v>
          </cell>
          <cell r="I1557" t="str">
            <v>Dead Stock</v>
          </cell>
          <cell r="J1557" t="str">
            <v>Pcs</v>
          </cell>
          <cell r="K1557">
            <v>1.1000000000000001</v>
          </cell>
          <cell r="L1557">
            <v>0</v>
          </cell>
          <cell r="M1557">
            <v>0</v>
          </cell>
          <cell r="N1557">
            <v>0</v>
          </cell>
          <cell r="O1557">
            <v>0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</row>
        <row r="1558">
          <cell r="G1558" t="str">
            <v>MBZ25-C0006</v>
          </cell>
          <cell r="H1558" t="str">
            <v>FAST</v>
          </cell>
          <cell r="I1558">
            <v>0</v>
          </cell>
          <cell r="J1558" t="str">
            <v>Pcs</v>
          </cell>
          <cell r="K1558">
            <v>0.7</v>
          </cell>
          <cell r="L1558">
            <v>4</v>
          </cell>
          <cell r="M1558">
            <v>0</v>
          </cell>
          <cell r="N1558">
            <v>0</v>
          </cell>
          <cell r="O1558">
            <v>0</v>
          </cell>
          <cell r="P1558">
            <v>0</v>
          </cell>
          <cell r="Q1558">
            <v>0</v>
          </cell>
          <cell r="R1558">
            <v>0</v>
          </cell>
          <cell r="S1558">
            <v>4</v>
          </cell>
          <cell r="T1558">
            <v>2.8</v>
          </cell>
        </row>
        <row r="1559">
          <cell r="G1559" t="str">
            <v>MBZ25-C0004</v>
          </cell>
          <cell r="H1559" t="str">
            <v>FAST</v>
          </cell>
          <cell r="I1559">
            <v>0</v>
          </cell>
          <cell r="J1559" t="str">
            <v>Pcs</v>
          </cell>
          <cell r="K1559">
            <v>0.75</v>
          </cell>
          <cell r="L1559">
            <v>2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2</v>
          </cell>
          <cell r="T1559">
            <v>1.5</v>
          </cell>
        </row>
        <row r="1560">
          <cell r="G1560" t="str">
            <v>MRL20-T0001</v>
          </cell>
          <cell r="H1560" t="str">
            <v>FAST</v>
          </cell>
          <cell r="I1560">
            <v>0</v>
          </cell>
          <cell r="J1560" t="str">
            <v>Pcs</v>
          </cell>
          <cell r="K1560">
            <v>2.2999999999999998</v>
          </cell>
          <cell r="L1560">
            <v>2</v>
          </cell>
          <cell r="M1560">
            <v>2</v>
          </cell>
          <cell r="N1560">
            <v>0</v>
          </cell>
          <cell r="O1560">
            <v>2</v>
          </cell>
          <cell r="P1560">
            <v>0</v>
          </cell>
          <cell r="Q1560">
            <v>0</v>
          </cell>
          <cell r="R1560">
            <v>0</v>
          </cell>
          <cell r="S1560">
            <v>4</v>
          </cell>
          <cell r="T1560">
            <v>9.1999999999999993</v>
          </cell>
        </row>
        <row r="1561">
          <cell r="G1561" t="str">
            <v>MRL20-E0016</v>
          </cell>
          <cell r="H1561" t="str">
            <v>FAST</v>
          </cell>
          <cell r="I1561">
            <v>0</v>
          </cell>
          <cell r="J1561" t="str">
            <v>Pcs</v>
          </cell>
          <cell r="K1561">
            <v>0.8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0</v>
          </cell>
          <cell r="Q1561">
            <v>0</v>
          </cell>
          <cell r="R1561">
            <v>0</v>
          </cell>
          <cell r="S1561">
            <v>0</v>
          </cell>
          <cell r="T1561">
            <v>0</v>
          </cell>
        </row>
        <row r="1562">
          <cell r="G1562" t="str">
            <v>MRL20-E0003</v>
          </cell>
          <cell r="H1562" t="str">
            <v>NON-FAST</v>
          </cell>
          <cell r="I1562">
            <v>0</v>
          </cell>
          <cell r="J1562" t="str">
            <v>Pcs</v>
          </cell>
          <cell r="K1562">
            <v>1.1000000000000001</v>
          </cell>
          <cell r="L1562">
            <v>0</v>
          </cell>
          <cell r="M1562">
            <v>0</v>
          </cell>
          <cell r="N1562">
            <v>0</v>
          </cell>
          <cell r="O1562">
            <v>0</v>
          </cell>
          <cell r="P1562">
            <v>0</v>
          </cell>
          <cell r="Q1562">
            <v>0</v>
          </cell>
          <cell r="R1562">
            <v>0</v>
          </cell>
          <cell r="S1562">
            <v>0</v>
          </cell>
          <cell r="T1562">
            <v>0</v>
          </cell>
        </row>
        <row r="1563">
          <cell r="G1563" t="str">
            <v>MRL20-E0006</v>
          </cell>
          <cell r="H1563" t="str">
            <v>NON-FAST</v>
          </cell>
          <cell r="I1563">
            <v>0</v>
          </cell>
          <cell r="J1563" t="str">
            <v>Pcs</v>
          </cell>
          <cell r="K1563">
            <v>2</v>
          </cell>
          <cell r="L1563">
            <v>1</v>
          </cell>
          <cell r="M1563">
            <v>1</v>
          </cell>
          <cell r="N1563">
            <v>0</v>
          </cell>
          <cell r="O1563">
            <v>1</v>
          </cell>
          <cell r="P1563">
            <v>0</v>
          </cell>
          <cell r="Q1563">
            <v>0</v>
          </cell>
          <cell r="R1563">
            <v>0</v>
          </cell>
          <cell r="S1563">
            <v>2</v>
          </cell>
          <cell r="T1563">
            <v>4</v>
          </cell>
        </row>
        <row r="1564">
          <cell r="G1564" t="str">
            <v>MRL20-E0001</v>
          </cell>
          <cell r="H1564" t="str">
            <v>NON-FAST</v>
          </cell>
          <cell r="I1564">
            <v>0</v>
          </cell>
          <cell r="J1564" t="str">
            <v>Pcs</v>
          </cell>
          <cell r="K1564">
            <v>1.6</v>
          </cell>
          <cell r="L1564">
            <v>7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7</v>
          </cell>
          <cell r="T1564">
            <v>11.200000000000001</v>
          </cell>
        </row>
        <row r="1565">
          <cell r="G1565" t="str">
            <v>MRL20-E0002(RH)</v>
          </cell>
          <cell r="H1565" t="str">
            <v>FAST</v>
          </cell>
          <cell r="I1565" t="str">
            <v>Dead Stock</v>
          </cell>
          <cell r="J1565" t="str">
            <v>Pcs</v>
          </cell>
          <cell r="K1565">
            <v>1.85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</v>
          </cell>
          <cell r="T1565">
            <v>0</v>
          </cell>
        </row>
        <row r="1566">
          <cell r="G1566" t="str">
            <v>MRL20-E0007</v>
          </cell>
          <cell r="H1566" t="str">
            <v>FAST</v>
          </cell>
          <cell r="I1566">
            <v>0</v>
          </cell>
          <cell r="J1566" t="str">
            <v>Pcs</v>
          </cell>
          <cell r="K1566">
            <v>11.5</v>
          </cell>
          <cell r="L1566">
            <v>1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1</v>
          </cell>
          <cell r="T1566">
            <v>11.5</v>
          </cell>
        </row>
        <row r="1567">
          <cell r="G1567" t="str">
            <v>MRL20-EG0003</v>
          </cell>
          <cell r="H1567" t="str">
            <v>NON-FAST</v>
          </cell>
          <cell r="I1567">
            <v>0</v>
          </cell>
          <cell r="J1567" t="str">
            <v>Pcs</v>
          </cell>
          <cell r="K1567">
            <v>8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</row>
        <row r="1568">
          <cell r="G1568" t="str">
            <v>MRL20-O0001</v>
          </cell>
          <cell r="H1568" t="str">
            <v>FAST</v>
          </cell>
          <cell r="I1568" t="str">
            <v>Dead Stock</v>
          </cell>
          <cell r="J1568" t="str">
            <v>Pcs</v>
          </cell>
          <cell r="K1568">
            <v>0.95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</row>
        <row r="1569">
          <cell r="G1569" t="str">
            <v>MRL20-F0002</v>
          </cell>
          <cell r="H1569" t="str">
            <v>NON-FAST</v>
          </cell>
          <cell r="I1569" t="str">
            <v>Dead Stock</v>
          </cell>
          <cell r="J1569" t="str">
            <v>Pcs</v>
          </cell>
          <cell r="K1569">
            <v>8.9</v>
          </cell>
          <cell r="L1569">
            <v>3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3</v>
          </cell>
          <cell r="T1569">
            <v>26.700000000000003</v>
          </cell>
        </row>
        <row r="1570">
          <cell r="G1570" t="str">
            <v>MRL20-E0005 (RH)</v>
          </cell>
          <cell r="H1570" t="str">
            <v>NON-FAST</v>
          </cell>
          <cell r="I1570">
            <v>0</v>
          </cell>
          <cell r="J1570" t="str">
            <v>Pcs</v>
          </cell>
          <cell r="K1570">
            <v>7.8</v>
          </cell>
          <cell r="L1570">
            <v>1</v>
          </cell>
          <cell r="M1570">
            <v>0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1</v>
          </cell>
          <cell r="T1570">
            <v>7.8</v>
          </cell>
        </row>
        <row r="1571">
          <cell r="G1571" t="str">
            <v>32908</v>
          </cell>
          <cell r="H1571" t="str">
            <v>FAST</v>
          </cell>
          <cell r="I1571">
            <v>0</v>
          </cell>
          <cell r="J1571" t="str">
            <v>Pcs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</row>
        <row r="1572">
          <cell r="G1572" t="str">
            <v>MBZ25-O0009</v>
          </cell>
          <cell r="H1572" t="str">
            <v>NON-FAST</v>
          </cell>
          <cell r="I1572" t="str">
            <v>Dead Stock</v>
          </cell>
          <cell r="J1572" t="str">
            <v>Pcs</v>
          </cell>
          <cell r="K1572">
            <v>4.838709677419355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</row>
        <row r="1573">
          <cell r="G1573" t="str">
            <v>MBZ25-O0010</v>
          </cell>
          <cell r="H1573" t="str">
            <v>NON-FAST</v>
          </cell>
          <cell r="I1573" t="str">
            <v>Dead Stock</v>
          </cell>
          <cell r="J1573" t="str">
            <v>Pcs</v>
          </cell>
          <cell r="K1573">
            <v>11.290322580645162</v>
          </cell>
          <cell r="L1573">
            <v>2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2</v>
          </cell>
          <cell r="R1573">
            <v>2</v>
          </cell>
          <cell r="S1573">
            <v>0</v>
          </cell>
          <cell r="T1573">
            <v>0</v>
          </cell>
        </row>
        <row r="1574">
          <cell r="G1574" t="str">
            <v>MBZ25-O0012</v>
          </cell>
          <cell r="H1574" t="str">
            <v>NON-FAST</v>
          </cell>
          <cell r="I1574" t="str">
            <v>Dead Stock</v>
          </cell>
          <cell r="J1574" t="str">
            <v>Pcs</v>
          </cell>
          <cell r="K1574">
            <v>3.3</v>
          </cell>
          <cell r="L1574">
            <v>1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1</v>
          </cell>
          <cell r="T1574">
            <v>3.3</v>
          </cell>
        </row>
        <row r="1575">
          <cell r="G1575" t="str">
            <v>B075292</v>
          </cell>
          <cell r="H1575">
            <v>0</v>
          </cell>
          <cell r="I1575">
            <v>0</v>
          </cell>
          <cell r="J1575" t="str">
            <v>Pcs</v>
          </cell>
          <cell r="K1575">
            <v>3.72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</row>
        <row r="1576">
          <cell r="G1576" t="str">
            <v>MBZ25-F0017</v>
          </cell>
          <cell r="H1576">
            <v>0</v>
          </cell>
          <cell r="I1576" t="str">
            <v>Dead Stock</v>
          </cell>
          <cell r="J1576" t="str">
            <v>Pcs</v>
          </cell>
          <cell r="K1576">
            <v>1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</row>
        <row r="1577">
          <cell r="G1577" t="str">
            <v>320/30L</v>
          </cell>
          <cell r="H1577">
            <v>0</v>
          </cell>
          <cell r="I1577">
            <v>0</v>
          </cell>
          <cell r="J1577" t="str">
            <v>Pcs</v>
          </cell>
          <cell r="K1577">
            <v>1</v>
          </cell>
          <cell r="L1577">
            <v>2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2</v>
          </cell>
          <cell r="T1577">
            <v>2</v>
          </cell>
        </row>
        <row r="1578">
          <cell r="G1578" t="str">
            <v>MRL20-T0001L</v>
          </cell>
          <cell r="H1578">
            <v>0</v>
          </cell>
          <cell r="I1578">
            <v>0</v>
          </cell>
          <cell r="J1578" t="str">
            <v>Pcs</v>
          </cell>
          <cell r="K1578">
            <v>2.2999999999999998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0</v>
          </cell>
          <cell r="Q1578">
            <v>0</v>
          </cell>
          <cell r="R1578">
            <v>0</v>
          </cell>
          <cell r="S1578">
            <v>0</v>
          </cell>
          <cell r="T1578">
            <v>0</v>
          </cell>
        </row>
        <row r="1579">
          <cell r="G1579" t="str">
            <v>MRL20-E0002L(LH)</v>
          </cell>
          <cell r="H1579">
            <v>0</v>
          </cell>
          <cell r="I1579">
            <v>0</v>
          </cell>
          <cell r="J1579" t="str">
            <v>Pcs</v>
          </cell>
          <cell r="K1579">
            <v>1.85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0</v>
          </cell>
          <cell r="Q1579">
            <v>0</v>
          </cell>
          <cell r="R1579">
            <v>0</v>
          </cell>
          <cell r="S1579">
            <v>0</v>
          </cell>
          <cell r="T1579">
            <v>0</v>
          </cell>
        </row>
        <row r="1580">
          <cell r="G1580" t="str">
            <v>MBZ25-EG0001L</v>
          </cell>
          <cell r="H1580">
            <v>0</v>
          </cell>
          <cell r="I1580">
            <v>0</v>
          </cell>
          <cell r="J1580" t="str">
            <v>Pcs</v>
          </cell>
          <cell r="K1580">
            <v>2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</row>
        <row r="1581">
          <cell r="G1581" t="str">
            <v>MBZ25-C0001</v>
          </cell>
          <cell r="H1581" t="str">
            <v>FAST</v>
          </cell>
          <cell r="I1581">
            <v>0</v>
          </cell>
          <cell r="J1581" t="str">
            <v>Pcs</v>
          </cell>
          <cell r="K1581">
            <v>0.7</v>
          </cell>
          <cell r="L1581">
            <v>10</v>
          </cell>
          <cell r="M1581">
            <v>1</v>
          </cell>
          <cell r="N1581">
            <v>0</v>
          </cell>
          <cell r="O1581">
            <v>1</v>
          </cell>
          <cell r="P1581">
            <v>0</v>
          </cell>
          <cell r="Q1581">
            <v>1</v>
          </cell>
          <cell r="R1581">
            <v>1</v>
          </cell>
          <cell r="S1581">
            <v>10</v>
          </cell>
          <cell r="T1581">
            <v>7</v>
          </cell>
        </row>
        <row r="1582">
          <cell r="G1582" t="str">
            <v>MBZ25-E0004</v>
          </cell>
          <cell r="H1582" t="str">
            <v>NON-FAST</v>
          </cell>
          <cell r="I1582" t="str">
            <v>Dead Stock</v>
          </cell>
          <cell r="J1582" t="str">
            <v>Pcs</v>
          </cell>
          <cell r="K1582">
            <v>12</v>
          </cell>
          <cell r="L1582">
            <v>2</v>
          </cell>
          <cell r="M1582">
            <v>1</v>
          </cell>
          <cell r="N1582">
            <v>0</v>
          </cell>
          <cell r="O1582">
            <v>1</v>
          </cell>
          <cell r="P1582">
            <v>0</v>
          </cell>
          <cell r="Q1582">
            <v>1</v>
          </cell>
          <cell r="R1582">
            <v>1</v>
          </cell>
          <cell r="S1582">
            <v>2</v>
          </cell>
          <cell r="T1582">
            <v>24</v>
          </cell>
        </row>
        <row r="1583">
          <cell r="G1583" t="str">
            <v>MSP25-E0001</v>
          </cell>
          <cell r="H1583" t="str">
            <v>NON-FAST</v>
          </cell>
          <cell r="I1583" t="str">
            <v>Dead Stock</v>
          </cell>
          <cell r="J1583" t="str">
            <v>Pcs</v>
          </cell>
          <cell r="K1583">
            <v>11.7</v>
          </cell>
          <cell r="L1583">
            <v>1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</v>
          </cell>
          <cell r="S1583">
            <v>1</v>
          </cell>
          <cell r="T1583">
            <v>11.7</v>
          </cell>
        </row>
        <row r="1584">
          <cell r="G1584" t="str">
            <v>MSP25-E0003</v>
          </cell>
          <cell r="H1584" t="str">
            <v>NON-FAST</v>
          </cell>
          <cell r="I1584" t="str">
            <v>Dead Stock</v>
          </cell>
          <cell r="J1584" t="str">
            <v>Pcs</v>
          </cell>
          <cell r="K1584">
            <v>1.56</v>
          </cell>
          <cell r="L1584">
            <v>2</v>
          </cell>
          <cell r="M1584">
            <v>0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2</v>
          </cell>
          <cell r="T1584">
            <v>3.12</v>
          </cell>
        </row>
        <row r="1585">
          <cell r="G1585" t="str">
            <v>MSP25-C0001</v>
          </cell>
          <cell r="H1585" t="str">
            <v>NON-FAST</v>
          </cell>
          <cell r="I1585" t="str">
            <v>Dead Stock</v>
          </cell>
          <cell r="J1585" t="str">
            <v>Pcs</v>
          </cell>
          <cell r="K1585">
            <v>0.44</v>
          </cell>
          <cell r="L1585">
            <v>3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3</v>
          </cell>
          <cell r="T1585">
            <v>1.32</v>
          </cell>
        </row>
        <row r="1586">
          <cell r="G1586" t="str">
            <v>MGT100-E0001</v>
          </cell>
          <cell r="H1586" t="str">
            <v>NON-FAST</v>
          </cell>
          <cell r="I1586" t="str">
            <v>Dead Stock</v>
          </cell>
          <cell r="J1586" t="str">
            <v>Pcs</v>
          </cell>
          <cell r="K1586">
            <v>32.93</v>
          </cell>
          <cell r="L1586">
            <v>1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1</v>
          </cell>
          <cell r="T1586">
            <v>32.93</v>
          </cell>
        </row>
        <row r="1587">
          <cell r="G1587" t="str">
            <v>MGT100-E0002</v>
          </cell>
          <cell r="H1587" t="str">
            <v>FAST</v>
          </cell>
          <cell r="I1587" t="str">
            <v>Dead Stock</v>
          </cell>
          <cell r="J1587" t="str">
            <v>Pcs</v>
          </cell>
          <cell r="K1587">
            <v>0.39</v>
          </cell>
          <cell r="L1587">
            <v>3</v>
          </cell>
          <cell r="M1587">
            <v>0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3</v>
          </cell>
          <cell r="T1587">
            <v>1.17</v>
          </cell>
        </row>
        <row r="1588">
          <cell r="G1588" t="str">
            <v>MGT100-C0007</v>
          </cell>
          <cell r="H1588" t="str">
            <v>FAST</v>
          </cell>
          <cell r="I1588" t="str">
            <v>Dead Stock</v>
          </cell>
          <cell r="J1588" t="str">
            <v>Pcs</v>
          </cell>
          <cell r="K1588">
            <v>2.46</v>
          </cell>
          <cell r="L1588">
            <v>2</v>
          </cell>
          <cell r="M1588">
            <v>0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2</v>
          </cell>
          <cell r="T1588">
            <v>4.92</v>
          </cell>
        </row>
        <row r="1589">
          <cell r="G1589" t="str">
            <v>MGT100-C0008</v>
          </cell>
          <cell r="H1589" t="str">
            <v>FAST</v>
          </cell>
          <cell r="I1589" t="str">
            <v>Dead Stock</v>
          </cell>
          <cell r="J1589" t="str">
            <v>Pcs</v>
          </cell>
          <cell r="K1589">
            <v>2.3199999999999998</v>
          </cell>
          <cell r="L1589">
            <v>2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2</v>
          </cell>
          <cell r="T1589">
            <v>4.6399999999999997</v>
          </cell>
        </row>
        <row r="1590">
          <cell r="G1590" t="str">
            <v>MGT100-G0002</v>
          </cell>
          <cell r="H1590" t="str">
            <v>NON-FAST</v>
          </cell>
          <cell r="I1590" t="str">
            <v>Dead Stock</v>
          </cell>
          <cell r="J1590" t="str">
            <v>Pcs</v>
          </cell>
          <cell r="K1590">
            <v>21.1</v>
          </cell>
          <cell r="L1590">
            <v>1</v>
          </cell>
          <cell r="M1590">
            <v>0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1</v>
          </cell>
          <cell r="T1590">
            <v>21.1</v>
          </cell>
        </row>
        <row r="1591">
          <cell r="G1591" t="str">
            <v>MSR20-E0001</v>
          </cell>
          <cell r="H1591" t="str">
            <v>FAST</v>
          </cell>
          <cell r="I1591" t="str">
            <v>Dead Stock</v>
          </cell>
          <cell r="J1591" t="str">
            <v>Pcs</v>
          </cell>
          <cell r="K1591">
            <v>9.6999999999999993</v>
          </cell>
          <cell r="L1591">
            <v>2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2</v>
          </cell>
          <cell r="T1591">
            <v>19.399999999999999</v>
          </cell>
        </row>
        <row r="1592">
          <cell r="G1592" t="str">
            <v>MSR20-EG0002</v>
          </cell>
          <cell r="H1592" t="str">
            <v>NON-FAST</v>
          </cell>
          <cell r="I1592" t="str">
            <v>Dead Stock</v>
          </cell>
          <cell r="J1592" t="str">
            <v>Pcs</v>
          </cell>
          <cell r="K1592">
            <v>6.5</v>
          </cell>
          <cell r="L1592">
            <v>2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2</v>
          </cell>
          <cell r="T1592">
            <v>13</v>
          </cell>
        </row>
        <row r="1593">
          <cell r="G1593" t="str">
            <v>MSR20-EG0003</v>
          </cell>
          <cell r="H1593" t="str">
            <v>NON-FAST</v>
          </cell>
          <cell r="I1593" t="str">
            <v>Dead Stock</v>
          </cell>
          <cell r="J1593" t="str">
            <v>Pcs</v>
          </cell>
          <cell r="K1593">
            <v>18.8</v>
          </cell>
          <cell r="L1593">
            <v>2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2</v>
          </cell>
          <cell r="T1593">
            <v>37.6</v>
          </cell>
        </row>
        <row r="1594">
          <cell r="G1594" t="str">
            <v>MSR20-F0014</v>
          </cell>
          <cell r="H1594" t="str">
            <v>NON-FAST</v>
          </cell>
          <cell r="I1594" t="str">
            <v>Dead Stock</v>
          </cell>
          <cell r="J1594" t="str">
            <v>Pcs</v>
          </cell>
          <cell r="K1594">
            <v>8.5</v>
          </cell>
          <cell r="L1594">
            <v>1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1</v>
          </cell>
          <cell r="T1594">
            <v>8.5</v>
          </cell>
        </row>
        <row r="1595">
          <cell r="G1595" t="str">
            <v>MSR20-E00015</v>
          </cell>
          <cell r="H1595" t="str">
            <v>FAST</v>
          </cell>
          <cell r="I1595" t="str">
            <v>Dead Stock</v>
          </cell>
          <cell r="J1595" t="str">
            <v>Pcs</v>
          </cell>
          <cell r="K1595">
            <v>18.5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</row>
        <row r="1596">
          <cell r="G1596" t="str">
            <v>MSR20-EG0004</v>
          </cell>
          <cell r="H1596" t="str">
            <v>NON-FAST</v>
          </cell>
          <cell r="I1596" t="str">
            <v>Dead Stock</v>
          </cell>
          <cell r="J1596" t="str">
            <v>Pcs</v>
          </cell>
          <cell r="K1596">
            <v>250</v>
          </cell>
          <cell r="L1596">
            <v>1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1</v>
          </cell>
          <cell r="T1596">
            <v>250</v>
          </cell>
        </row>
        <row r="1597">
          <cell r="G1597" t="str">
            <v>MSR20-EG0009</v>
          </cell>
          <cell r="H1597" t="str">
            <v>FAST</v>
          </cell>
          <cell r="I1597" t="str">
            <v>Dead Stock</v>
          </cell>
          <cell r="J1597" t="str">
            <v>Pcs</v>
          </cell>
          <cell r="K1597">
            <v>8.4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</row>
        <row r="1598">
          <cell r="G1598" t="str">
            <v>MSR20-G0006</v>
          </cell>
          <cell r="H1598" t="str">
            <v>NON-FAST</v>
          </cell>
          <cell r="I1598" t="str">
            <v>Dead Stock</v>
          </cell>
          <cell r="J1598" t="str">
            <v>Pcs</v>
          </cell>
          <cell r="K1598">
            <v>2.5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</row>
        <row r="1599">
          <cell r="G1599" t="str">
            <v>MSR20-G0003</v>
          </cell>
          <cell r="H1599" t="str">
            <v>NON-FAST</v>
          </cell>
          <cell r="I1599" t="str">
            <v>Dead Stock</v>
          </cell>
          <cell r="J1599" t="str">
            <v>Pcs</v>
          </cell>
          <cell r="K1599">
            <v>105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</row>
        <row r="1600">
          <cell r="G1600" t="str">
            <v>MSR20-G0011</v>
          </cell>
          <cell r="H1600" t="str">
            <v>NON-FAST</v>
          </cell>
          <cell r="I1600" t="str">
            <v>Dead Stock</v>
          </cell>
          <cell r="J1600" t="str">
            <v>Pcs</v>
          </cell>
          <cell r="K1600">
            <v>0.3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</row>
        <row r="1601">
          <cell r="G1601" t="str">
            <v>MSR20-F0013</v>
          </cell>
          <cell r="H1601" t="str">
            <v>NON-FAST</v>
          </cell>
          <cell r="I1601" t="str">
            <v>Dead Stock</v>
          </cell>
          <cell r="J1601" t="str">
            <v>Pcs</v>
          </cell>
          <cell r="K1601">
            <v>16.600000000000001</v>
          </cell>
          <cell r="L1601">
            <v>1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1</v>
          </cell>
          <cell r="T1601">
            <v>16.600000000000001</v>
          </cell>
        </row>
        <row r="1602">
          <cell r="G1602" t="str">
            <v>MSR20-G0005</v>
          </cell>
          <cell r="H1602" t="str">
            <v>NON-FAST</v>
          </cell>
          <cell r="I1602" t="str">
            <v>Dead Stock</v>
          </cell>
          <cell r="J1602" t="str">
            <v>Pcs</v>
          </cell>
          <cell r="K1602">
            <v>1</v>
          </cell>
          <cell r="L1602">
            <v>1</v>
          </cell>
          <cell r="M1602">
            <v>0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1</v>
          </cell>
          <cell r="T1602">
            <v>1</v>
          </cell>
        </row>
        <row r="1603">
          <cell r="G1603" t="str">
            <v>MBZ25-F0004</v>
          </cell>
          <cell r="H1603" t="str">
            <v>NON-FAST</v>
          </cell>
          <cell r="I1603">
            <v>0</v>
          </cell>
          <cell r="J1603" t="str">
            <v>Set</v>
          </cell>
          <cell r="K1603">
            <v>0.5</v>
          </cell>
          <cell r="L1603">
            <v>1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1</v>
          </cell>
          <cell r="T1603">
            <v>0.5</v>
          </cell>
        </row>
        <row r="1604">
          <cell r="G1604" t="str">
            <v>MBZ25-F0005</v>
          </cell>
          <cell r="H1604" t="str">
            <v>NON-FAST</v>
          </cell>
          <cell r="I1604" t="str">
            <v>Dead Stock</v>
          </cell>
          <cell r="J1604" t="str">
            <v>Set</v>
          </cell>
          <cell r="K1604">
            <v>2.1</v>
          </cell>
          <cell r="L1604">
            <v>1</v>
          </cell>
          <cell r="M1604">
            <v>0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0</v>
          </cell>
          <cell r="S1604">
            <v>1</v>
          </cell>
          <cell r="T1604">
            <v>2.1</v>
          </cell>
        </row>
        <row r="1605">
          <cell r="G1605" t="str">
            <v>MBZ25-S0006</v>
          </cell>
          <cell r="H1605" t="str">
            <v>NON-FAST</v>
          </cell>
          <cell r="I1605" t="str">
            <v>Dead Stock</v>
          </cell>
          <cell r="J1605" t="str">
            <v>Pcs</v>
          </cell>
          <cell r="K1605">
            <v>1.8</v>
          </cell>
          <cell r="L1605">
            <v>1</v>
          </cell>
          <cell r="M1605">
            <v>1</v>
          </cell>
          <cell r="N1605">
            <v>0</v>
          </cell>
          <cell r="O1605">
            <v>1</v>
          </cell>
          <cell r="P1605">
            <v>0</v>
          </cell>
          <cell r="Q1605">
            <v>0</v>
          </cell>
          <cell r="R1605">
            <v>0</v>
          </cell>
          <cell r="S1605">
            <v>2</v>
          </cell>
          <cell r="T1605">
            <v>3.6</v>
          </cell>
        </row>
        <row r="1606">
          <cell r="G1606" t="str">
            <v>MBZ25-S0007</v>
          </cell>
          <cell r="H1606" t="str">
            <v>FAST</v>
          </cell>
          <cell r="I1606" t="str">
            <v>Dead Stock</v>
          </cell>
          <cell r="J1606" t="str">
            <v>Pcs</v>
          </cell>
          <cell r="K1606">
            <v>2.5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</row>
        <row r="1607">
          <cell r="G1607" t="str">
            <v>MBZ25-E0014</v>
          </cell>
          <cell r="H1607" t="str">
            <v>NON-FAST</v>
          </cell>
          <cell r="I1607" t="str">
            <v>Dead Stock</v>
          </cell>
          <cell r="J1607" t="str">
            <v>Pcs</v>
          </cell>
          <cell r="K1607">
            <v>0.8</v>
          </cell>
          <cell r="L1607">
            <v>1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1</v>
          </cell>
          <cell r="T1607">
            <v>0.8</v>
          </cell>
        </row>
        <row r="1608">
          <cell r="G1608" t="str">
            <v>MRL20-T0002L</v>
          </cell>
          <cell r="H1608" t="str">
            <v>NON-FAST</v>
          </cell>
          <cell r="I1608">
            <v>0</v>
          </cell>
          <cell r="J1608" t="str">
            <v>Pcs</v>
          </cell>
          <cell r="K1608">
            <v>10.5</v>
          </cell>
          <cell r="L1608">
            <v>0</v>
          </cell>
          <cell r="M1608">
            <v>1</v>
          </cell>
          <cell r="N1608">
            <v>0</v>
          </cell>
          <cell r="O1608">
            <v>1</v>
          </cell>
          <cell r="P1608">
            <v>0</v>
          </cell>
          <cell r="Q1608">
            <v>1</v>
          </cell>
          <cell r="R1608">
            <v>1</v>
          </cell>
          <cell r="S1608">
            <v>0</v>
          </cell>
          <cell r="T1608">
            <v>0</v>
          </cell>
        </row>
        <row r="1609">
          <cell r="G1609" t="str">
            <v>MRL20-E0004</v>
          </cell>
          <cell r="H1609" t="str">
            <v>FAST</v>
          </cell>
          <cell r="I1609">
            <v>0</v>
          </cell>
          <cell r="J1609" t="str">
            <v>Pcs</v>
          </cell>
          <cell r="K1609">
            <v>1</v>
          </cell>
          <cell r="L1609">
            <v>1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1</v>
          </cell>
          <cell r="T1609">
            <v>1</v>
          </cell>
        </row>
        <row r="1610">
          <cell r="G1610" t="str">
            <v>MRL20-C0007</v>
          </cell>
          <cell r="H1610" t="str">
            <v>FAST</v>
          </cell>
          <cell r="I1610" t="str">
            <v>Dead Stock</v>
          </cell>
          <cell r="J1610" t="str">
            <v>Pcs</v>
          </cell>
          <cell r="K1610">
            <v>6</v>
          </cell>
          <cell r="L1610">
            <v>1</v>
          </cell>
          <cell r="M1610">
            <v>0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0</v>
          </cell>
          <cell r="S1610">
            <v>1</v>
          </cell>
          <cell r="T1610">
            <v>6</v>
          </cell>
        </row>
        <row r="1611">
          <cell r="G1611" t="str">
            <v>MRL20-EG0005L</v>
          </cell>
          <cell r="H1611" t="str">
            <v>FAST</v>
          </cell>
          <cell r="I1611">
            <v>0</v>
          </cell>
          <cell r="J1611" t="str">
            <v>Pcs</v>
          </cell>
          <cell r="K1611">
            <v>5.6</v>
          </cell>
          <cell r="L1611">
            <v>3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0</v>
          </cell>
          <cell r="S1611">
            <v>3</v>
          </cell>
          <cell r="T1611">
            <v>16.799999999999997</v>
          </cell>
        </row>
        <row r="1612">
          <cell r="G1612" t="str">
            <v>MRL20-E0009</v>
          </cell>
          <cell r="H1612" t="str">
            <v>FAST</v>
          </cell>
          <cell r="I1612" t="str">
            <v>Dead Stock</v>
          </cell>
          <cell r="J1612" t="str">
            <v>Pcs</v>
          </cell>
          <cell r="K1612">
            <v>1.9</v>
          </cell>
          <cell r="L1612">
            <v>1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1</v>
          </cell>
          <cell r="T1612">
            <v>1.9</v>
          </cell>
        </row>
        <row r="1613">
          <cell r="G1613" t="str">
            <v>MRL20-E0005 (LH)</v>
          </cell>
          <cell r="H1613" t="str">
            <v>NON-FAST</v>
          </cell>
          <cell r="I1613">
            <v>0</v>
          </cell>
          <cell r="J1613" t="str">
            <v>Pcs</v>
          </cell>
          <cell r="K1613">
            <v>7.8</v>
          </cell>
          <cell r="L1613">
            <v>2</v>
          </cell>
          <cell r="M1613">
            <v>2</v>
          </cell>
          <cell r="N1613">
            <v>0</v>
          </cell>
          <cell r="O1613">
            <v>2</v>
          </cell>
          <cell r="P1613">
            <v>0</v>
          </cell>
          <cell r="Q1613">
            <v>0</v>
          </cell>
          <cell r="R1613">
            <v>0</v>
          </cell>
          <cell r="S1613">
            <v>4</v>
          </cell>
          <cell r="T1613">
            <v>31.2</v>
          </cell>
        </row>
        <row r="1614">
          <cell r="G1614" t="str">
            <v>MRL20-E0011</v>
          </cell>
          <cell r="H1614" t="str">
            <v>NON-FAST</v>
          </cell>
          <cell r="I1614">
            <v>0</v>
          </cell>
          <cell r="J1614" t="str">
            <v>Pcs</v>
          </cell>
          <cell r="K1614">
            <v>9</v>
          </cell>
          <cell r="L1614">
            <v>3</v>
          </cell>
          <cell r="M1614">
            <v>5</v>
          </cell>
          <cell r="N1614">
            <v>0</v>
          </cell>
          <cell r="O1614">
            <v>5</v>
          </cell>
          <cell r="P1614">
            <v>0</v>
          </cell>
          <cell r="Q1614">
            <v>0</v>
          </cell>
          <cell r="R1614">
            <v>0</v>
          </cell>
          <cell r="S1614">
            <v>8</v>
          </cell>
          <cell r="T1614">
            <v>72</v>
          </cell>
        </row>
        <row r="1615">
          <cell r="G1615" t="str">
            <v>6304L</v>
          </cell>
          <cell r="H1615" t="str">
            <v>FAST</v>
          </cell>
          <cell r="I1615">
            <v>0</v>
          </cell>
          <cell r="J1615" t="str">
            <v>Pcs</v>
          </cell>
          <cell r="K1615">
            <v>2</v>
          </cell>
          <cell r="L1615">
            <v>1</v>
          </cell>
          <cell r="M1615">
            <v>0</v>
          </cell>
          <cell r="N1615">
            <v>0</v>
          </cell>
          <cell r="O1615">
            <v>0</v>
          </cell>
          <cell r="P1615">
            <v>0</v>
          </cell>
          <cell r="Q1615">
            <v>0</v>
          </cell>
          <cell r="R1615">
            <v>0</v>
          </cell>
          <cell r="S1615">
            <v>1</v>
          </cell>
          <cell r="T1615">
            <v>2</v>
          </cell>
        </row>
        <row r="1616">
          <cell r="G1616" t="str">
            <v>16003L</v>
          </cell>
          <cell r="H1616" t="str">
            <v>FAST</v>
          </cell>
          <cell r="I1616" t="str">
            <v>Dead Stock</v>
          </cell>
          <cell r="J1616" t="str">
            <v>Pcs</v>
          </cell>
          <cell r="K1616">
            <v>1.7857142857142858</v>
          </cell>
          <cell r="L1616">
            <v>1</v>
          </cell>
          <cell r="M1616">
            <v>0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1</v>
          </cell>
          <cell r="T1616">
            <v>1.7857142857142858</v>
          </cell>
        </row>
        <row r="1617">
          <cell r="G1617" t="str">
            <v>620200UCML</v>
          </cell>
          <cell r="H1617" t="str">
            <v>FAST</v>
          </cell>
          <cell r="I1617" t="str">
            <v>Dead Stock</v>
          </cell>
          <cell r="J1617" t="str">
            <v>Pcs</v>
          </cell>
          <cell r="K1617">
            <v>1.7857142857142858</v>
          </cell>
          <cell r="L1617">
            <v>1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1</v>
          </cell>
          <cell r="T1617">
            <v>1.7857142857142858</v>
          </cell>
        </row>
        <row r="1618">
          <cell r="G1618" t="str">
            <v>MBZ25-EG0002L</v>
          </cell>
          <cell r="H1618">
            <v>0</v>
          </cell>
          <cell r="I1618">
            <v>0</v>
          </cell>
          <cell r="J1618" t="str">
            <v>Pcs</v>
          </cell>
          <cell r="K1618">
            <v>14.9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</row>
        <row r="1619">
          <cell r="G1619" t="str">
            <v>MBZ25-M0005</v>
          </cell>
          <cell r="H1619">
            <v>0</v>
          </cell>
          <cell r="I1619" t="str">
            <v>Dead Stock</v>
          </cell>
          <cell r="J1619" t="str">
            <v>Pcs</v>
          </cell>
          <cell r="K1619">
            <v>0.7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</row>
        <row r="1620">
          <cell r="G1620" t="str">
            <v>MBZ25-E0003(L)</v>
          </cell>
          <cell r="H1620" t="str">
            <v>NON-FAST</v>
          </cell>
          <cell r="I1620" t="str">
            <v>Dead Stock</v>
          </cell>
          <cell r="J1620" t="str">
            <v>Pcs</v>
          </cell>
          <cell r="K1620">
            <v>13</v>
          </cell>
          <cell r="L1620">
            <v>3</v>
          </cell>
          <cell r="M1620">
            <v>2</v>
          </cell>
          <cell r="N1620">
            <v>0</v>
          </cell>
          <cell r="O1620">
            <v>2</v>
          </cell>
          <cell r="P1620">
            <v>0</v>
          </cell>
          <cell r="Q1620">
            <v>0</v>
          </cell>
          <cell r="R1620">
            <v>0</v>
          </cell>
          <cell r="S1620">
            <v>5</v>
          </cell>
          <cell r="T1620">
            <v>65</v>
          </cell>
        </row>
        <row r="1621">
          <cell r="G1621" t="str">
            <v>MSP25-E0005</v>
          </cell>
          <cell r="H1621" t="str">
            <v>FAST</v>
          </cell>
          <cell r="I1621" t="str">
            <v>Dead Stock</v>
          </cell>
          <cell r="J1621" t="str">
            <v>Pcs</v>
          </cell>
          <cell r="K1621">
            <v>1.06</v>
          </cell>
          <cell r="L1621">
            <v>4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0</v>
          </cell>
          <cell r="S1621">
            <v>4</v>
          </cell>
          <cell r="T1621">
            <v>4.24</v>
          </cell>
        </row>
        <row r="1622">
          <cell r="G1622" t="str">
            <v>MSP25-C0006</v>
          </cell>
          <cell r="H1622" t="str">
            <v>FAST</v>
          </cell>
          <cell r="I1622" t="str">
            <v>Dead Stock</v>
          </cell>
          <cell r="J1622" t="str">
            <v>Pcs</v>
          </cell>
          <cell r="K1622">
            <v>1.88</v>
          </cell>
          <cell r="L1622">
            <v>5</v>
          </cell>
          <cell r="M1622">
            <v>0</v>
          </cell>
          <cell r="N1622">
            <v>0</v>
          </cell>
          <cell r="O1622">
            <v>0</v>
          </cell>
          <cell r="P1622">
            <v>0</v>
          </cell>
          <cell r="Q1622">
            <v>0</v>
          </cell>
          <cell r="R1622">
            <v>0</v>
          </cell>
          <cell r="S1622">
            <v>5</v>
          </cell>
          <cell r="T1622">
            <v>9.3999999999999986</v>
          </cell>
        </row>
        <row r="1623">
          <cell r="G1623" t="str">
            <v>MSP25-G0001</v>
          </cell>
          <cell r="H1623" t="str">
            <v>FAST</v>
          </cell>
          <cell r="I1623" t="str">
            <v>Dead Stock</v>
          </cell>
          <cell r="J1623" t="str">
            <v>Pcs</v>
          </cell>
          <cell r="K1623">
            <v>4.9000000000000004</v>
          </cell>
          <cell r="L1623">
            <v>4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4</v>
          </cell>
          <cell r="T1623">
            <v>19.600000000000001</v>
          </cell>
        </row>
        <row r="1624">
          <cell r="G1624" t="str">
            <v>MSP25-M0001</v>
          </cell>
          <cell r="H1624" t="str">
            <v>FAST</v>
          </cell>
          <cell r="I1624" t="str">
            <v>Dead Stock</v>
          </cell>
          <cell r="J1624" t="str">
            <v>Pcs</v>
          </cell>
          <cell r="K1624">
            <v>0.41</v>
          </cell>
          <cell r="L1624">
            <v>5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0</v>
          </cell>
          <cell r="R1624">
            <v>0</v>
          </cell>
          <cell r="S1624">
            <v>5</v>
          </cell>
          <cell r="T1624">
            <v>2.0499999999999998</v>
          </cell>
        </row>
        <row r="1625">
          <cell r="G1625" t="str">
            <v>MGT100-E0004(RH)</v>
          </cell>
          <cell r="H1625" t="str">
            <v>NON-FAST</v>
          </cell>
          <cell r="I1625" t="str">
            <v>Dead Stock</v>
          </cell>
          <cell r="J1625" t="str">
            <v>Pcs</v>
          </cell>
          <cell r="K1625">
            <v>10.5</v>
          </cell>
          <cell r="L1625">
            <v>4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0</v>
          </cell>
          <cell r="R1625">
            <v>0</v>
          </cell>
          <cell r="S1625">
            <v>4</v>
          </cell>
          <cell r="T1625">
            <v>42</v>
          </cell>
        </row>
        <row r="1626">
          <cell r="G1626" t="str">
            <v>MGT100-E0004(LH)</v>
          </cell>
          <cell r="H1626" t="str">
            <v>NON-FAST</v>
          </cell>
          <cell r="I1626" t="str">
            <v>Dead Stock</v>
          </cell>
          <cell r="J1626" t="str">
            <v>Pcs</v>
          </cell>
          <cell r="K1626">
            <v>10.5</v>
          </cell>
          <cell r="L1626">
            <v>4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0</v>
          </cell>
          <cell r="R1626">
            <v>0</v>
          </cell>
          <cell r="S1626">
            <v>4</v>
          </cell>
          <cell r="T1626">
            <v>42</v>
          </cell>
        </row>
        <row r="1627">
          <cell r="G1627" t="str">
            <v>MGT100-C0001</v>
          </cell>
          <cell r="H1627" t="str">
            <v>NON-FAST</v>
          </cell>
          <cell r="I1627" t="str">
            <v>Dead Stock</v>
          </cell>
          <cell r="J1627" t="str">
            <v>Pcs</v>
          </cell>
          <cell r="K1627">
            <v>0.44</v>
          </cell>
          <cell r="L1627">
            <v>4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4</v>
          </cell>
          <cell r="T1627">
            <v>1.76</v>
          </cell>
        </row>
        <row r="1628">
          <cell r="G1628" t="str">
            <v>MGT100-M0003</v>
          </cell>
          <cell r="H1628" t="str">
            <v>FAST</v>
          </cell>
          <cell r="I1628" t="str">
            <v>Dead Stock</v>
          </cell>
          <cell r="J1628" t="str">
            <v>Pcs</v>
          </cell>
          <cell r="K1628">
            <v>0.41</v>
          </cell>
          <cell r="L1628">
            <v>5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5</v>
          </cell>
          <cell r="T1628">
            <v>2.0499999999999998</v>
          </cell>
        </row>
        <row r="1629">
          <cell r="G1629" t="str">
            <v>MGT100-M0004</v>
          </cell>
          <cell r="H1629" t="str">
            <v>NON-FAST</v>
          </cell>
          <cell r="I1629" t="str">
            <v>Dead Stock</v>
          </cell>
          <cell r="J1629" t="str">
            <v>Pcs</v>
          </cell>
          <cell r="K1629">
            <v>1.89</v>
          </cell>
          <cell r="L1629">
            <v>5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5</v>
          </cell>
          <cell r="T1629">
            <v>9.4499999999999993</v>
          </cell>
        </row>
        <row r="1630">
          <cell r="G1630" t="str">
            <v>MGT100-G0001</v>
          </cell>
          <cell r="H1630" t="str">
            <v>NON-FAST</v>
          </cell>
          <cell r="I1630" t="str">
            <v>Dead Stock</v>
          </cell>
          <cell r="J1630" t="str">
            <v>Pcs</v>
          </cell>
          <cell r="K1630">
            <v>19.22</v>
          </cell>
          <cell r="L1630">
            <v>4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0</v>
          </cell>
          <cell r="R1630">
            <v>0</v>
          </cell>
          <cell r="S1630">
            <v>4</v>
          </cell>
          <cell r="T1630">
            <v>76.88</v>
          </cell>
        </row>
        <row r="1631">
          <cell r="G1631" t="str">
            <v>MSR20-O0011</v>
          </cell>
          <cell r="H1631" t="str">
            <v>NON-FAST</v>
          </cell>
          <cell r="I1631" t="str">
            <v>Dead Stock</v>
          </cell>
          <cell r="J1631" t="str">
            <v>Pcs</v>
          </cell>
          <cell r="K1631">
            <v>0.55000000000000004</v>
          </cell>
          <cell r="L1631">
            <v>1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1</v>
          </cell>
          <cell r="T1631">
            <v>0.55000000000000004</v>
          </cell>
        </row>
        <row r="1632">
          <cell r="G1632" t="str">
            <v>MSR20-O0014</v>
          </cell>
          <cell r="H1632" t="str">
            <v>NON-FAST</v>
          </cell>
          <cell r="I1632" t="str">
            <v>Dead Stock</v>
          </cell>
          <cell r="J1632" t="str">
            <v>Set</v>
          </cell>
          <cell r="K1632">
            <v>0.7</v>
          </cell>
          <cell r="L1632">
            <v>2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2</v>
          </cell>
          <cell r="T1632">
            <v>1.4</v>
          </cell>
        </row>
        <row r="1633">
          <cell r="G1633" t="str">
            <v>MSR20-G0014</v>
          </cell>
          <cell r="H1633" t="str">
            <v>NON-FAST</v>
          </cell>
          <cell r="I1633" t="str">
            <v>Dead Stock</v>
          </cell>
          <cell r="J1633" t="str">
            <v>Pcs</v>
          </cell>
          <cell r="K1633">
            <v>3.6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</row>
        <row r="1634">
          <cell r="G1634" t="str">
            <v>MSR20-E00016(LH)</v>
          </cell>
          <cell r="H1634" t="str">
            <v>NON-FAST</v>
          </cell>
          <cell r="I1634" t="str">
            <v>Dead Stock</v>
          </cell>
          <cell r="J1634" t="str">
            <v>Pcs</v>
          </cell>
          <cell r="K1634">
            <v>1.45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</row>
        <row r="1635">
          <cell r="G1635" t="str">
            <v>MSR20-EG0007</v>
          </cell>
          <cell r="H1635" t="str">
            <v>NON-FAST</v>
          </cell>
          <cell r="I1635" t="str">
            <v>Dead Stock</v>
          </cell>
          <cell r="J1635" t="str">
            <v>Pcs</v>
          </cell>
          <cell r="K1635">
            <v>3.1</v>
          </cell>
          <cell r="L1635">
            <v>2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2</v>
          </cell>
          <cell r="T1635">
            <v>6.2</v>
          </cell>
        </row>
        <row r="1636">
          <cell r="G1636" t="str">
            <v>MSR20-EG0008</v>
          </cell>
          <cell r="H1636" t="str">
            <v>NON-FAST</v>
          </cell>
          <cell r="I1636" t="str">
            <v>Dead Stock</v>
          </cell>
          <cell r="J1636" t="str">
            <v>Pcs</v>
          </cell>
          <cell r="K1636">
            <v>8</v>
          </cell>
          <cell r="L1636">
            <v>2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2</v>
          </cell>
          <cell r="T1636">
            <v>16</v>
          </cell>
        </row>
        <row r="1637">
          <cell r="G1637" t="str">
            <v>MSR20-O0007</v>
          </cell>
          <cell r="H1637" t="str">
            <v>NON-FAST</v>
          </cell>
          <cell r="I1637" t="str">
            <v>Dead Stock</v>
          </cell>
          <cell r="J1637" t="str">
            <v>Pcs</v>
          </cell>
          <cell r="K1637">
            <v>0.3</v>
          </cell>
          <cell r="L1637">
            <v>2</v>
          </cell>
          <cell r="M1637">
            <v>0</v>
          </cell>
          <cell r="N1637">
            <v>0</v>
          </cell>
          <cell r="O1637">
            <v>0</v>
          </cell>
          <cell r="P1637">
            <v>0</v>
          </cell>
          <cell r="Q1637">
            <v>0</v>
          </cell>
          <cell r="R1637">
            <v>0</v>
          </cell>
          <cell r="S1637">
            <v>2</v>
          </cell>
          <cell r="T1637">
            <v>0.6</v>
          </cell>
        </row>
        <row r="1638">
          <cell r="G1638" t="str">
            <v>MSR20-O0015</v>
          </cell>
          <cell r="H1638" t="str">
            <v>NON-FAST</v>
          </cell>
          <cell r="I1638" t="str">
            <v>Dead Stock</v>
          </cell>
          <cell r="J1638" t="str">
            <v>Pcs</v>
          </cell>
          <cell r="K1638">
            <v>0.2</v>
          </cell>
          <cell r="L1638">
            <v>2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2</v>
          </cell>
          <cell r="T1638">
            <v>0.4</v>
          </cell>
        </row>
        <row r="1639">
          <cell r="G1639" t="str">
            <v>MSR20-C0005</v>
          </cell>
          <cell r="H1639" t="str">
            <v>FAST</v>
          </cell>
          <cell r="I1639" t="str">
            <v>Dead Stock</v>
          </cell>
          <cell r="J1639" t="str">
            <v>Pcs</v>
          </cell>
          <cell r="K1639">
            <v>0.5</v>
          </cell>
          <cell r="L1639">
            <v>1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</v>
          </cell>
          <cell r="S1639">
            <v>1</v>
          </cell>
          <cell r="T1639">
            <v>0.5</v>
          </cell>
        </row>
        <row r="1640">
          <cell r="G1640" t="str">
            <v>MSR20-O0012</v>
          </cell>
          <cell r="H1640" t="str">
            <v>NON-FAST</v>
          </cell>
          <cell r="I1640" t="str">
            <v>Dead Stock</v>
          </cell>
          <cell r="J1640" t="str">
            <v>Set</v>
          </cell>
          <cell r="K1640">
            <v>0.5</v>
          </cell>
          <cell r="L1640">
            <v>2</v>
          </cell>
          <cell r="M1640">
            <v>0</v>
          </cell>
          <cell r="N1640">
            <v>0</v>
          </cell>
          <cell r="O1640">
            <v>0</v>
          </cell>
          <cell r="P1640">
            <v>0</v>
          </cell>
          <cell r="Q1640">
            <v>0</v>
          </cell>
          <cell r="R1640">
            <v>0</v>
          </cell>
          <cell r="S1640">
            <v>2</v>
          </cell>
          <cell r="T1640">
            <v>1</v>
          </cell>
        </row>
        <row r="1641">
          <cell r="G1641" t="str">
            <v>MSR20-T0005</v>
          </cell>
          <cell r="H1641" t="str">
            <v>NON-FAST</v>
          </cell>
          <cell r="I1641" t="str">
            <v>Dead Stock</v>
          </cell>
          <cell r="J1641" t="str">
            <v>Pcs</v>
          </cell>
          <cell r="K1641">
            <v>2.6</v>
          </cell>
          <cell r="L1641">
            <v>2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2</v>
          </cell>
          <cell r="T1641">
            <v>5.2</v>
          </cell>
        </row>
        <row r="1642">
          <cell r="G1642" t="str">
            <v>MRL20-G0008</v>
          </cell>
          <cell r="H1642" t="str">
            <v>NON-FAST</v>
          </cell>
          <cell r="I1642" t="str">
            <v>Dead Stock</v>
          </cell>
          <cell r="J1642" t="str">
            <v>Pcs</v>
          </cell>
          <cell r="K1642">
            <v>94.6</v>
          </cell>
          <cell r="L1642">
            <v>2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0</v>
          </cell>
          <cell r="S1642">
            <v>2</v>
          </cell>
          <cell r="T1642">
            <v>189.2</v>
          </cell>
        </row>
        <row r="1643">
          <cell r="G1643" t="str">
            <v>MRL20-F0003</v>
          </cell>
          <cell r="H1643" t="str">
            <v>NON-FAST</v>
          </cell>
          <cell r="I1643" t="str">
            <v>Dead Stock</v>
          </cell>
          <cell r="J1643" t="str">
            <v>Pcs</v>
          </cell>
          <cell r="K1643">
            <v>3.2</v>
          </cell>
          <cell r="L1643">
            <v>2</v>
          </cell>
          <cell r="M1643">
            <v>8</v>
          </cell>
          <cell r="N1643">
            <v>0</v>
          </cell>
          <cell r="O1643">
            <v>8</v>
          </cell>
          <cell r="P1643">
            <v>0</v>
          </cell>
          <cell r="Q1643">
            <v>0</v>
          </cell>
          <cell r="R1643">
            <v>0</v>
          </cell>
          <cell r="S1643">
            <v>10</v>
          </cell>
          <cell r="T1643">
            <v>32</v>
          </cell>
        </row>
        <row r="1644">
          <cell r="G1644" t="str">
            <v>MRL20-F0004/5</v>
          </cell>
          <cell r="H1644" t="str">
            <v>NON-FAST</v>
          </cell>
          <cell r="I1644">
            <v>0</v>
          </cell>
          <cell r="J1644" t="str">
            <v>Pcs</v>
          </cell>
          <cell r="K1644">
            <v>48</v>
          </cell>
          <cell r="L1644">
            <v>2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2</v>
          </cell>
          <cell r="T1644">
            <v>96</v>
          </cell>
        </row>
        <row r="1645">
          <cell r="G1645" t="str">
            <v>6006CML</v>
          </cell>
          <cell r="H1645" t="str">
            <v>FAST</v>
          </cell>
          <cell r="I1645" t="str">
            <v>Dead Stock</v>
          </cell>
          <cell r="J1645" t="str">
            <v>Pcs</v>
          </cell>
          <cell r="K1645">
            <v>1.7857142857142858</v>
          </cell>
          <cell r="L1645">
            <v>2</v>
          </cell>
          <cell r="M1645">
            <v>0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2</v>
          </cell>
          <cell r="T1645">
            <v>3.5714285714285716</v>
          </cell>
        </row>
        <row r="1646">
          <cell r="G1646" t="str">
            <v>6204CML</v>
          </cell>
          <cell r="H1646" t="str">
            <v>FAST</v>
          </cell>
          <cell r="I1646" t="str">
            <v>Dead Stock</v>
          </cell>
          <cell r="J1646" t="str">
            <v>Pcs</v>
          </cell>
          <cell r="K1646">
            <v>1.7857142857142858</v>
          </cell>
          <cell r="L1646">
            <v>2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2</v>
          </cell>
          <cell r="T1646">
            <v>3.5714285714285716</v>
          </cell>
        </row>
        <row r="1647">
          <cell r="G1647" t="str">
            <v>MBZ25-G0007L</v>
          </cell>
          <cell r="H1647">
            <v>0</v>
          </cell>
          <cell r="I1647" t="str">
            <v>Dead Stock</v>
          </cell>
          <cell r="J1647" t="str">
            <v>Pcs</v>
          </cell>
          <cell r="K1647">
            <v>1</v>
          </cell>
          <cell r="L1647">
            <v>3</v>
          </cell>
          <cell r="M1647">
            <v>0</v>
          </cell>
          <cell r="N1647">
            <v>0</v>
          </cell>
          <cell r="O1647">
            <v>0</v>
          </cell>
          <cell r="P1647">
            <v>0</v>
          </cell>
          <cell r="Q1647">
            <v>0</v>
          </cell>
          <cell r="R1647">
            <v>0</v>
          </cell>
          <cell r="S1647">
            <v>3</v>
          </cell>
          <cell r="T1647">
            <v>3</v>
          </cell>
        </row>
        <row r="1648">
          <cell r="G1648" t="str">
            <v>MRL20-EG0018</v>
          </cell>
          <cell r="H1648">
            <v>0</v>
          </cell>
          <cell r="I1648" t="str">
            <v>Dead Stock</v>
          </cell>
          <cell r="J1648" t="str">
            <v>Pcs</v>
          </cell>
          <cell r="K1648">
            <v>0.5</v>
          </cell>
          <cell r="L1648">
            <v>2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2</v>
          </cell>
          <cell r="T1648">
            <v>1</v>
          </cell>
        </row>
        <row r="1649">
          <cell r="G1649" t="str">
            <v>MRL20-EG0021L</v>
          </cell>
          <cell r="H1649">
            <v>0</v>
          </cell>
          <cell r="I1649">
            <v>0</v>
          </cell>
          <cell r="J1649" t="str">
            <v>Pcs</v>
          </cell>
          <cell r="K1649">
            <v>2</v>
          </cell>
          <cell r="L1649">
            <v>2</v>
          </cell>
          <cell r="M1649">
            <v>0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2</v>
          </cell>
          <cell r="T1649">
            <v>4</v>
          </cell>
        </row>
        <row r="1650">
          <cell r="G1650" t="str">
            <v>MBZ25-C0003</v>
          </cell>
          <cell r="H1650" t="str">
            <v>FAST</v>
          </cell>
          <cell r="I1650" t="str">
            <v>Dead Stock</v>
          </cell>
          <cell r="J1650" t="str">
            <v>Pcs</v>
          </cell>
          <cell r="K1650">
            <v>0.7</v>
          </cell>
          <cell r="L1650">
            <v>5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5</v>
          </cell>
          <cell r="T1650">
            <v>3.5</v>
          </cell>
        </row>
        <row r="1651">
          <cell r="G1651" t="str">
            <v>MSP25-C0003</v>
          </cell>
          <cell r="H1651" t="str">
            <v>FAST</v>
          </cell>
          <cell r="I1651" t="str">
            <v>Dead Stock</v>
          </cell>
          <cell r="J1651" t="str">
            <v>Pcs</v>
          </cell>
          <cell r="K1651">
            <v>0.86</v>
          </cell>
          <cell r="L1651">
            <v>6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6</v>
          </cell>
          <cell r="T1651">
            <v>5.16</v>
          </cell>
        </row>
        <row r="1652">
          <cell r="G1652" t="str">
            <v>MSP25-C0004</v>
          </cell>
          <cell r="H1652" t="str">
            <v>FAST</v>
          </cell>
          <cell r="I1652" t="str">
            <v>Dead Stock</v>
          </cell>
          <cell r="J1652" t="str">
            <v>Pcs</v>
          </cell>
          <cell r="K1652">
            <v>0.75</v>
          </cell>
          <cell r="L1652">
            <v>6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6</v>
          </cell>
          <cell r="T1652">
            <v>4.5</v>
          </cell>
        </row>
        <row r="1653">
          <cell r="G1653" t="str">
            <v>MSP25-C0005</v>
          </cell>
          <cell r="H1653" t="str">
            <v>FAST</v>
          </cell>
          <cell r="I1653" t="str">
            <v>Dead Stock</v>
          </cell>
          <cell r="J1653" t="str">
            <v>Pcs</v>
          </cell>
          <cell r="K1653">
            <v>1.88</v>
          </cell>
          <cell r="L1653">
            <v>6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6</v>
          </cell>
          <cell r="T1653">
            <v>11.28</v>
          </cell>
        </row>
        <row r="1654">
          <cell r="G1654" t="str">
            <v>MSP25-C0007</v>
          </cell>
          <cell r="H1654" t="str">
            <v>FAST</v>
          </cell>
          <cell r="I1654" t="str">
            <v>Dead Stock</v>
          </cell>
          <cell r="J1654" t="str">
            <v>Pcs</v>
          </cell>
          <cell r="K1654">
            <v>0.7</v>
          </cell>
          <cell r="L1654">
            <v>6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1</v>
          </cell>
          <cell r="R1654">
            <v>1</v>
          </cell>
          <cell r="S1654">
            <v>5</v>
          </cell>
          <cell r="T1654">
            <v>3.5</v>
          </cell>
        </row>
        <row r="1655">
          <cell r="G1655" t="str">
            <v>MSP25-C0008</v>
          </cell>
          <cell r="H1655" t="str">
            <v>NON-FAST</v>
          </cell>
          <cell r="I1655" t="str">
            <v>Dead Stock</v>
          </cell>
          <cell r="J1655" t="str">
            <v>Pcs</v>
          </cell>
          <cell r="K1655">
            <v>0.61</v>
          </cell>
          <cell r="L1655">
            <v>6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6</v>
          </cell>
          <cell r="T1655">
            <v>3.66</v>
          </cell>
        </row>
        <row r="1656">
          <cell r="G1656" t="str">
            <v>MSP25-M0002</v>
          </cell>
          <cell r="H1656" t="str">
            <v>NON-FAST</v>
          </cell>
          <cell r="I1656" t="str">
            <v>Dead Stock</v>
          </cell>
          <cell r="J1656" t="str">
            <v>Pcs</v>
          </cell>
          <cell r="K1656">
            <v>1.3</v>
          </cell>
          <cell r="L1656">
            <v>5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5</v>
          </cell>
          <cell r="T1656">
            <v>6.5</v>
          </cell>
        </row>
        <row r="1657">
          <cell r="G1657" t="str">
            <v>MGT100-C0002</v>
          </cell>
          <cell r="H1657" t="str">
            <v>FAST</v>
          </cell>
          <cell r="I1657" t="str">
            <v>Dead Stock</v>
          </cell>
          <cell r="J1657" t="str">
            <v>Pcs</v>
          </cell>
          <cell r="K1657">
            <v>0.86</v>
          </cell>
          <cell r="L1657">
            <v>5</v>
          </cell>
          <cell r="M1657">
            <v>0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5</v>
          </cell>
          <cell r="T1657">
            <v>4.3</v>
          </cell>
        </row>
        <row r="1658">
          <cell r="G1658" t="str">
            <v>MGT100-C0003</v>
          </cell>
          <cell r="H1658" t="str">
            <v>FAST</v>
          </cell>
          <cell r="I1658" t="str">
            <v>Dead Stock</v>
          </cell>
          <cell r="J1658" t="str">
            <v>Pcs</v>
          </cell>
          <cell r="K1658">
            <v>1.21</v>
          </cell>
          <cell r="L1658">
            <v>6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6</v>
          </cell>
          <cell r="T1658">
            <v>7.26</v>
          </cell>
        </row>
        <row r="1659">
          <cell r="G1659" t="str">
            <v>MGT100-C0004</v>
          </cell>
          <cell r="H1659" t="str">
            <v>FAST</v>
          </cell>
          <cell r="I1659" t="str">
            <v>Dead Stock</v>
          </cell>
          <cell r="J1659" t="str">
            <v>Pcs</v>
          </cell>
          <cell r="K1659">
            <v>1.99</v>
          </cell>
          <cell r="L1659">
            <v>6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1</v>
          </cell>
          <cell r="R1659">
            <v>1</v>
          </cell>
          <cell r="S1659">
            <v>5</v>
          </cell>
          <cell r="T1659">
            <v>9.9499999999999993</v>
          </cell>
        </row>
        <row r="1660">
          <cell r="G1660" t="str">
            <v>MGT100-C0005</v>
          </cell>
          <cell r="H1660" t="str">
            <v>FAST</v>
          </cell>
          <cell r="I1660" t="str">
            <v>Dead Stock</v>
          </cell>
          <cell r="J1660" t="str">
            <v>Pcs</v>
          </cell>
          <cell r="K1660">
            <v>0.76</v>
          </cell>
          <cell r="L1660">
            <v>5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5</v>
          </cell>
          <cell r="T1660">
            <v>3.8</v>
          </cell>
        </row>
        <row r="1661">
          <cell r="G1661" t="str">
            <v>MGT100-C0006</v>
          </cell>
          <cell r="H1661" t="str">
            <v>FAST</v>
          </cell>
          <cell r="I1661" t="str">
            <v>Dead Stock</v>
          </cell>
          <cell r="J1661" t="str">
            <v>Pcs</v>
          </cell>
          <cell r="K1661">
            <v>0.61</v>
          </cell>
          <cell r="L1661">
            <v>6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6</v>
          </cell>
          <cell r="T1661">
            <v>3.66</v>
          </cell>
        </row>
        <row r="1662">
          <cell r="G1662" t="str">
            <v>MSR20-E0006</v>
          </cell>
          <cell r="H1662" t="str">
            <v>FAST</v>
          </cell>
          <cell r="I1662">
            <v>0</v>
          </cell>
          <cell r="J1662" t="str">
            <v>Pcs</v>
          </cell>
          <cell r="K1662">
            <v>1.2</v>
          </cell>
          <cell r="L1662">
            <v>2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2</v>
          </cell>
          <cell r="T1662">
            <v>2.4</v>
          </cell>
        </row>
        <row r="1663">
          <cell r="G1663" t="str">
            <v>MSR20-F0005</v>
          </cell>
          <cell r="H1663" t="str">
            <v>NON-FAST</v>
          </cell>
          <cell r="I1663" t="str">
            <v>Dead Stock</v>
          </cell>
          <cell r="J1663" t="str">
            <v>Set</v>
          </cell>
          <cell r="K1663">
            <v>0.85</v>
          </cell>
          <cell r="L1663">
            <v>1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1</v>
          </cell>
          <cell r="T1663">
            <v>0.85</v>
          </cell>
        </row>
        <row r="1664">
          <cell r="G1664" t="str">
            <v>MSR20-F0008</v>
          </cell>
          <cell r="H1664" t="str">
            <v>NON-FAST</v>
          </cell>
          <cell r="I1664" t="str">
            <v>Dead Stock</v>
          </cell>
          <cell r="J1664" t="str">
            <v>Pcs</v>
          </cell>
          <cell r="K1664">
            <v>2.5</v>
          </cell>
          <cell r="L1664">
            <v>3</v>
          </cell>
          <cell r="M1664">
            <v>0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3</v>
          </cell>
          <cell r="T1664">
            <v>7.5</v>
          </cell>
        </row>
        <row r="1665">
          <cell r="G1665" t="str">
            <v>MSR20-E00018</v>
          </cell>
          <cell r="H1665" t="str">
            <v>FAST</v>
          </cell>
          <cell r="I1665" t="str">
            <v>Dead Stock</v>
          </cell>
          <cell r="J1665" t="str">
            <v>Pcs</v>
          </cell>
          <cell r="K1665">
            <v>0.85</v>
          </cell>
          <cell r="L1665">
            <v>2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2</v>
          </cell>
          <cell r="T1665">
            <v>1.7</v>
          </cell>
        </row>
        <row r="1666">
          <cell r="G1666" t="str">
            <v>MSR20-E00014</v>
          </cell>
          <cell r="H1666" t="str">
            <v>FAST</v>
          </cell>
          <cell r="I1666" t="str">
            <v>Dead Stock</v>
          </cell>
          <cell r="J1666" t="str">
            <v>Pcs</v>
          </cell>
          <cell r="K1666">
            <v>0.5</v>
          </cell>
          <cell r="L1666">
            <v>3</v>
          </cell>
          <cell r="M1666">
            <v>0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3</v>
          </cell>
          <cell r="T1666">
            <v>1.5</v>
          </cell>
        </row>
        <row r="1667">
          <cell r="G1667" t="str">
            <v>MSR20-E00019</v>
          </cell>
          <cell r="H1667" t="str">
            <v>NON-FAST</v>
          </cell>
          <cell r="I1667" t="str">
            <v>Dead Stock</v>
          </cell>
          <cell r="J1667" t="str">
            <v>Pcs</v>
          </cell>
          <cell r="K1667">
            <v>1</v>
          </cell>
          <cell r="L1667">
            <v>2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2</v>
          </cell>
          <cell r="T1667">
            <v>2</v>
          </cell>
        </row>
        <row r="1668">
          <cell r="G1668" t="str">
            <v>MSR20-G0013</v>
          </cell>
          <cell r="H1668" t="str">
            <v>NON-FAST</v>
          </cell>
          <cell r="I1668" t="str">
            <v>Dead Stock</v>
          </cell>
          <cell r="J1668" t="str">
            <v>Pcs</v>
          </cell>
          <cell r="K1668">
            <v>6.8</v>
          </cell>
          <cell r="L1668">
            <v>2</v>
          </cell>
          <cell r="M1668">
            <v>0</v>
          </cell>
          <cell r="N1668">
            <v>0</v>
          </cell>
          <cell r="O1668">
            <v>0</v>
          </cell>
          <cell r="P1668">
            <v>0</v>
          </cell>
          <cell r="Q1668">
            <v>1</v>
          </cell>
          <cell r="R1668">
            <v>1</v>
          </cell>
          <cell r="S1668">
            <v>1</v>
          </cell>
          <cell r="T1668">
            <v>6.8</v>
          </cell>
        </row>
        <row r="1669">
          <cell r="G1669" t="str">
            <v>MSR20-E00016(RH)</v>
          </cell>
          <cell r="H1669" t="str">
            <v>NON-FAST</v>
          </cell>
          <cell r="I1669" t="str">
            <v>Dead Stock</v>
          </cell>
          <cell r="J1669" t="str">
            <v>Pcs</v>
          </cell>
          <cell r="K1669">
            <v>1.45</v>
          </cell>
          <cell r="L1669">
            <v>1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1</v>
          </cell>
          <cell r="T1669">
            <v>1.45</v>
          </cell>
        </row>
        <row r="1670">
          <cell r="G1670" t="str">
            <v>MBZ25-EG0006</v>
          </cell>
          <cell r="H1670" t="str">
            <v>NON-FAST</v>
          </cell>
          <cell r="I1670" t="str">
            <v>Dead Stock</v>
          </cell>
          <cell r="J1670" t="str">
            <v>Pcs</v>
          </cell>
          <cell r="K1670">
            <v>4.5</v>
          </cell>
          <cell r="L1670">
            <v>3</v>
          </cell>
          <cell r="M1670">
            <v>1</v>
          </cell>
          <cell r="N1670">
            <v>0</v>
          </cell>
          <cell r="O1670">
            <v>1</v>
          </cell>
          <cell r="P1670">
            <v>0</v>
          </cell>
          <cell r="Q1670">
            <v>1</v>
          </cell>
          <cell r="R1670">
            <v>1</v>
          </cell>
          <cell r="S1670">
            <v>3</v>
          </cell>
          <cell r="T1670">
            <v>13.5</v>
          </cell>
        </row>
        <row r="1671">
          <cell r="G1671" t="str">
            <v>MBZ25-EG0008</v>
          </cell>
          <cell r="H1671" t="str">
            <v>NON-FAST</v>
          </cell>
          <cell r="I1671" t="str">
            <v>Dead Stock</v>
          </cell>
          <cell r="J1671" t="str">
            <v>Set</v>
          </cell>
          <cell r="K1671">
            <v>7.5</v>
          </cell>
          <cell r="L1671">
            <v>3</v>
          </cell>
          <cell r="M1671">
            <v>1</v>
          </cell>
          <cell r="N1671">
            <v>0</v>
          </cell>
          <cell r="O1671">
            <v>1</v>
          </cell>
          <cell r="P1671">
            <v>0</v>
          </cell>
          <cell r="Q1671">
            <v>0</v>
          </cell>
          <cell r="R1671">
            <v>0</v>
          </cell>
          <cell r="S1671">
            <v>4</v>
          </cell>
          <cell r="T1671">
            <v>30</v>
          </cell>
        </row>
        <row r="1672">
          <cell r="G1672" t="str">
            <v>MBZ25-S0004</v>
          </cell>
          <cell r="H1672" t="str">
            <v>NON-FAST</v>
          </cell>
          <cell r="I1672" t="str">
            <v>Dead Stock</v>
          </cell>
          <cell r="J1672" t="str">
            <v>Pcs</v>
          </cell>
          <cell r="K1672">
            <v>22</v>
          </cell>
          <cell r="L1672">
            <v>3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3</v>
          </cell>
          <cell r="T1672">
            <v>66</v>
          </cell>
        </row>
        <row r="1673">
          <cell r="G1673" t="str">
            <v>MBZ25-E0015</v>
          </cell>
          <cell r="H1673" t="str">
            <v>FAST</v>
          </cell>
          <cell r="I1673" t="str">
            <v>Dead Stock</v>
          </cell>
          <cell r="J1673" t="str">
            <v>Pcs</v>
          </cell>
          <cell r="K1673">
            <v>2</v>
          </cell>
          <cell r="L1673">
            <v>8</v>
          </cell>
          <cell r="M1673">
            <v>1</v>
          </cell>
          <cell r="N1673">
            <v>0</v>
          </cell>
          <cell r="O1673">
            <v>1</v>
          </cell>
          <cell r="P1673">
            <v>0</v>
          </cell>
          <cell r="Q1673">
            <v>1</v>
          </cell>
          <cell r="R1673">
            <v>1</v>
          </cell>
          <cell r="S1673">
            <v>8</v>
          </cell>
          <cell r="T1673">
            <v>16</v>
          </cell>
        </row>
        <row r="1674">
          <cell r="G1674" t="str">
            <v>MBZ25-F0007</v>
          </cell>
          <cell r="H1674" t="str">
            <v>NON-FAST</v>
          </cell>
          <cell r="I1674" t="str">
            <v>Dead Stock</v>
          </cell>
          <cell r="J1674" t="str">
            <v>Pcs</v>
          </cell>
          <cell r="K1674">
            <v>2.5</v>
          </cell>
          <cell r="L1674">
            <v>3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3</v>
          </cell>
          <cell r="T1674">
            <v>7.5</v>
          </cell>
        </row>
        <row r="1675">
          <cell r="G1675" t="str">
            <v>MBZ25-E0011L</v>
          </cell>
          <cell r="H1675" t="str">
            <v>FAST</v>
          </cell>
          <cell r="I1675">
            <v>0</v>
          </cell>
          <cell r="J1675" t="str">
            <v>Pcs</v>
          </cell>
          <cell r="K1675">
            <v>10</v>
          </cell>
          <cell r="L1675">
            <v>2</v>
          </cell>
          <cell r="M1675">
            <v>0</v>
          </cell>
          <cell r="N1675">
            <v>0</v>
          </cell>
          <cell r="O1675">
            <v>0</v>
          </cell>
          <cell r="P1675">
            <v>0</v>
          </cell>
          <cell r="Q1675">
            <v>0</v>
          </cell>
          <cell r="R1675">
            <v>0</v>
          </cell>
          <cell r="S1675">
            <v>2</v>
          </cell>
          <cell r="T1675">
            <v>20</v>
          </cell>
        </row>
        <row r="1676">
          <cell r="G1676" t="str">
            <v>MRL20-EG0007</v>
          </cell>
          <cell r="H1676" t="str">
            <v>FAST</v>
          </cell>
          <cell r="I1676">
            <v>0</v>
          </cell>
          <cell r="J1676" t="str">
            <v>Pcs</v>
          </cell>
          <cell r="K1676">
            <v>3.8</v>
          </cell>
          <cell r="L1676">
            <v>3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3</v>
          </cell>
          <cell r="T1676">
            <v>11.399999999999999</v>
          </cell>
        </row>
        <row r="1677">
          <cell r="G1677" t="str">
            <v>MBZ25-EG00018L</v>
          </cell>
          <cell r="H1677">
            <v>0</v>
          </cell>
          <cell r="I1677" t="str">
            <v>Dead Stock</v>
          </cell>
          <cell r="J1677" t="str">
            <v>Pcs</v>
          </cell>
          <cell r="K1677">
            <v>1</v>
          </cell>
          <cell r="L1677">
            <v>2</v>
          </cell>
          <cell r="M1677">
            <v>0</v>
          </cell>
          <cell r="N1677">
            <v>0</v>
          </cell>
          <cell r="O1677">
            <v>0</v>
          </cell>
          <cell r="P1677">
            <v>0</v>
          </cell>
          <cell r="Q1677">
            <v>1</v>
          </cell>
          <cell r="R1677">
            <v>1</v>
          </cell>
          <cell r="S1677">
            <v>1</v>
          </cell>
          <cell r="T1677">
            <v>1</v>
          </cell>
        </row>
        <row r="1678">
          <cell r="G1678" t="str">
            <v>MRL20-EG0019L</v>
          </cell>
          <cell r="H1678">
            <v>0</v>
          </cell>
          <cell r="I1678">
            <v>0</v>
          </cell>
          <cell r="J1678" t="str">
            <v>Pcs</v>
          </cell>
          <cell r="K1678">
            <v>2</v>
          </cell>
          <cell r="L1678">
            <v>3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3</v>
          </cell>
          <cell r="T1678">
            <v>6</v>
          </cell>
        </row>
        <row r="1679">
          <cell r="G1679" t="str">
            <v>32908L</v>
          </cell>
          <cell r="H1679">
            <v>0</v>
          </cell>
          <cell r="I1679">
            <v>0</v>
          </cell>
          <cell r="J1679" t="str">
            <v>Pcs</v>
          </cell>
          <cell r="K1679">
            <v>3</v>
          </cell>
          <cell r="L1679">
            <v>5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5</v>
          </cell>
          <cell r="T1679">
            <v>15</v>
          </cell>
        </row>
        <row r="1680">
          <cell r="G1680" t="str">
            <v>MSP25-E0007</v>
          </cell>
          <cell r="H1680" t="str">
            <v>FAST</v>
          </cell>
          <cell r="I1680" t="str">
            <v>Dead Stock</v>
          </cell>
          <cell r="J1680" t="str">
            <v>Pcs</v>
          </cell>
          <cell r="K1680">
            <v>2.97</v>
          </cell>
          <cell r="L1680">
            <v>6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2</v>
          </cell>
          <cell r="R1680">
            <v>2</v>
          </cell>
          <cell r="S1680">
            <v>4</v>
          </cell>
          <cell r="T1680">
            <v>11.88</v>
          </cell>
        </row>
        <row r="1681">
          <cell r="G1681" t="str">
            <v>MSP25-S0001</v>
          </cell>
          <cell r="H1681" t="str">
            <v>FAST</v>
          </cell>
          <cell r="I1681" t="str">
            <v>Dead Stock</v>
          </cell>
          <cell r="J1681" t="str">
            <v>Set</v>
          </cell>
          <cell r="K1681">
            <v>1.88</v>
          </cell>
          <cell r="L1681">
            <v>6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6</v>
          </cell>
          <cell r="T1681">
            <v>11.28</v>
          </cell>
        </row>
        <row r="1682">
          <cell r="G1682" t="str">
            <v>MSP25-G0002</v>
          </cell>
          <cell r="H1682" t="str">
            <v>NON-FAST</v>
          </cell>
          <cell r="I1682" t="str">
            <v>Dead Stock</v>
          </cell>
          <cell r="J1682" t="str">
            <v>Pcs</v>
          </cell>
          <cell r="K1682">
            <v>26.79</v>
          </cell>
          <cell r="L1682">
            <v>6</v>
          </cell>
          <cell r="M1682">
            <v>0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0</v>
          </cell>
          <cell r="S1682">
            <v>6</v>
          </cell>
          <cell r="T1682">
            <v>160.74</v>
          </cell>
        </row>
        <row r="1683">
          <cell r="G1683" t="str">
            <v>MSP25-G0003</v>
          </cell>
          <cell r="H1683" t="str">
            <v>NON-FAST</v>
          </cell>
          <cell r="I1683" t="str">
            <v>Dead Stock</v>
          </cell>
          <cell r="J1683" t="str">
            <v>Pcs</v>
          </cell>
          <cell r="K1683">
            <v>1.25</v>
          </cell>
          <cell r="L1683">
            <v>6</v>
          </cell>
          <cell r="M1683">
            <v>0</v>
          </cell>
          <cell r="N1683">
            <v>0</v>
          </cell>
          <cell r="O1683">
            <v>0</v>
          </cell>
          <cell r="P1683">
            <v>0</v>
          </cell>
          <cell r="Q1683">
            <v>0</v>
          </cell>
          <cell r="R1683">
            <v>0</v>
          </cell>
          <cell r="S1683">
            <v>6</v>
          </cell>
          <cell r="T1683">
            <v>7.5</v>
          </cell>
        </row>
        <row r="1684">
          <cell r="G1684" t="str">
            <v>MGT100-E0003</v>
          </cell>
          <cell r="H1684" t="str">
            <v>NON-FAST</v>
          </cell>
          <cell r="I1684" t="str">
            <v>Dead Stock</v>
          </cell>
          <cell r="J1684" t="str">
            <v>Pcs</v>
          </cell>
          <cell r="K1684">
            <v>2.97</v>
          </cell>
          <cell r="L1684">
            <v>6</v>
          </cell>
          <cell r="M1684">
            <v>2</v>
          </cell>
          <cell r="N1684">
            <v>0</v>
          </cell>
          <cell r="O1684">
            <v>2</v>
          </cell>
          <cell r="P1684">
            <v>0</v>
          </cell>
          <cell r="Q1684">
            <v>0</v>
          </cell>
          <cell r="R1684">
            <v>0</v>
          </cell>
          <cell r="S1684">
            <v>8</v>
          </cell>
          <cell r="T1684">
            <v>23.76</v>
          </cell>
        </row>
        <row r="1685">
          <cell r="G1685" t="str">
            <v>MGT100-M0002</v>
          </cell>
          <cell r="H1685" t="str">
            <v>FAST</v>
          </cell>
          <cell r="I1685" t="str">
            <v>Dead Stock</v>
          </cell>
          <cell r="J1685" t="str">
            <v>Pcs</v>
          </cell>
          <cell r="K1685">
            <v>1.4</v>
          </cell>
          <cell r="L1685">
            <v>9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1</v>
          </cell>
          <cell r="R1685">
            <v>1</v>
          </cell>
          <cell r="S1685">
            <v>8</v>
          </cell>
          <cell r="T1685">
            <v>11.2</v>
          </cell>
        </row>
        <row r="1686">
          <cell r="G1686" t="str">
            <v>MGT100-S0001</v>
          </cell>
          <cell r="H1686" t="str">
            <v>FAST</v>
          </cell>
          <cell r="I1686" t="str">
            <v>Dead Stock</v>
          </cell>
          <cell r="J1686" t="str">
            <v>Set</v>
          </cell>
          <cell r="K1686">
            <v>5.51</v>
          </cell>
          <cell r="L1686">
            <v>6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6</v>
          </cell>
          <cell r="T1686">
            <v>33.06</v>
          </cell>
        </row>
        <row r="1687">
          <cell r="G1687" t="str">
            <v>MGT100-G0003</v>
          </cell>
          <cell r="H1687" t="str">
            <v>FAST</v>
          </cell>
          <cell r="I1687" t="str">
            <v>Dead Stock</v>
          </cell>
          <cell r="J1687" t="str">
            <v>Pcs</v>
          </cell>
          <cell r="K1687">
            <v>4.9000000000000004</v>
          </cell>
          <cell r="L1687">
            <v>6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1</v>
          </cell>
          <cell r="R1687">
            <v>1</v>
          </cell>
          <cell r="S1687">
            <v>5</v>
          </cell>
          <cell r="T1687">
            <v>24.5</v>
          </cell>
        </row>
        <row r="1688">
          <cell r="G1688" t="str">
            <v>MSR20-E0005</v>
          </cell>
          <cell r="H1688" t="str">
            <v>FAST</v>
          </cell>
          <cell r="I1688">
            <v>0</v>
          </cell>
          <cell r="J1688" t="str">
            <v>Pcs</v>
          </cell>
          <cell r="K1688">
            <v>3.2</v>
          </cell>
          <cell r="L1688">
            <v>5</v>
          </cell>
          <cell r="M1688">
            <v>0</v>
          </cell>
          <cell r="N1688">
            <v>0</v>
          </cell>
          <cell r="O1688">
            <v>0</v>
          </cell>
          <cell r="P1688">
            <v>0</v>
          </cell>
          <cell r="Q1688">
            <v>0</v>
          </cell>
          <cell r="R1688">
            <v>0</v>
          </cell>
          <cell r="S1688">
            <v>5</v>
          </cell>
          <cell r="T1688">
            <v>16</v>
          </cell>
        </row>
        <row r="1689">
          <cell r="G1689" t="str">
            <v>MSR20-O0003</v>
          </cell>
          <cell r="H1689" t="str">
            <v>FAST</v>
          </cell>
          <cell r="I1689" t="str">
            <v>Dead Stock</v>
          </cell>
          <cell r="J1689" t="str">
            <v>Pcs</v>
          </cell>
          <cell r="K1689">
            <v>1</v>
          </cell>
          <cell r="L1689">
            <v>2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0</v>
          </cell>
          <cell r="R1689">
            <v>0</v>
          </cell>
          <cell r="S1689">
            <v>2</v>
          </cell>
          <cell r="T1689">
            <v>2</v>
          </cell>
        </row>
        <row r="1690">
          <cell r="G1690" t="str">
            <v>MSR20-E00012</v>
          </cell>
          <cell r="H1690" t="str">
            <v>NON-FAST</v>
          </cell>
          <cell r="I1690" t="str">
            <v>Dead Stock</v>
          </cell>
          <cell r="J1690" t="str">
            <v>Pcs</v>
          </cell>
          <cell r="K1690">
            <v>3.4</v>
          </cell>
          <cell r="L1690">
            <v>3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3</v>
          </cell>
          <cell r="T1690">
            <v>10.199999999999999</v>
          </cell>
        </row>
        <row r="1691">
          <cell r="G1691" t="str">
            <v>MSR20-E00013</v>
          </cell>
          <cell r="H1691" t="str">
            <v>NON-FAST</v>
          </cell>
          <cell r="I1691" t="str">
            <v>Dead Stock</v>
          </cell>
          <cell r="J1691" t="str">
            <v>Pcs</v>
          </cell>
          <cell r="K1691">
            <v>0.55000000000000004</v>
          </cell>
          <cell r="L1691">
            <v>4</v>
          </cell>
          <cell r="M1691">
            <v>0</v>
          </cell>
          <cell r="N1691">
            <v>0</v>
          </cell>
          <cell r="O1691">
            <v>0</v>
          </cell>
          <cell r="P1691">
            <v>0</v>
          </cell>
          <cell r="Q1691">
            <v>1</v>
          </cell>
          <cell r="R1691">
            <v>1</v>
          </cell>
          <cell r="S1691">
            <v>3</v>
          </cell>
          <cell r="T1691">
            <v>1.6500000000000001</v>
          </cell>
        </row>
        <row r="1692">
          <cell r="G1692" t="str">
            <v>MSR20-O0008</v>
          </cell>
          <cell r="H1692" t="str">
            <v>NON-FAST</v>
          </cell>
          <cell r="I1692" t="str">
            <v>Dead Stock</v>
          </cell>
          <cell r="J1692" t="str">
            <v>Pcs</v>
          </cell>
          <cell r="K1692">
            <v>0.2</v>
          </cell>
          <cell r="L1692">
            <v>4</v>
          </cell>
          <cell r="M1692">
            <v>0</v>
          </cell>
          <cell r="N1692">
            <v>0</v>
          </cell>
          <cell r="O1692">
            <v>0</v>
          </cell>
          <cell r="P1692">
            <v>0</v>
          </cell>
          <cell r="Q1692">
            <v>0</v>
          </cell>
          <cell r="R1692">
            <v>0</v>
          </cell>
          <cell r="S1692">
            <v>4</v>
          </cell>
          <cell r="T1692">
            <v>0.8</v>
          </cell>
        </row>
        <row r="1693">
          <cell r="G1693" t="str">
            <v>MSR20-F0015</v>
          </cell>
          <cell r="H1693" t="str">
            <v>NON-FAST</v>
          </cell>
          <cell r="I1693" t="str">
            <v>Dead Stock</v>
          </cell>
          <cell r="J1693" t="str">
            <v>Set</v>
          </cell>
          <cell r="K1693">
            <v>70</v>
          </cell>
          <cell r="L1693">
            <v>4</v>
          </cell>
          <cell r="M1693">
            <v>0</v>
          </cell>
          <cell r="N1693">
            <v>0</v>
          </cell>
          <cell r="O1693">
            <v>0</v>
          </cell>
          <cell r="P1693">
            <v>0</v>
          </cell>
          <cell r="Q1693">
            <v>0</v>
          </cell>
          <cell r="R1693">
            <v>0</v>
          </cell>
          <cell r="S1693">
            <v>4</v>
          </cell>
          <cell r="T1693">
            <v>280</v>
          </cell>
        </row>
        <row r="1694">
          <cell r="G1694" t="str">
            <v>MSR20-C0003</v>
          </cell>
          <cell r="H1694" t="str">
            <v>FAST</v>
          </cell>
          <cell r="I1694" t="str">
            <v>Dead Stock</v>
          </cell>
          <cell r="J1694" t="str">
            <v>Pcs</v>
          </cell>
          <cell r="K1694">
            <v>0.5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0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</row>
        <row r="1695">
          <cell r="G1695" t="str">
            <v>MBZ25-F0003</v>
          </cell>
          <cell r="H1695" t="str">
            <v>NON-FAST</v>
          </cell>
          <cell r="I1695" t="str">
            <v>Dead Stock</v>
          </cell>
          <cell r="J1695" t="str">
            <v>Pcs</v>
          </cell>
          <cell r="K1695">
            <v>9</v>
          </cell>
          <cell r="L1695">
            <v>4</v>
          </cell>
          <cell r="M1695">
            <v>0</v>
          </cell>
          <cell r="N1695">
            <v>0</v>
          </cell>
          <cell r="O1695">
            <v>0</v>
          </cell>
          <cell r="P1695">
            <v>0</v>
          </cell>
          <cell r="Q1695">
            <v>0</v>
          </cell>
          <cell r="R1695">
            <v>0</v>
          </cell>
          <cell r="S1695">
            <v>4</v>
          </cell>
          <cell r="T1695">
            <v>36</v>
          </cell>
        </row>
        <row r="1696">
          <cell r="G1696" t="str">
            <v>MBZ25-EG0005</v>
          </cell>
          <cell r="H1696" t="str">
            <v>NON-FAST</v>
          </cell>
          <cell r="I1696" t="str">
            <v>Dead Stock</v>
          </cell>
          <cell r="J1696" t="str">
            <v>Pcs</v>
          </cell>
          <cell r="K1696">
            <v>20</v>
          </cell>
          <cell r="L1696">
            <v>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0</v>
          </cell>
          <cell r="R1696">
            <v>0</v>
          </cell>
          <cell r="S1696">
            <v>4</v>
          </cell>
          <cell r="T1696">
            <v>80</v>
          </cell>
        </row>
        <row r="1697">
          <cell r="G1697" t="str">
            <v>MBZ25-O0002</v>
          </cell>
          <cell r="H1697" t="str">
            <v>NON-FAST</v>
          </cell>
          <cell r="I1697" t="str">
            <v>Dead Stock</v>
          </cell>
          <cell r="J1697" t="str">
            <v>Pcs</v>
          </cell>
          <cell r="K1697">
            <v>2.9</v>
          </cell>
          <cell r="L1697">
            <v>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0</v>
          </cell>
          <cell r="S1697">
            <v>4</v>
          </cell>
          <cell r="T1697">
            <v>11.6</v>
          </cell>
        </row>
        <row r="1698">
          <cell r="G1698" t="str">
            <v>MRL20-E0002(LH)</v>
          </cell>
          <cell r="H1698" t="str">
            <v>FAST</v>
          </cell>
          <cell r="I1698" t="str">
            <v>Dead Stock</v>
          </cell>
          <cell r="J1698" t="str">
            <v>Pcs</v>
          </cell>
          <cell r="K1698">
            <v>1.85</v>
          </cell>
          <cell r="L1698">
            <v>4</v>
          </cell>
          <cell r="M1698">
            <v>0</v>
          </cell>
          <cell r="N1698">
            <v>0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4</v>
          </cell>
          <cell r="T1698">
            <v>7.4</v>
          </cell>
        </row>
        <row r="1699">
          <cell r="G1699" t="str">
            <v>MRL20-S0002</v>
          </cell>
          <cell r="H1699" t="str">
            <v>NON-FAST</v>
          </cell>
          <cell r="I1699" t="str">
            <v>Dead Stock</v>
          </cell>
          <cell r="J1699" t="str">
            <v>Pcs</v>
          </cell>
          <cell r="K1699">
            <v>3.9</v>
          </cell>
          <cell r="L1699">
            <v>3</v>
          </cell>
          <cell r="M1699">
            <v>0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3</v>
          </cell>
          <cell r="T1699">
            <v>11.7</v>
          </cell>
        </row>
        <row r="1700">
          <cell r="G1700" t="str">
            <v>MRL20-G0007</v>
          </cell>
          <cell r="H1700" t="str">
            <v>NON-FAST</v>
          </cell>
          <cell r="I1700">
            <v>0</v>
          </cell>
          <cell r="J1700" t="str">
            <v>Pcs</v>
          </cell>
          <cell r="K1700">
            <v>23</v>
          </cell>
          <cell r="L1700">
            <v>4</v>
          </cell>
          <cell r="M1700">
            <v>0</v>
          </cell>
          <cell r="N1700">
            <v>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4</v>
          </cell>
          <cell r="T1700">
            <v>92</v>
          </cell>
        </row>
        <row r="1701">
          <cell r="G1701" t="str">
            <v>MRL20-EG0006</v>
          </cell>
          <cell r="H1701" t="str">
            <v>NON-FAST</v>
          </cell>
          <cell r="I1701" t="str">
            <v>Dead Stock</v>
          </cell>
          <cell r="J1701" t="str">
            <v>Pcs</v>
          </cell>
          <cell r="K1701">
            <v>12.4</v>
          </cell>
          <cell r="L1701">
            <v>4</v>
          </cell>
          <cell r="M1701">
            <v>0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4</v>
          </cell>
          <cell r="T1701">
            <v>49.6</v>
          </cell>
        </row>
        <row r="1702">
          <cell r="G1702" t="str">
            <v>MRL20-F0001</v>
          </cell>
          <cell r="H1702" t="str">
            <v>NON-FAST</v>
          </cell>
          <cell r="I1702">
            <v>0</v>
          </cell>
          <cell r="J1702" t="str">
            <v>Pcs</v>
          </cell>
          <cell r="K1702">
            <v>2.8</v>
          </cell>
          <cell r="L1702">
            <v>3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Q1702">
            <v>1</v>
          </cell>
          <cell r="R1702">
            <v>1</v>
          </cell>
          <cell r="S1702">
            <v>2</v>
          </cell>
          <cell r="T1702">
            <v>5.6</v>
          </cell>
        </row>
        <row r="1703">
          <cell r="G1703" t="str">
            <v>MRL20-EG0009</v>
          </cell>
          <cell r="H1703" t="str">
            <v>NON-FAST</v>
          </cell>
          <cell r="I1703">
            <v>0</v>
          </cell>
          <cell r="J1703" t="str">
            <v>Pcs</v>
          </cell>
          <cell r="K1703">
            <v>1.7</v>
          </cell>
          <cell r="L1703">
            <v>2</v>
          </cell>
          <cell r="M1703">
            <v>1</v>
          </cell>
          <cell r="N1703">
            <v>0</v>
          </cell>
          <cell r="O1703">
            <v>1</v>
          </cell>
          <cell r="P1703">
            <v>0</v>
          </cell>
          <cell r="Q1703">
            <v>0</v>
          </cell>
          <cell r="R1703">
            <v>0</v>
          </cell>
          <cell r="S1703">
            <v>3</v>
          </cell>
          <cell r="T1703">
            <v>5.0999999999999996</v>
          </cell>
        </row>
        <row r="1704">
          <cell r="G1704" t="str">
            <v>6206L</v>
          </cell>
          <cell r="H1704" t="str">
            <v>FAST</v>
          </cell>
          <cell r="I1704" t="str">
            <v>Dead Stock</v>
          </cell>
          <cell r="J1704" t="str">
            <v>Pcs</v>
          </cell>
          <cell r="K1704">
            <v>1</v>
          </cell>
          <cell r="L1704">
            <v>4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4</v>
          </cell>
          <cell r="T1704">
            <v>4</v>
          </cell>
        </row>
        <row r="1705">
          <cell r="G1705" t="str">
            <v>MBZ25-EG00017L</v>
          </cell>
          <cell r="H1705" t="str">
            <v>FAST</v>
          </cell>
          <cell r="I1705" t="str">
            <v>Dead Stock</v>
          </cell>
          <cell r="J1705" t="str">
            <v>Pcs</v>
          </cell>
          <cell r="K1705">
            <v>1.9607843137254901</v>
          </cell>
          <cell r="L1705">
            <v>4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4</v>
          </cell>
          <cell r="T1705">
            <v>7.8431372549019605</v>
          </cell>
        </row>
        <row r="1706">
          <cell r="G1706" t="str">
            <v>MBZ25-C0006L</v>
          </cell>
          <cell r="H1706">
            <v>0</v>
          </cell>
          <cell r="I1706">
            <v>0</v>
          </cell>
          <cell r="J1706" t="str">
            <v>Pcs</v>
          </cell>
          <cell r="K1706">
            <v>0.6</v>
          </cell>
          <cell r="L1706">
            <v>2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2</v>
          </cell>
          <cell r="T1706">
            <v>1.2</v>
          </cell>
        </row>
        <row r="1707">
          <cell r="G1707" t="str">
            <v>MBZ25-C0001L</v>
          </cell>
          <cell r="H1707">
            <v>0</v>
          </cell>
          <cell r="I1707" t="str">
            <v>Dead Stock</v>
          </cell>
          <cell r="J1707" t="str">
            <v>Pcs</v>
          </cell>
          <cell r="K1707">
            <v>0.78125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0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</row>
        <row r="1708">
          <cell r="G1708" t="str">
            <v>MSR20-T0006</v>
          </cell>
          <cell r="H1708">
            <v>0</v>
          </cell>
          <cell r="I1708" t="str">
            <v>Dead Stock</v>
          </cell>
          <cell r="J1708" t="str">
            <v>Pcs</v>
          </cell>
          <cell r="K1708">
            <v>0.55000000000000004</v>
          </cell>
          <cell r="L1708">
            <v>4</v>
          </cell>
          <cell r="M1708">
            <v>0</v>
          </cell>
          <cell r="N1708">
            <v>0</v>
          </cell>
          <cell r="O1708">
            <v>0</v>
          </cell>
          <cell r="P1708">
            <v>0</v>
          </cell>
          <cell r="Q1708">
            <v>0</v>
          </cell>
          <cell r="R1708">
            <v>0</v>
          </cell>
          <cell r="S1708">
            <v>4</v>
          </cell>
          <cell r="T1708">
            <v>2.2000000000000002</v>
          </cell>
        </row>
        <row r="1709">
          <cell r="G1709" t="str">
            <v>MRL20-E0002L(RH)</v>
          </cell>
          <cell r="H1709">
            <v>0</v>
          </cell>
          <cell r="I1709">
            <v>0</v>
          </cell>
          <cell r="J1709" t="str">
            <v>Pcs</v>
          </cell>
          <cell r="K1709">
            <v>1.85</v>
          </cell>
          <cell r="L1709">
            <v>4</v>
          </cell>
          <cell r="M1709">
            <v>0</v>
          </cell>
          <cell r="N1709">
            <v>0</v>
          </cell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4</v>
          </cell>
          <cell r="T1709">
            <v>7.4</v>
          </cell>
        </row>
        <row r="1710">
          <cell r="G1710" t="str">
            <v>MSP25-E0008(RH)</v>
          </cell>
          <cell r="H1710" t="str">
            <v>NON-FAST</v>
          </cell>
          <cell r="I1710" t="str">
            <v>Dead Stock</v>
          </cell>
          <cell r="J1710" t="str">
            <v>Pcs</v>
          </cell>
          <cell r="K1710">
            <v>10.5</v>
          </cell>
          <cell r="L1710">
            <v>6</v>
          </cell>
          <cell r="M1710">
            <v>0</v>
          </cell>
          <cell r="N1710">
            <v>0</v>
          </cell>
          <cell r="O1710">
            <v>0</v>
          </cell>
          <cell r="P1710">
            <v>0</v>
          </cell>
          <cell r="Q1710">
            <v>1</v>
          </cell>
          <cell r="R1710">
            <v>1</v>
          </cell>
          <cell r="S1710">
            <v>5</v>
          </cell>
          <cell r="T1710">
            <v>52.5</v>
          </cell>
        </row>
        <row r="1711">
          <cell r="G1711" t="str">
            <v>MSP25-E0008(LH)</v>
          </cell>
          <cell r="H1711" t="str">
            <v>NON-FAST</v>
          </cell>
          <cell r="I1711" t="str">
            <v>Dead Stock</v>
          </cell>
          <cell r="J1711" t="str">
            <v>Pcs</v>
          </cell>
          <cell r="K1711">
            <v>10.5</v>
          </cell>
          <cell r="L1711">
            <v>6</v>
          </cell>
          <cell r="M1711">
            <v>0</v>
          </cell>
          <cell r="N1711">
            <v>0</v>
          </cell>
          <cell r="O1711">
            <v>0</v>
          </cell>
          <cell r="P1711">
            <v>0</v>
          </cell>
          <cell r="Q1711">
            <v>1</v>
          </cell>
          <cell r="R1711">
            <v>1</v>
          </cell>
          <cell r="S1711">
            <v>5</v>
          </cell>
          <cell r="T1711">
            <v>52.5</v>
          </cell>
        </row>
        <row r="1712">
          <cell r="G1712" t="str">
            <v>MSP25-M0003</v>
          </cell>
          <cell r="H1712" t="str">
            <v>FAST</v>
          </cell>
          <cell r="I1712" t="str">
            <v>Dead Stock</v>
          </cell>
          <cell r="J1712" t="str">
            <v>Pcs</v>
          </cell>
          <cell r="K1712">
            <v>3.12</v>
          </cell>
          <cell r="L1712">
            <v>10</v>
          </cell>
          <cell r="M1712">
            <v>0</v>
          </cell>
          <cell r="N1712">
            <v>0</v>
          </cell>
          <cell r="O1712">
            <v>0</v>
          </cell>
          <cell r="P1712">
            <v>0</v>
          </cell>
          <cell r="Q1712">
            <v>0</v>
          </cell>
          <cell r="R1712">
            <v>0</v>
          </cell>
          <cell r="S1712">
            <v>10</v>
          </cell>
          <cell r="T1712">
            <v>31.200000000000003</v>
          </cell>
        </row>
        <row r="1713">
          <cell r="G1713" t="str">
            <v>MGT100-M0001</v>
          </cell>
          <cell r="H1713" t="str">
            <v>FAST</v>
          </cell>
          <cell r="I1713" t="str">
            <v>Dead Stock</v>
          </cell>
          <cell r="J1713" t="str">
            <v>Pcs</v>
          </cell>
          <cell r="K1713">
            <v>1.5</v>
          </cell>
          <cell r="L1713">
            <v>10</v>
          </cell>
          <cell r="M1713">
            <v>0</v>
          </cell>
          <cell r="N1713">
            <v>0</v>
          </cell>
          <cell r="O1713">
            <v>0</v>
          </cell>
          <cell r="P1713">
            <v>0</v>
          </cell>
          <cell r="Q1713">
            <v>0</v>
          </cell>
          <cell r="R1713">
            <v>0</v>
          </cell>
          <cell r="S1713">
            <v>10</v>
          </cell>
          <cell r="T1713">
            <v>15</v>
          </cell>
        </row>
        <row r="1714">
          <cell r="G1714" t="str">
            <v>MSR20-F0002</v>
          </cell>
          <cell r="H1714" t="str">
            <v>NON-FAST</v>
          </cell>
          <cell r="I1714" t="str">
            <v>Dead Stock</v>
          </cell>
          <cell r="J1714" t="str">
            <v>Pcs</v>
          </cell>
          <cell r="K1714">
            <v>13.2</v>
          </cell>
          <cell r="L1714">
            <v>8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0</v>
          </cell>
          <cell r="R1714">
            <v>0</v>
          </cell>
          <cell r="S1714">
            <v>8</v>
          </cell>
          <cell r="T1714">
            <v>105.6</v>
          </cell>
        </row>
        <row r="1715">
          <cell r="G1715" t="str">
            <v>MSR20-G0012</v>
          </cell>
          <cell r="H1715" t="str">
            <v>NON-FAST</v>
          </cell>
          <cell r="I1715" t="str">
            <v>Dead Stock</v>
          </cell>
          <cell r="J1715" t="str">
            <v>Pcs</v>
          </cell>
          <cell r="K1715">
            <v>1.7</v>
          </cell>
          <cell r="L1715">
            <v>4</v>
          </cell>
          <cell r="M1715">
            <v>0</v>
          </cell>
          <cell r="N1715">
            <v>0</v>
          </cell>
          <cell r="O1715">
            <v>0</v>
          </cell>
          <cell r="P1715">
            <v>0</v>
          </cell>
          <cell r="Q1715">
            <v>0</v>
          </cell>
          <cell r="R1715">
            <v>0</v>
          </cell>
          <cell r="S1715">
            <v>4</v>
          </cell>
          <cell r="T1715">
            <v>6.8</v>
          </cell>
        </row>
        <row r="1716">
          <cell r="G1716" t="str">
            <v>MSR20-G0007</v>
          </cell>
          <cell r="H1716" t="str">
            <v>NON-FAST</v>
          </cell>
          <cell r="I1716" t="str">
            <v>Dead Stock</v>
          </cell>
          <cell r="J1716" t="str">
            <v>Pcs</v>
          </cell>
          <cell r="K1716">
            <v>2.6</v>
          </cell>
          <cell r="L1716">
            <v>5</v>
          </cell>
          <cell r="M1716">
            <v>0</v>
          </cell>
          <cell r="N1716">
            <v>0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5</v>
          </cell>
          <cell r="T1716">
            <v>13</v>
          </cell>
        </row>
        <row r="1717">
          <cell r="G1717" t="str">
            <v>MSR20-C0001</v>
          </cell>
          <cell r="H1717" t="str">
            <v>FAST</v>
          </cell>
          <cell r="I1717" t="str">
            <v>Dead Stock</v>
          </cell>
          <cell r="J1717" t="str">
            <v>Pcs</v>
          </cell>
          <cell r="K1717">
            <v>0.5</v>
          </cell>
          <cell r="L1717">
            <v>1</v>
          </cell>
          <cell r="M1717">
            <v>1</v>
          </cell>
          <cell r="N1717">
            <v>0</v>
          </cell>
          <cell r="O1717">
            <v>1</v>
          </cell>
          <cell r="P1717">
            <v>0</v>
          </cell>
          <cell r="Q1717">
            <v>1</v>
          </cell>
          <cell r="R1717">
            <v>1</v>
          </cell>
          <cell r="S1717">
            <v>1</v>
          </cell>
          <cell r="T1717">
            <v>0.5</v>
          </cell>
        </row>
        <row r="1718">
          <cell r="G1718" t="str">
            <v>MSR20-F0012</v>
          </cell>
          <cell r="H1718" t="str">
            <v>NON-FAST</v>
          </cell>
          <cell r="I1718" t="str">
            <v>Dead Stock</v>
          </cell>
          <cell r="J1718" t="str">
            <v>Pcs</v>
          </cell>
          <cell r="K1718">
            <v>5.2</v>
          </cell>
          <cell r="L1718">
            <v>5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5</v>
          </cell>
          <cell r="T1718">
            <v>26</v>
          </cell>
        </row>
        <row r="1719">
          <cell r="G1719" t="str">
            <v>MSR20-EG0006</v>
          </cell>
          <cell r="H1719" t="str">
            <v>NON-FAST</v>
          </cell>
          <cell r="I1719" t="str">
            <v>Dead Stock</v>
          </cell>
          <cell r="J1719" t="str">
            <v>Pcs</v>
          </cell>
          <cell r="K1719">
            <v>15.6</v>
          </cell>
          <cell r="L1719">
            <v>5</v>
          </cell>
          <cell r="M1719">
            <v>0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5</v>
          </cell>
          <cell r="T1719">
            <v>78</v>
          </cell>
        </row>
        <row r="1720">
          <cell r="G1720" t="str">
            <v>MSR20-F0010</v>
          </cell>
          <cell r="H1720" t="str">
            <v>NON-FAST</v>
          </cell>
          <cell r="I1720" t="str">
            <v>Dead Stock</v>
          </cell>
          <cell r="J1720" t="str">
            <v>Pcs</v>
          </cell>
          <cell r="K1720">
            <v>3.5</v>
          </cell>
          <cell r="L1720">
            <v>5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5</v>
          </cell>
          <cell r="T1720">
            <v>17.5</v>
          </cell>
        </row>
        <row r="1721">
          <cell r="G1721" t="str">
            <v>MSR20-EG0010</v>
          </cell>
          <cell r="H1721" t="str">
            <v>NON-FAST</v>
          </cell>
          <cell r="I1721" t="str">
            <v>Dead Stock</v>
          </cell>
          <cell r="J1721" t="str">
            <v>Pcs</v>
          </cell>
          <cell r="K1721">
            <v>6.7</v>
          </cell>
          <cell r="L1721">
            <v>1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1</v>
          </cell>
          <cell r="T1721">
            <v>6.7</v>
          </cell>
        </row>
        <row r="1722">
          <cell r="G1722" t="str">
            <v>MBZ25-E0012</v>
          </cell>
          <cell r="H1722" t="str">
            <v>NON-FAST</v>
          </cell>
          <cell r="I1722" t="str">
            <v>Dead Stock</v>
          </cell>
          <cell r="J1722" t="str">
            <v>Pcs</v>
          </cell>
          <cell r="K1722">
            <v>16.5</v>
          </cell>
          <cell r="L1722">
            <v>5</v>
          </cell>
          <cell r="M1722">
            <v>1</v>
          </cell>
          <cell r="N1722">
            <v>0</v>
          </cell>
          <cell r="O1722">
            <v>1</v>
          </cell>
          <cell r="P1722">
            <v>0</v>
          </cell>
          <cell r="Q1722">
            <v>1</v>
          </cell>
          <cell r="R1722">
            <v>1</v>
          </cell>
          <cell r="S1722">
            <v>5</v>
          </cell>
          <cell r="T1722">
            <v>82.5</v>
          </cell>
        </row>
        <row r="1723">
          <cell r="G1723" t="str">
            <v>MRL20-S0007</v>
          </cell>
          <cell r="H1723" t="str">
            <v>FAST</v>
          </cell>
          <cell r="I1723" t="str">
            <v>Dead Stock</v>
          </cell>
          <cell r="J1723" t="str">
            <v>Pcs</v>
          </cell>
          <cell r="K1723">
            <v>2</v>
          </cell>
          <cell r="L1723">
            <v>5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5</v>
          </cell>
          <cell r="T1723">
            <v>10</v>
          </cell>
        </row>
        <row r="1724">
          <cell r="G1724" t="str">
            <v>MRL20-E0015</v>
          </cell>
          <cell r="H1724" t="str">
            <v>FAST</v>
          </cell>
          <cell r="I1724">
            <v>0</v>
          </cell>
          <cell r="J1724" t="str">
            <v>Pcs</v>
          </cell>
          <cell r="K1724">
            <v>1.6</v>
          </cell>
          <cell r="L1724">
            <v>4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4</v>
          </cell>
          <cell r="T1724">
            <v>6.4</v>
          </cell>
        </row>
        <row r="1725">
          <cell r="G1725" t="str">
            <v>MRL20-G0001</v>
          </cell>
          <cell r="H1725" t="str">
            <v>NON-FAST</v>
          </cell>
          <cell r="I1725" t="str">
            <v>Dead Stock</v>
          </cell>
          <cell r="J1725" t="str">
            <v>Pcs</v>
          </cell>
          <cell r="K1725">
            <v>8.5</v>
          </cell>
          <cell r="L1725">
            <v>5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5</v>
          </cell>
          <cell r="T1725">
            <v>42.5</v>
          </cell>
        </row>
        <row r="1726">
          <cell r="G1726" t="str">
            <v>MRL20-G0006</v>
          </cell>
          <cell r="H1726" t="str">
            <v>NON-FAST</v>
          </cell>
          <cell r="I1726" t="str">
            <v>Dead Stock</v>
          </cell>
          <cell r="J1726" t="str">
            <v>Pcs</v>
          </cell>
          <cell r="K1726">
            <v>8.5</v>
          </cell>
          <cell r="L1726">
            <v>5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5</v>
          </cell>
          <cell r="T1726">
            <v>42.5</v>
          </cell>
        </row>
        <row r="1727">
          <cell r="G1727" t="str">
            <v>MRL20-EG0011</v>
          </cell>
          <cell r="H1727" t="str">
            <v>NON-FAST</v>
          </cell>
          <cell r="I1727" t="str">
            <v>Dead Stock</v>
          </cell>
          <cell r="J1727" t="str">
            <v>Pcs</v>
          </cell>
          <cell r="K1727">
            <v>22.6</v>
          </cell>
          <cell r="L1727">
            <v>5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5</v>
          </cell>
          <cell r="T1727">
            <v>113</v>
          </cell>
        </row>
        <row r="1728">
          <cell r="G1728" t="str">
            <v>MRL20-G0009</v>
          </cell>
          <cell r="H1728" t="str">
            <v>NON-FAST</v>
          </cell>
          <cell r="I1728" t="str">
            <v>Dead Stock</v>
          </cell>
          <cell r="J1728" t="str">
            <v>Pcs</v>
          </cell>
          <cell r="K1728">
            <v>1.43</v>
          </cell>
          <cell r="L1728">
            <v>5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5</v>
          </cell>
          <cell r="T1728">
            <v>7.1499999999999995</v>
          </cell>
        </row>
        <row r="1729">
          <cell r="G1729" t="str">
            <v>MRL20-G0011</v>
          </cell>
          <cell r="H1729" t="str">
            <v>NON-FAST</v>
          </cell>
          <cell r="I1729" t="str">
            <v>Dead Stock</v>
          </cell>
          <cell r="J1729" t="str">
            <v>Pcs</v>
          </cell>
          <cell r="K1729">
            <v>0.4</v>
          </cell>
          <cell r="L1729">
            <v>5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5</v>
          </cell>
          <cell r="T1729">
            <v>2</v>
          </cell>
        </row>
        <row r="1730">
          <cell r="G1730" t="str">
            <v>MRL20-G0012</v>
          </cell>
          <cell r="H1730" t="str">
            <v>NON-FAST</v>
          </cell>
          <cell r="I1730" t="str">
            <v>Dead Stock</v>
          </cell>
          <cell r="J1730" t="str">
            <v>Pcs</v>
          </cell>
          <cell r="K1730">
            <v>1.84</v>
          </cell>
          <cell r="L1730">
            <v>5</v>
          </cell>
          <cell r="M1730">
            <v>0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5</v>
          </cell>
          <cell r="T1730">
            <v>9.2000000000000011</v>
          </cell>
        </row>
        <row r="1731">
          <cell r="G1731" t="str">
            <v>MRL20-EG0015</v>
          </cell>
          <cell r="H1731" t="str">
            <v>NON-FAST</v>
          </cell>
          <cell r="I1731" t="str">
            <v>Dead Stock</v>
          </cell>
          <cell r="J1731" t="str">
            <v>Pcs</v>
          </cell>
          <cell r="K1731">
            <v>21.5</v>
          </cell>
          <cell r="L1731">
            <v>5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5</v>
          </cell>
          <cell r="T1731">
            <v>107.5</v>
          </cell>
        </row>
        <row r="1732">
          <cell r="G1732" t="str">
            <v>MRL20-O0003</v>
          </cell>
          <cell r="H1732">
            <v>0</v>
          </cell>
          <cell r="I1732" t="str">
            <v>Dead Stock</v>
          </cell>
          <cell r="J1732" t="str">
            <v>Pcs</v>
          </cell>
          <cell r="K1732">
            <v>0.17</v>
          </cell>
          <cell r="L1732">
            <v>5</v>
          </cell>
          <cell r="M1732">
            <v>0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5</v>
          </cell>
          <cell r="T1732">
            <v>0.85000000000000009</v>
          </cell>
        </row>
        <row r="1733">
          <cell r="G1733" t="str">
            <v>MRL20-EG0020L</v>
          </cell>
          <cell r="H1733">
            <v>0</v>
          </cell>
          <cell r="I1733">
            <v>0</v>
          </cell>
          <cell r="J1733" t="str">
            <v>Pcs</v>
          </cell>
          <cell r="K1733">
            <v>2</v>
          </cell>
          <cell r="L1733">
            <v>5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5</v>
          </cell>
          <cell r="T1733">
            <v>10</v>
          </cell>
        </row>
        <row r="1734">
          <cell r="G1734" t="str">
            <v>MSR20-E0004</v>
          </cell>
          <cell r="H1734" t="str">
            <v>FAST</v>
          </cell>
          <cell r="I1734" t="str">
            <v>Dead Stock</v>
          </cell>
          <cell r="J1734" t="str">
            <v>Pcs</v>
          </cell>
          <cell r="K1734">
            <v>0.7</v>
          </cell>
          <cell r="L1734">
            <v>6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0</v>
          </cell>
          <cell r="S1734">
            <v>6</v>
          </cell>
          <cell r="T1734">
            <v>4.1999999999999993</v>
          </cell>
        </row>
        <row r="1735">
          <cell r="G1735" t="str">
            <v>MSR20-O0001</v>
          </cell>
          <cell r="H1735" t="str">
            <v>NON-FAST</v>
          </cell>
          <cell r="I1735" t="str">
            <v>Dead Stock</v>
          </cell>
          <cell r="J1735" t="str">
            <v>Pcs</v>
          </cell>
          <cell r="K1735">
            <v>3.5</v>
          </cell>
          <cell r="L1735">
            <v>5</v>
          </cell>
          <cell r="M1735">
            <v>0</v>
          </cell>
          <cell r="N1735">
            <v>0</v>
          </cell>
          <cell r="O1735">
            <v>0</v>
          </cell>
          <cell r="P1735">
            <v>0</v>
          </cell>
          <cell r="Q1735">
            <v>1</v>
          </cell>
          <cell r="R1735">
            <v>1</v>
          </cell>
          <cell r="S1735">
            <v>4</v>
          </cell>
          <cell r="T1735">
            <v>14</v>
          </cell>
        </row>
        <row r="1736">
          <cell r="G1736" t="str">
            <v>MSR20-E0010</v>
          </cell>
          <cell r="H1736" t="str">
            <v>NON-FAST</v>
          </cell>
          <cell r="I1736" t="str">
            <v>Dead Stock</v>
          </cell>
          <cell r="J1736" t="str">
            <v>Pcs</v>
          </cell>
          <cell r="K1736">
            <v>7.1</v>
          </cell>
          <cell r="L1736">
            <v>2</v>
          </cell>
          <cell r="M1736">
            <v>0</v>
          </cell>
          <cell r="N1736">
            <v>0</v>
          </cell>
          <cell r="O1736">
            <v>0</v>
          </cell>
          <cell r="P1736">
            <v>0</v>
          </cell>
          <cell r="Q1736">
            <v>0</v>
          </cell>
          <cell r="R1736">
            <v>0</v>
          </cell>
          <cell r="S1736">
            <v>2</v>
          </cell>
          <cell r="T1736">
            <v>14.2</v>
          </cell>
        </row>
        <row r="1737">
          <cell r="G1737" t="str">
            <v>MSR20-F0001</v>
          </cell>
          <cell r="H1737" t="str">
            <v>NON-FAST</v>
          </cell>
          <cell r="I1737" t="str">
            <v>Dead Stock</v>
          </cell>
          <cell r="J1737" t="str">
            <v>Pcs</v>
          </cell>
          <cell r="K1737">
            <v>3</v>
          </cell>
          <cell r="L1737">
            <v>5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5</v>
          </cell>
          <cell r="T1737">
            <v>15</v>
          </cell>
        </row>
        <row r="1738">
          <cell r="G1738" t="str">
            <v>MSR20-G0001</v>
          </cell>
          <cell r="H1738" t="str">
            <v>NON-FAST</v>
          </cell>
          <cell r="I1738" t="str">
            <v>Dead Stock</v>
          </cell>
          <cell r="J1738" t="str">
            <v>Pcs</v>
          </cell>
          <cell r="K1738">
            <v>7.5</v>
          </cell>
          <cell r="L1738">
            <v>5</v>
          </cell>
          <cell r="M1738">
            <v>0</v>
          </cell>
          <cell r="N1738">
            <v>0</v>
          </cell>
          <cell r="O1738">
            <v>0</v>
          </cell>
          <cell r="P1738">
            <v>0</v>
          </cell>
          <cell r="Q1738">
            <v>0</v>
          </cell>
          <cell r="R1738">
            <v>0</v>
          </cell>
          <cell r="S1738">
            <v>5</v>
          </cell>
          <cell r="T1738">
            <v>37.5</v>
          </cell>
        </row>
        <row r="1739">
          <cell r="G1739" t="str">
            <v>MSR20-E0008</v>
          </cell>
          <cell r="H1739" t="str">
            <v>NON-FAST</v>
          </cell>
          <cell r="I1739" t="str">
            <v>Dead Stock</v>
          </cell>
          <cell r="J1739" t="str">
            <v>Pcs</v>
          </cell>
          <cell r="K1739">
            <v>0.7</v>
          </cell>
          <cell r="L1739">
            <v>3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3</v>
          </cell>
          <cell r="T1739">
            <v>2.0999999999999996</v>
          </cell>
        </row>
        <row r="1740">
          <cell r="G1740" t="str">
            <v>MBZ25-M0004</v>
          </cell>
          <cell r="H1740" t="str">
            <v>FAST</v>
          </cell>
          <cell r="I1740" t="str">
            <v>Dead Stock</v>
          </cell>
          <cell r="J1740" t="str">
            <v>Pcs</v>
          </cell>
          <cell r="K1740">
            <v>3.2</v>
          </cell>
          <cell r="L1740">
            <v>8</v>
          </cell>
          <cell r="M1740">
            <v>1</v>
          </cell>
          <cell r="N1740">
            <v>0</v>
          </cell>
          <cell r="O1740">
            <v>1</v>
          </cell>
          <cell r="P1740">
            <v>0</v>
          </cell>
          <cell r="Q1740">
            <v>2</v>
          </cell>
          <cell r="R1740">
            <v>2</v>
          </cell>
          <cell r="S1740">
            <v>7</v>
          </cell>
          <cell r="T1740">
            <v>22.400000000000002</v>
          </cell>
        </row>
        <row r="1741">
          <cell r="G1741" t="str">
            <v>MRL20-S0005</v>
          </cell>
          <cell r="H1741" t="str">
            <v>NON-FAST</v>
          </cell>
          <cell r="I1741">
            <v>0</v>
          </cell>
          <cell r="J1741" t="str">
            <v>Pcs</v>
          </cell>
          <cell r="K1741">
            <v>11</v>
          </cell>
          <cell r="L1741">
            <v>6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2</v>
          </cell>
          <cell r="R1741">
            <v>2</v>
          </cell>
          <cell r="S1741">
            <v>4</v>
          </cell>
          <cell r="T1741">
            <v>44</v>
          </cell>
        </row>
        <row r="1742">
          <cell r="G1742" t="str">
            <v>MRL20-EG0001L</v>
          </cell>
          <cell r="H1742" t="str">
            <v>FAST</v>
          </cell>
          <cell r="I1742" t="str">
            <v>Dead Stock</v>
          </cell>
          <cell r="J1742" t="str">
            <v>Pcs</v>
          </cell>
          <cell r="K1742">
            <v>8</v>
          </cell>
          <cell r="L1742">
            <v>5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5</v>
          </cell>
          <cell r="T1742">
            <v>40</v>
          </cell>
        </row>
        <row r="1743">
          <cell r="G1743" t="str">
            <v>MRL20-E0013</v>
          </cell>
          <cell r="H1743" t="str">
            <v>NON-FAST</v>
          </cell>
          <cell r="I1743">
            <v>0</v>
          </cell>
          <cell r="J1743" t="str">
            <v>Pcs</v>
          </cell>
          <cell r="K1743">
            <v>3.4</v>
          </cell>
          <cell r="L1743">
            <v>6</v>
          </cell>
          <cell r="M1743">
            <v>1</v>
          </cell>
          <cell r="N1743">
            <v>0</v>
          </cell>
          <cell r="O1743">
            <v>1</v>
          </cell>
          <cell r="P1743">
            <v>0</v>
          </cell>
          <cell r="Q1743">
            <v>0</v>
          </cell>
          <cell r="R1743">
            <v>0</v>
          </cell>
          <cell r="S1743">
            <v>7</v>
          </cell>
          <cell r="T1743">
            <v>23.8</v>
          </cell>
        </row>
        <row r="1744">
          <cell r="G1744" t="str">
            <v>MSR20-S0002</v>
          </cell>
          <cell r="H1744" t="str">
            <v>NON-FAST</v>
          </cell>
          <cell r="I1744" t="str">
            <v>Dead Stock</v>
          </cell>
          <cell r="J1744" t="str">
            <v>Pcs</v>
          </cell>
          <cell r="K1744">
            <v>52.5</v>
          </cell>
          <cell r="L1744">
            <v>6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6</v>
          </cell>
          <cell r="T1744">
            <v>315</v>
          </cell>
        </row>
        <row r="1745">
          <cell r="G1745" t="str">
            <v>MSR20-E00010(LH)</v>
          </cell>
          <cell r="H1745" t="str">
            <v>NON-FAST</v>
          </cell>
          <cell r="I1745" t="str">
            <v>Dead Stock</v>
          </cell>
          <cell r="J1745" t="str">
            <v>Pcs</v>
          </cell>
          <cell r="K1745">
            <v>3.55</v>
          </cell>
          <cell r="L1745">
            <v>5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5</v>
          </cell>
          <cell r="T1745">
            <v>17.75</v>
          </cell>
        </row>
        <row r="1746">
          <cell r="G1746" t="str">
            <v>MSR20-E00011</v>
          </cell>
          <cell r="H1746" t="str">
            <v>NON-FAST</v>
          </cell>
          <cell r="I1746" t="str">
            <v>Dead Stock</v>
          </cell>
          <cell r="J1746" t="str">
            <v>Pcs</v>
          </cell>
          <cell r="K1746">
            <v>10.199999999999999</v>
          </cell>
          <cell r="L1746">
            <v>5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5</v>
          </cell>
          <cell r="T1746">
            <v>51</v>
          </cell>
        </row>
        <row r="1747">
          <cell r="G1747" t="str">
            <v>MSR20-C0002</v>
          </cell>
          <cell r="H1747" t="str">
            <v>FAST</v>
          </cell>
          <cell r="I1747" t="str">
            <v>Dead Stock</v>
          </cell>
          <cell r="J1747" t="str">
            <v>Pcs</v>
          </cell>
          <cell r="K1747">
            <v>0.5</v>
          </cell>
          <cell r="L1747">
            <v>4</v>
          </cell>
          <cell r="M1747">
            <v>1</v>
          </cell>
          <cell r="N1747">
            <v>0</v>
          </cell>
          <cell r="O1747">
            <v>1</v>
          </cell>
          <cell r="P1747">
            <v>0</v>
          </cell>
          <cell r="Q1747">
            <v>0</v>
          </cell>
          <cell r="R1747">
            <v>0</v>
          </cell>
          <cell r="S1747">
            <v>5</v>
          </cell>
          <cell r="T1747">
            <v>2.5</v>
          </cell>
        </row>
        <row r="1748">
          <cell r="G1748" t="str">
            <v>MBZ25-F0008</v>
          </cell>
          <cell r="H1748" t="str">
            <v>NON-FAST</v>
          </cell>
          <cell r="I1748" t="str">
            <v>Dead Stock</v>
          </cell>
          <cell r="J1748" t="str">
            <v>Pcs</v>
          </cell>
          <cell r="K1748">
            <v>26</v>
          </cell>
          <cell r="L1748">
            <v>7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7</v>
          </cell>
          <cell r="T1748">
            <v>182</v>
          </cell>
        </row>
        <row r="1749">
          <cell r="G1749" t="str">
            <v>MRL20-S0006</v>
          </cell>
          <cell r="H1749" t="str">
            <v>FAST</v>
          </cell>
          <cell r="I1749">
            <v>0</v>
          </cell>
          <cell r="J1749" t="str">
            <v>Pcs</v>
          </cell>
          <cell r="K1749">
            <v>1.5</v>
          </cell>
          <cell r="L1749">
            <v>7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7</v>
          </cell>
          <cell r="T1749">
            <v>10.5</v>
          </cell>
        </row>
        <row r="1750">
          <cell r="G1750" t="str">
            <v>MSR20-E0003</v>
          </cell>
          <cell r="H1750" t="str">
            <v>FAST</v>
          </cell>
          <cell r="I1750" t="str">
            <v>Dead Stock</v>
          </cell>
          <cell r="J1750" t="str">
            <v>Pcs</v>
          </cell>
          <cell r="K1750">
            <v>1.1000000000000001</v>
          </cell>
          <cell r="L1750">
            <v>5</v>
          </cell>
          <cell r="M1750">
            <v>1</v>
          </cell>
          <cell r="N1750">
            <v>0</v>
          </cell>
          <cell r="O1750">
            <v>1</v>
          </cell>
          <cell r="P1750">
            <v>0</v>
          </cell>
          <cell r="Q1750">
            <v>0</v>
          </cell>
          <cell r="R1750">
            <v>0</v>
          </cell>
          <cell r="S1750">
            <v>6</v>
          </cell>
          <cell r="T1750">
            <v>6.6000000000000005</v>
          </cell>
        </row>
        <row r="1751">
          <cell r="G1751" t="str">
            <v>MSR20-M0002</v>
          </cell>
          <cell r="H1751" t="str">
            <v>NON-FAST</v>
          </cell>
          <cell r="I1751" t="str">
            <v>Dead Stock</v>
          </cell>
          <cell r="J1751" t="str">
            <v>Pcs</v>
          </cell>
          <cell r="K1751">
            <v>1.8</v>
          </cell>
          <cell r="L1751">
            <v>8</v>
          </cell>
          <cell r="M1751">
            <v>8</v>
          </cell>
          <cell r="N1751">
            <v>0</v>
          </cell>
          <cell r="O1751">
            <v>8</v>
          </cell>
          <cell r="P1751">
            <v>0</v>
          </cell>
          <cell r="Q1751">
            <v>0</v>
          </cell>
          <cell r="R1751">
            <v>0</v>
          </cell>
          <cell r="S1751">
            <v>16</v>
          </cell>
          <cell r="T1751">
            <v>28.8</v>
          </cell>
        </row>
        <row r="1752">
          <cell r="G1752" t="str">
            <v>MSR20-T0003</v>
          </cell>
          <cell r="H1752" t="str">
            <v>NON-FAST</v>
          </cell>
          <cell r="I1752" t="str">
            <v>Dead Stock</v>
          </cell>
          <cell r="J1752" t="str">
            <v>Pcs</v>
          </cell>
          <cell r="K1752">
            <v>0.55000000000000004</v>
          </cell>
          <cell r="L1752">
            <v>5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5</v>
          </cell>
          <cell r="T1752">
            <v>2.75</v>
          </cell>
        </row>
        <row r="1753">
          <cell r="G1753" t="str">
            <v>MSR20-S0003</v>
          </cell>
          <cell r="H1753" t="str">
            <v>NON-FAST</v>
          </cell>
          <cell r="I1753" t="str">
            <v>Dead Stock</v>
          </cell>
          <cell r="J1753" t="str">
            <v>Pcs</v>
          </cell>
          <cell r="K1753">
            <v>0.3</v>
          </cell>
          <cell r="L1753">
            <v>8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8</v>
          </cell>
          <cell r="T1753">
            <v>2.4</v>
          </cell>
        </row>
        <row r="1754">
          <cell r="G1754" t="str">
            <v>MSR20-E00017</v>
          </cell>
          <cell r="H1754" t="str">
            <v>NON-FAST</v>
          </cell>
          <cell r="I1754" t="str">
            <v>Dead Stock</v>
          </cell>
          <cell r="J1754" t="str">
            <v>Pcs</v>
          </cell>
          <cell r="K1754">
            <v>0.7</v>
          </cell>
          <cell r="L1754">
            <v>5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1</v>
          </cell>
          <cell r="R1754">
            <v>1</v>
          </cell>
          <cell r="S1754">
            <v>4</v>
          </cell>
          <cell r="T1754">
            <v>2.8</v>
          </cell>
        </row>
        <row r="1755">
          <cell r="G1755" t="str">
            <v>MBZ25-E0017</v>
          </cell>
          <cell r="H1755" t="str">
            <v>FAST</v>
          </cell>
          <cell r="I1755" t="str">
            <v>Dead Stock</v>
          </cell>
          <cell r="J1755" t="str">
            <v>Pcs</v>
          </cell>
          <cell r="K1755">
            <v>1</v>
          </cell>
          <cell r="L1755">
            <v>6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6</v>
          </cell>
          <cell r="T1755">
            <v>6</v>
          </cell>
        </row>
        <row r="1756">
          <cell r="G1756" t="str">
            <v>MRL20-E0008</v>
          </cell>
          <cell r="H1756" t="str">
            <v>NON-FAST</v>
          </cell>
          <cell r="I1756" t="str">
            <v>Dead Stock</v>
          </cell>
          <cell r="J1756" t="str">
            <v>Pcs</v>
          </cell>
          <cell r="K1756">
            <v>10</v>
          </cell>
          <cell r="L1756">
            <v>8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8</v>
          </cell>
          <cell r="T1756">
            <v>80</v>
          </cell>
        </row>
        <row r="1757">
          <cell r="G1757" t="str">
            <v>43.54.13</v>
          </cell>
          <cell r="H1757">
            <v>0</v>
          </cell>
          <cell r="I1757" t="str">
            <v>Dead Stock</v>
          </cell>
          <cell r="J1757" t="str">
            <v>Pcs</v>
          </cell>
          <cell r="K1757">
            <v>2.42</v>
          </cell>
          <cell r="L1757">
            <v>6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6</v>
          </cell>
          <cell r="T1757">
            <v>14.52</v>
          </cell>
        </row>
        <row r="1758">
          <cell r="G1758" t="str">
            <v>MBZ25-O0014</v>
          </cell>
          <cell r="H1758">
            <v>0</v>
          </cell>
          <cell r="I1758">
            <v>0</v>
          </cell>
          <cell r="J1758" t="str">
            <v>Pcs</v>
          </cell>
          <cell r="K1758">
            <v>1</v>
          </cell>
          <cell r="L1758">
            <v>8</v>
          </cell>
          <cell r="M1758">
            <v>0</v>
          </cell>
          <cell r="N1758">
            <v>0</v>
          </cell>
          <cell r="O1758">
            <v>0</v>
          </cell>
          <cell r="P1758">
            <v>0</v>
          </cell>
          <cell r="Q1758">
            <v>1</v>
          </cell>
          <cell r="R1758">
            <v>1</v>
          </cell>
          <cell r="S1758">
            <v>7</v>
          </cell>
          <cell r="T1758">
            <v>7</v>
          </cell>
        </row>
        <row r="1759">
          <cell r="G1759" t="str">
            <v>MBZ25-O0015</v>
          </cell>
          <cell r="H1759">
            <v>0</v>
          </cell>
          <cell r="I1759">
            <v>0</v>
          </cell>
          <cell r="J1759" t="str">
            <v>Pcs</v>
          </cell>
          <cell r="K1759">
            <v>1</v>
          </cell>
          <cell r="L1759">
            <v>8</v>
          </cell>
          <cell r="M1759">
            <v>0</v>
          </cell>
          <cell r="N1759">
            <v>0</v>
          </cell>
          <cell r="O1759">
            <v>0</v>
          </cell>
          <cell r="P1759">
            <v>0</v>
          </cell>
          <cell r="Q1759">
            <v>2</v>
          </cell>
          <cell r="R1759">
            <v>2</v>
          </cell>
          <cell r="S1759">
            <v>6</v>
          </cell>
          <cell r="T1759">
            <v>6</v>
          </cell>
        </row>
        <row r="1760">
          <cell r="G1760" t="str">
            <v>MSR20-E0009,(RH)</v>
          </cell>
          <cell r="H1760" t="str">
            <v>NON-FAST</v>
          </cell>
          <cell r="I1760" t="str">
            <v>Dead Stock</v>
          </cell>
          <cell r="J1760" t="str">
            <v>Pcs</v>
          </cell>
          <cell r="K1760">
            <v>16.25</v>
          </cell>
          <cell r="L1760">
            <v>8</v>
          </cell>
          <cell r="M1760">
            <v>0</v>
          </cell>
          <cell r="N1760">
            <v>0</v>
          </cell>
          <cell r="O1760">
            <v>0</v>
          </cell>
          <cell r="P1760">
            <v>0</v>
          </cell>
          <cell r="Q1760">
            <v>2</v>
          </cell>
          <cell r="R1760">
            <v>2</v>
          </cell>
          <cell r="S1760">
            <v>6</v>
          </cell>
          <cell r="T1760">
            <v>97.5</v>
          </cell>
        </row>
        <row r="1761">
          <cell r="G1761" t="str">
            <v>MSR20-E0009,(LH)</v>
          </cell>
          <cell r="H1761" t="str">
            <v>NON-FAST</v>
          </cell>
          <cell r="I1761" t="str">
            <v>Dead Stock</v>
          </cell>
          <cell r="J1761" t="str">
            <v>Pcs</v>
          </cell>
          <cell r="K1761">
            <v>16.25</v>
          </cell>
          <cell r="L1761">
            <v>8</v>
          </cell>
          <cell r="M1761">
            <v>2</v>
          </cell>
          <cell r="N1761">
            <v>0</v>
          </cell>
          <cell r="O1761">
            <v>2</v>
          </cell>
          <cell r="P1761">
            <v>0</v>
          </cell>
          <cell r="Q1761">
            <v>2</v>
          </cell>
          <cell r="R1761">
            <v>2</v>
          </cell>
          <cell r="S1761">
            <v>8</v>
          </cell>
          <cell r="T1761">
            <v>130</v>
          </cell>
        </row>
        <row r="1762">
          <cell r="G1762" t="str">
            <v>MSR20-E00010(RH)</v>
          </cell>
          <cell r="H1762" t="str">
            <v>NON-FAST</v>
          </cell>
          <cell r="I1762" t="str">
            <v>Dead Stock</v>
          </cell>
          <cell r="J1762" t="str">
            <v>Pcs</v>
          </cell>
          <cell r="K1762">
            <v>3.55</v>
          </cell>
          <cell r="L1762">
            <v>7</v>
          </cell>
          <cell r="M1762">
            <v>1</v>
          </cell>
          <cell r="N1762">
            <v>0</v>
          </cell>
          <cell r="O1762">
            <v>1</v>
          </cell>
          <cell r="P1762">
            <v>0</v>
          </cell>
          <cell r="Q1762">
            <v>0</v>
          </cell>
          <cell r="R1762">
            <v>0</v>
          </cell>
          <cell r="S1762">
            <v>8</v>
          </cell>
          <cell r="T1762">
            <v>28.4</v>
          </cell>
        </row>
        <row r="1763">
          <cell r="G1763" t="str">
            <v>MSR20-G0008</v>
          </cell>
          <cell r="H1763" t="str">
            <v>NON-FAST</v>
          </cell>
          <cell r="I1763" t="str">
            <v>Dead Stock</v>
          </cell>
          <cell r="J1763" t="str">
            <v>Pcs</v>
          </cell>
          <cell r="K1763">
            <v>0.3</v>
          </cell>
          <cell r="L1763">
            <v>9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0</v>
          </cell>
          <cell r="R1763">
            <v>0</v>
          </cell>
          <cell r="S1763">
            <v>9</v>
          </cell>
          <cell r="T1763">
            <v>2.6999999999999997</v>
          </cell>
        </row>
        <row r="1764">
          <cell r="G1764" t="str">
            <v>MSR20-O0004</v>
          </cell>
          <cell r="H1764" t="str">
            <v>NON-FAST</v>
          </cell>
          <cell r="I1764" t="str">
            <v>Dead Stock</v>
          </cell>
          <cell r="J1764" t="str">
            <v>Pcs</v>
          </cell>
          <cell r="K1764">
            <v>1.3</v>
          </cell>
          <cell r="L1764">
            <v>9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0</v>
          </cell>
          <cell r="R1764">
            <v>0</v>
          </cell>
          <cell r="S1764">
            <v>9</v>
          </cell>
          <cell r="T1764">
            <v>11.700000000000001</v>
          </cell>
        </row>
        <row r="1765">
          <cell r="G1765" t="str">
            <v>MBZ25-S0003</v>
          </cell>
          <cell r="H1765" t="str">
            <v>NON-FAST</v>
          </cell>
          <cell r="I1765" t="str">
            <v>Dead Stock</v>
          </cell>
          <cell r="J1765" t="str">
            <v>Pcs</v>
          </cell>
          <cell r="K1765">
            <v>7.5</v>
          </cell>
          <cell r="L1765">
            <v>9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9</v>
          </cell>
          <cell r="T1765">
            <v>67.5</v>
          </cell>
        </row>
        <row r="1766">
          <cell r="G1766" t="str">
            <v>MBZ25-S0002</v>
          </cell>
          <cell r="H1766" t="str">
            <v>FAST</v>
          </cell>
          <cell r="I1766" t="str">
            <v>Dead Stock</v>
          </cell>
          <cell r="J1766" t="str">
            <v>Set</v>
          </cell>
          <cell r="K1766">
            <v>3.5</v>
          </cell>
          <cell r="L1766">
            <v>11</v>
          </cell>
          <cell r="M1766">
            <v>3</v>
          </cell>
          <cell r="N1766">
            <v>0</v>
          </cell>
          <cell r="O1766">
            <v>3</v>
          </cell>
          <cell r="P1766">
            <v>0</v>
          </cell>
          <cell r="Q1766">
            <v>0</v>
          </cell>
          <cell r="R1766">
            <v>0</v>
          </cell>
          <cell r="S1766">
            <v>14</v>
          </cell>
          <cell r="T1766">
            <v>49</v>
          </cell>
        </row>
        <row r="1767">
          <cell r="G1767" t="str">
            <v>MRL20-S0004</v>
          </cell>
          <cell r="H1767" t="str">
            <v>FAST</v>
          </cell>
          <cell r="I1767" t="str">
            <v>Dead Stock</v>
          </cell>
          <cell r="J1767" t="str">
            <v>Set</v>
          </cell>
          <cell r="K1767">
            <v>2.1</v>
          </cell>
          <cell r="L1767">
            <v>9</v>
          </cell>
          <cell r="M1767">
            <v>6</v>
          </cell>
          <cell r="N1767">
            <v>0</v>
          </cell>
          <cell r="O1767">
            <v>6</v>
          </cell>
          <cell r="P1767">
            <v>0</v>
          </cell>
          <cell r="Q1767">
            <v>2</v>
          </cell>
          <cell r="R1767">
            <v>2</v>
          </cell>
          <cell r="S1767">
            <v>13</v>
          </cell>
          <cell r="T1767">
            <v>27.3</v>
          </cell>
        </row>
        <row r="1768">
          <cell r="G1768" t="str">
            <v>MSR20-M0006</v>
          </cell>
          <cell r="H1768">
            <v>0</v>
          </cell>
          <cell r="I1768" t="str">
            <v>Dead Stock</v>
          </cell>
          <cell r="J1768" t="str">
            <v>Pcs</v>
          </cell>
          <cell r="K1768">
            <v>0.7</v>
          </cell>
          <cell r="L1768">
            <v>8</v>
          </cell>
          <cell r="M1768">
            <v>0</v>
          </cell>
          <cell r="N1768">
            <v>0</v>
          </cell>
          <cell r="O1768">
            <v>0</v>
          </cell>
          <cell r="P1768">
            <v>0</v>
          </cell>
          <cell r="Q1768">
            <v>0</v>
          </cell>
          <cell r="R1768">
            <v>0</v>
          </cell>
          <cell r="S1768">
            <v>8</v>
          </cell>
          <cell r="T1768">
            <v>5.6</v>
          </cell>
        </row>
        <row r="1769">
          <cell r="G1769" t="str">
            <v>MRL20-O0002</v>
          </cell>
          <cell r="H1769">
            <v>0</v>
          </cell>
          <cell r="I1769">
            <v>0</v>
          </cell>
          <cell r="J1769" t="str">
            <v>Pcs</v>
          </cell>
          <cell r="K1769">
            <v>0.3</v>
          </cell>
          <cell r="L1769">
            <v>9</v>
          </cell>
          <cell r="M1769">
            <v>1</v>
          </cell>
          <cell r="N1769">
            <v>0</v>
          </cell>
          <cell r="O1769">
            <v>1</v>
          </cell>
          <cell r="P1769">
            <v>0</v>
          </cell>
          <cell r="Q1769">
            <v>0</v>
          </cell>
          <cell r="R1769">
            <v>0</v>
          </cell>
          <cell r="S1769">
            <v>10</v>
          </cell>
          <cell r="T1769">
            <v>3</v>
          </cell>
        </row>
        <row r="1770">
          <cell r="G1770" t="str">
            <v>MSR20-E0002</v>
          </cell>
          <cell r="H1770" t="str">
            <v>FAST</v>
          </cell>
          <cell r="I1770" t="str">
            <v>Dead Stock</v>
          </cell>
          <cell r="J1770" t="str">
            <v>Pcs</v>
          </cell>
          <cell r="K1770">
            <v>1.2</v>
          </cell>
          <cell r="L1770">
            <v>9</v>
          </cell>
          <cell r="M1770">
            <v>0</v>
          </cell>
          <cell r="N1770">
            <v>0</v>
          </cell>
          <cell r="O1770">
            <v>0</v>
          </cell>
          <cell r="P1770">
            <v>0</v>
          </cell>
          <cell r="Q1770">
            <v>0</v>
          </cell>
          <cell r="R1770">
            <v>0</v>
          </cell>
          <cell r="S1770">
            <v>9</v>
          </cell>
          <cell r="T1770">
            <v>10.799999999999999</v>
          </cell>
        </row>
        <row r="1771">
          <cell r="G1771" t="str">
            <v>MSR20-E0007</v>
          </cell>
          <cell r="H1771" t="str">
            <v>FAST</v>
          </cell>
          <cell r="I1771" t="str">
            <v>Dead Stock</v>
          </cell>
          <cell r="J1771" t="str">
            <v>Pcs</v>
          </cell>
          <cell r="K1771">
            <v>1.1000000000000001</v>
          </cell>
          <cell r="L1771">
            <v>10</v>
          </cell>
          <cell r="M1771">
            <v>0</v>
          </cell>
          <cell r="N1771">
            <v>0</v>
          </cell>
          <cell r="O1771">
            <v>0</v>
          </cell>
          <cell r="P1771">
            <v>0</v>
          </cell>
          <cell r="Q1771">
            <v>0</v>
          </cell>
          <cell r="R1771">
            <v>0</v>
          </cell>
          <cell r="S1771">
            <v>10</v>
          </cell>
          <cell r="T1771">
            <v>11</v>
          </cell>
        </row>
        <row r="1772">
          <cell r="G1772" t="str">
            <v>MSR20-G0002</v>
          </cell>
          <cell r="H1772" t="str">
            <v>NON-FAST</v>
          </cell>
          <cell r="I1772" t="str">
            <v>Dead Stock</v>
          </cell>
          <cell r="J1772" t="str">
            <v>Pcs</v>
          </cell>
          <cell r="K1772">
            <v>2</v>
          </cell>
          <cell r="L1772">
            <v>10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0</v>
          </cell>
          <cell r="R1772">
            <v>0</v>
          </cell>
          <cell r="S1772">
            <v>10</v>
          </cell>
          <cell r="T1772">
            <v>20</v>
          </cell>
        </row>
        <row r="1773">
          <cell r="G1773" t="str">
            <v>MRL20-EG0002</v>
          </cell>
          <cell r="H1773" t="str">
            <v>NON-FAST</v>
          </cell>
          <cell r="I1773" t="str">
            <v>Dead Stock</v>
          </cell>
          <cell r="J1773" t="str">
            <v>Pcs</v>
          </cell>
          <cell r="K1773">
            <v>0.2</v>
          </cell>
          <cell r="L1773">
            <v>10</v>
          </cell>
          <cell r="M1773">
            <v>0</v>
          </cell>
          <cell r="N1773">
            <v>0</v>
          </cell>
          <cell r="O1773">
            <v>0</v>
          </cell>
          <cell r="P1773">
            <v>0</v>
          </cell>
          <cell r="Q1773">
            <v>0</v>
          </cell>
          <cell r="R1773">
            <v>0</v>
          </cell>
          <cell r="S1773">
            <v>10</v>
          </cell>
          <cell r="T1773">
            <v>2</v>
          </cell>
        </row>
        <row r="1774">
          <cell r="G1774" t="str">
            <v>MRL20-G0005</v>
          </cell>
          <cell r="H1774" t="str">
            <v>NON-FAST</v>
          </cell>
          <cell r="I1774" t="str">
            <v>Dead Stock</v>
          </cell>
          <cell r="J1774" t="str">
            <v>Pcs</v>
          </cell>
          <cell r="K1774">
            <v>5.7</v>
          </cell>
          <cell r="L1774">
            <v>10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10</v>
          </cell>
          <cell r="T1774">
            <v>57</v>
          </cell>
        </row>
        <row r="1775">
          <cell r="G1775" t="str">
            <v>MRL20-EG0012</v>
          </cell>
          <cell r="H1775" t="str">
            <v>NON-FAST</v>
          </cell>
          <cell r="I1775" t="str">
            <v>Dead Stock</v>
          </cell>
          <cell r="J1775" t="str">
            <v>Pcs</v>
          </cell>
          <cell r="K1775">
            <v>1.3</v>
          </cell>
          <cell r="L1775">
            <v>10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10</v>
          </cell>
          <cell r="T1775">
            <v>13</v>
          </cell>
        </row>
        <row r="1776">
          <cell r="G1776" t="str">
            <v>MRL20-EG0013</v>
          </cell>
          <cell r="H1776" t="str">
            <v>NON-FAST</v>
          </cell>
          <cell r="I1776" t="str">
            <v>Dead Stock</v>
          </cell>
          <cell r="J1776" t="str">
            <v>Pcs</v>
          </cell>
          <cell r="K1776">
            <v>0.9</v>
          </cell>
          <cell r="L1776">
            <v>10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10</v>
          </cell>
          <cell r="T1776">
            <v>9</v>
          </cell>
        </row>
        <row r="1777">
          <cell r="G1777" t="str">
            <v>MRL20-E0012</v>
          </cell>
          <cell r="H1777" t="str">
            <v>NON-FAST</v>
          </cell>
          <cell r="I1777" t="str">
            <v>Dead Stock</v>
          </cell>
          <cell r="J1777" t="str">
            <v>Pcs</v>
          </cell>
          <cell r="K1777">
            <v>11.8</v>
          </cell>
          <cell r="L1777">
            <v>10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10</v>
          </cell>
          <cell r="T1777">
            <v>118</v>
          </cell>
        </row>
        <row r="1778">
          <cell r="G1778" t="str">
            <v>MRL20-G0014</v>
          </cell>
          <cell r="H1778" t="str">
            <v>FAST</v>
          </cell>
          <cell r="I1778" t="str">
            <v>Dead Stock</v>
          </cell>
          <cell r="J1778" t="str">
            <v>Pcs</v>
          </cell>
          <cell r="K1778">
            <v>1.2</v>
          </cell>
          <cell r="L1778">
            <v>10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10</v>
          </cell>
          <cell r="T1778">
            <v>12</v>
          </cell>
        </row>
        <row r="1779">
          <cell r="G1779" t="str">
            <v>MRL20-EG0014</v>
          </cell>
          <cell r="H1779" t="str">
            <v>NON-FAST</v>
          </cell>
          <cell r="I1779" t="str">
            <v>Dead Stock</v>
          </cell>
          <cell r="J1779" t="str">
            <v>Pcs</v>
          </cell>
          <cell r="K1779">
            <v>0.22</v>
          </cell>
          <cell r="L1779">
            <v>10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10</v>
          </cell>
          <cell r="T1779">
            <v>2.2000000000000002</v>
          </cell>
        </row>
        <row r="1780">
          <cell r="G1780" t="str">
            <v>SC4521-13/16L</v>
          </cell>
          <cell r="H1780">
            <v>0</v>
          </cell>
          <cell r="I1780" t="str">
            <v>Dead Stock</v>
          </cell>
          <cell r="J1780" t="str">
            <v>Pcs</v>
          </cell>
          <cell r="K1780">
            <v>0.39</v>
          </cell>
          <cell r="L1780">
            <v>10</v>
          </cell>
          <cell r="M1780">
            <v>0</v>
          </cell>
          <cell r="N1780">
            <v>0</v>
          </cell>
          <cell r="O1780">
            <v>0</v>
          </cell>
          <cell r="P1780">
            <v>0</v>
          </cell>
          <cell r="Q1780">
            <v>0</v>
          </cell>
          <cell r="R1780">
            <v>0</v>
          </cell>
          <cell r="S1780">
            <v>10</v>
          </cell>
          <cell r="T1780">
            <v>3.9000000000000004</v>
          </cell>
        </row>
        <row r="1781">
          <cell r="G1781" t="str">
            <v>MSR20-M0005</v>
          </cell>
          <cell r="H1781">
            <v>0</v>
          </cell>
          <cell r="I1781" t="str">
            <v>Dead Stock</v>
          </cell>
          <cell r="J1781" t="str">
            <v>Pcs</v>
          </cell>
          <cell r="K1781">
            <v>0.7</v>
          </cell>
          <cell r="L1781">
            <v>10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10</v>
          </cell>
          <cell r="T1781">
            <v>7</v>
          </cell>
        </row>
        <row r="1782">
          <cell r="G1782" t="str">
            <v>MRL20-E0014</v>
          </cell>
          <cell r="H1782" t="str">
            <v>FAST</v>
          </cell>
          <cell r="I1782">
            <v>0</v>
          </cell>
          <cell r="J1782" t="str">
            <v>Pcs</v>
          </cell>
          <cell r="K1782">
            <v>1.2</v>
          </cell>
          <cell r="L1782">
            <v>11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11</v>
          </cell>
          <cell r="T1782">
            <v>13.2</v>
          </cell>
        </row>
        <row r="1783">
          <cell r="G1783" t="str">
            <v>MBZ25-C0005</v>
          </cell>
          <cell r="H1783" t="str">
            <v>NON-FAST</v>
          </cell>
          <cell r="I1783" t="str">
            <v>Dead Stock</v>
          </cell>
          <cell r="J1783" t="str">
            <v>Pcs</v>
          </cell>
          <cell r="K1783">
            <v>2.1</v>
          </cell>
          <cell r="L1783">
            <v>13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1</v>
          </cell>
          <cell r="R1783">
            <v>1</v>
          </cell>
          <cell r="S1783">
            <v>12</v>
          </cell>
          <cell r="T1783">
            <v>25.200000000000003</v>
          </cell>
        </row>
        <row r="1784">
          <cell r="G1784" t="str">
            <v>MSR20-C0004</v>
          </cell>
          <cell r="H1784" t="str">
            <v>FAST</v>
          </cell>
          <cell r="I1784">
            <v>0</v>
          </cell>
          <cell r="J1784" t="str">
            <v>Pcs</v>
          </cell>
          <cell r="K1784">
            <v>0.5</v>
          </cell>
          <cell r="L1784">
            <v>8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3</v>
          </cell>
          <cell r="R1784">
            <v>3</v>
          </cell>
          <cell r="S1784">
            <v>5</v>
          </cell>
          <cell r="T1784">
            <v>2.5</v>
          </cell>
        </row>
        <row r="1785">
          <cell r="G1785" t="str">
            <v>MBZ25-EG0002</v>
          </cell>
          <cell r="H1785" t="str">
            <v>NON-FAST</v>
          </cell>
          <cell r="I1785">
            <v>0</v>
          </cell>
          <cell r="J1785" t="str">
            <v>Pcs</v>
          </cell>
          <cell r="K1785">
            <v>0.6</v>
          </cell>
          <cell r="L1785">
            <v>12</v>
          </cell>
          <cell r="M1785">
            <v>1</v>
          </cell>
          <cell r="N1785">
            <v>0</v>
          </cell>
          <cell r="O1785">
            <v>1</v>
          </cell>
          <cell r="P1785">
            <v>0</v>
          </cell>
          <cell r="Q1785">
            <v>1</v>
          </cell>
          <cell r="R1785">
            <v>1</v>
          </cell>
          <cell r="S1785">
            <v>12</v>
          </cell>
          <cell r="T1785">
            <v>7.1999999999999993</v>
          </cell>
        </row>
        <row r="1786">
          <cell r="G1786" t="str">
            <v>MRL20-E0018</v>
          </cell>
          <cell r="H1786" t="str">
            <v>NON-FAST</v>
          </cell>
          <cell r="I1786" t="str">
            <v>Dead Stock</v>
          </cell>
          <cell r="J1786" t="str">
            <v>Pcs</v>
          </cell>
          <cell r="K1786">
            <v>2.9</v>
          </cell>
          <cell r="L1786">
            <v>12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12</v>
          </cell>
          <cell r="T1786">
            <v>34.799999999999997</v>
          </cell>
        </row>
        <row r="1787">
          <cell r="G1787" t="str">
            <v>MRL20-EG0004</v>
          </cell>
          <cell r="H1787" t="str">
            <v>NON-FAST</v>
          </cell>
          <cell r="I1787">
            <v>0</v>
          </cell>
          <cell r="J1787" t="str">
            <v>Pcs</v>
          </cell>
          <cell r="K1787">
            <v>3</v>
          </cell>
          <cell r="L1787">
            <v>12</v>
          </cell>
          <cell r="M1787">
            <v>1</v>
          </cell>
          <cell r="N1787">
            <v>0</v>
          </cell>
          <cell r="O1787">
            <v>1</v>
          </cell>
          <cell r="P1787">
            <v>0</v>
          </cell>
          <cell r="Q1787">
            <v>0</v>
          </cell>
          <cell r="R1787">
            <v>0</v>
          </cell>
          <cell r="S1787">
            <v>13</v>
          </cell>
          <cell r="T1787">
            <v>39</v>
          </cell>
        </row>
        <row r="1788">
          <cell r="G1788" t="str">
            <v>MRL20-E0010</v>
          </cell>
          <cell r="H1788" t="str">
            <v>NON-FAST</v>
          </cell>
          <cell r="I1788">
            <v>0</v>
          </cell>
          <cell r="J1788" t="str">
            <v>Pcs</v>
          </cell>
          <cell r="K1788">
            <v>0.7</v>
          </cell>
          <cell r="L1788">
            <v>12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1</v>
          </cell>
          <cell r="R1788">
            <v>1</v>
          </cell>
          <cell r="S1788">
            <v>11</v>
          </cell>
          <cell r="T1788">
            <v>7.6999999999999993</v>
          </cell>
        </row>
        <row r="1789">
          <cell r="G1789" t="str">
            <v>MSR20-T0002</v>
          </cell>
          <cell r="H1789" t="str">
            <v>NON-FAST</v>
          </cell>
          <cell r="I1789" t="str">
            <v>Dead Stock</v>
          </cell>
          <cell r="J1789" t="str">
            <v>Pcs</v>
          </cell>
          <cell r="K1789">
            <v>3.5</v>
          </cell>
          <cell r="L1789">
            <v>13</v>
          </cell>
          <cell r="M1789">
            <v>1</v>
          </cell>
          <cell r="N1789">
            <v>0</v>
          </cell>
          <cell r="O1789">
            <v>1</v>
          </cell>
          <cell r="P1789">
            <v>0</v>
          </cell>
          <cell r="Q1789">
            <v>0</v>
          </cell>
          <cell r="R1789">
            <v>0</v>
          </cell>
          <cell r="S1789">
            <v>14</v>
          </cell>
          <cell r="T1789">
            <v>49</v>
          </cell>
        </row>
        <row r="1790">
          <cell r="G1790" t="str">
            <v>81100-I39Z-010003</v>
          </cell>
          <cell r="H1790">
            <v>0</v>
          </cell>
          <cell r="I1790">
            <v>0</v>
          </cell>
          <cell r="J1790" t="str">
            <v>Pcs</v>
          </cell>
          <cell r="K1790">
            <v>6.43</v>
          </cell>
          <cell r="L1790">
            <v>1</v>
          </cell>
          <cell r="M1790">
            <v>0</v>
          </cell>
          <cell r="N1790">
            <v>0</v>
          </cell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1</v>
          </cell>
          <cell r="T1790">
            <v>6.43</v>
          </cell>
        </row>
        <row r="1791">
          <cell r="G1791" t="str">
            <v>71100-I1F1-000003</v>
          </cell>
          <cell r="H1791">
            <v>0</v>
          </cell>
          <cell r="I1791" t="str">
            <v>Dead Stock</v>
          </cell>
          <cell r="J1791" t="str">
            <v>Pcs</v>
          </cell>
          <cell r="K1791">
            <v>17.48</v>
          </cell>
          <cell r="L1791">
            <v>2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2</v>
          </cell>
          <cell r="T1791">
            <v>34.96</v>
          </cell>
        </row>
        <row r="1792">
          <cell r="G1792" t="str">
            <v>32105-AFAE-E000</v>
          </cell>
          <cell r="H1792">
            <v>0</v>
          </cell>
          <cell r="I1792" t="str">
            <v>Dead Stock</v>
          </cell>
          <cell r="J1792" t="str">
            <v>Pcs</v>
          </cell>
          <cell r="K1792">
            <v>1.5</v>
          </cell>
          <cell r="L1792">
            <v>16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2</v>
          </cell>
          <cell r="R1792">
            <v>2</v>
          </cell>
          <cell r="S1792">
            <v>14</v>
          </cell>
          <cell r="T1792">
            <v>21</v>
          </cell>
        </row>
        <row r="1793">
          <cell r="G1793" t="str">
            <v>39100-AFAM-9100</v>
          </cell>
          <cell r="H1793">
            <v>0</v>
          </cell>
          <cell r="I1793" t="str">
            <v>Dead Stock</v>
          </cell>
          <cell r="J1793" t="str">
            <v>Pcs</v>
          </cell>
          <cell r="K1793">
            <v>98.12</v>
          </cell>
          <cell r="L1793">
            <v>1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1</v>
          </cell>
          <cell r="R1793">
            <v>1</v>
          </cell>
          <cell r="S1793">
            <v>0</v>
          </cell>
          <cell r="T1793">
            <v>0</v>
          </cell>
        </row>
        <row r="1794">
          <cell r="G1794" t="str">
            <v>88210-AEA0-9000</v>
          </cell>
          <cell r="H1794">
            <v>0</v>
          </cell>
          <cell r="I1794" t="str">
            <v>Dead Stock</v>
          </cell>
          <cell r="J1794" t="str">
            <v>Pcs</v>
          </cell>
          <cell r="K1794">
            <v>6.63</v>
          </cell>
          <cell r="L1794">
            <v>2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2</v>
          </cell>
          <cell r="T1794">
            <v>13.26</v>
          </cell>
        </row>
        <row r="1795">
          <cell r="G1795" t="str">
            <v>53166-AFA1-9000</v>
          </cell>
          <cell r="H1795" t="str">
            <v>NON-FAST</v>
          </cell>
          <cell r="I1795" t="str">
            <v>Dead Stock</v>
          </cell>
          <cell r="J1795" t="str">
            <v>Pcs</v>
          </cell>
          <cell r="K1795">
            <v>2.68</v>
          </cell>
          <cell r="L1795">
            <v>11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11</v>
          </cell>
          <cell r="T1795">
            <v>29.48</v>
          </cell>
        </row>
        <row r="1796">
          <cell r="G1796" t="str">
            <v>17910-AFAC-9100</v>
          </cell>
          <cell r="H1796">
            <v>0</v>
          </cell>
          <cell r="I1796" t="str">
            <v>Dead Stock</v>
          </cell>
          <cell r="J1796" t="str">
            <v>Pcs</v>
          </cell>
          <cell r="K1796">
            <v>2.5</v>
          </cell>
          <cell r="L1796">
            <v>20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6</v>
          </cell>
          <cell r="R1796">
            <v>6</v>
          </cell>
          <cell r="S1796">
            <v>14</v>
          </cell>
          <cell r="T1796">
            <v>35</v>
          </cell>
        </row>
        <row r="1797">
          <cell r="G1797" t="str">
            <v>17940-K241-000001</v>
          </cell>
          <cell r="H1797">
            <v>0</v>
          </cell>
          <cell r="I1797" t="str">
            <v>Dead Stock</v>
          </cell>
          <cell r="J1797" t="str">
            <v>Pcs</v>
          </cell>
          <cell r="K1797">
            <v>2.41</v>
          </cell>
          <cell r="L1797">
            <v>2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2</v>
          </cell>
          <cell r="T1797">
            <v>4.82</v>
          </cell>
        </row>
        <row r="1798">
          <cell r="G1798" t="str">
            <v>53200-AFA1-9000</v>
          </cell>
          <cell r="H1798">
            <v>0</v>
          </cell>
          <cell r="I1798" t="str">
            <v>Dead Stock</v>
          </cell>
          <cell r="J1798" t="str">
            <v>Pcs</v>
          </cell>
          <cell r="K1798">
            <v>16.5</v>
          </cell>
          <cell r="L1798">
            <v>1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1</v>
          </cell>
          <cell r="T1798">
            <v>16.5</v>
          </cell>
        </row>
        <row r="1799">
          <cell r="G1799" t="str">
            <v>42710-GY6-0000</v>
          </cell>
          <cell r="H1799">
            <v>0</v>
          </cell>
          <cell r="I1799" t="str">
            <v>Dead Stock</v>
          </cell>
          <cell r="J1799" t="str">
            <v>Pcs</v>
          </cell>
          <cell r="K1799">
            <v>40.880000000000003</v>
          </cell>
          <cell r="L1799">
            <v>42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1</v>
          </cell>
          <cell r="R1799">
            <v>1</v>
          </cell>
          <cell r="S1799">
            <v>41</v>
          </cell>
          <cell r="T1799">
            <v>1676.0800000000002</v>
          </cell>
        </row>
        <row r="1800">
          <cell r="G1800" t="str">
            <v>44710-GY6-0000</v>
          </cell>
          <cell r="H1800">
            <v>0</v>
          </cell>
          <cell r="I1800" t="str">
            <v>Dead Stock</v>
          </cell>
          <cell r="J1800" t="str">
            <v>Pcs</v>
          </cell>
          <cell r="K1800">
            <v>38.24</v>
          </cell>
          <cell r="L1800">
            <v>46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46</v>
          </cell>
          <cell r="T1800">
            <v>1759.0400000000002</v>
          </cell>
        </row>
        <row r="1801">
          <cell r="G1801" t="str">
            <v>17910-0000-040002</v>
          </cell>
          <cell r="H1801">
            <v>0</v>
          </cell>
          <cell r="I1801">
            <v>0</v>
          </cell>
          <cell r="J1801" t="str">
            <v>Pcs</v>
          </cell>
          <cell r="K1801">
            <v>64.95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</row>
        <row r="1802">
          <cell r="G1802" t="str">
            <v>17911-0000-050002</v>
          </cell>
          <cell r="H1802">
            <v>0</v>
          </cell>
          <cell r="I1802" t="str">
            <v>Dead Stock</v>
          </cell>
          <cell r="J1802" t="str">
            <v>Pcs</v>
          </cell>
          <cell r="K1802">
            <v>4.0199999999999996</v>
          </cell>
          <cell r="L1802">
            <v>3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0</v>
          </cell>
          <cell r="R1802">
            <v>0</v>
          </cell>
          <cell r="S1802">
            <v>3</v>
          </cell>
          <cell r="T1802">
            <v>12.059999999999999</v>
          </cell>
        </row>
        <row r="1803">
          <cell r="G1803" t="str">
            <v>17950-I1F1-000001</v>
          </cell>
          <cell r="H1803">
            <v>0</v>
          </cell>
          <cell r="I1803" t="str">
            <v>Dead Stock</v>
          </cell>
          <cell r="J1803" t="str">
            <v>Pcs</v>
          </cell>
          <cell r="K1803">
            <v>31.97</v>
          </cell>
          <cell r="L1803">
            <v>3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3</v>
          </cell>
          <cell r="T1803">
            <v>95.91</v>
          </cell>
        </row>
        <row r="1804">
          <cell r="G1804" t="str">
            <v>61100-I1F1-020002</v>
          </cell>
          <cell r="H1804">
            <v>0</v>
          </cell>
          <cell r="I1804" t="str">
            <v>Dead Stock</v>
          </cell>
          <cell r="J1804" t="str">
            <v>Pcs</v>
          </cell>
          <cell r="K1804">
            <v>16.07</v>
          </cell>
          <cell r="L1804">
            <v>1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1</v>
          </cell>
          <cell r="T1804">
            <v>16.07</v>
          </cell>
        </row>
        <row r="1805">
          <cell r="G1805" t="str">
            <v>62041-I1F1-000001</v>
          </cell>
          <cell r="H1805">
            <v>0</v>
          </cell>
          <cell r="I1805" t="str">
            <v>Dead Stock</v>
          </cell>
          <cell r="J1805" t="str">
            <v>Pcs</v>
          </cell>
          <cell r="K1805">
            <v>0.14000000000000001</v>
          </cell>
          <cell r="L1805">
            <v>3</v>
          </cell>
          <cell r="M1805">
            <v>0</v>
          </cell>
          <cell r="N1805">
            <v>0</v>
          </cell>
          <cell r="O1805">
            <v>0</v>
          </cell>
          <cell r="P1805">
            <v>0</v>
          </cell>
          <cell r="Q1805">
            <v>0</v>
          </cell>
          <cell r="R1805">
            <v>0</v>
          </cell>
          <cell r="S1805">
            <v>3</v>
          </cell>
          <cell r="T1805">
            <v>0.42000000000000004</v>
          </cell>
        </row>
        <row r="1806">
          <cell r="G1806" t="str">
            <v>62040-I1F1-000001</v>
          </cell>
          <cell r="H1806">
            <v>0</v>
          </cell>
          <cell r="I1806" t="str">
            <v>Dead Stock</v>
          </cell>
          <cell r="J1806" t="str">
            <v>Pcs</v>
          </cell>
          <cell r="K1806">
            <v>0.14000000000000001</v>
          </cell>
          <cell r="L1806">
            <v>4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4</v>
          </cell>
          <cell r="T1806">
            <v>0.56000000000000005</v>
          </cell>
        </row>
        <row r="1807">
          <cell r="G1807" t="str">
            <v>62007-I1F1-000001</v>
          </cell>
          <cell r="H1807">
            <v>0</v>
          </cell>
          <cell r="I1807" t="str">
            <v>Dead Stock</v>
          </cell>
          <cell r="J1807" t="str">
            <v>Pcs</v>
          </cell>
          <cell r="K1807">
            <v>0.14000000000000001</v>
          </cell>
          <cell r="L1807">
            <v>2</v>
          </cell>
          <cell r="M1807">
            <v>0</v>
          </cell>
          <cell r="N1807">
            <v>0</v>
          </cell>
          <cell r="O1807">
            <v>0</v>
          </cell>
          <cell r="P1807">
            <v>0</v>
          </cell>
          <cell r="Q1807">
            <v>0</v>
          </cell>
          <cell r="R1807">
            <v>0</v>
          </cell>
          <cell r="S1807">
            <v>2</v>
          </cell>
          <cell r="T1807">
            <v>0.28000000000000003</v>
          </cell>
        </row>
        <row r="1808">
          <cell r="G1808" t="str">
            <v>62006-I1F1-000001</v>
          </cell>
          <cell r="H1808">
            <v>0</v>
          </cell>
          <cell r="I1808" t="str">
            <v>Dead Stock</v>
          </cell>
          <cell r="J1808" t="str">
            <v>Pcs</v>
          </cell>
          <cell r="K1808">
            <v>0.14000000000000001</v>
          </cell>
          <cell r="L1808">
            <v>2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2</v>
          </cell>
          <cell r="T1808">
            <v>0.28000000000000003</v>
          </cell>
        </row>
        <row r="1809">
          <cell r="G1809" t="str">
            <v>72301-I1F1-000007</v>
          </cell>
          <cell r="H1809">
            <v>0</v>
          </cell>
          <cell r="I1809" t="str">
            <v>Dead Stock</v>
          </cell>
          <cell r="J1809" t="str">
            <v>Set</v>
          </cell>
          <cell r="K1809">
            <v>4.45</v>
          </cell>
          <cell r="L1809">
            <v>1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0</v>
          </cell>
          <cell r="S1809">
            <v>1</v>
          </cell>
          <cell r="T1809">
            <v>4.45</v>
          </cell>
        </row>
        <row r="1810">
          <cell r="G1810" t="str">
            <v>72201-I1F1-000005</v>
          </cell>
          <cell r="H1810">
            <v>0</v>
          </cell>
          <cell r="I1810" t="str">
            <v>Dead Stock</v>
          </cell>
          <cell r="J1810" t="str">
            <v>Pcs</v>
          </cell>
          <cell r="K1810">
            <v>4.55</v>
          </cell>
          <cell r="L1810">
            <v>1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1</v>
          </cell>
          <cell r="T1810">
            <v>4.55</v>
          </cell>
        </row>
        <row r="1811">
          <cell r="G1811" t="str">
            <v>35281-I126-050002</v>
          </cell>
          <cell r="H1811">
            <v>0</v>
          </cell>
          <cell r="I1811" t="str">
            <v>Dead Stock</v>
          </cell>
          <cell r="J1811" t="str">
            <v>Pcs</v>
          </cell>
          <cell r="K1811">
            <v>1.77</v>
          </cell>
          <cell r="L1811">
            <v>1</v>
          </cell>
          <cell r="M1811">
            <v>0</v>
          </cell>
          <cell r="N1811">
            <v>0</v>
          </cell>
          <cell r="O1811">
            <v>0</v>
          </cell>
          <cell r="P1811">
            <v>0</v>
          </cell>
          <cell r="Q1811">
            <v>0</v>
          </cell>
          <cell r="R1811">
            <v>0</v>
          </cell>
          <cell r="S1811">
            <v>1</v>
          </cell>
          <cell r="T1811">
            <v>1.77</v>
          </cell>
        </row>
        <row r="1812">
          <cell r="G1812" t="str">
            <v>51001-I1F1-000002</v>
          </cell>
          <cell r="H1812">
            <v>0</v>
          </cell>
          <cell r="I1812" t="str">
            <v>Dead Stock</v>
          </cell>
          <cell r="J1812" t="str">
            <v>Pcs</v>
          </cell>
          <cell r="K1812">
            <v>0.14000000000000001</v>
          </cell>
          <cell r="L1812">
            <v>39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39</v>
          </cell>
          <cell r="T1812">
            <v>5.4600000000000009</v>
          </cell>
        </row>
        <row r="1813">
          <cell r="G1813" t="str">
            <v>51002-I1F1-000002</v>
          </cell>
          <cell r="H1813">
            <v>0</v>
          </cell>
          <cell r="I1813" t="str">
            <v>Dead Stock</v>
          </cell>
          <cell r="J1813" t="str">
            <v>Pcs</v>
          </cell>
          <cell r="K1813">
            <v>0.14000000000000001</v>
          </cell>
          <cell r="L1813">
            <v>39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39</v>
          </cell>
          <cell r="T1813">
            <v>5.4600000000000009</v>
          </cell>
        </row>
        <row r="1814">
          <cell r="G1814" t="str">
            <v>42710-ZT6-0000</v>
          </cell>
          <cell r="H1814">
            <v>0</v>
          </cell>
          <cell r="I1814" t="str">
            <v>Dead Stock</v>
          </cell>
          <cell r="J1814" t="str">
            <v>Pcs</v>
          </cell>
          <cell r="K1814">
            <v>20.69</v>
          </cell>
          <cell r="L1814">
            <v>15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15</v>
          </cell>
          <cell r="T1814">
            <v>310.35000000000002</v>
          </cell>
        </row>
        <row r="1815">
          <cell r="G1815" t="str">
            <v>32130-I1F1-010002</v>
          </cell>
          <cell r="H1815">
            <v>0</v>
          </cell>
          <cell r="I1815" t="str">
            <v>Dead Stock</v>
          </cell>
          <cell r="J1815" t="str">
            <v>Pcs</v>
          </cell>
          <cell r="K1815">
            <v>4.25</v>
          </cell>
          <cell r="L1815">
            <v>4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4</v>
          </cell>
          <cell r="T1815">
            <v>17</v>
          </cell>
        </row>
        <row r="1816">
          <cell r="G1816" t="str">
            <v>85500-J0A2-0000Q</v>
          </cell>
          <cell r="H1816">
            <v>0</v>
          </cell>
          <cell r="I1816" t="str">
            <v>Dead Stock</v>
          </cell>
          <cell r="J1816" t="str">
            <v>Pcs</v>
          </cell>
          <cell r="K1816">
            <v>2.04</v>
          </cell>
          <cell r="L1816">
            <v>1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1</v>
          </cell>
          <cell r="T1816">
            <v>2.04</v>
          </cell>
        </row>
        <row r="1817">
          <cell r="G1817" t="str">
            <v>85400-0000-030012</v>
          </cell>
          <cell r="H1817">
            <v>0</v>
          </cell>
          <cell r="I1817" t="str">
            <v>Dead Stock</v>
          </cell>
          <cell r="J1817" t="str">
            <v>Pcs</v>
          </cell>
          <cell r="K1817">
            <v>71.98</v>
          </cell>
          <cell r="L1817">
            <v>3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3</v>
          </cell>
          <cell r="T1817">
            <v>215.94</v>
          </cell>
        </row>
        <row r="1818">
          <cell r="G1818" t="str">
            <v>41003-I1F1-000001</v>
          </cell>
          <cell r="H1818">
            <v>0</v>
          </cell>
          <cell r="I1818" t="str">
            <v>Dead Stock</v>
          </cell>
          <cell r="J1818" t="str">
            <v>Pcs</v>
          </cell>
          <cell r="K1818">
            <v>3.21</v>
          </cell>
          <cell r="L1818">
            <v>5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5</v>
          </cell>
          <cell r="T1818">
            <v>16.05</v>
          </cell>
        </row>
        <row r="1819">
          <cell r="G1819" t="str">
            <v>85153-I552-000001</v>
          </cell>
          <cell r="H1819">
            <v>0</v>
          </cell>
          <cell r="I1819" t="str">
            <v>Dead Stock</v>
          </cell>
          <cell r="J1819" t="str">
            <v>Pcs</v>
          </cell>
          <cell r="K1819">
            <v>7</v>
          </cell>
          <cell r="L1819">
            <v>4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4</v>
          </cell>
          <cell r="T1819">
            <v>28</v>
          </cell>
        </row>
        <row r="1820">
          <cell r="G1820" t="str">
            <v>62001-I1F1-000001</v>
          </cell>
          <cell r="H1820">
            <v>0</v>
          </cell>
          <cell r="I1820" t="str">
            <v>Dead Stock</v>
          </cell>
          <cell r="J1820" t="str">
            <v>Pcs</v>
          </cell>
          <cell r="K1820">
            <v>4.79</v>
          </cell>
          <cell r="L1820">
            <v>2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2</v>
          </cell>
          <cell r="T1820">
            <v>9.58</v>
          </cell>
        </row>
        <row r="1821">
          <cell r="G1821" t="str">
            <v>72100-I1F1-000001</v>
          </cell>
          <cell r="H1821">
            <v>0</v>
          </cell>
          <cell r="I1821" t="str">
            <v>Dead Stock</v>
          </cell>
          <cell r="J1821" t="str">
            <v>Pcs</v>
          </cell>
          <cell r="K1821">
            <v>9.07</v>
          </cell>
          <cell r="L1821">
            <v>3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3</v>
          </cell>
          <cell r="T1821">
            <v>27.21</v>
          </cell>
        </row>
        <row r="1822">
          <cell r="G1822" t="str">
            <v>71107-J18Z-000001</v>
          </cell>
          <cell r="H1822">
            <v>0</v>
          </cell>
          <cell r="I1822" t="str">
            <v>Dead Stock</v>
          </cell>
          <cell r="J1822" t="str">
            <v>Pcs</v>
          </cell>
          <cell r="K1822">
            <v>0.14000000000000001</v>
          </cell>
          <cell r="L1822">
            <v>2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2</v>
          </cell>
          <cell r="T1822">
            <v>0.28000000000000003</v>
          </cell>
        </row>
        <row r="1823">
          <cell r="G1823" t="str">
            <v>51101-I1F1-000003</v>
          </cell>
          <cell r="H1823">
            <v>0</v>
          </cell>
          <cell r="I1823" t="str">
            <v>Dead Stock</v>
          </cell>
          <cell r="J1823" t="str">
            <v>Pcs</v>
          </cell>
          <cell r="K1823">
            <v>0.9</v>
          </cell>
          <cell r="L1823">
            <v>3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3</v>
          </cell>
          <cell r="T1823">
            <v>2.7</v>
          </cell>
        </row>
        <row r="1824">
          <cell r="G1824" t="str">
            <v>87346-I1F1-000002</v>
          </cell>
          <cell r="H1824">
            <v>0</v>
          </cell>
          <cell r="I1824" t="str">
            <v>Dead Stock</v>
          </cell>
          <cell r="J1824" t="str">
            <v>Pcs</v>
          </cell>
          <cell r="K1824">
            <v>0.14000000000000001</v>
          </cell>
          <cell r="L1824">
            <v>5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2</v>
          </cell>
          <cell r="R1824">
            <v>2</v>
          </cell>
          <cell r="S1824">
            <v>3</v>
          </cell>
          <cell r="T1824">
            <v>0.42000000000000004</v>
          </cell>
        </row>
        <row r="1825">
          <cell r="G1825" t="str">
            <v>87346-I1F1-010002</v>
          </cell>
          <cell r="H1825">
            <v>0</v>
          </cell>
          <cell r="I1825" t="str">
            <v>Dead Stock</v>
          </cell>
          <cell r="J1825" t="str">
            <v>Pcs</v>
          </cell>
          <cell r="K1825">
            <v>0.14000000000000001</v>
          </cell>
          <cell r="L1825">
            <v>13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13</v>
          </cell>
          <cell r="T1825">
            <v>1.8200000000000003</v>
          </cell>
        </row>
        <row r="1826">
          <cell r="G1826" t="str">
            <v>42753-ZT6-3000</v>
          </cell>
          <cell r="H1826">
            <v>0</v>
          </cell>
          <cell r="I1826" t="str">
            <v>Dead Stock</v>
          </cell>
          <cell r="J1826" t="str">
            <v>Pcs</v>
          </cell>
          <cell r="K1826">
            <v>0.8</v>
          </cell>
          <cell r="L1826">
            <v>128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0</v>
          </cell>
          <cell r="R1826">
            <v>0</v>
          </cell>
          <cell r="S1826">
            <v>128</v>
          </cell>
          <cell r="T1826">
            <v>102.4</v>
          </cell>
        </row>
        <row r="1827">
          <cell r="G1827" t="str">
            <v>53032-I1F1-000002</v>
          </cell>
          <cell r="H1827">
            <v>0</v>
          </cell>
          <cell r="I1827" t="str">
            <v>Dead Stock</v>
          </cell>
          <cell r="J1827" t="str">
            <v>Pcs</v>
          </cell>
          <cell r="K1827">
            <v>0.14000000000000001</v>
          </cell>
          <cell r="L1827">
            <v>3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3</v>
          </cell>
          <cell r="T1827">
            <v>0.42000000000000004</v>
          </cell>
        </row>
        <row r="1828">
          <cell r="G1828" t="str">
            <v>53032-I1F1-010002</v>
          </cell>
          <cell r="H1828">
            <v>0</v>
          </cell>
          <cell r="I1828" t="str">
            <v>Dead Stock</v>
          </cell>
          <cell r="J1828" t="str">
            <v>Pcs</v>
          </cell>
          <cell r="K1828">
            <v>0.14000000000000001</v>
          </cell>
          <cell r="L1828">
            <v>3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3</v>
          </cell>
          <cell r="T1828">
            <v>0.42000000000000004</v>
          </cell>
        </row>
        <row r="1829">
          <cell r="G1829" t="str">
            <v>3110N-I1F1-000002</v>
          </cell>
          <cell r="H1829">
            <v>0</v>
          </cell>
          <cell r="I1829" t="str">
            <v>Dead Stock</v>
          </cell>
          <cell r="J1829" t="str">
            <v>Pcs</v>
          </cell>
          <cell r="K1829">
            <v>3.15</v>
          </cell>
          <cell r="L1829">
            <v>2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2</v>
          </cell>
          <cell r="T1829">
            <v>6.3</v>
          </cell>
        </row>
        <row r="1830">
          <cell r="G1830" t="str">
            <v>32200-I1F1-000002</v>
          </cell>
          <cell r="H1830">
            <v>0</v>
          </cell>
          <cell r="I1830" t="str">
            <v>Dead Stock</v>
          </cell>
          <cell r="J1830" t="str">
            <v>Pcs</v>
          </cell>
          <cell r="K1830">
            <v>8.77</v>
          </cell>
          <cell r="L1830">
            <v>5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5</v>
          </cell>
          <cell r="T1830">
            <v>43.849999999999994</v>
          </cell>
        </row>
        <row r="1831">
          <cell r="G1831" t="str">
            <v>32202-I1F1-010002</v>
          </cell>
          <cell r="H1831">
            <v>0</v>
          </cell>
          <cell r="I1831" t="str">
            <v>Dead Stock</v>
          </cell>
          <cell r="J1831" t="str">
            <v>Pcs</v>
          </cell>
          <cell r="K1831">
            <v>0.14000000000000001</v>
          </cell>
          <cell r="L1831">
            <v>5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1</v>
          </cell>
          <cell r="R1831">
            <v>1</v>
          </cell>
          <cell r="S1831">
            <v>4</v>
          </cell>
          <cell r="T1831">
            <v>0.56000000000000005</v>
          </cell>
        </row>
        <row r="1832">
          <cell r="G1832" t="str">
            <v>32202-I1F1-020002</v>
          </cell>
          <cell r="H1832">
            <v>0</v>
          </cell>
          <cell r="I1832" t="str">
            <v>Dead Stock</v>
          </cell>
          <cell r="J1832" t="str">
            <v>Pcs</v>
          </cell>
          <cell r="K1832">
            <v>0.14000000000000001</v>
          </cell>
          <cell r="L1832">
            <v>4</v>
          </cell>
          <cell r="M1832">
            <v>1</v>
          </cell>
          <cell r="N1832">
            <v>0</v>
          </cell>
          <cell r="O1832">
            <v>1</v>
          </cell>
          <cell r="P1832">
            <v>0</v>
          </cell>
          <cell r="Q1832">
            <v>1</v>
          </cell>
          <cell r="R1832">
            <v>1</v>
          </cell>
          <cell r="S1832">
            <v>4</v>
          </cell>
          <cell r="T1832">
            <v>0.56000000000000005</v>
          </cell>
        </row>
        <row r="1833">
          <cell r="G1833" t="str">
            <v>32201-I1F1-000004</v>
          </cell>
          <cell r="H1833">
            <v>0</v>
          </cell>
          <cell r="I1833" t="str">
            <v>Dead Stock</v>
          </cell>
          <cell r="J1833" t="str">
            <v>Pcs</v>
          </cell>
          <cell r="K1833">
            <v>0.14000000000000001</v>
          </cell>
          <cell r="L1833">
            <v>249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249</v>
          </cell>
          <cell r="T1833">
            <v>34.860000000000007</v>
          </cell>
        </row>
        <row r="1834">
          <cell r="G1834" t="str">
            <v>95000-0000-000012</v>
          </cell>
          <cell r="H1834">
            <v>0</v>
          </cell>
          <cell r="I1834" t="str">
            <v>Dead Stock</v>
          </cell>
          <cell r="J1834" t="str">
            <v>Pcs</v>
          </cell>
          <cell r="K1834">
            <v>0.14000000000000001</v>
          </cell>
          <cell r="L1834">
            <v>9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9</v>
          </cell>
          <cell r="T1834">
            <v>1.2600000000000002</v>
          </cell>
        </row>
        <row r="1835">
          <cell r="G1835" t="str">
            <v>51120-I1F1-000002</v>
          </cell>
          <cell r="H1835">
            <v>0</v>
          </cell>
          <cell r="I1835" t="str">
            <v>Dead Stock</v>
          </cell>
          <cell r="J1835" t="str">
            <v>Pcs</v>
          </cell>
          <cell r="K1835">
            <v>42.42</v>
          </cell>
          <cell r="L1835">
            <v>2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2</v>
          </cell>
          <cell r="T1835">
            <v>84.84</v>
          </cell>
        </row>
        <row r="1836">
          <cell r="G1836" t="str">
            <v>62005-I1F1-000040</v>
          </cell>
          <cell r="H1836">
            <v>0</v>
          </cell>
          <cell r="I1836" t="str">
            <v>Dead Stock</v>
          </cell>
          <cell r="J1836" t="str">
            <v>Pcs</v>
          </cell>
          <cell r="K1836">
            <v>16.77</v>
          </cell>
          <cell r="L1836">
            <v>1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1</v>
          </cell>
          <cell r="T1836">
            <v>16.77</v>
          </cell>
        </row>
        <row r="1837">
          <cell r="G1837" t="str">
            <v>62019-I1F1-000043</v>
          </cell>
          <cell r="H1837">
            <v>0</v>
          </cell>
          <cell r="I1837" t="str">
            <v>Dead Stock</v>
          </cell>
          <cell r="J1837" t="str">
            <v>Pcs</v>
          </cell>
          <cell r="K1837">
            <v>10.45</v>
          </cell>
          <cell r="L1837">
            <v>1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1</v>
          </cell>
          <cell r="T1837">
            <v>10.45</v>
          </cell>
        </row>
        <row r="1838">
          <cell r="G1838" t="str">
            <v>62020-I1F1-000043</v>
          </cell>
          <cell r="H1838">
            <v>0</v>
          </cell>
          <cell r="I1838" t="str">
            <v>Dead Stock</v>
          </cell>
          <cell r="J1838" t="str">
            <v>Pcs</v>
          </cell>
          <cell r="K1838">
            <v>10.48</v>
          </cell>
          <cell r="L1838">
            <v>1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1</v>
          </cell>
          <cell r="T1838">
            <v>10.48</v>
          </cell>
        </row>
        <row r="1839">
          <cell r="G1839" t="str">
            <v>692171</v>
          </cell>
          <cell r="H1839">
            <v>0</v>
          </cell>
          <cell r="I1839" t="str">
            <v>Dead Stock</v>
          </cell>
          <cell r="J1839" t="str">
            <v>Pcs</v>
          </cell>
          <cell r="K1839">
            <v>4.8571428571428568</v>
          </cell>
          <cell r="L1839">
            <v>2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2</v>
          </cell>
          <cell r="R1839">
            <v>2</v>
          </cell>
          <cell r="S1839">
            <v>0</v>
          </cell>
          <cell r="T1839">
            <v>0</v>
          </cell>
        </row>
        <row r="1840">
          <cell r="G1840" t="str">
            <v>86600-J375-0100Q</v>
          </cell>
          <cell r="H1840">
            <v>0</v>
          </cell>
          <cell r="I1840" t="str">
            <v>Dead Stock</v>
          </cell>
          <cell r="J1840" t="str">
            <v>Pcs</v>
          </cell>
          <cell r="K1840">
            <v>4.5199999999999996</v>
          </cell>
          <cell r="L1840">
            <v>4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4</v>
          </cell>
          <cell r="T1840">
            <v>18.079999999999998</v>
          </cell>
        </row>
        <row r="1841">
          <cell r="G1841" t="str">
            <v>86500-J375-0100Q</v>
          </cell>
          <cell r="H1841">
            <v>0</v>
          </cell>
          <cell r="I1841" t="str">
            <v>Dead Stock</v>
          </cell>
          <cell r="J1841" t="str">
            <v>Pcs</v>
          </cell>
          <cell r="K1841">
            <v>4.5199999999999996</v>
          </cell>
          <cell r="L1841">
            <v>4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4</v>
          </cell>
          <cell r="T1841">
            <v>18.079999999999998</v>
          </cell>
        </row>
        <row r="1842">
          <cell r="G1842" t="str">
            <v>83100-M154-000003</v>
          </cell>
          <cell r="H1842">
            <v>0</v>
          </cell>
          <cell r="I1842" t="str">
            <v>Dead Stock</v>
          </cell>
          <cell r="J1842" t="str">
            <v>Pcs</v>
          </cell>
          <cell r="K1842">
            <v>36.69</v>
          </cell>
          <cell r="L1842">
            <v>2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2</v>
          </cell>
          <cell r="T1842">
            <v>73.38</v>
          </cell>
        </row>
        <row r="1843">
          <cell r="G1843" t="str">
            <v>35010-AFA1-9000</v>
          </cell>
          <cell r="H1843" t="str">
            <v>NON-FAST</v>
          </cell>
          <cell r="I1843" t="str">
            <v>Dead Stock</v>
          </cell>
          <cell r="J1843" t="str">
            <v>Pcs</v>
          </cell>
          <cell r="K1843">
            <v>12.89</v>
          </cell>
          <cell r="L1843">
            <v>12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1</v>
          </cell>
          <cell r="R1843">
            <v>1</v>
          </cell>
          <cell r="S1843">
            <v>11</v>
          </cell>
          <cell r="T1843">
            <v>141.79000000000002</v>
          </cell>
        </row>
        <row r="1844">
          <cell r="G1844" t="str">
            <v>3515A-AFA1-9000</v>
          </cell>
          <cell r="H1844" t="str">
            <v>NON-FAST</v>
          </cell>
          <cell r="I1844" t="str">
            <v>Dead Stock</v>
          </cell>
          <cell r="J1844" t="str">
            <v>Pcs</v>
          </cell>
          <cell r="K1844">
            <v>4.05</v>
          </cell>
          <cell r="L1844">
            <v>2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1</v>
          </cell>
          <cell r="R1844">
            <v>1</v>
          </cell>
          <cell r="S1844">
            <v>1</v>
          </cell>
          <cell r="T1844">
            <v>4.05</v>
          </cell>
        </row>
        <row r="1845">
          <cell r="G1845" t="str">
            <v>3520A-AFA1-9000</v>
          </cell>
          <cell r="H1845" t="str">
            <v>NON-FAST</v>
          </cell>
          <cell r="I1845" t="str">
            <v>Dead Stock</v>
          </cell>
          <cell r="J1845" t="str">
            <v>Pcs</v>
          </cell>
          <cell r="K1845">
            <v>4.05</v>
          </cell>
          <cell r="L1845">
            <v>32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1</v>
          </cell>
          <cell r="R1845">
            <v>1</v>
          </cell>
          <cell r="S1845">
            <v>31</v>
          </cell>
          <cell r="T1845">
            <v>125.55</v>
          </cell>
        </row>
        <row r="1846">
          <cell r="G1846" t="str">
            <v>77240-AFA1-9000</v>
          </cell>
          <cell r="H1846" t="str">
            <v>FAST</v>
          </cell>
          <cell r="I1846" t="str">
            <v>Dead Stock</v>
          </cell>
          <cell r="J1846" t="str">
            <v>Pcs</v>
          </cell>
          <cell r="K1846">
            <v>1.44</v>
          </cell>
          <cell r="L1846">
            <v>4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4</v>
          </cell>
          <cell r="T1846">
            <v>5.76</v>
          </cell>
        </row>
        <row r="1847">
          <cell r="G1847" t="str">
            <v>72400AWW1A516300LQ</v>
          </cell>
          <cell r="H1847">
            <v>0</v>
          </cell>
          <cell r="I1847" t="str">
            <v>Dead Stock</v>
          </cell>
          <cell r="J1847" t="str">
            <v>Pcs</v>
          </cell>
          <cell r="K1847">
            <v>3.65</v>
          </cell>
          <cell r="L1847">
            <v>9</v>
          </cell>
          <cell r="M1847">
            <v>5</v>
          </cell>
          <cell r="N1847">
            <v>0</v>
          </cell>
          <cell r="O1847">
            <v>5</v>
          </cell>
          <cell r="P1847">
            <v>0</v>
          </cell>
          <cell r="Q1847">
            <v>0</v>
          </cell>
          <cell r="R1847">
            <v>0</v>
          </cell>
          <cell r="S1847">
            <v>14</v>
          </cell>
          <cell r="T1847">
            <v>51.1</v>
          </cell>
        </row>
        <row r="1848">
          <cell r="G1848" t="str">
            <v>72900-I1F1-000002</v>
          </cell>
          <cell r="H1848">
            <v>0</v>
          </cell>
          <cell r="I1848" t="str">
            <v>Dead Stock</v>
          </cell>
          <cell r="J1848" t="str">
            <v>Pcs</v>
          </cell>
          <cell r="K1848">
            <v>2.21</v>
          </cell>
          <cell r="L1848">
            <v>1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1</v>
          </cell>
          <cell r="T1848">
            <v>2.21</v>
          </cell>
        </row>
        <row r="1849">
          <cell r="G1849" t="str">
            <v>72400-M154-000002</v>
          </cell>
          <cell r="H1849">
            <v>0</v>
          </cell>
          <cell r="I1849" t="str">
            <v>Dead Stock</v>
          </cell>
          <cell r="J1849" t="str">
            <v>Pcs</v>
          </cell>
          <cell r="K1849">
            <v>5.56</v>
          </cell>
          <cell r="L1849">
            <v>4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4</v>
          </cell>
          <cell r="T1849">
            <v>22.24</v>
          </cell>
        </row>
        <row r="1850">
          <cell r="G1850" t="str">
            <v>44830-B08-9000</v>
          </cell>
          <cell r="H1850" t="str">
            <v>FAST</v>
          </cell>
          <cell r="I1850" t="str">
            <v>Dead Stock</v>
          </cell>
          <cell r="J1850" t="str">
            <v>Pcs</v>
          </cell>
          <cell r="K1850">
            <v>1.31</v>
          </cell>
          <cell r="L1850">
            <v>3</v>
          </cell>
          <cell r="M1850">
            <v>0</v>
          </cell>
          <cell r="N1850">
            <v>0</v>
          </cell>
          <cell r="O1850">
            <v>0</v>
          </cell>
          <cell r="P1850">
            <v>0</v>
          </cell>
          <cell r="Q1850">
            <v>1</v>
          </cell>
          <cell r="R1850">
            <v>1</v>
          </cell>
          <cell r="S1850">
            <v>2</v>
          </cell>
          <cell r="T1850">
            <v>2.62</v>
          </cell>
        </row>
        <row r="1851">
          <cell r="G1851" t="str">
            <v>72313-I1F1-000003L</v>
          </cell>
          <cell r="H1851">
            <v>0</v>
          </cell>
          <cell r="I1851">
            <v>0</v>
          </cell>
          <cell r="J1851" t="str">
            <v>Pcs</v>
          </cell>
          <cell r="K1851">
            <v>1.6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</row>
        <row r="1852">
          <cell r="G1852" t="str">
            <v>22121-GY6A-9000L</v>
          </cell>
          <cell r="H1852" t="str">
            <v>NON-FAST</v>
          </cell>
          <cell r="I1852" t="str">
            <v>Dead Stock</v>
          </cell>
          <cell r="J1852" t="str">
            <v>Pcs</v>
          </cell>
          <cell r="K1852">
            <v>12.5</v>
          </cell>
          <cell r="L1852">
            <v>1</v>
          </cell>
          <cell r="M1852">
            <v>0</v>
          </cell>
          <cell r="N1852">
            <v>0</v>
          </cell>
          <cell r="O1852">
            <v>0</v>
          </cell>
          <cell r="P1852">
            <v>0</v>
          </cell>
          <cell r="Q1852">
            <v>0</v>
          </cell>
          <cell r="R1852">
            <v>0</v>
          </cell>
          <cell r="S1852">
            <v>1</v>
          </cell>
          <cell r="T1852">
            <v>12.5</v>
          </cell>
        </row>
        <row r="1853">
          <cell r="G1853" t="str">
            <v>4312A-B08-E000L</v>
          </cell>
          <cell r="H1853">
            <v>0</v>
          </cell>
          <cell r="I1853" t="str">
            <v>Dead Stock</v>
          </cell>
          <cell r="J1853" t="str">
            <v>Pcs</v>
          </cell>
          <cell r="K1853">
            <v>1.4</v>
          </cell>
          <cell r="L1853">
            <v>0</v>
          </cell>
          <cell r="M1853">
            <v>0</v>
          </cell>
          <cell r="N1853">
            <v>0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0</v>
          </cell>
        </row>
        <row r="1854">
          <cell r="G1854" t="str">
            <v>6205</v>
          </cell>
          <cell r="H1854" t="str">
            <v>FAST</v>
          </cell>
          <cell r="I1854" t="str">
            <v>Dead Stock</v>
          </cell>
          <cell r="J1854" t="str">
            <v>Pcs</v>
          </cell>
          <cell r="K1854">
            <v>1.75</v>
          </cell>
          <cell r="L1854">
            <v>3</v>
          </cell>
          <cell r="M1854">
            <v>0</v>
          </cell>
          <cell r="N1854">
            <v>0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3</v>
          </cell>
          <cell r="T1854">
            <v>5.25</v>
          </cell>
        </row>
        <row r="1855">
          <cell r="G1855" t="str">
            <v>6002</v>
          </cell>
          <cell r="H1855" t="str">
            <v>FAST</v>
          </cell>
          <cell r="I1855" t="str">
            <v>Dead Stock</v>
          </cell>
          <cell r="J1855" t="str">
            <v>Pcs</v>
          </cell>
          <cell r="K1855">
            <v>2</v>
          </cell>
          <cell r="L1855">
            <v>3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3</v>
          </cell>
          <cell r="T1855">
            <v>6</v>
          </cell>
        </row>
        <row r="1856">
          <cell r="G1856" t="str">
            <v>6202</v>
          </cell>
          <cell r="H1856">
            <v>0</v>
          </cell>
          <cell r="I1856" t="str">
            <v>Dead Stock</v>
          </cell>
          <cell r="J1856" t="str">
            <v>Pcs</v>
          </cell>
          <cell r="K1856">
            <v>1.79</v>
          </cell>
          <cell r="L1856">
            <v>1</v>
          </cell>
          <cell r="M1856">
            <v>0</v>
          </cell>
          <cell r="N1856">
            <v>0</v>
          </cell>
          <cell r="O1856">
            <v>0</v>
          </cell>
          <cell r="P1856">
            <v>0</v>
          </cell>
          <cell r="Q1856">
            <v>0</v>
          </cell>
          <cell r="R1856">
            <v>0</v>
          </cell>
          <cell r="S1856">
            <v>1</v>
          </cell>
          <cell r="T1856">
            <v>1.79</v>
          </cell>
        </row>
        <row r="1857">
          <cell r="G1857" t="str">
            <v>6203</v>
          </cell>
          <cell r="H1857" t="str">
            <v>FAST</v>
          </cell>
          <cell r="I1857" t="str">
            <v>Dead Stock</v>
          </cell>
          <cell r="J1857" t="str">
            <v>Pcs</v>
          </cell>
          <cell r="K1857">
            <v>1.25</v>
          </cell>
          <cell r="L1857">
            <v>3</v>
          </cell>
          <cell r="M1857">
            <v>0</v>
          </cell>
          <cell r="N1857">
            <v>0</v>
          </cell>
          <cell r="O1857">
            <v>0</v>
          </cell>
          <cell r="P1857">
            <v>0</v>
          </cell>
          <cell r="Q1857">
            <v>0</v>
          </cell>
          <cell r="R1857">
            <v>0</v>
          </cell>
          <cell r="S1857">
            <v>3</v>
          </cell>
          <cell r="T1857">
            <v>3.75</v>
          </cell>
        </row>
        <row r="1858">
          <cell r="G1858" t="str">
            <v>6204</v>
          </cell>
          <cell r="H1858" t="str">
            <v>FAST</v>
          </cell>
          <cell r="I1858" t="str">
            <v>Dead Stock</v>
          </cell>
          <cell r="J1858" t="str">
            <v>Pcs</v>
          </cell>
          <cell r="K1858">
            <v>1.5</v>
          </cell>
          <cell r="L1858">
            <v>1</v>
          </cell>
          <cell r="M1858">
            <v>0</v>
          </cell>
          <cell r="N1858">
            <v>0</v>
          </cell>
          <cell r="O1858">
            <v>0</v>
          </cell>
          <cell r="P1858">
            <v>0</v>
          </cell>
          <cell r="Q1858">
            <v>0</v>
          </cell>
          <cell r="R1858">
            <v>0</v>
          </cell>
          <cell r="S1858">
            <v>1</v>
          </cell>
          <cell r="T1858">
            <v>1.5</v>
          </cell>
        </row>
        <row r="1859">
          <cell r="G1859" t="str">
            <v>31-43-10-5</v>
          </cell>
          <cell r="H1859" t="str">
            <v>FAST</v>
          </cell>
          <cell r="I1859" t="str">
            <v>Dead Stock</v>
          </cell>
          <cell r="J1859" t="str">
            <v>Pcs</v>
          </cell>
          <cell r="K1859">
            <v>0.75</v>
          </cell>
          <cell r="L1859">
            <v>4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4</v>
          </cell>
          <cell r="T1859">
            <v>3</v>
          </cell>
        </row>
        <row r="1860">
          <cell r="G1860" t="str">
            <v>20-32-5</v>
          </cell>
          <cell r="H1860" t="str">
            <v>FAST</v>
          </cell>
          <cell r="I1860" t="str">
            <v>Dead Stock</v>
          </cell>
          <cell r="J1860" t="str">
            <v>Pcs</v>
          </cell>
          <cell r="K1860">
            <v>0.37</v>
          </cell>
          <cell r="L1860">
            <v>2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0</v>
          </cell>
          <cell r="S1860">
            <v>2</v>
          </cell>
          <cell r="T1860">
            <v>0.74</v>
          </cell>
        </row>
        <row r="1861">
          <cell r="G1861" t="str">
            <v>27-42-7</v>
          </cell>
          <cell r="H1861" t="str">
            <v>FAST</v>
          </cell>
          <cell r="I1861" t="str">
            <v>Dead Stock</v>
          </cell>
          <cell r="J1861" t="str">
            <v>Pcs</v>
          </cell>
          <cell r="K1861">
            <v>0.5</v>
          </cell>
          <cell r="L1861">
            <v>2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2</v>
          </cell>
          <cell r="T1861">
            <v>1</v>
          </cell>
        </row>
        <row r="1862">
          <cell r="G1862" t="str">
            <v>18-9-30-5</v>
          </cell>
          <cell r="H1862" t="str">
            <v>FAST</v>
          </cell>
          <cell r="I1862" t="str">
            <v>Dead Stock</v>
          </cell>
          <cell r="J1862" t="str">
            <v>Pcs</v>
          </cell>
          <cell r="K1862">
            <v>0.37</v>
          </cell>
          <cell r="L1862">
            <v>2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2</v>
          </cell>
          <cell r="T1862">
            <v>0.74</v>
          </cell>
        </row>
        <row r="1863">
          <cell r="G1863" t="str">
            <v>51490-KRM-852</v>
          </cell>
          <cell r="H1863" t="str">
            <v>FAST</v>
          </cell>
          <cell r="I1863" t="str">
            <v>Dead Stock</v>
          </cell>
          <cell r="J1863" t="str">
            <v>Pcs</v>
          </cell>
          <cell r="K1863">
            <v>1.62</v>
          </cell>
          <cell r="L1863">
            <v>6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6</v>
          </cell>
          <cell r="T1863">
            <v>9.7200000000000006</v>
          </cell>
        </row>
        <row r="1864">
          <cell r="G1864" t="str">
            <v>8710A-ZT6-0000-T1</v>
          </cell>
          <cell r="H1864" t="str">
            <v>NON-FAST</v>
          </cell>
          <cell r="I1864" t="str">
            <v>Dead Stock</v>
          </cell>
          <cell r="J1864" t="str">
            <v>Set</v>
          </cell>
          <cell r="K1864">
            <v>4.99</v>
          </cell>
          <cell r="L1864">
            <v>120</v>
          </cell>
          <cell r="M1864">
            <v>0</v>
          </cell>
          <cell r="N1864">
            <v>0</v>
          </cell>
          <cell r="O1864">
            <v>0</v>
          </cell>
          <cell r="P1864">
            <v>0</v>
          </cell>
          <cell r="Q1864">
            <v>0</v>
          </cell>
          <cell r="R1864">
            <v>0</v>
          </cell>
          <cell r="S1864">
            <v>120</v>
          </cell>
          <cell r="T1864">
            <v>598.80000000000007</v>
          </cell>
        </row>
        <row r="1865">
          <cell r="G1865" t="str">
            <v>8710A-ZT6-0000-T2</v>
          </cell>
          <cell r="H1865" t="str">
            <v>NON-FAST</v>
          </cell>
          <cell r="I1865" t="str">
            <v>Dead Stock</v>
          </cell>
          <cell r="J1865" t="str">
            <v>Set</v>
          </cell>
          <cell r="K1865">
            <v>4.99</v>
          </cell>
          <cell r="L1865">
            <v>83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83</v>
          </cell>
          <cell r="T1865">
            <v>414.17</v>
          </cell>
        </row>
        <row r="1866">
          <cell r="G1866" t="str">
            <v>8710A-ZT6-0000-T3</v>
          </cell>
          <cell r="H1866" t="str">
            <v>NON-FAST</v>
          </cell>
          <cell r="I1866" t="str">
            <v>Dead Stock</v>
          </cell>
          <cell r="J1866" t="str">
            <v>Set</v>
          </cell>
          <cell r="K1866">
            <v>4.99</v>
          </cell>
          <cell r="L1866">
            <v>89</v>
          </cell>
          <cell r="M1866">
            <v>0</v>
          </cell>
          <cell r="N1866">
            <v>0</v>
          </cell>
          <cell r="O1866">
            <v>0</v>
          </cell>
          <cell r="P1866">
            <v>0</v>
          </cell>
          <cell r="Q1866">
            <v>1</v>
          </cell>
          <cell r="R1866">
            <v>1</v>
          </cell>
          <cell r="S1866">
            <v>88</v>
          </cell>
          <cell r="T1866">
            <v>439.12</v>
          </cell>
        </row>
        <row r="1867">
          <cell r="G1867" t="str">
            <v>87515-ZT6-0000</v>
          </cell>
          <cell r="H1867" t="str">
            <v>NON-FAST</v>
          </cell>
          <cell r="I1867" t="str">
            <v>Dead Stock</v>
          </cell>
          <cell r="J1867" t="str">
            <v>Pcs</v>
          </cell>
          <cell r="K1867">
            <v>0.14000000000000001</v>
          </cell>
          <cell r="L1867">
            <v>1789</v>
          </cell>
          <cell r="M1867">
            <v>0</v>
          </cell>
          <cell r="N1867">
            <v>0</v>
          </cell>
          <cell r="O1867">
            <v>0</v>
          </cell>
          <cell r="P1867">
            <v>0</v>
          </cell>
          <cell r="Q1867">
            <v>0</v>
          </cell>
          <cell r="R1867">
            <v>0</v>
          </cell>
          <cell r="S1867">
            <v>1789</v>
          </cell>
          <cell r="T1867">
            <v>250.46000000000004</v>
          </cell>
        </row>
        <row r="1868">
          <cell r="G1868" t="str">
            <v>62015-I1F1-000001</v>
          </cell>
          <cell r="H1868" t="str">
            <v>NON-FAST</v>
          </cell>
          <cell r="I1868" t="str">
            <v>Dead Stock</v>
          </cell>
          <cell r="J1868" t="str">
            <v>Pcs</v>
          </cell>
          <cell r="K1868">
            <v>0.14000000000000001</v>
          </cell>
          <cell r="L1868">
            <v>4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4</v>
          </cell>
          <cell r="T1868">
            <v>0.56000000000000005</v>
          </cell>
        </row>
        <row r="1869">
          <cell r="G1869" t="str">
            <v>62016-I1F1-000001</v>
          </cell>
          <cell r="H1869" t="str">
            <v>NON-FAST</v>
          </cell>
          <cell r="I1869" t="str">
            <v>Dead Stock</v>
          </cell>
          <cell r="J1869" t="str">
            <v>Pcs</v>
          </cell>
          <cell r="K1869">
            <v>0.14000000000000001</v>
          </cell>
          <cell r="L1869">
            <v>1</v>
          </cell>
          <cell r="M1869">
            <v>0</v>
          </cell>
          <cell r="N1869">
            <v>0</v>
          </cell>
          <cell r="O1869">
            <v>0</v>
          </cell>
          <cell r="P1869">
            <v>0</v>
          </cell>
          <cell r="Q1869">
            <v>0</v>
          </cell>
          <cell r="R1869">
            <v>0</v>
          </cell>
          <cell r="S1869">
            <v>1</v>
          </cell>
          <cell r="T1869">
            <v>0.14000000000000001</v>
          </cell>
        </row>
        <row r="1870">
          <cell r="G1870" t="str">
            <v>62032-I1F1-000001</v>
          </cell>
          <cell r="H1870" t="str">
            <v>NON-FAST</v>
          </cell>
          <cell r="I1870" t="str">
            <v>Dead Stock</v>
          </cell>
          <cell r="J1870" t="str">
            <v>Pcs</v>
          </cell>
          <cell r="K1870">
            <v>0.14000000000000001</v>
          </cell>
          <cell r="L1870">
            <v>2</v>
          </cell>
          <cell r="M1870">
            <v>1</v>
          </cell>
          <cell r="N1870">
            <v>0</v>
          </cell>
          <cell r="O1870">
            <v>1</v>
          </cell>
          <cell r="P1870">
            <v>0</v>
          </cell>
          <cell r="Q1870">
            <v>0</v>
          </cell>
          <cell r="R1870">
            <v>0</v>
          </cell>
          <cell r="S1870">
            <v>3</v>
          </cell>
          <cell r="T1870">
            <v>0.42000000000000004</v>
          </cell>
        </row>
        <row r="1871">
          <cell r="G1871" t="str">
            <v>62035-I1F1-000001</v>
          </cell>
          <cell r="H1871" t="str">
            <v>NON-FAST</v>
          </cell>
          <cell r="I1871" t="str">
            <v>Dead Stock</v>
          </cell>
          <cell r="J1871" t="str">
            <v>Pcs</v>
          </cell>
          <cell r="K1871">
            <v>0.14000000000000001</v>
          </cell>
          <cell r="L1871">
            <v>4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0</v>
          </cell>
          <cell r="R1871">
            <v>0</v>
          </cell>
          <cell r="S1871">
            <v>4</v>
          </cell>
          <cell r="T1871">
            <v>0.56000000000000005</v>
          </cell>
        </row>
        <row r="1872">
          <cell r="G1872" t="str">
            <v>62036-I1F1-000001</v>
          </cell>
          <cell r="H1872" t="str">
            <v>NON-FAST</v>
          </cell>
          <cell r="I1872" t="str">
            <v>Dead Stock</v>
          </cell>
          <cell r="J1872" t="str">
            <v>Pcs</v>
          </cell>
          <cell r="K1872">
            <v>0.14000000000000001</v>
          </cell>
          <cell r="L1872">
            <v>6</v>
          </cell>
          <cell r="M1872">
            <v>0</v>
          </cell>
          <cell r="N1872">
            <v>0</v>
          </cell>
          <cell r="O1872">
            <v>0</v>
          </cell>
          <cell r="P1872">
            <v>0</v>
          </cell>
          <cell r="Q1872">
            <v>0</v>
          </cell>
          <cell r="R1872">
            <v>0</v>
          </cell>
          <cell r="S1872">
            <v>6</v>
          </cell>
          <cell r="T1872">
            <v>0.84000000000000008</v>
          </cell>
        </row>
        <row r="1873">
          <cell r="G1873" t="str">
            <v>62042-I1F1-000001</v>
          </cell>
          <cell r="H1873" t="str">
            <v>NON-FAST</v>
          </cell>
          <cell r="I1873" t="str">
            <v>Dead Stock</v>
          </cell>
          <cell r="J1873" t="str">
            <v>Pcs</v>
          </cell>
          <cell r="K1873">
            <v>0.14000000000000001</v>
          </cell>
          <cell r="L1873">
            <v>7</v>
          </cell>
          <cell r="M1873">
            <v>0</v>
          </cell>
          <cell r="N1873">
            <v>0</v>
          </cell>
          <cell r="O1873">
            <v>0</v>
          </cell>
          <cell r="P1873">
            <v>0</v>
          </cell>
          <cell r="Q1873">
            <v>0</v>
          </cell>
          <cell r="R1873">
            <v>0</v>
          </cell>
          <cell r="S1873">
            <v>7</v>
          </cell>
          <cell r="T1873">
            <v>0.98000000000000009</v>
          </cell>
        </row>
        <row r="1874">
          <cell r="G1874" t="str">
            <v>72010-I0X6-000003</v>
          </cell>
          <cell r="H1874" t="str">
            <v>NON-FAST</v>
          </cell>
          <cell r="I1874" t="str">
            <v>Dead Stock</v>
          </cell>
          <cell r="J1874" t="str">
            <v>Pcs</v>
          </cell>
          <cell r="K1874">
            <v>1.3043478260869565</v>
          </cell>
          <cell r="L1874">
            <v>12</v>
          </cell>
          <cell r="M1874">
            <v>0</v>
          </cell>
          <cell r="N1874">
            <v>0</v>
          </cell>
          <cell r="O1874">
            <v>0</v>
          </cell>
          <cell r="P1874">
            <v>0</v>
          </cell>
          <cell r="Q1874">
            <v>0</v>
          </cell>
          <cell r="R1874">
            <v>0</v>
          </cell>
          <cell r="S1874">
            <v>12</v>
          </cell>
          <cell r="T1874">
            <v>15.652173913043478</v>
          </cell>
        </row>
        <row r="1875">
          <cell r="G1875" t="str">
            <v>86200-I1F1-000002</v>
          </cell>
          <cell r="H1875" t="str">
            <v>NON-FAST</v>
          </cell>
          <cell r="I1875" t="str">
            <v>Dead Stock</v>
          </cell>
          <cell r="J1875" t="str">
            <v>Pcs</v>
          </cell>
          <cell r="K1875">
            <v>16.91</v>
          </cell>
          <cell r="L1875">
            <v>2</v>
          </cell>
          <cell r="M1875">
            <v>0</v>
          </cell>
          <cell r="N1875">
            <v>0</v>
          </cell>
          <cell r="O1875">
            <v>0</v>
          </cell>
          <cell r="P1875">
            <v>0</v>
          </cell>
          <cell r="Q1875">
            <v>0</v>
          </cell>
          <cell r="R1875">
            <v>0</v>
          </cell>
          <cell r="S1875">
            <v>2</v>
          </cell>
          <cell r="T1875">
            <v>33.82</v>
          </cell>
        </row>
        <row r="1876">
          <cell r="G1876" t="str">
            <v>86700-M288-000004</v>
          </cell>
          <cell r="H1876" t="str">
            <v>NON-FAST</v>
          </cell>
          <cell r="I1876" t="str">
            <v>Dead Stock</v>
          </cell>
          <cell r="J1876" t="str">
            <v>Pcs</v>
          </cell>
          <cell r="K1876">
            <v>2.14</v>
          </cell>
          <cell r="L1876">
            <v>0</v>
          </cell>
          <cell r="M1876">
            <v>0</v>
          </cell>
          <cell r="N1876">
            <v>0</v>
          </cell>
          <cell r="O1876">
            <v>0</v>
          </cell>
          <cell r="P1876">
            <v>0</v>
          </cell>
          <cell r="Q1876">
            <v>0</v>
          </cell>
          <cell r="R1876">
            <v>0</v>
          </cell>
          <cell r="S1876">
            <v>0</v>
          </cell>
          <cell r="T1876">
            <v>0</v>
          </cell>
        </row>
        <row r="1877">
          <cell r="G1877" t="str">
            <v>19001-I1F1-000002</v>
          </cell>
          <cell r="H1877" t="str">
            <v>NON-FAST</v>
          </cell>
          <cell r="I1877" t="str">
            <v>Dead Stock</v>
          </cell>
          <cell r="J1877" t="str">
            <v>Pcs</v>
          </cell>
          <cell r="K1877">
            <v>6.43</v>
          </cell>
          <cell r="L1877">
            <v>5</v>
          </cell>
          <cell r="M1877">
            <v>0</v>
          </cell>
          <cell r="N1877">
            <v>0</v>
          </cell>
          <cell r="O1877">
            <v>0</v>
          </cell>
          <cell r="P1877">
            <v>0</v>
          </cell>
          <cell r="Q1877">
            <v>0</v>
          </cell>
          <cell r="R1877">
            <v>0</v>
          </cell>
          <cell r="S1877">
            <v>5</v>
          </cell>
          <cell r="T1877">
            <v>32.15</v>
          </cell>
        </row>
        <row r="1878">
          <cell r="G1878" t="str">
            <v>32001-I1F1-000002</v>
          </cell>
          <cell r="H1878" t="str">
            <v>NON-FAST</v>
          </cell>
          <cell r="I1878" t="str">
            <v>Dead Stock</v>
          </cell>
          <cell r="J1878" t="str">
            <v>Pcs</v>
          </cell>
          <cell r="K1878">
            <v>0.14000000000000001</v>
          </cell>
          <cell r="L1878">
            <v>13</v>
          </cell>
          <cell r="M1878">
            <v>2</v>
          </cell>
          <cell r="N1878">
            <v>0</v>
          </cell>
          <cell r="O1878">
            <v>2</v>
          </cell>
          <cell r="P1878">
            <v>0</v>
          </cell>
          <cell r="Q1878">
            <v>0</v>
          </cell>
          <cell r="R1878">
            <v>0</v>
          </cell>
          <cell r="S1878">
            <v>15</v>
          </cell>
          <cell r="T1878">
            <v>2.1</v>
          </cell>
        </row>
        <row r="1879">
          <cell r="G1879" t="str">
            <v>60000-I1F1-000002</v>
          </cell>
          <cell r="H1879" t="str">
            <v>NON-FAST</v>
          </cell>
          <cell r="I1879" t="str">
            <v>Dead Stock</v>
          </cell>
          <cell r="J1879" t="str">
            <v>Pcs</v>
          </cell>
          <cell r="K1879">
            <v>4.6900000000000004</v>
          </cell>
          <cell r="L1879">
            <v>8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8</v>
          </cell>
          <cell r="T1879">
            <v>37.520000000000003</v>
          </cell>
        </row>
        <row r="1880">
          <cell r="G1880" t="str">
            <v>60001-I1F1-000002</v>
          </cell>
          <cell r="H1880" t="str">
            <v>NON-FAST</v>
          </cell>
          <cell r="I1880" t="str">
            <v>Dead Stock</v>
          </cell>
          <cell r="J1880" t="str">
            <v>Pcs</v>
          </cell>
          <cell r="K1880">
            <v>0.14000000000000001</v>
          </cell>
          <cell r="L1880">
            <v>8</v>
          </cell>
          <cell r="M1880">
            <v>0</v>
          </cell>
          <cell r="N1880">
            <v>0</v>
          </cell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8</v>
          </cell>
          <cell r="T1880">
            <v>1.1200000000000001</v>
          </cell>
        </row>
        <row r="1881">
          <cell r="G1881" t="str">
            <v>62419-I0L4-000001</v>
          </cell>
          <cell r="H1881" t="str">
            <v>NON-FAST</v>
          </cell>
          <cell r="I1881" t="str">
            <v>Dead Stock</v>
          </cell>
          <cell r="J1881" t="str">
            <v>Pcs</v>
          </cell>
          <cell r="K1881">
            <v>0.14000000000000001</v>
          </cell>
          <cell r="L1881">
            <v>24</v>
          </cell>
          <cell r="M1881">
            <v>0</v>
          </cell>
          <cell r="N1881">
            <v>0</v>
          </cell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24</v>
          </cell>
          <cell r="T1881">
            <v>3.3600000000000003</v>
          </cell>
        </row>
        <row r="1882">
          <cell r="G1882" t="str">
            <v>62022-I1F1-000002</v>
          </cell>
          <cell r="H1882" t="str">
            <v>NON-FAST</v>
          </cell>
          <cell r="I1882" t="str">
            <v>Dead Stock</v>
          </cell>
          <cell r="J1882" t="str">
            <v>Pcs</v>
          </cell>
          <cell r="K1882">
            <v>1.91</v>
          </cell>
          <cell r="L1882">
            <v>4</v>
          </cell>
          <cell r="M1882">
            <v>0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4</v>
          </cell>
          <cell r="T1882">
            <v>7.64</v>
          </cell>
        </row>
        <row r="1883">
          <cell r="G1883" t="str">
            <v>62030-I1F1-000002</v>
          </cell>
          <cell r="H1883" t="str">
            <v>NON-FAST</v>
          </cell>
          <cell r="I1883" t="str">
            <v>Dead Stock</v>
          </cell>
          <cell r="J1883" t="str">
            <v>Pcs</v>
          </cell>
          <cell r="K1883">
            <v>3.38</v>
          </cell>
          <cell r="L1883">
            <v>5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5</v>
          </cell>
          <cell r="T1883">
            <v>16.899999999999999</v>
          </cell>
        </row>
        <row r="1884">
          <cell r="G1884" t="str">
            <v>10086-I1F1-000002</v>
          </cell>
          <cell r="H1884" t="str">
            <v>NON-FAST</v>
          </cell>
          <cell r="I1884" t="str">
            <v>Dead Stock</v>
          </cell>
          <cell r="J1884" t="str">
            <v>Pcs</v>
          </cell>
          <cell r="K1884">
            <v>0.14000000000000001</v>
          </cell>
          <cell r="L1884">
            <v>6</v>
          </cell>
          <cell r="M1884">
            <v>0</v>
          </cell>
          <cell r="N1884">
            <v>0</v>
          </cell>
          <cell r="O1884">
            <v>0</v>
          </cell>
          <cell r="P1884">
            <v>0</v>
          </cell>
          <cell r="Q1884">
            <v>0</v>
          </cell>
          <cell r="R1884">
            <v>0</v>
          </cell>
          <cell r="S1884">
            <v>6</v>
          </cell>
          <cell r="T1884">
            <v>0.84000000000000008</v>
          </cell>
        </row>
        <row r="1885">
          <cell r="G1885" t="str">
            <v>62003-I1F1-000006</v>
          </cell>
          <cell r="H1885" t="str">
            <v>NON-FAST</v>
          </cell>
          <cell r="I1885" t="str">
            <v>Dead Stock</v>
          </cell>
          <cell r="J1885" t="str">
            <v>Pcs</v>
          </cell>
          <cell r="K1885">
            <v>3.82</v>
          </cell>
          <cell r="L1885">
            <v>2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2</v>
          </cell>
          <cell r="T1885">
            <v>7.64</v>
          </cell>
        </row>
        <row r="1886">
          <cell r="G1886" t="str">
            <v>62008-I1F1-000002</v>
          </cell>
          <cell r="H1886" t="str">
            <v>NON-FAST</v>
          </cell>
          <cell r="I1886" t="str">
            <v>Dead Stock</v>
          </cell>
          <cell r="J1886" t="str">
            <v>Pcs</v>
          </cell>
          <cell r="K1886">
            <v>3.15</v>
          </cell>
          <cell r="L1886">
            <v>1</v>
          </cell>
          <cell r="M1886">
            <v>0</v>
          </cell>
          <cell r="N1886">
            <v>0</v>
          </cell>
          <cell r="O1886">
            <v>0</v>
          </cell>
          <cell r="P1886">
            <v>0</v>
          </cell>
          <cell r="Q1886">
            <v>0</v>
          </cell>
          <cell r="R1886">
            <v>0</v>
          </cell>
          <cell r="S1886">
            <v>1</v>
          </cell>
          <cell r="T1886">
            <v>3.15</v>
          </cell>
        </row>
        <row r="1887">
          <cell r="G1887" t="str">
            <v>87100-I1F1-000002</v>
          </cell>
          <cell r="H1887" t="str">
            <v>NON-FAST</v>
          </cell>
          <cell r="I1887" t="str">
            <v>Dead Stock</v>
          </cell>
          <cell r="J1887" t="str">
            <v>Pcs</v>
          </cell>
          <cell r="K1887">
            <v>44.09</v>
          </cell>
          <cell r="L1887">
            <v>1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1</v>
          </cell>
          <cell r="T1887">
            <v>44.09</v>
          </cell>
        </row>
        <row r="1888">
          <cell r="G1888" t="str">
            <v>62024-I1F1-000015</v>
          </cell>
          <cell r="H1888" t="str">
            <v>NON-FAST</v>
          </cell>
          <cell r="I1888" t="str">
            <v>Dead Stock</v>
          </cell>
          <cell r="J1888" t="str">
            <v>Pcs</v>
          </cell>
          <cell r="K1888">
            <v>14.3</v>
          </cell>
          <cell r="L1888">
            <v>1</v>
          </cell>
          <cell r="M1888">
            <v>0</v>
          </cell>
          <cell r="N1888">
            <v>0</v>
          </cell>
          <cell r="O1888">
            <v>0</v>
          </cell>
          <cell r="P1888">
            <v>0</v>
          </cell>
          <cell r="Q1888">
            <v>1</v>
          </cell>
          <cell r="R1888">
            <v>1</v>
          </cell>
          <cell r="S1888">
            <v>0</v>
          </cell>
          <cell r="T1888">
            <v>0</v>
          </cell>
        </row>
        <row r="1889">
          <cell r="G1889" t="str">
            <v>86300-I1F1-000002</v>
          </cell>
          <cell r="H1889" t="str">
            <v>NON-FAST</v>
          </cell>
          <cell r="I1889" t="str">
            <v>Dead Stock</v>
          </cell>
          <cell r="J1889" t="str">
            <v>Pcs</v>
          </cell>
          <cell r="K1889">
            <v>4.32</v>
          </cell>
          <cell r="L1889">
            <v>4</v>
          </cell>
          <cell r="M1889">
            <v>0</v>
          </cell>
          <cell r="N1889">
            <v>0</v>
          </cell>
          <cell r="O1889">
            <v>0</v>
          </cell>
          <cell r="P1889">
            <v>0</v>
          </cell>
          <cell r="Q1889">
            <v>0</v>
          </cell>
          <cell r="R1889">
            <v>0</v>
          </cell>
          <cell r="S1889">
            <v>4</v>
          </cell>
          <cell r="T1889">
            <v>17.28</v>
          </cell>
        </row>
        <row r="1890">
          <cell r="G1890" t="str">
            <v>86400-I1F1-000002</v>
          </cell>
          <cell r="H1890" t="str">
            <v>NON-FAST</v>
          </cell>
          <cell r="I1890" t="str">
            <v>Dead Stock</v>
          </cell>
          <cell r="J1890" t="str">
            <v>Pcs</v>
          </cell>
          <cell r="K1890">
            <v>4.32</v>
          </cell>
          <cell r="L1890">
            <v>4</v>
          </cell>
          <cell r="M1890">
            <v>0</v>
          </cell>
          <cell r="N1890">
            <v>0</v>
          </cell>
          <cell r="O1890">
            <v>0</v>
          </cell>
          <cell r="P1890">
            <v>0</v>
          </cell>
          <cell r="Q1890">
            <v>0</v>
          </cell>
          <cell r="R1890">
            <v>0</v>
          </cell>
          <cell r="S1890">
            <v>4</v>
          </cell>
          <cell r="T1890">
            <v>17.28</v>
          </cell>
        </row>
        <row r="1891">
          <cell r="G1891" t="str">
            <v>71135-I1F1-000001</v>
          </cell>
          <cell r="H1891" t="str">
            <v>NON-FAST</v>
          </cell>
          <cell r="I1891" t="str">
            <v>Dead Stock</v>
          </cell>
          <cell r="J1891" t="str">
            <v>Pcs</v>
          </cell>
          <cell r="K1891">
            <v>0.14000000000000001</v>
          </cell>
          <cell r="L1891">
            <v>1</v>
          </cell>
          <cell r="M1891">
            <v>0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1</v>
          </cell>
          <cell r="T1891">
            <v>0.14000000000000001</v>
          </cell>
        </row>
        <row r="1892">
          <cell r="G1892" t="str">
            <v>34100-I1F1-010003</v>
          </cell>
          <cell r="H1892" t="str">
            <v>NON-FAST</v>
          </cell>
          <cell r="I1892" t="str">
            <v>Dead Stock</v>
          </cell>
          <cell r="J1892" t="str">
            <v>Pcs</v>
          </cell>
          <cell r="K1892">
            <v>26.11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0</v>
          </cell>
        </row>
        <row r="1893">
          <cell r="G1893" t="str">
            <v>33300-I1F1-000003</v>
          </cell>
          <cell r="H1893" t="str">
            <v>NON-FAST</v>
          </cell>
          <cell r="I1893">
            <v>0</v>
          </cell>
          <cell r="J1893" t="str">
            <v>Pcs</v>
          </cell>
          <cell r="K1893">
            <v>13.53</v>
          </cell>
          <cell r="L1893">
            <v>3</v>
          </cell>
          <cell r="M1893">
            <v>1</v>
          </cell>
          <cell r="N1893">
            <v>0</v>
          </cell>
          <cell r="O1893">
            <v>1</v>
          </cell>
          <cell r="P1893">
            <v>0</v>
          </cell>
          <cell r="Q1893">
            <v>3</v>
          </cell>
          <cell r="R1893">
            <v>3</v>
          </cell>
          <cell r="S1893">
            <v>1</v>
          </cell>
          <cell r="T1893">
            <v>13.53</v>
          </cell>
        </row>
        <row r="1894">
          <cell r="G1894" t="str">
            <v>87330-I1F1-000002</v>
          </cell>
          <cell r="H1894" t="str">
            <v>NON-FAST</v>
          </cell>
          <cell r="I1894" t="str">
            <v>Dead Stock</v>
          </cell>
          <cell r="J1894" t="str">
            <v>Pcs</v>
          </cell>
          <cell r="K1894">
            <v>8.3699999999999992</v>
          </cell>
          <cell r="L1894">
            <v>3</v>
          </cell>
          <cell r="M1894">
            <v>0</v>
          </cell>
          <cell r="N1894">
            <v>0</v>
          </cell>
          <cell r="O1894">
            <v>0</v>
          </cell>
          <cell r="P1894">
            <v>0</v>
          </cell>
          <cell r="Q1894">
            <v>0</v>
          </cell>
          <cell r="R1894">
            <v>0</v>
          </cell>
          <cell r="S1894">
            <v>3</v>
          </cell>
          <cell r="T1894">
            <v>25.11</v>
          </cell>
        </row>
        <row r="1895">
          <cell r="G1895" t="str">
            <v>32280-I1F1-000002</v>
          </cell>
          <cell r="H1895" t="str">
            <v>NON-FAST</v>
          </cell>
          <cell r="I1895" t="str">
            <v>Dead Stock</v>
          </cell>
          <cell r="J1895" t="str">
            <v>Pcs</v>
          </cell>
          <cell r="K1895">
            <v>5.62</v>
          </cell>
          <cell r="L1895">
            <v>4</v>
          </cell>
          <cell r="M1895">
            <v>0</v>
          </cell>
          <cell r="N1895">
            <v>0</v>
          </cell>
          <cell r="O1895">
            <v>0</v>
          </cell>
          <cell r="P1895">
            <v>0</v>
          </cell>
          <cell r="Q1895">
            <v>0</v>
          </cell>
          <cell r="R1895">
            <v>0</v>
          </cell>
          <cell r="S1895">
            <v>4</v>
          </cell>
          <cell r="T1895">
            <v>22.48</v>
          </cell>
        </row>
        <row r="1896">
          <cell r="G1896" t="str">
            <v>83100-J375-010001</v>
          </cell>
          <cell r="H1896" t="str">
            <v>NON-FAST</v>
          </cell>
          <cell r="I1896" t="str">
            <v>Dead Stock</v>
          </cell>
          <cell r="J1896" t="str">
            <v>Pcs</v>
          </cell>
          <cell r="K1896">
            <v>6.76</v>
          </cell>
          <cell r="L1896">
            <v>4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0</v>
          </cell>
          <cell r="S1896">
            <v>4</v>
          </cell>
          <cell r="T1896">
            <v>27.04</v>
          </cell>
        </row>
        <row r="1897">
          <cell r="G1897" t="str">
            <v>82290-I258-0000Q</v>
          </cell>
          <cell r="H1897" t="str">
            <v>NON-FAST</v>
          </cell>
          <cell r="I1897" t="str">
            <v>Dead Stock</v>
          </cell>
          <cell r="J1897" t="str">
            <v>Pcs</v>
          </cell>
          <cell r="K1897">
            <v>2.64</v>
          </cell>
          <cell r="L1897">
            <v>1</v>
          </cell>
          <cell r="M1897">
            <v>1</v>
          </cell>
          <cell r="N1897">
            <v>0</v>
          </cell>
          <cell r="O1897">
            <v>1</v>
          </cell>
          <cell r="P1897">
            <v>0</v>
          </cell>
          <cell r="Q1897">
            <v>1</v>
          </cell>
          <cell r="R1897">
            <v>1</v>
          </cell>
          <cell r="S1897">
            <v>1</v>
          </cell>
          <cell r="T1897">
            <v>2.64</v>
          </cell>
        </row>
        <row r="1898">
          <cell r="G1898" t="str">
            <v>07002-I1F1-000005</v>
          </cell>
          <cell r="H1898" t="str">
            <v>NON-FAST</v>
          </cell>
          <cell r="I1898" t="str">
            <v>Dead Stock</v>
          </cell>
          <cell r="J1898" t="str">
            <v>Pcs</v>
          </cell>
          <cell r="K1898">
            <v>23.07</v>
          </cell>
          <cell r="L1898">
            <v>1</v>
          </cell>
          <cell r="M1898">
            <v>0</v>
          </cell>
          <cell r="N1898">
            <v>0</v>
          </cell>
          <cell r="O1898">
            <v>0</v>
          </cell>
          <cell r="P1898">
            <v>0</v>
          </cell>
          <cell r="Q1898">
            <v>0</v>
          </cell>
          <cell r="R1898">
            <v>0</v>
          </cell>
          <cell r="S1898">
            <v>1</v>
          </cell>
          <cell r="T1898">
            <v>23.07</v>
          </cell>
        </row>
        <row r="1899">
          <cell r="G1899" t="str">
            <v>62009-I1F1-000001</v>
          </cell>
          <cell r="H1899" t="str">
            <v>NON-FAST</v>
          </cell>
          <cell r="I1899" t="str">
            <v>Dead Stock</v>
          </cell>
          <cell r="J1899" t="str">
            <v>Pcs</v>
          </cell>
          <cell r="K1899">
            <v>5.66</v>
          </cell>
          <cell r="L1899">
            <v>1</v>
          </cell>
          <cell r="M1899">
            <v>0</v>
          </cell>
          <cell r="N1899">
            <v>0</v>
          </cell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1</v>
          </cell>
          <cell r="T1899">
            <v>5.66</v>
          </cell>
        </row>
        <row r="1900">
          <cell r="G1900" t="str">
            <v>62012-I1F1-000010</v>
          </cell>
          <cell r="H1900" t="str">
            <v>NON-FAST</v>
          </cell>
          <cell r="I1900" t="str">
            <v>Dead Stock</v>
          </cell>
          <cell r="J1900" t="str">
            <v>Pcs</v>
          </cell>
          <cell r="K1900">
            <v>9.98</v>
          </cell>
          <cell r="L1900">
            <v>1</v>
          </cell>
          <cell r="M1900">
            <v>0</v>
          </cell>
          <cell r="N1900">
            <v>0</v>
          </cell>
          <cell r="O1900">
            <v>0</v>
          </cell>
          <cell r="P1900">
            <v>0</v>
          </cell>
          <cell r="Q1900">
            <v>0</v>
          </cell>
          <cell r="R1900">
            <v>0</v>
          </cell>
          <cell r="S1900">
            <v>1</v>
          </cell>
          <cell r="T1900">
            <v>9.98</v>
          </cell>
        </row>
        <row r="1901">
          <cell r="G1901" t="str">
            <v>62011-I1F1-000001</v>
          </cell>
          <cell r="H1901" t="str">
            <v>NON-FAST</v>
          </cell>
          <cell r="I1901" t="str">
            <v>Dead Stock</v>
          </cell>
          <cell r="J1901" t="str">
            <v>Pcs</v>
          </cell>
          <cell r="K1901">
            <v>1.81</v>
          </cell>
          <cell r="L1901">
            <v>2</v>
          </cell>
          <cell r="M1901">
            <v>0</v>
          </cell>
          <cell r="N1901">
            <v>0</v>
          </cell>
          <cell r="O1901">
            <v>0</v>
          </cell>
          <cell r="P1901">
            <v>0</v>
          </cell>
          <cell r="Q1901">
            <v>0</v>
          </cell>
          <cell r="R1901">
            <v>0</v>
          </cell>
          <cell r="S1901">
            <v>2</v>
          </cell>
          <cell r="T1901">
            <v>3.62</v>
          </cell>
        </row>
        <row r="1902">
          <cell r="G1902" t="str">
            <v>62018-I1F1-000002</v>
          </cell>
          <cell r="H1902" t="str">
            <v>NON-FAST</v>
          </cell>
          <cell r="I1902" t="str">
            <v>Dead Stock</v>
          </cell>
          <cell r="J1902" t="str">
            <v>Pcs</v>
          </cell>
          <cell r="K1902">
            <v>6.8</v>
          </cell>
          <cell r="L1902">
            <v>2</v>
          </cell>
          <cell r="M1902">
            <v>0</v>
          </cell>
          <cell r="N1902">
            <v>0</v>
          </cell>
          <cell r="O1902">
            <v>0</v>
          </cell>
          <cell r="P1902">
            <v>0</v>
          </cell>
          <cell r="Q1902">
            <v>0</v>
          </cell>
          <cell r="R1902">
            <v>0</v>
          </cell>
          <cell r="S1902">
            <v>2</v>
          </cell>
          <cell r="T1902">
            <v>13.6</v>
          </cell>
        </row>
        <row r="1903">
          <cell r="G1903" t="str">
            <v>62017-I1F1-000002</v>
          </cell>
          <cell r="H1903" t="str">
            <v>NON-FAST</v>
          </cell>
          <cell r="I1903" t="str">
            <v>Dead Stock</v>
          </cell>
          <cell r="J1903" t="str">
            <v>Pcs</v>
          </cell>
          <cell r="K1903">
            <v>6.8</v>
          </cell>
          <cell r="L1903">
            <v>1</v>
          </cell>
          <cell r="M1903">
            <v>0</v>
          </cell>
          <cell r="N1903">
            <v>0</v>
          </cell>
          <cell r="O1903">
            <v>0</v>
          </cell>
          <cell r="P1903">
            <v>0</v>
          </cell>
          <cell r="Q1903">
            <v>0</v>
          </cell>
          <cell r="R1903">
            <v>0</v>
          </cell>
          <cell r="S1903">
            <v>1</v>
          </cell>
          <cell r="T1903">
            <v>6.8</v>
          </cell>
        </row>
        <row r="1904">
          <cell r="G1904" t="str">
            <v>38300-AFA9-9000</v>
          </cell>
          <cell r="H1904" t="str">
            <v>NON-FAST</v>
          </cell>
          <cell r="I1904" t="str">
            <v>Dead Stock</v>
          </cell>
          <cell r="J1904" t="str">
            <v>Pcs</v>
          </cell>
          <cell r="K1904">
            <v>1.41</v>
          </cell>
          <cell r="L1904">
            <v>5</v>
          </cell>
          <cell r="M1904">
            <v>0</v>
          </cell>
          <cell r="N1904">
            <v>0</v>
          </cell>
          <cell r="O1904">
            <v>0</v>
          </cell>
          <cell r="P1904">
            <v>0</v>
          </cell>
          <cell r="Q1904">
            <v>3</v>
          </cell>
          <cell r="R1904">
            <v>3</v>
          </cell>
          <cell r="S1904">
            <v>2</v>
          </cell>
          <cell r="T1904">
            <v>2.82</v>
          </cell>
        </row>
        <row r="1905">
          <cell r="G1905" t="str">
            <v>32100-AFAM-9100</v>
          </cell>
          <cell r="H1905" t="str">
            <v>NON-FAST</v>
          </cell>
          <cell r="I1905" t="str">
            <v>Dead Stock</v>
          </cell>
          <cell r="J1905" t="str">
            <v>Pcs</v>
          </cell>
          <cell r="K1905">
            <v>22.06</v>
          </cell>
          <cell r="L1905">
            <v>2</v>
          </cell>
          <cell r="M1905">
            <v>0</v>
          </cell>
          <cell r="N1905">
            <v>0</v>
          </cell>
          <cell r="O1905">
            <v>0</v>
          </cell>
          <cell r="P1905">
            <v>0</v>
          </cell>
          <cell r="Q1905">
            <v>0</v>
          </cell>
          <cell r="R1905">
            <v>0</v>
          </cell>
          <cell r="S1905">
            <v>2</v>
          </cell>
          <cell r="T1905">
            <v>44.12</v>
          </cell>
        </row>
        <row r="1906">
          <cell r="G1906" t="str">
            <v>35850-DGW-9100</v>
          </cell>
          <cell r="H1906" t="str">
            <v>NON-FAST</v>
          </cell>
          <cell r="I1906" t="str">
            <v>Dead Stock</v>
          </cell>
          <cell r="J1906" t="str">
            <v>Pcs</v>
          </cell>
          <cell r="K1906">
            <v>2.44</v>
          </cell>
          <cell r="L1906">
            <v>8</v>
          </cell>
          <cell r="M1906">
            <v>0</v>
          </cell>
          <cell r="N1906">
            <v>0</v>
          </cell>
          <cell r="O1906">
            <v>0</v>
          </cell>
          <cell r="P1906">
            <v>0</v>
          </cell>
          <cell r="Q1906">
            <v>0</v>
          </cell>
          <cell r="R1906">
            <v>0</v>
          </cell>
          <cell r="S1906">
            <v>8</v>
          </cell>
          <cell r="T1906">
            <v>19.52</v>
          </cell>
        </row>
        <row r="1907">
          <cell r="G1907" t="str">
            <v>3051A-AFAA-9000</v>
          </cell>
          <cell r="H1907" t="str">
            <v>NON-FAST</v>
          </cell>
          <cell r="I1907" t="str">
            <v>Dead Stock</v>
          </cell>
          <cell r="J1907" t="str">
            <v>Pcs</v>
          </cell>
          <cell r="K1907">
            <v>8.64</v>
          </cell>
          <cell r="L1907">
            <v>5</v>
          </cell>
          <cell r="M1907">
            <v>0</v>
          </cell>
          <cell r="N1907">
            <v>0</v>
          </cell>
          <cell r="O1907">
            <v>0</v>
          </cell>
          <cell r="P1907">
            <v>0</v>
          </cell>
          <cell r="Q1907">
            <v>0</v>
          </cell>
          <cell r="R1907">
            <v>0</v>
          </cell>
          <cell r="S1907">
            <v>5</v>
          </cell>
          <cell r="T1907">
            <v>43.2</v>
          </cell>
        </row>
        <row r="1908">
          <cell r="G1908" t="str">
            <v>39350-AFAA-9000</v>
          </cell>
          <cell r="H1908" t="str">
            <v>NON-FAST</v>
          </cell>
          <cell r="I1908" t="str">
            <v>Dead Stock</v>
          </cell>
          <cell r="J1908" t="str">
            <v>Pcs</v>
          </cell>
          <cell r="K1908">
            <v>49.08</v>
          </cell>
          <cell r="L1908">
            <v>5</v>
          </cell>
          <cell r="M1908">
            <v>0</v>
          </cell>
          <cell r="N1908">
            <v>0</v>
          </cell>
          <cell r="O1908">
            <v>0</v>
          </cell>
          <cell r="P1908">
            <v>0</v>
          </cell>
          <cell r="Q1908">
            <v>0</v>
          </cell>
          <cell r="R1908">
            <v>0</v>
          </cell>
          <cell r="S1908">
            <v>5</v>
          </cell>
          <cell r="T1908">
            <v>245.39999999999998</v>
          </cell>
        </row>
        <row r="1909">
          <cell r="G1909" t="str">
            <v>39340-AFAA-9000</v>
          </cell>
          <cell r="H1909" t="str">
            <v>NON-FAST</v>
          </cell>
          <cell r="I1909" t="str">
            <v>Dead Stock</v>
          </cell>
          <cell r="J1909" t="str">
            <v>Pcs</v>
          </cell>
          <cell r="K1909">
            <v>7.06</v>
          </cell>
          <cell r="L1909">
            <v>5</v>
          </cell>
          <cell r="M1909">
            <v>0</v>
          </cell>
          <cell r="N1909">
            <v>0</v>
          </cell>
          <cell r="O1909">
            <v>0</v>
          </cell>
          <cell r="P1909">
            <v>0</v>
          </cell>
          <cell r="Q1909">
            <v>0</v>
          </cell>
          <cell r="R1909">
            <v>0</v>
          </cell>
          <cell r="S1909">
            <v>5</v>
          </cell>
          <cell r="T1909">
            <v>35.299999999999997</v>
          </cell>
        </row>
        <row r="1910">
          <cell r="G1910" t="str">
            <v>80105-AFA1-9000</v>
          </cell>
          <cell r="H1910" t="str">
            <v>NON-FAST</v>
          </cell>
          <cell r="I1910" t="str">
            <v>Dead Stock</v>
          </cell>
          <cell r="J1910" t="str">
            <v>Pcs</v>
          </cell>
          <cell r="K1910">
            <v>1.81</v>
          </cell>
          <cell r="L1910">
            <v>4</v>
          </cell>
          <cell r="M1910">
            <v>0</v>
          </cell>
          <cell r="N1910">
            <v>0</v>
          </cell>
          <cell r="O1910">
            <v>0</v>
          </cell>
          <cell r="P1910">
            <v>0</v>
          </cell>
          <cell r="Q1910">
            <v>0</v>
          </cell>
          <cell r="R1910">
            <v>0</v>
          </cell>
          <cell r="S1910">
            <v>4</v>
          </cell>
          <cell r="T1910">
            <v>7.24</v>
          </cell>
        </row>
        <row r="1911">
          <cell r="G1911" t="str">
            <v>80104-AFA1-9000</v>
          </cell>
          <cell r="H1911" t="str">
            <v>NON-FAST</v>
          </cell>
          <cell r="I1911" t="str">
            <v>Dead Stock</v>
          </cell>
          <cell r="J1911" t="str">
            <v>Pcs</v>
          </cell>
          <cell r="K1911">
            <v>1.71</v>
          </cell>
          <cell r="L1911">
            <v>5</v>
          </cell>
          <cell r="M1911">
            <v>0</v>
          </cell>
          <cell r="N1911">
            <v>0</v>
          </cell>
          <cell r="O1911">
            <v>0</v>
          </cell>
          <cell r="P1911">
            <v>0</v>
          </cell>
          <cell r="Q1911">
            <v>0</v>
          </cell>
          <cell r="R1911">
            <v>0</v>
          </cell>
          <cell r="S1911">
            <v>5</v>
          </cell>
          <cell r="T1911">
            <v>8.5500000000000007</v>
          </cell>
        </row>
        <row r="1912">
          <cell r="G1912" t="str">
            <v>61113-AFA1-9000</v>
          </cell>
          <cell r="H1912" t="str">
            <v>NON-FAST</v>
          </cell>
          <cell r="I1912" t="str">
            <v>Dead Stock</v>
          </cell>
          <cell r="J1912" t="str">
            <v>Pcs</v>
          </cell>
          <cell r="K1912">
            <v>3.08</v>
          </cell>
          <cell r="L1912">
            <v>4</v>
          </cell>
          <cell r="M1912">
            <v>0</v>
          </cell>
          <cell r="N1912">
            <v>0</v>
          </cell>
          <cell r="O1912">
            <v>0</v>
          </cell>
          <cell r="P1912">
            <v>0</v>
          </cell>
          <cell r="Q1912">
            <v>0</v>
          </cell>
          <cell r="R1912">
            <v>0</v>
          </cell>
          <cell r="S1912">
            <v>4</v>
          </cell>
          <cell r="T1912">
            <v>12.32</v>
          </cell>
        </row>
        <row r="1913">
          <cell r="G1913" t="str">
            <v>61100-AFA1-9000-CR001</v>
          </cell>
          <cell r="H1913" t="str">
            <v>NON-FAST</v>
          </cell>
          <cell r="I1913" t="str">
            <v>Dead Stock</v>
          </cell>
          <cell r="J1913" t="str">
            <v>Pcs</v>
          </cell>
          <cell r="K1913">
            <v>10.65</v>
          </cell>
          <cell r="L1913">
            <v>1</v>
          </cell>
          <cell r="M1913">
            <v>0</v>
          </cell>
          <cell r="N1913">
            <v>0</v>
          </cell>
          <cell r="O1913">
            <v>0</v>
          </cell>
          <cell r="P1913">
            <v>0</v>
          </cell>
          <cell r="Q1913">
            <v>0</v>
          </cell>
          <cell r="R1913">
            <v>0</v>
          </cell>
          <cell r="S1913">
            <v>1</v>
          </cell>
          <cell r="T1913">
            <v>10.65</v>
          </cell>
        </row>
        <row r="1914">
          <cell r="G1914" t="str">
            <v>61100-AFA1-9000-GY011</v>
          </cell>
          <cell r="H1914" t="str">
            <v>NON-FAST</v>
          </cell>
          <cell r="I1914" t="str">
            <v>Dead Stock</v>
          </cell>
          <cell r="J1914" t="str">
            <v>Pcs</v>
          </cell>
          <cell r="K1914">
            <v>10.65</v>
          </cell>
          <cell r="L1914">
            <v>1</v>
          </cell>
          <cell r="M1914">
            <v>0</v>
          </cell>
          <cell r="N1914">
            <v>0</v>
          </cell>
          <cell r="O1914">
            <v>0</v>
          </cell>
          <cell r="P1914">
            <v>0</v>
          </cell>
          <cell r="Q1914">
            <v>0</v>
          </cell>
          <cell r="R1914">
            <v>0</v>
          </cell>
          <cell r="S1914">
            <v>1</v>
          </cell>
          <cell r="T1914">
            <v>10.65</v>
          </cell>
        </row>
        <row r="1915">
          <cell r="G1915" t="str">
            <v>61101-AFA1-9000-B004</v>
          </cell>
          <cell r="H1915" t="str">
            <v>NON-FAST</v>
          </cell>
          <cell r="I1915" t="str">
            <v>Dead Stock</v>
          </cell>
          <cell r="J1915" t="str">
            <v>Pcs</v>
          </cell>
          <cell r="K1915">
            <v>1.84</v>
          </cell>
          <cell r="L1915">
            <v>2</v>
          </cell>
          <cell r="M1915">
            <v>0</v>
          </cell>
          <cell r="N1915">
            <v>0</v>
          </cell>
          <cell r="O1915">
            <v>0</v>
          </cell>
          <cell r="P1915">
            <v>0</v>
          </cell>
          <cell r="Q1915">
            <v>1</v>
          </cell>
          <cell r="R1915">
            <v>1</v>
          </cell>
          <cell r="S1915">
            <v>1</v>
          </cell>
          <cell r="T1915">
            <v>1.84</v>
          </cell>
        </row>
        <row r="1916">
          <cell r="G1916" t="str">
            <v>61101-AFA1-9000-GY011</v>
          </cell>
          <cell r="H1916" t="str">
            <v>NON-FAST</v>
          </cell>
          <cell r="I1916" t="str">
            <v>Dead Stock</v>
          </cell>
          <cell r="J1916" t="str">
            <v>Pcs</v>
          </cell>
          <cell r="K1916">
            <v>1.84</v>
          </cell>
          <cell r="L1916">
            <v>1</v>
          </cell>
          <cell r="M1916">
            <v>0</v>
          </cell>
          <cell r="N1916">
            <v>0</v>
          </cell>
          <cell r="O1916">
            <v>0</v>
          </cell>
          <cell r="P1916">
            <v>0</v>
          </cell>
          <cell r="Q1916">
            <v>0</v>
          </cell>
          <cell r="R1916">
            <v>0</v>
          </cell>
          <cell r="S1916">
            <v>1</v>
          </cell>
          <cell r="T1916">
            <v>1.84</v>
          </cell>
        </row>
        <row r="1917">
          <cell r="G1917" t="str">
            <v>80102-LKA1-9000</v>
          </cell>
          <cell r="H1917" t="str">
            <v>NON-FAST</v>
          </cell>
          <cell r="I1917" t="str">
            <v>Dead Stock</v>
          </cell>
          <cell r="J1917" t="str">
            <v>Pcs</v>
          </cell>
          <cell r="K1917">
            <v>2.21</v>
          </cell>
          <cell r="L1917">
            <v>5</v>
          </cell>
          <cell r="M1917">
            <v>0</v>
          </cell>
          <cell r="N1917">
            <v>0</v>
          </cell>
          <cell r="O1917">
            <v>0</v>
          </cell>
          <cell r="P1917">
            <v>0</v>
          </cell>
          <cell r="Q1917">
            <v>0</v>
          </cell>
          <cell r="R1917">
            <v>0</v>
          </cell>
          <cell r="S1917">
            <v>5</v>
          </cell>
          <cell r="T1917">
            <v>11.05</v>
          </cell>
        </row>
        <row r="1918">
          <cell r="G1918" t="str">
            <v>50613-AFA1-9000</v>
          </cell>
          <cell r="H1918" t="str">
            <v>NON-FAST</v>
          </cell>
          <cell r="I1918" t="str">
            <v>Dead Stock</v>
          </cell>
          <cell r="J1918" t="str">
            <v>Pcs</v>
          </cell>
          <cell r="K1918">
            <v>4.3899999999999997</v>
          </cell>
          <cell r="L1918">
            <v>4</v>
          </cell>
          <cell r="M1918">
            <v>0</v>
          </cell>
          <cell r="N1918">
            <v>0</v>
          </cell>
          <cell r="O1918">
            <v>0</v>
          </cell>
          <cell r="P1918">
            <v>0</v>
          </cell>
          <cell r="Q1918">
            <v>0</v>
          </cell>
          <cell r="R1918">
            <v>0</v>
          </cell>
          <cell r="S1918">
            <v>4</v>
          </cell>
          <cell r="T1918">
            <v>17.559999999999999</v>
          </cell>
        </row>
        <row r="1919">
          <cell r="G1919" t="str">
            <v>45121-B08-9000</v>
          </cell>
          <cell r="H1919" t="str">
            <v>NON-FAST</v>
          </cell>
          <cell r="I1919" t="str">
            <v>Dead Stock</v>
          </cell>
          <cell r="J1919" t="str">
            <v>Pcs</v>
          </cell>
          <cell r="K1919">
            <v>6.19</v>
          </cell>
          <cell r="L1919">
            <v>14</v>
          </cell>
          <cell r="M1919">
            <v>0</v>
          </cell>
          <cell r="N1919">
            <v>0</v>
          </cell>
          <cell r="O1919">
            <v>0</v>
          </cell>
          <cell r="P1919">
            <v>0</v>
          </cell>
          <cell r="Q1919">
            <v>0</v>
          </cell>
          <cell r="R1919">
            <v>0</v>
          </cell>
          <cell r="S1919">
            <v>14</v>
          </cell>
          <cell r="T1919">
            <v>86.660000000000011</v>
          </cell>
        </row>
        <row r="1920">
          <cell r="G1920" t="str">
            <v>39375-AFAA-9000</v>
          </cell>
          <cell r="H1920" t="str">
            <v>FAST</v>
          </cell>
          <cell r="I1920" t="str">
            <v>Dead Stock</v>
          </cell>
          <cell r="J1920" t="str">
            <v>Pcs</v>
          </cell>
          <cell r="K1920">
            <v>0.7</v>
          </cell>
          <cell r="L1920">
            <v>12</v>
          </cell>
          <cell r="M1920">
            <v>0</v>
          </cell>
          <cell r="N1920">
            <v>0</v>
          </cell>
          <cell r="O1920">
            <v>0</v>
          </cell>
          <cell r="P1920">
            <v>0</v>
          </cell>
          <cell r="Q1920">
            <v>0</v>
          </cell>
          <cell r="R1920">
            <v>0</v>
          </cell>
          <cell r="S1920">
            <v>12</v>
          </cell>
          <cell r="T1920">
            <v>8.3999999999999986</v>
          </cell>
        </row>
        <row r="1921">
          <cell r="G1921" t="str">
            <v>8811A-AFA1-9000</v>
          </cell>
          <cell r="H1921" t="str">
            <v>NON-FAST</v>
          </cell>
          <cell r="I1921" t="str">
            <v>Dead Stock</v>
          </cell>
          <cell r="J1921" t="str">
            <v>Set</v>
          </cell>
          <cell r="K1921">
            <v>13.32</v>
          </cell>
          <cell r="L1921">
            <v>10</v>
          </cell>
          <cell r="M1921">
            <v>1</v>
          </cell>
          <cell r="N1921">
            <v>0</v>
          </cell>
          <cell r="O1921">
            <v>1</v>
          </cell>
          <cell r="P1921">
            <v>0</v>
          </cell>
          <cell r="Q1921">
            <v>1</v>
          </cell>
          <cell r="R1921">
            <v>1</v>
          </cell>
          <cell r="S1921">
            <v>10</v>
          </cell>
          <cell r="T1921">
            <v>133.19999999999999</v>
          </cell>
        </row>
        <row r="1922">
          <cell r="G1922" t="str">
            <v>53205-AFA1-9000-R002</v>
          </cell>
          <cell r="H1922" t="str">
            <v>NON-FAST</v>
          </cell>
          <cell r="I1922" t="str">
            <v>Dead Stock</v>
          </cell>
          <cell r="J1922" t="str">
            <v>Pcs</v>
          </cell>
          <cell r="K1922">
            <v>4.72</v>
          </cell>
          <cell r="L1922">
            <v>1</v>
          </cell>
          <cell r="M1922">
            <v>0</v>
          </cell>
          <cell r="N1922">
            <v>0</v>
          </cell>
          <cell r="O1922">
            <v>0</v>
          </cell>
          <cell r="P1922">
            <v>0</v>
          </cell>
          <cell r="Q1922">
            <v>0</v>
          </cell>
          <cell r="R1922">
            <v>0</v>
          </cell>
          <cell r="S1922">
            <v>1</v>
          </cell>
          <cell r="T1922">
            <v>4.72</v>
          </cell>
        </row>
        <row r="1923">
          <cell r="G1923" t="str">
            <v>53205-AFA1-9000-CR001</v>
          </cell>
          <cell r="H1923" t="str">
            <v>NON-FAST</v>
          </cell>
          <cell r="I1923" t="str">
            <v>Dead Stock</v>
          </cell>
          <cell r="J1923" t="str">
            <v>Pcs</v>
          </cell>
          <cell r="K1923">
            <v>4.72</v>
          </cell>
          <cell r="L1923">
            <v>1</v>
          </cell>
          <cell r="M1923">
            <v>0</v>
          </cell>
          <cell r="N1923">
            <v>0</v>
          </cell>
          <cell r="O1923">
            <v>0</v>
          </cell>
          <cell r="P1923">
            <v>0</v>
          </cell>
          <cell r="Q1923">
            <v>0</v>
          </cell>
          <cell r="R1923">
            <v>0</v>
          </cell>
          <cell r="S1923">
            <v>1</v>
          </cell>
          <cell r="T1923">
            <v>4.72</v>
          </cell>
        </row>
        <row r="1924">
          <cell r="G1924" t="str">
            <v>53205-AFA1-9000-B004</v>
          </cell>
          <cell r="H1924" t="str">
            <v>NON-FAST</v>
          </cell>
          <cell r="I1924" t="str">
            <v>Dead Stock</v>
          </cell>
          <cell r="J1924" t="str">
            <v>Pcs</v>
          </cell>
          <cell r="K1924">
            <v>4.72</v>
          </cell>
          <cell r="L1924">
            <v>1</v>
          </cell>
          <cell r="M1924">
            <v>0</v>
          </cell>
          <cell r="N1924">
            <v>0</v>
          </cell>
          <cell r="O1924">
            <v>0</v>
          </cell>
          <cell r="P1924">
            <v>0</v>
          </cell>
          <cell r="Q1924">
            <v>0</v>
          </cell>
          <cell r="R1924">
            <v>0</v>
          </cell>
          <cell r="S1924">
            <v>1</v>
          </cell>
          <cell r="T1924">
            <v>4.72</v>
          </cell>
        </row>
        <row r="1925">
          <cell r="G1925" t="str">
            <v>53205-AFA1-9000-GY011</v>
          </cell>
          <cell r="H1925" t="str">
            <v>NON-FAST</v>
          </cell>
          <cell r="I1925" t="str">
            <v>Dead Stock</v>
          </cell>
          <cell r="J1925" t="str">
            <v>Pcs</v>
          </cell>
          <cell r="K1925">
            <v>4.72</v>
          </cell>
          <cell r="L1925">
            <v>2</v>
          </cell>
          <cell r="M1925">
            <v>0</v>
          </cell>
          <cell r="N1925">
            <v>0</v>
          </cell>
          <cell r="O1925">
            <v>0</v>
          </cell>
          <cell r="P1925">
            <v>0</v>
          </cell>
          <cell r="Q1925">
            <v>0</v>
          </cell>
          <cell r="R1925">
            <v>0</v>
          </cell>
          <cell r="S1925">
            <v>2</v>
          </cell>
          <cell r="T1925">
            <v>9.44</v>
          </cell>
        </row>
        <row r="1926">
          <cell r="G1926" t="str">
            <v>33110-AFA1-9000</v>
          </cell>
          <cell r="H1926" t="str">
            <v>NON-FAST</v>
          </cell>
          <cell r="I1926" t="str">
            <v>Dead Stock</v>
          </cell>
          <cell r="J1926" t="str">
            <v>Pcs</v>
          </cell>
          <cell r="K1926">
            <v>2.44</v>
          </cell>
          <cell r="L1926">
            <v>19</v>
          </cell>
          <cell r="M1926">
            <v>0</v>
          </cell>
          <cell r="N1926">
            <v>0</v>
          </cell>
          <cell r="O1926">
            <v>0</v>
          </cell>
          <cell r="P1926">
            <v>0</v>
          </cell>
          <cell r="Q1926">
            <v>0</v>
          </cell>
          <cell r="R1926">
            <v>0</v>
          </cell>
          <cell r="S1926">
            <v>19</v>
          </cell>
          <cell r="T1926">
            <v>46.36</v>
          </cell>
        </row>
        <row r="1927">
          <cell r="G1927" t="str">
            <v>53206-AFA1-9000-R002</v>
          </cell>
          <cell r="H1927" t="str">
            <v>NON-FAST</v>
          </cell>
          <cell r="I1927" t="str">
            <v>Dead Stock</v>
          </cell>
          <cell r="J1927" t="str">
            <v>Pcs</v>
          </cell>
          <cell r="K1927">
            <v>5.86</v>
          </cell>
          <cell r="L1927">
            <v>3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0</v>
          </cell>
          <cell r="S1927">
            <v>3</v>
          </cell>
          <cell r="T1927">
            <v>17.580000000000002</v>
          </cell>
        </row>
        <row r="1928">
          <cell r="G1928" t="str">
            <v>53168-WY-9000</v>
          </cell>
          <cell r="H1928" t="str">
            <v>NON-FAST</v>
          </cell>
          <cell r="I1928" t="str">
            <v>Dead Stock</v>
          </cell>
          <cell r="J1928" t="str">
            <v>Pcs</v>
          </cell>
          <cell r="K1928">
            <v>0.47</v>
          </cell>
          <cell r="L1928">
            <v>1</v>
          </cell>
          <cell r="M1928">
            <v>0</v>
          </cell>
          <cell r="N1928">
            <v>0</v>
          </cell>
          <cell r="O1928">
            <v>0</v>
          </cell>
          <cell r="P1928">
            <v>0</v>
          </cell>
          <cell r="Q1928">
            <v>0</v>
          </cell>
          <cell r="R1928">
            <v>0</v>
          </cell>
          <cell r="S1928">
            <v>1</v>
          </cell>
          <cell r="T1928">
            <v>0.47</v>
          </cell>
        </row>
        <row r="1929">
          <cell r="G1929" t="str">
            <v>5317B-AFA1-9000</v>
          </cell>
          <cell r="H1929" t="str">
            <v>NON-FAST</v>
          </cell>
          <cell r="I1929" t="str">
            <v>Dead Stock</v>
          </cell>
          <cell r="J1929" t="str">
            <v>Pcs</v>
          </cell>
          <cell r="K1929">
            <v>3.31</v>
          </cell>
          <cell r="L1929">
            <v>2</v>
          </cell>
          <cell r="M1929">
            <v>0</v>
          </cell>
          <cell r="N1929">
            <v>0</v>
          </cell>
          <cell r="O1929">
            <v>0</v>
          </cell>
          <cell r="P1929">
            <v>0</v>
          </cell>
          <cell r="Q1929">
            <v>0</v>
          </cell>
          <cell r="R1929">
            <v>0</v>
          </cell>
          <cell r="S1929">
            <v>2</v>
          </cell>
          <cell r="T1929">
            <v>6.62</v>
          </cell>
        </row>
        <row r="1930">
          <cell r="G1930" t="str">
            <v>33100-AFA1-9000</v>
          </cell>
          <cell r="H1930" t="str">
            <v>NON-FAST</v>
          </cell>
          <cell r="I1930" t="str">
            <v>Dead Stock</v>
          </cell>
          <cell r="J1930" t="str">
            <v>Pcs</v>
          </cell>
          <cell r="K1930">
            <v>19.72</v>
          </cell>
          <cell r="L1930">
            <v>5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5</v>
          </cell>
          <cell r="T1930">
            <v>98.6</v>
          </cell>
        </row>
        <row r="1931">
          <cell r="G1931" t="str">
            <v>33720-AFA1-9000</v>
          </cell>
          <cell r="H1931" t="str">
            <v>NON-FAST</v>
          </cell>
          <cell r="I1931" t="str">
            <v>Dead Stock</v>
          </cell>
          <cell r="J1931" t="str">
            <v>Pcs</v>
          </cell>
          <cell r="K1931">
            <v>3.52</v>
          </cell>
          <cell r="L1931">
            <v>5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5</v>
          </cell>
          <cell r="T1931">
            <v>17.600000000000001</v>
          </cell>
        </row>
        <row r="1932">
          <cell r="G1932" t="str">
            <v>33700-AFA1-9000</v>
          </cell>
          <cell r="H1932" t="str">
            <v>NON-FAST</v>
          </cell>
          <cell r="I1932" t="str">
            <v>Dead Stock</v>
          </cell>
          <cell r="J1932" t="str">
            <v>Pcs</v>
          </cell>
          <cell r="K1932">
            <v>17.11</v>
          </cell>
          <cell r="L1932">
            <v>5</v>
          </cell>
          <cell r="M1932">
            <v>0</v>
          </cell>
          <cell r="N1932">
            <v>0</v>
          </cell>
          <cell r="O1932">
            <v>0</v>
          </cell>
          <cell r="P1932">
            <v>0</v>
          </cell>
          <cell r="Q1932">
            <v>0</v>
          </cell>
          <cell r="R1932">
            <v>0</v>
          </cell>
          <cell r="S1932">
            <v>5</v>
          </cell>
          <cell r="T1932">
            <v>85.55</v>
          </cell>
        </row>
        <row r="1933">
          <cell r="G1933" t="str">
            <v>33400-AFA1-9000</v>
          </cell>
          <cell r="H1933" t="str">
            <v>NON-FAST</v>
          </cell>
          <cell r="I1933" t="str">
            <v>Dead Stock</v>
          </cell>
          <cell r="J1933" t="str">
            <v>Pcs</v>
          </cell>
          <cell r="K1933">
            <v>5.29</v>
          </cell>
          <cell r="L1933">
            <v>7</v>
          </cell>
          <cell r="M1933">
            <v>0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0</v>
          </cell>
          <cell r="S1933">
            <v>7</v>
          </cell>
          <cell r="T1933">
            <v>37.03</v>
          </cell>
        </row>
        <row r="1934">
          <cell r="G1934" t="str">
            <v>33450-AFA1-9000</v>
          </cell>
          <cell r="H1934" t="str">
            <v>NON-FAST</v>
          </cell>
          <cell r="I1934" t="str">
            <v>Dead Stock</v>
          </cell>
          <cell r="J1934" t="str">
            <v>Pcs</v>
          </cell>
          <cell r="K1934">
            <v>5.29</v>
          </cell>
          <cell r="L1934">
            <v>7</v>
          </cell>
          <cell r="M1934">
            <v>0</v>
          </cell>
          <cell r="N1934">
            <v>0</v>
          </cell>
          <cell r="O1934">
            <v>0</v>
          </cell>
          <cell r="P1934">
            <v>0</v>
          </cell>
          <cell r="Q1934">
            <v>0</v>
          </cell>
          <cell r="R1934">
            <v>0</v>
          </cell>
          <cell r="S1934">
            <v>7</v>
          </cell>
          <cell r="T1934">
            <v>37.03</v>
          </cell>
        </row>
        <row r="1935">
          <cell r="G1935" t="str">
            <v>33650-AFA1-9000</v>
          </cell>
          <cell r="H1935" t="str">
            <v>NON-FAST</v>
          </cell>
          <cell r="I1935" t="str">
            <v>Dead Stock</v>
          </cell>
          <cell r="J1935" t="str">
            <v>Pcs</v>
          </cell>
          <cell r="K1935">
            <v>4.82</v>
          </cell>
          <cell r="L1935">
            <v>7</v>
          </cell>
          <cell r="M1935">
            <v>0</v>
          </cell>
          <cell r="N1935">
            <v>0</v>
          </cell>
          <cell r="O1935">
            <v>0</v>
          </cell>
          <cell r="P1935">
            <v>0</v>
          </cell>
          <cell r="Q1935">
            <v>1</v>
          </cell>
          <cell r="R1935">
            <v>1</v>
          </cell>
          <cell r="S1935">
            <v>6</v>
          </cell>
          <cell r="T1935">
            <v>28.92</v>
          </cell>
        </row>
        <row r="1936">
          <cell r="G1936" t="str">
            <v>33600-AFA1-9000</v>
          </cell>
          <cell r="H1936" t="str">
            <v>NON-FAST</v>
          </cell>
          <cell r="I1936" t="str">
            <v>Dead Stock</v>
          </cell>
          <cell r="J1936" t="str">
            <v>Pcs</v>
          </cell>
          <cell r="K1936">
            <v>4.82</v>
          </cell>
          <cell r="L1936">
            <v>7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1</v>
          </cell>
          <cell r="R1936">
            <v>1</v>
          </cell>
          <cell r="S1936">
            <v>6</v>
          </cell>
          <cell r="T1936">
            <v>28.92</v>
          </cell>
        </row>
        <row r="1937">
          <cell r="G1937" t="str">
            <v>33741-F8-E000</v>
          </cell>
          <cell r="H1937" t="str">
            <v>NON-FAST</v>
          </cell>
          <cell r="I1937" t="str">
            <v>Dead Stock</v>
          </cell>
          <cell r="J1937" t="str">
            <v>Pcs</v>
          </cell>
          <cell r="K1937">
            <v>0.9</v>
          </cell>
          <cell r="L1937">
            <v>10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10</v>
          </cell>
          <cell r="T1937">
            <v>9</v>
          </cell>
        </row>
        <row r="1938">
          <cell r="G1938" t="str">
            <v>33751-F8-E000</v>
          </cell>
          <cell r="H1938" t="str">
            <v>NON-FAST</v>
          </cell>
          <cell r="I1938" t="str">
            <v>Dead Stock</v>
          </cell>
          <cell r="J1938" t="str">
            <v>Pcs</v>
          </cell>
          <cell r="K1938">
            <v>0.47</v>
          </cell>
          <cell r="L1938">
            <v>7</v>
          </cell>
          <cell r="M1938">
            <v>1</v>
          </cell>
          <cell r="N1938">
            <v>0</v>
          </cell>
          <cell r="O1938">
            <v>1</v>
          </cell>
          <cell r="P1938">
            <v>0</v>
          </cell>
          <cell r="Q1938">
            <v>0</v>
          </cell>
          <cell r="R1938">
            <v>0</v>
          </cell>
          <cell r="S1938">
            <v>8</v>
          </cell>
          <cell r="T1938">
            <v>3.76</v>
          </cell>
        </row>
        <row r="1939">
          <cell r="G1939" t="str">
            <v>37200-AFA1-E100</v>
          </cell>
          <cell r="H1939" t="str">
            <v>NON-FAST</v>
          </cell>
          <cell r="I1939" t="str">
            <v>Dead Stock</v>
          </cell>
          <cell r="J1939" t="str">
            <v>Pcs</v>
          </cell>
          <cell r="K1939">
            <v>31.24</v>
          </cell>
          <cell r="L1939">
            <v>4</v>
          </cell>
          <cell r="M1939">
            <v>2</v>
          </cell>
          <cell r="N1939">
            <v>0</v>
          </cell>
          <cell r="O1939">
            <v>2</v>
          </cell>
          <cell r="P1939">
            <v>0</v>
          </cell>
          <cell r="Q1939">
            <v>1</v>
          </cell>
          <cell r="R1939">
            <v>1</v>
          </cell>
          <cell r="S1939">
            <v>5</v>
          </cell>
          <cell r="T1939">
            <v>156.19999999999999</v>
          </cell>
        </row>
        <row r="1940">
          <cell r="G1940" t="str">
            <v>64310-AFA1-9000</v>
          </cell>
          <cell r="H1940" t="str">
            <v>NON-FAST</v>
          </cell>
          <cell r="I1940" t="str">
            <v>Dead Stock</v>
          </cell>
          <cell r="J1940" t="str">
            <v>Pcs</v>
          </cell>
          <cell r="K1940">
            <v>4.5199999999999996</v>
          </cell>
          <cell r="L1940">
            <v>5</v>
          </cell>
          <cell r="M1940">
            <v>0</v>
          </cell>
          <cell r="N1940">
            <v>0</v>
          </cell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5</v>
          </cell>
          <cell r="T1940">
            <v>22.599999999999998</v>
          </cell>
        </row>
        <row r="1941">
          <cell r="G1941" t="str">
            <v>64304-AFA1-9000</v>
          </cell>
          <cell r="H1941" t="str">
            <v>NON-FAST</v>
          </cell>
          <cell r="I1941" t="str">
            <v>Dead Stock</v>
          </cell>
          <cell r="J1941" t="str">
            <v>Pcs</v>
          </cell>
          <cell r="K1941">
            <v>5.83</v>
          </cell>
          <cell r="L1941">
            <v>5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5</v>
          </cell>
          <cell r="T1941">
            <v>29.15</v>
          </cell>
        </row>
        <row r="1942">
          <cell r="G1942" t="str">
            <v>64308-AFA1-9000</v>
          </cell>
          <cell r="H1942" t="str">
            <v>NON-FAST</v>
          </cell>
          <cell r="I1942" t="str">
            <v>Dead Stock</v>
          </cell>
          <cell r="J1942" t="str">
            <v>Pcs</v>
          </cell>
          <cell r="K1942">
            <v>1.17</v>
          </cell>
          <cell r="L1942">
            <v>3</v>
          </cell>
          <cell r="M1942">
            <v>1</v>
          </cell>
          <cell r="N1942">
            <v>0</v>
          </cell>
          <cell r="O1942">
            <v>1</v>
          </cell>
          <cell r="P1942">
            <v>0</v>
          </cell>
          <cell r="Q1942">
            <v>0</v>
          </cell>
          <cell r="R1942">
            <v>0</v>
          </cell>
          <cell r="S1942">
            <v>4</v>
          </cell>
          <cell r="T1942">
            <v>4.68</v>
          </cell>
        </row>
        <row r="1943">
          <cell r="G1943" t="str">
            <v>17601-AFA1-9000</v>
          </cell>
          <cell r="H1943" t="str">
            <v>NON-FAST</v>
          </cell>
          <cell r="I1943" t="str">
            <v>Dead Stock</v>
          </cell>
          <cell r="J1943" t="str">
            <v>Pcs</v>
          </cell>
          <cell r="K1943">
            <v>0.44</v>
          </cell>
          <cell r="L1943">
            <v>5</v>
          </cell>
          <cell r="M1943">
            <v>0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5</v>
          </cell>
          <cell r="T1943">
            <v>2.2000000000000002</v>
          </cell>
        </row>
        <row r="1944">
          <cell r="G1944" t="str">
            <v>64301-AFA1-9000-CR001</v>
          </cell>
          <cell r="H1944" t="str">
            <v>NON-FAST</v>
          </cell>
          <cell r="I1944" t="str">
            <v>Dead Stock</v>
          </cell>
          <cell r="J1944" t="str">
            <v>Pcs</v>
          </cell>
          <cell r="K1944">
            <v>15.2</v>
          </cell>
          <cell r="L1944">
            <v>1</v>
          </cell>
          <cell r="M1944">
            <v>1</v>
          </cell>
          <cell r="N1944">
            <v>0</v>
          </cell>
          <cell r="O1944">
            <v>1</v>
          </cell>
          <cell r="P1944">
            <v>0</v>
          </cell>
          <cell r="Q1944">
            <v>0</v>
          </cell>
          <cell r="R1944">
            <v>0</v>
          </cell>
          <cell r="S1944">
            <v>2</v>
          </cell>
          <cell r="T1944">
            <v>30.4</v>
          </cell>
        </row>
        <row r="1945">
          <cell r="G1945" t="str">
            <v>64301-AFA1-9000-GY011</v>
          </cell>
          <cell r="H1945" t="str">
            <v>NON-FAST</v>
          </cell>
          <cell r="I1945" t="str">
            <v>Dead Stock</v>
          </cell>
          <cell r="J1945" t="str">
            <v>Pcs</v>
          </cell>
          <cell r="K1945">
            <v>15.2</v>
          </cell>
          <cell r="L1945">
            <v>1</v>
          </cell>
          <cell r="M1945">
            <v>0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1</v>
          </cell>
          <cell r="T1945">
            <v>15.2</v>
          </cell>
        </row>
        <row r="1946">
          <cell r="G1946" t="str">
            <v>64305-AFA1-9000-B004</v>
          </cell>
          <cell r="H1946" t="str">
            <v>NON-FAST</v>
          </cell>
          <cell r="I1946" t="str">
            <v>Dead Stock</v>
          </cell>
          <cell r="J1946" t="str">
            <v>Pcs</v>
          </cell>
          <cell r="K1946">
            <v>10.65</v>
          </cell>
          <cell r="L1946">
            <v>1</v>
          </cell>
          <cell r="M1946">
            <v>0</v>
          </cell>
          <cell r="N1946">
            <v>0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1</v>
          </cell>
          <cell r="T1946">
            <v>10.65</v>
          </cell>
        </row>
        <row r="1947">
          <cell r="G1947" t="str">
            <v>64305-AFA1-9000-GY011</v>
          </cell>
          <cell r="H1947" t="str">
            <v>NON-FAST</v>
          </cell>
          <cell r="I1947" t="str">
            <v>Dead Stock</v>
          </cell>
          <cell r="J1947" t="str">
            <v>Pcs</v>
          </cell>
          <cell r="K1947">
            <v>10.65</v>
          </cell>
          <cell r="L1947">
            <v>1</v>
          </cell>
          <cell r="M1947">
            <v>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1</v>
          </cell>
          <cell r="T1947">
            <v>10.65</v>
          </cell>
        </row>
        <row r="1948">
          <cell r="G1948" t="str">
            <v>64306-AFA1-9000-CR001</v>
          </cell>
          <cell r="H1948" t="str">
            <v>NON-FAST</v>
          </cell>
          <cell r="I1948" t="str">
            <v>Dead Stock</v>
          </cell>
          <cell r="J1948" t="str">
            <v>Pcs</v>
          </cell>
          <cell r="K1948">
            <v>4.32</v>
          </cell>
          <cell r="L1948">
            <v>1</v>
          </cell>
          <cell r="M1948">
            <v>0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1</v>
          </cell>
          <cell r="T1948">
            <v>4.32</v>
          </cell>
        </row>
        <row r="1949">
          <cell r="G1949" t="str">
            <v>64306-AFA1-9000-B004</v>
          </cell>
          <cell r="H1949" t="str">
            <v>NON-FAST</v>
          </cell>
          <cell r="I1949" t="str">
            <v>Dead Stock</v>
          </cell>
          <cell r="J1949" t="str">
            <v>Pcs</v>
          </cell>
          <cell r="K1949">
            <v>4.32</v>
          </cell>
          <cell r="L1949">
            <v>1</v>
          </cell>
          <cell r="M1949">
            <v>0</v>
          </cell>
          <cell r="N1949">
            <v>0</v>
          </cell>
          <cell r="O1949">
            <v>0</v>
          </cell>
          <cell r="P1949">
            <v>0</v>
          </cell>
          <cell r="Q1949">
            <v>0</v>
          </cell>
          <cell r="R1949">
            <v>0</v>
          </cell>
          <cell r="S1949">
            <v>1</v>
          </cell>
          <cell r="T1949">
            <v>4.32</v>
          </cell>
        </row>
        <row r="1950">
          <cell r="G1950" t="str">
            <v>64306-AFA1-9000-GY011</v>
          </cell>
          <cell r="H1950" t="str">
            <v>NON-FAST</v>
          </cell>
          <cell r="I1950" t="str">
            <v>Dead Stock</v>
          </cell>
          <cell r="J1950" t="str">
            <v>Pcs</v>
          </cell>
          <cell r="K1950">
            <v>4.32</v>
          </cell>
          <cell r="L1950">
            <v>1</v>
          </cell>
          <cell r="M1950">
            <v>0</v>
          </cell>
          <cell r="N1950">
            <v>0</v>
          </cell>
          <cell r="O1950">
            <v>0</v>
          </cell>
          <cell r="P1950">
            <v>0</v>
          </cell>
          <cell r="Q1950">
            <v>0</v>
          </cell>
          <cell r="R1950">
            <v>0</v>
          </cell>
          <cell r="S1950">
            <v>1</v>
          </cell>
          <cell r="T1950">
            <v>4.32</v>
          </cell>
        </row>
        <row r="1951">
          <cell r="G1951" t="str">
            <v>83750-AFA1-9000-B004</v>
          </cell>
          <cell r="H1951" t="str">
            <v>NON-FAST</v>
          </cell>
          <cell r="I1951" t="str">
            <v>Dead Stock</v>
          </cell>
          <cell r="J1951" t="str">
            <v>Pcs</v>
          </cell>
          <cell r="K1951">
            <v>4.0199999999999996</v>
          </cell>
          <cell r="L1951">
            <v>1</v>
          </cell>
          <cell r="M1951">
            <v>1</v>
          </cell>
          <cell r="N1951">
            <v>0</v>
          </cell>
          <cell r="O1951">
            <v>1</v>
          </cell>
          <cell r="P1951">
            <v>0</v>
          </cell>
          <cell r="Q1951">
            <v>0</v>
          </cell>
          <cell r="R1951">
            <v>0</v>
          </cell>
          <cell r="S1951">
            <v>2</v>
          </cell>
          <cell r="T1951">
            <v>8.0399999999999991</v>
          </cell>
        </row>
        <row r="1952">
          <cell r="G1952" t="str">
            <v>83750-AFA1-9000-GY011</v>
          </cell>
          <cell r="H1952" t="str">
            <v>NON-FAST</v>
          </cell>
          <cell r="I1952" t="str">
            <v>Dead Stock</v>
          </cell>
          <cell r="J1952" t="str">
            <v>Pcs</v>
          </cell>
          <cell r="K1952">
            <v>4.0199999999999996</v>
          </cell>
          <cell r="L1952">
            <v>1</v>
          </cell>
          <cell r="M1952">
            <v>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1</v>
          </cell>
          <cell r="T1952">
            <v>4.0199999999999996</v>
          </cell>
        </row>
        <row r="1953">
          <cell r="G1953" t="str">
            <v>83600-AFA1-9000-CR001</v>
          </cell>
          <cell r="H1953" t="str">
            <v>NON-FAST</v>
          </cell>
          <cell r="I1953" t="str">
            <v>Dead Stock</v>
          </cell>
          <cell r="J1953" t="str">
            <v>Pcs</v>
          </cell>
          <cell r="K1953">
            <v>12.19</v>
          </cell>
          <cell r="L1953">
            <v>2</v>
          </cell>
          <cell r="M1953">
            <v>0</v>
          </cell>
          <cell r="N1953">
            <v>0</v>
          </cell>
          <cell r="O1953">
            <v>0</v>
          </cell>
          <cell r="P1953">
            <v>0</v>
          </cell>
          <cell r="Q1953">
            <v>0</v>
          </cell>
          <cell r="R1953">
            <v>0</v>
          </cell>
          <cell r="S1953">
            <v>2</v>
          </cell>
          <cell r="T1953">
            <v>24.38</v>
          </cell>
        </row>
        <row r="1954">
          <cell r="G1954" t="str">
            <v>83600-AFA1-9000-B004</v>
          </cell>
          <cell r="H1954" t="str">
            <v>NON-FAST</v>
          </cell>
          <cell r="I1954" t="str">
            <v>Dead Stock</v>
          </cell>
          <cell r="J1954" t="str">
            <v>Pcs</v>
          </cell>
          <cell r="K1954">
            <v>12.19</v>
          </cell>
          <cell r="L1954">
            <v>2</v>
          </cell>
          <cell r="M1954">
            <v>0</v>
          </cell>
          <cell r="N1954">
            <v>0</v>
          </cell>
          <cell r="O1954">
            <v>0</v>
          </cell>
          <cell r="P1954">
            <v>0</v>
          </cell>
          <cell r="Q1954">
            <v>0</v>
          </cell>
          <cell r="R1954">
            <v>0</v>
          </cell>
          <cell r="S1954">
            <v>2</v>
          </cell>
          <cell r="T1954">
            <v>24.38</v>
          </cell>
        </row>
        <row r="1955">
          <cell r="G1955" t="str">
            <v>83600-AFA1-9000-GY011</v>
          </cell>
          <cell r="H1955" t="str">
            <v>NON-FAST</v>
          </cell>
          <cell r="I1955" t="str">
            <v>Dead Stock</v>
          </cell>
          <cell r="J1955" t="str">
            <v>Pcs</v>
          </cell>
          <cell r="K1955">
            <v>12.19</v>
          </cell>
          <cell r="L1955">
            <v>1</v>
          </cell>
          <cell r="M1955">
            <v>0</v>
          </cell>
          <cell r="N1955">
            <v>0</v>
          </cell>
          <cell r="O1955">
            <v>0</v>
          </cell>
          <cell r="P1955">
            <v>0</v>
          </cell>
          <cell r="Q1955">
            <v>0</v>
          </cell>
          <cell r="R1955">
            <v>0</v>
          </cell>
          <cell r="S1955">
            <v>1</v>
          </cell>
          <cell r="T1955">
            <v>12.19</v>
          </cell>
        </row>
        <row r="1956">
          <cell r="G1956" t="str">
            <v>83500-AFA1-9000-CR001</v>
          </cell>
          <cell r="H1956" t="str">
            <v>NON-FAST</v>
          </cell>
          <cell r="I1956" t="str">
            <v>Dead Stock</v>
          </cell>
          <cell r="J1956" t="str">
            <v>Pcs</v>
          </cell>
          <cell r="K1956">
            <v>12.19</v>
          </cell>
          <cell r="L1956">
            <v>2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2</v>
          </cell>
          <cell r="T1956">
            <v>24.38</v>
          </cell>
        </row>
        <row r="1957">
          <cell r="G1957" t="str">
            <v>83500-AFA1-9000-B004</v>
          </cell>
          <cell r="H1957" t="str">
            <v>NON-FAST</v>
          </cell>
          <cell r="I1957" t="str">
            <v>Dead Stock</v>
          </cell>
          <cell r="J1957" t="str">
            <v>Pcs</v>
          </cell>
          <cell r="K1957">
            <v>12.19</v>
          </cell>
          <cell r="L1957">
            <v>2</v>
          </cell>
          <cell r="M1957">
            <v>0</v>
          </cell>
          <cell r="N1957">
            <v>0</v>
          </cell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2</v>
          </cell>
          <cell r="T1957">
            <v>24.38</v>
          </cell>
        </row>
        <row r="1958">
          <cell r="G1958" t="str">
            <v>83500-AFA1-9000-GY011</v>
          </cell>
          <cell r="H1958" t="str">
            <v>NON-FAST</v>
          </cell>
          <cell r="I1958" t="str">
            <v>Dead Stock</v>
          </cell>
          <cell r="J1958" t="str">
            <v>Pcs</v>
          </cell>
          <cell r="K1958">
            <v>12.19</v>
          </cell>
          <cell r="L1958">
            <v>1</v>
          </cell>
          <cell r="M1958">
            <v>0</v>
          </cell>
          <cell r="N1958">
            <v>0</v>
          </cell>
          <cell r="O1958">
            <v>0</v>
          </cell>
          <cell r="P1958">
            <v>0</v>
          </cell>
          <cell r="Q1958">
            <v>0</v>
          </cell>
          <cell r="R1958">
            <v>0</v>
          </cell>
          <cell r="S1958">
            <v>1</v>
          </cell>
          <cell r="T1958">
            <v>12.19</v>
          </cell>
        </row>
        <row r="1959">
          <cell r="G1959" t="str">
            <v>83756-AFA1-9000</v>
          </cell>
          <cell r="H1959" t="str">
            <v>NON-FAST</v>
          </cell>
          <cell r="I1959" t="str">
            <v>Dead Stock</v>
          </cell>
          <cell r="J1959" t="str">
            <v>Pcs</v>
          </cell>
          <cell r="K1959">
            <v>2.41</v>
          </cell>
          <cell r="L1959">
            <v>5</v>
          </cell>
          <cell r="M1959">
            <v>0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5</v>
          </cell>
          <cell r="T1959">
            <v>12.05</v>
          </cell>
        </row>
        <row r="1960">
          <cell r="G1960" t="str">
            <v>64303-AFA1-9000</v>
          </cell>
          <cell r="H1960" t="str">
            <v>NON-FAST</v>
          </cell>
          <cell r="I1960" t="str">
            <v>Dead Stock</v>
          </cell>
          <cell r="J1960" t="str">
            <v>Pcs</v>
          </cell>
          <cell r="K1960">
            <v>3.11</v>
          </cell>
          <cell r="L1960">
            <v>4</v>
          </cell>
          <cell r="M1960">
            <v>0</v>
          </cell>
          <cell r="N1960">
            <v>0</v>
          </cell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4</v>
          </cell>
          <cell r="T1960">
            <v>12.44</v>
          </cell>
        </row>
        <row r="1961">
          <cell r="G1961" t="str">
            <v>83601-AFA1-9000</v>
          </cell>
          <cell r="H1961" t="str">
            <v>NON-FAST</v>
          </cell>
          <cell r="I1961" t="str">
            <v>Dead Stock</v>
          </cell>
          <cell r="J1961" t="str">
            <v>Pcs</v>
          </cell>
          <cell r="K1961">
            <v>1.84</v>
          </cell>
          <cell r="L1961">
            <v>5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0</v>
          </cell>
          <cell r="R1961">
            <v>0</v>
          </cell>
          <cell r="S1961">
            <v>5</v>
          </cell>
          <cell r="T1961">
            <v>9.2000000000000011</v>
          </cell>
        </row>
        <row r="1962">
          <cell r="G1962" t="str">
            <v>83501-AFA1-9000</v>
          </cell>
          <cell r="H1962" t="str">
            <v>NON-FAST</v>
          </cell>
          <cell r="I1962" t="str">
            <v>Dead Stock</v>
          </cell>
          <cell r="J1962" t="str">
            <v>Set</v>
          </cell>
          <cell r="K1962">
            <v>1.84</v>
          </cell>
          <cell r="L1962">
            <v>2</v>
          </cell>
          <cell r="M1962">
            <v>0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2</v>
          </cell>
          <cell r="T1962">
            <v>3.68</v>
          </cell>
        </row>
        <row r="1963">
          <cell r="G1963" t="str">
            <v>8370-AFA1-9000-W002/8370-AFA1-9000-CR001</v>
          </cell>
          <cell r="H1963" t="str">
            <v>NON-FAST</v>
          </cell>
          <cell r="I1963" t="str">
            <v>Dead Stock</v>
          </cell>
          <cell r="J1963" t="str">
            <v>Pcs</v>
          </cell>
          <cell r="K1963">
            <v>8.75</v>
          </cell>
          <cell r="L1963">
            <v>1</v>
          </cell>
          <cell r="M1963">
            <v>0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1</v>
          </cell>
          <cell r="T1963">
            <v>8.75</v>
          </cell>
        </row>
        <row r="1964">
          <cell r="G1964" t="str">
            <v>86100-M154-000005</v>
          </cell>
          <cell r="H1964" t="str">
            <v>NON-FAST</v>
          </cell>
          <cell r="I1964" t="str">
            <v>Dead Stock</v>
          </cell>
          <cell r="J1964" t="str">
            <v>Pcs</v>
          </cell>
          <cell r="K1964">
            <v>177.07</v>
          </cell>
          <cell r="L1964">
            <v>1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1</v>
          </cell>
          <cell r="T1964">
            <v>177.07</v>
          </cell>
        </row>
        <row r="1965">
          <cell r="G1965" t="str">
            <v>87100-M154-000005</v>
          </cell>
          <cell r="H1965" t="str">
            <v>NON-FAST</v>
          </cell>
          <cell r="I1965" t="str">
            <v>Dead Stock</v>
          </cell>
          <cell r="J1965" t="str">
            <v>Pcs</v>
          </cell>
          <cell r="K1965">
            <v>74.12</v>
          </cell>
          <cell r="L1965">
            <v>1</v>
          </cell>
          <cell r="M1965">
            <v>0</v>
          </cell>
          <cell r="N1965">
            <v>0</v>
          </cell>
          <cell r="O1965">
            <v>0</v>
          </cell>
          <cell r="P1965">
            <v>0</v>
          </cell>
          <cell r="Q1965">
            <v>0</v>
          </cell>
          <cell r="R1965">
            <v>0</v>
          </cell>
          <cell r="S1965">
            <v>1</v>
          </cell>
          <cell r="T1965">
            <v>74.12</v>
          </cell>
        </row>
        <row r="1966">
          <cell r="G1966" t="str">
            <v>72301-M154-010001</v>
          </cell>
          <cell r="H1966" t="str">
            <v>NON-FAST</v>
          </cell>
          <cell r="I1966" t="str">
            <v>Dead Stock</v>
          </cell>
          <cell r="J1966" t="str">
            <v>Pcs</v>
          </cell>
          <cell r="K1966">
            <v>10.14</v>
          </cell>
          <cell r="L1966">
            <v>5</v>
          </cell>
          <cell r="M1966">
            <v>0</v>
          </cell>
          <cell r="N1966">
            <v>0</v>
          </cell>
          <cell r="O1966">
            <v>0</v>
          </cell>
          <cell r="P1966">
            <v>0</v>
          </cell>
          <cell r="Q1966">
            <v>0</v>
          </cell>
          <cell r="R1966">
            <v>0</v>
          </cell>
          <cell r="S1966">
            <v>5</v>
          </cell>
          <cell r="T1966">
            <v>50.7</v>
          </cell>
        </row>
        <row r="1967">
          <cell r="G1967" t="str">
            <v>72201-M154-010001</v>
          </cell>
          <cell r="H1967" t="str">
            <v>NON-FAST</v>
          </cell>
          <cell r="I1967" t="str">
            <v>Dead Stock</v>
          </cell>
          <cell r="J1967" t="str">
            <v>Pcs</v>
          </cell>
          <cell r="K1967">
            <v>11.92</v>
          </cell>
          <cell r="L1967">
            <v>5</v>
          </cell>
          <cell r="M1967">
            <v>0</v>
          </cell>
          <cell r="N1967">
            <v>0</v>
          </cell>
          <cell r="O1967">
            <v>0</v>
          </cell>
          <cell r="P1967">
            <v>0</v>
          </cell>
          <cell r="Q1967">
            <v>0</v>
          </cell>
          <cell r="R1967">
            <v>0</v>
          </cell>
          <cell r="S1967">
            <v>5</v>
          </cell>
          <cell r="T1967">
            <v>59.6</v>
          </cell>
        </row>
        <row r="1968">
          <cell r="G1968" t="str">
            <v>72020-M154-000002</v>
          </cell>
          <cell r="H1968" t="str">
            <v>NON-FAST</v>
          </cell>
          <cell r="I1968" t="str">
            <v>Dead Stock</v>
          </cell>
          <cell r="J1968" t="str">
            <v>Pcs</v>
          </cell>
          <cell r="K1968">
            <v>1.77</v>
          </cell>
          <cell r="L1968">
            <v>2</v>
          </cell>
          <cell r="M1968">
            <v>0</v>
          </cell>
          <cell r="N1968">
            <v>0</v>
          </cell>
          <cell r="O1968">
            <v>0</v>
          </cell>
          <cell r="P1968">
            <v>0</v>
          </cell>
          <cell r="Q1968">
            <v>0</v>
          </cell>
          <cell r="R1968">
            <v>0</v>
          </cell>
          <cell r="S1968">
            <v>2</v>
          </cell>
          <cell r="T1968">
            <v>3.54</v>
          </cell>
        </row>
        <row r="1969">
          <cell r="G1969" t="str">
            <v>72010-M154-000002</v>
          </cell>
          <cell r="H1969" t="str">
            <v>NON-FAST</v>
          </cell>
          <cell r="I1969" t="str">
            <v>Dead Stock</v>
          </cell>
          <cell r="J1969" t="str">
            <v>Pcs</v>
          </cell>
          <cell r="K1969">
            <v>1.1000000000000001</v>
          </cell>
          <cell r="L1969">
            <v>2</v>
          </cell>
          <cell r="M1969">
            <v>0</v>
          </cell>
          <cell r="N1969">
            <v>0</v>
          </cell>
          <cell r="O1969">
            <v>0</v>
          </cell>
          <cell r="P1969">
            <v>0</v>
          </cell>
          <cell r="Q1969">
            <v>0</v>
          </cell>
          <cell r="R1969">
            <v>0</v>
          </cell>
          <cell r="S1969">
            <v>2</v>
          </cell>
          <cell r="T1969">
            <v>2.2000000000000002</v>
          </cell>
        </row>
        <row r="1970">
          <cell r="G1970" t="str">
            <v>69120-M154-010001</v>
          </cell>
          <cell r="H1970" t="str">
            <v>NON-FAST</v>
          </cell>
          <cell r="I1970" t="str">
            <v>Dead Stock</v>
          </cell>
          <cell r="J1970" t="str">
            <v>Pcs</v>
          </cell>
          <cell r="K1970">
            <v>17.54</v>
          </cell>
          <cell r="L1970">
            <v>1</v>
          </cell>
          <cell r="M1970">
            <v>0</v>
          </cell>
          <cell r="N1970">
            <v>0</v>
          </cell>
          <cell r="O1970">
            <v>0</v>
          </cell>
          <cell r="P1970">
            <v>0</v>
          </cell>
          <cell r="Q1970">
            <v>0</v>
          </cell>
          <cell r="R1970">
            <v>0</v>
          </cell>
          <cell r="S1970">
            <v>1</v>
          </cell>
          <cell r="T1970">
            <v>17.54</v>
          </cell>
        </row>
        <row r="1971">
          <cell r="G1971" t="str">
            <v>69126-M154-020001</v>
          </cell>
          <cell r="H1971" t="str">
            <v>NON-FAST</v>
          </cell>
          <cell r="I1971" t="str">
            <v>Dead Stock</v>
          </cell>
          <cell r="J1971" t="str">
            <v>Pcs</v>
          </cell>
          <cell r="K1971">
            <v>5.28</v>
          </cell>
          <cell r="L1971">
            <v>5</v>
          </cell>
          <cell r="M1971">
            <v>0</v>
          </cell>
          <cell r="N1971">
            <v>0</v>
          </cell>
          <cell r="O1971">
            <v>0</v>
          </cell>
          <cell r="P1971">
            <v>0</v>
          </cell>
          <cell r="Q1971">
            <v>0</v>
          </cell>
          <cell r="R1971">
            <v>0</v>
          </cell>
          <cell r="S1971">
            <v>5</v>
          </cell>
          <cell r="T1971">
            <v>26.400000000000002</v>
          </cell>
        </row>
        <row r="1972">
          <cell r="G1972" t="str">
            <v>69110-M154-010001</v>
          </cell>
          <cell r="H1972" t="str">
            <v>NON-FAST</v>
          </cell>
          <cell r="I1972" t="str">
            <v>Dead Stock</v>
          </cell>
          <cell r="J1972" t="str">
            <v>Pcs</v>
          </cell>
          <cell r="K1972">
            <v>18.75</v>
          </cell>
          <cell r="L1972">
            <v>1</v>
          </cell>
          <cell r="M1972">
            <v>0</v>
          </cell>
          <cell r="N1972">
            <v>0</v>
          </cell>
          <cell r="O1972">
            <v>0</v>
          </cell>
          <cell r="P1972">
            <v>0</v>
          </cell>
          <cell r="Q1972">
            <v>0</v>
          </cell>
          <cell r="R1972">
            <v>0</v>
          </cell>
          <cell r="S1972">
            <v>1</v>
          </cell>
          <cell r="T1972">
            <v>18.75</v>
          </cell>
        </row>
        <row r="1973">
          <cell r="G1973" t="str">
            <v>63005-M154-000002</v>
          </cell>
          <cell r="H1973" t="str">
            <v>NON-FAST</v>
          </cell>
          <cell r="I1973" t="str">
            <v>Dead Stock</v>
          </cell>
          <cell r="J1973" t="str">
            <v>Pcs</v>
          </cell>
          <cell r="K1973">
            <v>8.98</v>
          </cell>
          <cell r="L1973">
            <v>2</v>
          </cell>
          <cell r="M1973">
            <v>0</v>
          </cell>
          <cell r="N1973">
            <v>0</v>
          </cell>
          <cell r="O1973">
            <v>0</v>
          </cell>
          <cell r="P1973">
            <v>0</v>
          </cell>
          <cell r="Q1973">
            <v>0</v>
          </cell>
          <cell r="R1973">
            <v>0</v>
          </cell>
          <cell r="S1973">
            <v>2</v>
          </cell>
          <cell r="T1973">
            <v>17.96</v>
          </cell>
        </row>
        <row r="1974">
          <cell r="G1974" t="str">
            <v>63004-M154-000001</v>
          </cell>
          <cell r="H1974" t="str">
            <v>NON-FAST</v>
          </cell>
          <cell r="I1974" t="str">
            <v>Dead Stock</v>
          </cell>
          <cell r="J1974" t="str">
            <v>Pcs</v>
          </cell>
          <cell r="K1974">
            <v>7.43</v>
          </cell>
          <cell r="L1974">
            <v>2</v>
          </cell>
          <cell r="M1974">
            <v>0</v>
          </cell>
          <cell r="N1974">
            <v>0</v>
          </cell>
          <cell r="O1974">
            <v>0</v>
          </cell>
          <cell r="P1974">
            <v>0</v>
          </cell>
          <cell r="Q1974">
            <v>0</v>
          </cell>
          <cell r="R1974">
            <v>0</v>
          </cell>
          <cell r="S1974">
            <v>2</v>
          </cell>
          <cell r="T1974">
            <v>14.86</v>
          </cell>
        </row>
        <row r="1975">
          <cell r="G1975" t="str">
            <v>63006-M154-000001</v>
          </cell>
          <cell r="H1975" t="str">
            <v>NON-FAST</v>
          </cell>
          <cell r="I1975" t="str">
            <v>Dead Stock</v>
          </cell>
          <cell r="J1975" t="str">
            <v>Pcs</v>
          </cell>
          <cell r="K1975">
            <v>1.41</v>
          </cell>
          <cell r="L1975">
            <v>2</v>
          </cell>
          <cell r="M1975">
            <v>0</v>
          </cell>
          <cell r="N1975">
            <v>0</v>
          </cell>
          <cell r="O1975">
            <v>0</v>
          </cell>
          <cell r="P1975">
            <v>0</v>
          </cell>
          <cell r="Q1975">
            <v>0</v>
          </cell>
          <cell r="R1975">
            <v>0</v>
          </cell>
          <cell r="S1975">
            <v>2</v>
          </cell>
          <cell r="T1975">
            <v>2.82</v>
          </cell>
        </row>
        <row r="1976">
          <cell r="G1976" t="str">
            <v>63007-M154-000001</v>
          </cell>
          <cell r="H1976" t="str">
            <v>NON-FAST</v>
          </cell>
          <cell r="I1976" t="str">
            <v>Dead Stock</v>
          </cell>
          <cell r="J1976" t="str">
            <v>Pcs</v>
          </cell>
          <cell r="K1976">
            <v>4.79</v>
          </cell>
          <cell r="L1976">
            <v>2</v>
          </cell>
          <cell r="M1976">
            <v>0</v>
          </cell>
          <cell r="N1976">
            <v>0</v>
          </cell>
          <cell r="O1976">
            <v>0</v>
          </cell>
          <cell r="P1976">
            <v>0</v>
          </cell>
          <cell r="Q1976">
            <v>0</v>
          </cell>
          <cell r="R1976">
            <v>0</v>
          </cell>
          <cell r="S1976">
            <v>2</v>
          </cell>
          <cell r="T1976">
            <v>9.58</v>
          </cell>
        </row>
        <row r="1977">
          <cell r="G1977" t="str">
            <v>63003-M154-000001</v>
          </cell>
          <cell r="H1977" t="str">
            <v>NON-FAST</v>
          </cell>
          <cell r="I1977" t="str">
            <v>Dead Stock</v>
          </cell>
          <cell r="J1977" t="str">
            <v>Pcs</v>
          </cell>
          <cell r="K1977">
            <v>1.21</v>
          </cell>
          <cell r="L1977">
            <v>2</v>
          </cell>
          <cell r="M1977">
            <v>0</v>
          </cell>
          <cell r="N1977">
            <v>0</v>
          </cell>
          <cell r="O1977">
            <v>0</v>
          </cell>
          <cell r="P1977">
            <v>0</v>
          </cell>
          <cell r="Q1977">
            <v>0</v>
          </cell>
          <cell r="R1977">
            <v>0</v>
          </cell>
          <cell r="S1977">
            <v>2</v>
          </cell>
          <cell r="T1977">
            <v>2.42</v>
          </cell>
        </row>
        <row r="1978">
          <cell r="G1978" t="str">
            <v>63003-M154-010001</v>
          </cell>
          <cell r="H1978" t="str">
            <v>NON-FAST</v>
          </cell>
          <cell r="I1978" t="str">
            <v>Dead Stock</v>
          </cell>
          <cell r="J1978" t="str">
            <v>Pcs</v>
          </cell>
          <cell r="K1978">
            <v>1.21</v>
          </cell>
          <cell r="L1978">
            <v>2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2</v>
          </cell>
          <cell r="T1978">
            <v>2.42</v>
          </cell>
        </row>
        <row r="1979">
          <cell r="G1979" t="str">
            <v>63001-M154-000002</v>
          </cell>
          <cell r="H1979" t="str">
            <v>NON-FAST</v>
          </cell>
          <cell r="I1979" t="str">
            <v>Dead Stock</v>
          </cell>
          <cell r="J1979" t="str">
            <v>Set</v>
          </cell>
          <cell r="K1979">
            <v>73.08</v>
          </cell>
          <cell r="L1979">
            <v>1</v>
          </cell>
          <cell r="M1979">
            <v>1</v>
          </cell>
          <cell r="N1979">
            <v>0</v>
          </cell>
          <cell r="O1979">
            <v>1</v>
          </cell>
          <cell r="P1979">
            <v>0</v>
          </cell>
          <cell r="Q1979">
            <v>0</v>
          </cell>
          <cell r="R1979">
            <v>0</v>
          </cell>
          <cell r="S1979">
            <v>2</v>
          </cell>
          <cell r="T1979">
            <v>146.16</v>
          </cell>
        </row>
        <row r="1980">
          <cell r="G1980" t="str">
            <v>63002-M154-000001</v>
          </cell>
          <cell r="H1980" t="str">
            <v>NON-FAST</v>
          </cell>
          <cell r="I1980" t="str">
            <v>Dead Stock</v>
          </cell>
          <cell r="J1980" t="str">
            <v>Pcs</v>
          </cell>
          <cell r="K1980">
            <v>1.41</v>
          </cell>
          <cell r="L1980">
            <v>2</v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2</v>
          </cell>
          <cell r="T1980">
            <v>2.82</v>
          </cell>
        </row>
        <row r="1981">
          <cell r="G1981" t="str">
            <v>63002-M154-010001</v>
          </cell>
          <cell r="H1981" t="str">
            <v>NON-FAST</v>
          </cell>
          <cell r="I1981" t="str">
            <v>Dead Stock</v>
          </cell>
          <cell r="J1981" t="str">
            <v>Pcs</v>
          </cell>
          <cell r="K1981">
            <v>1.41</v>
          </cell>
          <cell r="L1981">
            <v>2</v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  <cell r="R1981">
            <v>0</v>
          </cell>
          <cell r="S1981">
            <v>2</v>
          </cell>
          <cell r="T1981">
            <v>2.82</v>
          </cell>
        </row>
        <row r="1982">
          <cell r="G1982" t="str">
            <v>62001-M154-000001</v>
          </cell>
          <cell r="H1982" t="str">
            <v>NON-FAST</v>
          </cell>
          <cell r="I1982" t="str">
            <v>Dead Stock</v>
          </cell>
          <cell r="J1982" t="str">
            <v>Pcs</v>
          </cell>
          <cell r="K1982">
            <v>8.74</v>
          </cell>
          <cell r="L1982">
            <v>2</v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  <cell r="R1982">
            <v>0</v>
          </cell>
          <cell r="S1982">
            <v>2</v>
          </cell>
          <cell r="T1982">
            <v>17.48</v>
          </cell>
        </row>
        <row r="1983">
          <cell r="G1983" t="str">
            <v>62006-M154-000002</v>
          </cell>
          <cell r="H1983" t="str">
            <v>NON-FAST</v>
          </cell>
          <cell r="I1983" t="str">
            <v>Dead Stock</v>
          </cell>
          <cell r="J1983" t="str">
            <v>Pcs</v>
          </cell>
          <cell r="K1983">
            <v>34.049999999999997</v>
          </cell>
          <cell r="L1983">
            <v>2</v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2</v>
          </cell>
          <cell r="T1983">
            <v>68.099999999999994</v>
          </cell>
        </row>
        <row r="1984">
          <cell r="G1984" t="str">
            <v>63025-M154-000001</v>
          </cell>
          <cell r="H1984" t="str">
            <v>NON-FAST</v>
          </cell>
          <cell r="I1984" t="str">
            <v>Dead Stock</v>
          </cell>
          <cell r="J1984" t="str">
            <v>Pcs</v>
          </cell>
          <cell r="K1984">
            <v>2.95</v>
          </cell>
          <cell r="L1984">
            <v>2</v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  <cell r="R1984">
            <v>0</v>
          </cell>
          <cell r="S1984">
            <v>2</v>
          </cell>
          <cell r="T1984">
            <v>5.9</v>
          </cell>
        </row>
        <row r="1985">
          <cell r="G1985" t="str">
            <v>62005-M154-000001</v>
          </cell>
          <cell r="H1985" t="str">
            <v>NON-FAST</v>
          </cell>
          <cell r="I1985" t="str">
            <v>Dead Stock</v>
          </cell>
          <cell r="J1985" t="str">
            <v>Pcs</v>
          </cell>
          <cell r="K1985">
            <v>15.53</v>
          </cell>
          <cell r="L1985">
            <v>1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1</v>
          </cell>
          <cell r="T1985">
            <v>15.53</v>
          </cell>
        </row>
        <row r="1986">
          <cell r="G1986" t="str">
            <v>62005-M154-000005</v>
          </cell>
          <cell r="H1986" t="str">
            <v>NON-FAST</v>
          </cell>
          <cell r="I1986" t="str">
            <v>Dead Stock</v>
          </cell>
          <cell r="J1986" t="str">
            <v>Pcs</v>
          </cell>
          <cell r="K1986">
            <v>15.53</v>
          </cell>
          <cell r="L1986">
            <v>2</v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  <cell r="R1986">
            <v>0</v>
          </cell>
          <cell r="S1986">
            <v>2</v>
          </cell>
          <cell r="T1986">
            <v>31.06</v>
          </cell>
        </row>
        <row r="1987">
          <cell r="G1987" t="str">
            <v>62004-M154-000001</v>
          </cell>
          <cell r="H1987" t="str">
            <v>NON-FAST</v>
          </cell>
          <cell r="I1987" t="str">
            <v>Dead Stock</v>
          </cell>
          <cell r="J1987" t="str">
            <v>Pcs</v>
          </cell>
          <cell r="K1987">
            <v>15.53</v>
          </cell>
          <cell r="L1987">
            <v>1</v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  <cell r="R1987">
            <v>0</v>
          </cell>
          <cell r="S1987">
            <v>1</v>
          </cell>
          <cell r="T1987">
            <v>15.53</v>
          </cell>
        </row>
        <row r="1988">
          <cell r="G1988" t="str">
            <v>62004-M154-000005</v>
          </cell>
          <cell r="H1988" t="str">
            <v>NON-FAST</v>
          </cell>
          <cell r="I1988" t="str">
            <v>Dead Stock</v>
          </cell>
          <cell r="J1988" t="str">
            <v>Pcs</v>
          </cell>
          <cell r="K1988">
            <v>15.53</v>
          </cell>
          <cell r="L1988">
            <v>2</v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  <cell r="R1988">
            <v>0</v>
          </cell>
          <cell r="S1988">
            <v>2</v>
          </cell>
          <cell r="T1988">
            <v>31.06</v>
          </cell>
        </row>
        <row r="1989">
          <cell r="G1989" t="str">
            <v>62002-M154-000001</v>
          </cell>
          <cell r="H1989" t="str">
            <v>NON-FAST</v>
          </cell>
          <cell r="I1989" t="str">
            <v>Dead Stock</v>
          </cell>
          <cell r="J1989" t="str">
            <v>Pcs</v>
          </cell>
          <cell r="K1989">
            <v>15.97</v>
          </cell>
          <cell r="L1989">
            <v>1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1</v>
          </cell>
          <cell r="T1989">
            <v>15.97</v>
          </cell>
        </row>
        <row r="1990">
          <cell r="G1990" t="str">
            <v>62002-M154-000005</v>
          </cell>
          <cell r="H1990" t="str">
            <v>NON-FAST</v>
          </cell>
          <cell r="I1990" t="str">
            <v>Dead Stock</v>
          </cell>
          <cell r="J1990" t="str">
            <v>Pcs</v>
          </cell>
          <cell r="K1990">
            <v>15.97</v>
          </cell>
          <cell r="L1990">
            <v>2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2</v>
          </cell>
          <cell r="T1990">
            <v>31.94</v>
          </cell>
        </row>
        <row r="1991">
          <cell r="G1991" t="str">
            <v>62003-M154-000004</v>
          </cell>
          <cell r="H1991" t="str">
            <v>NON-FAST</v>
          </cell>
          <cell r="I1991" t="str">
            <v>Dead Stock</v>
          </cell>
          <cell r="J1991" t="str">
            <v>Pcs</v>
          </cell>
          <cell r="K1991">
            <v>35.82</v>
          </cell>
          <cell r="L1991">
            <v>2</v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  <cell r="R1991">
            <v>0</v>
          </cell>
          <cell r="S1991">
            <v>2</v>
          </cell>
          <cell r="T1991">
            <v>71.64</v>
          </cell>
        </row>
        <row r="1992">
          <cell r="G1992" t="str">
            <v>62008-M154-000002</v>
          </cell>
          <cell r="H1992" t="str">
            <v>NON-FAST</v>
          </cell>
          <cell r="I1992" t="str">
            <v>Dead Stock</v>
          </cell>
          <cell r="J1992" t="str">
            <v>Pcs</v>
          </cell>
          <cell r="K1992">
            <v>2.64</v>
          </cell>
          <cell r="L1992">
            <v>2</v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  <cell r="R1992">
            <v>0</v>
          </cell>
          <cell r="S1992">
            <v>2</v>
          </cell>
          <cell r="T1992">
            <v>5.28</v>
          </cell>
        </row>
        <row r="1993">
          <cell r="G1993" t="str">
            <v>61110-M154-000001</v>
          </cell>
          <cell r="H1993" t="str">
            <v>NON-FAST</v>
          </cell>
          <cell r="I1993" t="str">
            <v>Dead Stock</v>
          </cell>
          <cell r="J1993" t="str">
            <v>Pcs</v>
          </cell>
          <cell r="K1993">
            <v>2.68</v>
          </cell>
          <cell r="L1993">
            <v>2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2</v>
          </cell>
          <cell r="T1993">
            <v>5.36</v>
          </cell>
        </row>
        <row r="1994">
          <cell r="G1994" t="str">
            <v>07002-M154-000001</v>
          </cell>
          <cell r="H1994" t="str">
            <v>NON-FAST</v>
          </cell>
          <cell r="I1994" t="str">
            <v>Dead Stock</v>
          </cell>
          <cell r="J1994" t="str">
            <v>Pcs</v>
          </cell>
          <cell r="K1994">
            <v>5.69</v>
          </cell>
          <cell r="L1994">
            <v>2</v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  <cell r="R1994">
            <v>0</v>
          </cell>
          <cell r="S1994">
            <v>2</v>
          </cell>
          <cell r="T1994">
            <v>11.38</v>
          </cell>
        </row>
        <row r="1995">
          <cell r="G1995" t="str">
            <v>84003-M154-000002</v>
          </cell>
          <cell r="H1995" t="str">
            <v>NON-FAST</v>
          </cell>
          <cell r="I1995" t="str">
            <v>Dead Stock</v>
          </cell>
          <cell r="J1995" t="str">
            <v>Pcs</v>
          </cell>
          <cell r="K1995">
            <v>1.17</v>
          </cell>
          <cell r="L1995">
            <v>2</v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  <cell r="R1995">
            <v>0</v>
          </cell>
          <cell r="S1995">
            <v>2</v>
          </cell>
          <cell r="T1995">
            <v>2.34</v>
          </cell>
        </row>
        <row r="1996">
          <cell r="G1996" t="str">
            <v>71106-0000-120001</v>
          </cell>
          <cell r="H1996" t="str">
            <v>NON-FAST</v>
          </cell>
          <cell r="I1996" t="str">
            <v>Dead Stock</v>
          </cell>
          <cell r="J1996" t="str">
            <v>Pcs</v>
          </cell>
          <cell r="K1996">
            <v>0.7</v>
          </cell>
          <cell r="L1996">
            <v>4</v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  <cell r="R1996">
            <v>0</v>
          </cell>
          <cell r="S1996">
            <v>4</v>
          </cell>
          <cell r="T1996">
            <v>2.8</v>
          </cell>
        </row>
        <row r="1997">
          <cell r="G1997" t="str">
            <v>71120-M154-010001</v>
          </cell>
          <cell r="H1997" t="str">
            <v>NON-FAST</v>
          </cell>
          <cell r="I1997" t="str">
            <v>Dead Stock</v>
          </cell>
          <cell r="J1997" t="str">
            <v>Pcs</v>
          </cell>
          <cell r="K1997">
            <v>44.83</v>
          </cell>
          <cell r="L1997">
            <v>4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4</v>
          </cell>
          <cell r="T1997">
            <v>179.32</v>
          </cell>
        </row>
        <row r="1998">
          <cell r="G1998" t="str">
            <v>71205-M154-000001</v>
          </cell>
          <cell r="H1998" t="str">
            <v>NON-FAST</v>
          </cell>
          <cell r="I1998" t="str">
            <v>Dead Stock</v>
          </cell>
          <cell r="J1998" t="str">
            <v>Pcs</v>
          </cell>
          <cell r="K1998">
            <v>4.25</v>
          </cell>
          <cell r="L1998">
            <v>4</v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  <cell r="R1998">
            <v>0</v>
          </cell>
          <cell r="S1998">
            <v>4</v>
          </cell>
          <cell r="T1998">
            <v>17</v>
          </cell>
        </row>
        <row r="1999">
          <cell r="G1999" t="str">
            <v>63011-M154-000002</v>
          </cell>
          <cell r="H1999" t="str">
            <v>NON-FAST</v>
          </cell>
          <cell r="I1999" t="str">
            <v>Dead Stock</v>
          </cell>
          <cell r="J1999" t="str">
            <v>Pcs</v>
          </cell>
          <cell r="K1999">
            <v>22.2</v>
          </cell>
          <cell r="L1999">
            <v>2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2</v>
          </cell>
          <cell r="T1999">
            <v>44.4</v>
          </cell>
        </row>
        <row r="2000">
          <cell r="G2000" t="str">
            <v>71135-H206-00001X</v>
          </cell>
          <cell r="H2000" t="str">
            <v>NON-FAST</v>
          </cell>
          <cell r="I2000" t="str">
            <v>Dead Stock</v>
          </cell>
          <cell r="J2000" t="str">
            <v>Pcs</v>
          </cell>
          <cell r="K2000">
            <v>0.14000000000000001</v>
          </cell>
          <cell r="L2000">
            <v>4</v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  <cell r="R2000">
            <v>0</v>
          </cell>
          <cell r="S2000">
            <v>4</v>
          </cell>
          <cell r="T2000">
            <v>0.56000000000000005</v>
          </cell>
        </row>
        <row r="2001">
          <cell r="G2001" t="str">
            <v>87360-M154-000001</v>
          </cell>
          <cell r="H2001" t="str">
            <v>NON-FAST</v>
          </cell>
          <cell r="I2001" t="str">
            <v>Dead Stock</v>
          </cell>
          <cell r="J2001" t="str">
            <v>Pcs</v>
          </cell>
          <cell r="K2001">
            <v>45.94</v>
          </cell>
          <cell r="L2001">
            <v>3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0</v>
          </cell>
          <cell r="S2001">
            <v>3</v>
          </cell>
          <cell r="T2001">
            <v>137.82</v>
          </cell>
        </row>
        <row r="2002">
          <cell r="G2002" t="str">
            <v>34200-M154-000002</v>
          </cell>
          <cell r="H2002" t="str">
            <v>NON-FAST</v>
          </cell>
          <cell r="I2002" t="str">
            <v>Dead Stock</v>
          </cell>
          <cell r="J2002" t="str">
            <v>Pcs</v>
          </cell>
          <cell r="K2002">
            <v>56.71</v>
          </cell>
          <cell r="L2002">
            <v>3</v>
          </cell>
          <cell r="M2002">
            <v>0</v>
          </cell>
          <cell r="N2002">
            <v>0</v>
          </cell>
          <cell r="O2002">
            <v>0</v>
          </cell>
          <cell r="P2002">
            <v>0</v>
          </cell>
          <cell r="Q2002">
            <v>0</v>
          </cell>
          <cell r="R2002">
            <v>0</v>
          </cell>
          <cell r="S2002">
            <v>3</v>
          </cell>
          <cell r="T2002">
            <v>170.13</v>
          </cell>
        </row>
        <row r="2003">
          <cell r="G2003" t="str">
            <v>34100-M154-000002</v>
          </cell>
          <cell r="H2003" t="str">
            <v>NON-FAST</v>
          </cell>
          <cell r="I2003" t="str">
            <v>Dead Stock</v>
          </cell>
          <cell r="J2003" t="str">
            <v>Pcs</v>
          </cell>
          <cell r="K2003">
            <v>56.71</v>
          </cell>
          <cell r="L2003">
            <v>3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3</v>
          </cell>
          <cell r="T2003">
            <v>170.13</v>
          </cell>
        </row>
        <row r="2004">
          <cell r="G2004" t="str">
            <v>53002-M154-000001</v>
          </cell>
          <cell r="H2004" t="str">
            <v>NON-FAST</v>
          </cell>
          <cell r="I2004" t="str">
            <v>Dead Stock</v>
          </cell>
          <cell r="J2004" t="str">
            <v>Pcs</v>
          </cell>
          <cell r="K2004">
            <v>44.86</v>
          </cell>
          <cell r="L2004">
            <v>2</v>
          </cell>
          <cell r="M2004">
            <v>0</v>
          </cell>
          <cell r="N2004">
            <v>0</v>
          </cell>
          <cell r="O2004">
            <v>0</v>
          </cell>
          <cell r="P2004">
            <v>0</v>
          </cell>
          <cell r="Q2004">
            <v>0</v>
          </cell>
          <cell r="R2004">
            <v>0</v>
          </cell>
          <cell r="S2004">
            <v>2</v>
          </cell>
          <cell r="T2004">
            <v>89.72</v>
          </cell>
        </row>
        <row r="2005">
          <cell r="G2005" t="str">
            <v>53004-M154-000001</v>
          </cell>
          <cell r="H2005" t="str">
            <v>NON-FAST</v>
          </cell>
          <cell r="I2005" t="str">
            <v>Dead Stock</v>
          </cell>
          <cell r="J2005" t="str">
            <v>Pcs</v>
          </cell>
          <cell r="K2005">
            <v>53.1</v>
          </cell>
          <cell r="L2005">
            <v>2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2</v>
          </cell>
          <cell r="T2005">
            <v>106.2</v>
          </cell>
        </row>
        <row r="2006">
          <cell r="G2006" t="str">
            <v>5305P-M154-000003</v>
          </cell>
          <cell r="H2006" t="str">
            <v>NON-FAST</v>
          </cell>
          <cell r="I2006" t="str">
            <v>Dead Stock</v>
          </cell>
          <cell r="J2006" t="str">
            <v>Pcs</v>
          </cell>
          <cell r="K2006">
            <v>8.24</v>
          </cell>
          <cell r="L2006">
            <v>5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5</v>
          </cell>
          <cell r="T2006">
            <v>41.2</v>
          </cell>
        </row>
        <row r="2007">
          <cell r="G2007" t="str">
            <v>51103-M154-000001</v>
          </cell>
          <cell r="H2007" t="str">
            <v>NON-FAST</v>
          </cell>
          <cell r="I2007" t="str">
            <v>Dead Stock</v>
          </cell>
          <cell r="J2007" t="str">
            <v>Pcs</v>
          </cell>
          <cell r="K2007">
            <v>64.91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</row>
        <row r="2008">
          <cell r="G2008" t="str">
            <v>53001-M154-000002</v>
          </cell>
          <cell r="H2008" t="str">
            <v>NON-FAST</v>
          </cell>
          <cell r="I2008" t="str">
            <v>Dead Stock</v>
          </cell>
          <cell r="J2008" t="str">
            <v>Pcs</v>
          </cell>
          <cell r="K2008">
            <v>90.22</v>
          </cell>
          <cell r="L2008">
            <v>5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5</v>
          </cell>
          <cell r="T2008">
            <v>451.1</v>
          </cell>
        </row>
        <row r="2009">
          <cell r="G2009" t="str">
            <v>51222-M154-000002</v>
          </cell>
          <cell r="H2009" t="str">
            <v>NON-FAST</v>
          </cell>
          <cell r="I2009" t="str">
            <v>Dead Stock</v>
          </cell>
          <cell r="J2009" t="str">
            <v>Pcs</v>
          </cell>
          <cell r="K2009">
            <v>3.72</v>
          </cell>
          <cell r="L2009">
            <v>2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2</v>
          </cell>
          <cell r="T2009">
            <v>7.44</v>
          </cell>
        </row>
        <row r="2010">
          <cell r="G2010" t="str">
            <v>51222-M154-010002</v>
          </cell>
          <cell r="H2010" t="str">
            <v>NON-FAST</v>
          </cell>
          <cell r="I2010" t="str">
            <v>Dead Stock</v>
          </cell>
          <cell r="J2010" t="str">
            <v>Pcs</v>
          </cell>
          <cell r="K2010">
            <v>3.98</v>
          </cell>
          <cell r="L2010">
            <v>2</v>
          </cell>
          <cell r="M2010">
            <v>0</v>
          </cell>
          <cell r="N2010">
            <v>0</v>
          </cell>
          <cell r="O2010">
            <v>0</v>
          </cell>
          <cell r="P2010">
            <v>0</v>
          </cell>
          <cell r="Q2010">
            <v>0</v>
          </cell>
          <cell r="R2010">
            <v>0</v>
          </cell>
          <cell r="S2010">
            <v>2</v>
          </cell>
          <cell r="T2010">
            <v>7.96</v>
          </cell>
        </row>
        <row r="2011">
          <cell r="G2011" t="str">
            <v>5320T-M154-000003</v>
          </cell>
          <cell r="H2011" t="str">
            <v>NON-FAST</v>
          </cell>
          <cell r="I2011" t="str">
            <v>Dead Stock</v>
          </cell>
          <cell r="J2011" t="str">
            <v>Pcs</v>
          </cell>
          <cell r="K2011">
            <v>7.7</v>
          </cell>
          <cell r="L2011">
            <v>1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1</v>
          </cell>
          <cell r="T2011">
            <v>7.7</v>
          </cell>
        </row>
        <row r="2012">
          <cell r="G2012" t="str">
            <v>51203-M154-000001</v>
          </cell>
          <cell r="H2012" t="str">
            <v>NON-FAST</v>
          </cell>
          <cell r="I2012" t="str">
            <v>Dead Stock</v>
          </cell>
          <cell r="J2012" t="str">
            <v>Pcs</v>
          </cell>
          <cell r="K2012">
            <v>70.77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</row>
        <row r="2013">
          <cell r="G2013" t="str">
            <v>53003-M154-000002</v>
          </cell>
          <cell r="H2013" t="str">
            <v>NON-FAST</v>
          </cell>
          <cell r="I2013" t="str">
            <v>Dead Stock</v>
          </cell>
          <cell r="J2013" t="str">
            <v>Pcs</v>
          </cell>
          <cell r="K2013">
            <v>20.09</v>
          </cell>
          <cell r="L2013">
            <v>5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5</v>
          </cell>
          <cell r="T2013">
            <v>100.45</v>
          </cell>
        </row>
        <row r="2014">
          <cell r="G2014" t="str">
            <v>42218-M154-000001</v>
          </cell>
          <cell r="H2014" t="str">
            <v>NON-FAST</v>
          </cell>
          <cell r="I2014" t="str">
            <v>Dead Stock</v>
          </cell>
          <cell r="J2014" t="str">
            <v>Pcs</v>
          </cell>
          <cell r="K2014">
            <v>11.85</v>
          </cell>
          <cell r="L2014">
            <v>2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2</v>
          </cell>
          <cell r="T2014">
            <v>23.7</v>
          </cell>
        </row>
        <row r="2015">
          <cell r="G2015" t="str">
            <v>42217-M154-000001</v>
          </cell>
          <cell r="H2015" t="str">
            <v>NON-FAST</v>
          </cell>
          <cell r="I2015" t="str">
            <v>Dead Stock</v>
          </cell>
          <cell r="J2015" t="str">
            <v>Pcs</v>
          </cell>
          <cell r="K2015">
            <v>11.85</v>
          </cell>
          <cell r="L2015">
            <v>2</v>
          </cell>
          <cell r="M2015">
            <v>0</v>
          </cell>
          <cell r="N2015">
            <v>0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2</v>
          </cell>
          <cell r="T2015">
            <v>23.7</v>
          </cell>
        </row>
        <row r="2016">
          <cell r="G2016" t="str">
            <v>62015-M154-010001</v>
          </cell>
          <cell r="H2016" t="str">
            <v>NON-FAST</v>
          </cell>
          <cell r="I2016" t="str">
            <v>Dead Stock</v>
          </cell>
          <cell r="J2016" t="str">
            <v>Pcs</v>
          </cell>
          <cell r="K2016">
            <v>11.85</v>
          </cell>
          <cell r="L2016">
            <v>1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1</v>
          </cell>
          <cell r="T2016">
            <v>11.85</v>
          </cell>
        </row>
        <row r="2017">
          <cell r="G2017" t="str">
            <v>62015-M154-000001</v>
          </cell>
          <cell r="H2017" t="str">
            <v>NON-FAST</v>
          </cell>
          <cell r="I2017" t="str">
            <v>Dead Stock</v>
          </cell>
          <cell r="J2017" t="str">
            <v>Pcs</v>
          </cell>
          <cell r="K2017">
            <v>11.85</v>
          </cell>
          <cell r="L2017">
            <v>1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1</v>
          </cell>
          <cell r="T2017">
            <v>11.85</v>
          </cell>
        </row>
        <row r="2018">
          <cell r="G2018" t="str">
            <v>62021-M154-000001</v>
          </cell>
          <cell r="H2018" t="str">
            <v>NON-FAST</v>
          </cell>
          <cell r="I2018" t="str">
            <v>Dead Stock</v>
          </cell>
          <cell r="J2018" t="str">
            <v>Pcs</v>
          </cell>
          <cell r="K2018">
            <v>2.85</v>
          </cell>
          <cell r="L2018">
            <v>1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1</v>
          </cell>
          <cell r="T2018">
            <v>2.85</v>
          </cell>
        </row>
        <row r="2019">
          <cell r="G2019" t="str">
            <v>62020-M154-000001</v>
          </cell>
          <cell r="H2019" t="str">
            <v>NON-FAST</v>
          </cell>
          <cell r="I2019" t="str">
            <v>Dead Stock</v>
          </cell>
          <cell r="J2019" t="str">
            <v>Pcs</v>
          </cell>
          <cell r="K2019">
            <v>2.1800000000000002</v>
          </cell>
          <cell r="L2019">
            <v>1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1</v>
          </cell>
          <cell r="T2019">
            <v>2.1800000000000002</v>
          </cell>
        </row>
        <row r="2020">
          <cell r="G2020" t="str">
            <v>17970-0000-040002</v>
          </cell>
          <cell r="H2020" t="str">
            <v>NON-FAST</v>
          </cell>
          <cell r="I2020" t="str">
            <v>Dead Stock</v>
          </cell>
          <cell r="J2020" t="str">
            <v>Pcs</v>
          </cell>
          <cell r="K2020">
            <v>58.55</v>
          </cell>
          <cell r="L2020">
            <v>2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2</v>
          </cell>
          <cell r="T2020">
            <v>117.1</v>
          </cell>
        </row>
        <row r="2021">
          <cell r="G2021" t="str">
            <v>85430-M154-000002</v>
          </cell>
          <cell r="H2021" t="str">
            <v>NON-FAST</v>
          </cell>
          <cell r="I2021" t="str">
            <v>Dead Stock</v>
          </cell>
          <cell r="J2021" t="str">
            <v>Pcs</v>
          </cell>
          <cell r="K2021">
            <v>17.91</v>
          </cell>
          <cell r="L2021">
            <v>2</v>
          </cell>
          <cell r="M2021">
            <v>0</v>
          </cell>
          <cell r="N2021">
            <v>0</v>
          </cell>
          <cell r="O2021">
            <v>0</v>
          </cell>
          <cell r="P2021">
            <v>0</v>
          </cell>
          <cell r="Q2021">
            <v>0</v>
          </cell>
          <cell r="R2021">
            <v>0</v>
          </cell>
          <cell r="S2021">
            <v>2</v>
          </cell>
          <cell r="T2021">
            <v>35.82</v>
          </cell>
        </row>
        <row r="2022">
          <cell r="G2022" t="str">
            <v>86860-M154-000001</v>
          </cell>
          <cell r="H2022" t="str">
            <v>NON-FAST</v>
          </cell>
          <cell r="I2022" t="str">
            <v>Dead Stock</v>
          </cell>
          <cell r="J2022" t="str">
            <v>Pcs</v>
          </cell>
          <cell r="K2022">
            <v>4.75</v>
          </cell>
          <cell r="L2022">
            <v>2</v>
          </cell>
          <cell r="M2022">
            <v>0</v>
          </cell>
          <cell r="N2022">
            <v>0</v>
          </cell>
          <cell r="O2022">
            <v>0</v>
          </cell>
          <cell r="P2022">
            <v>0</v>
          </cell>
          <cell r="Q2022">
            <v>0</v>
          </cell>
          <cell r="R2022">
            <v>0</v>
          </cell>
          <cell r="S2022">
            <v>2</v>
          </cell>
          <cell r="T2022">
            <v>9.5</v>
          </cell>
        </row>
        <row r="2023">
          <cell r="G2023" t="str">
            <v>63021-M154-000001</v>
          </cell>
          <cell r="H2023" t="str">
            <v>NON-FAST</v>
          </cell>
          <cell r="I2023" t="str">
            <v>Dead Stock</v>
          </cell>
          <cell r="J2023" t="str">
            <v>Pcs</v>
          </cell>
          <cell r="K2023">
            <v>13.79</v>
          </cell>
          <cell r="L2023">
            <v>1</v>
          </cell>
          <cell r="M2023">
            <v>0</v>
          </cell>
          <cell r="N2023">
            <v>0</v>
          </cell>
          <cell r="O2023">
            <v>0</v>
          </cell>
          <cell r="P2023">
            <v>0</v>
          </cell>
          <cell r="Q2023">
            <v>0</v>
          </cell>
          <cell r="R2023">
            <v>0</v>
          </cell>
          <cell r="S2023">
            <v>1</v>
          </cell>
          <cell r="T2023">
            <v>13.79</v>
          </cell>
        </row>
        <row r="2024">
          <cell r="G2024" t="str">
            <v>63021-M154-000005</v>
          </cell>
          <cell r="H2024" t="str">
            <v>NON-FAST</v>
          </cell>
          <cell r="I2024" t="str">
            <v>Dead Stock</v>
          </cell>
          <cell r="J2024" t="str">
            <v>Pcs</v>
          </cell>
          <cell r="K2024">
            <v>13.79</v>
          </cell>
          <cell r="L2024">
            <v>1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1</v>
          </cell>
          <cell r="T2024">
            <v>13.79</v>
          </cell>
        </row>
        <row r="2025">
          <cell r="G2025" t="str">
            <v>63020-M154-000001</v>
          </cell>
          <cell r="H2025" t="str">
            <v>NON-FAST</v>
          </cell>
          <cell r="I2025" t="str">
            <v>Dead Stock</v>
          </cell>
          <cell r="J2025" t="str">
            <v>Pcs</v>
          </cell>
          <cell r="K2025">
            <v>13.83</v>
          </cell>
          <cell r="L2025">
            <v>1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1</v>
          </cell>
          <cell r="T2025">
            <v>13.83</v>
          </cell>
        </row>
        <row r="2026">
          <cell r="G2026" t="str">
            <v>63020-M154-000005</v>
          </cell>
          <cell r="H2026" t="str">
            <v>NON-FAST</v>
          </cell>
          <cell r="I2026" t="str">
            <v>Dead Stock</v>
          </cell>
          <cell r="J2026" t="str">
            <v>Pcs</v>
          </cell>
          <cell r="K2026">
            <v>13.83</v>
          </cell>
          <cell r="L2026">
            <v>2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0</v>
          </cell>
          <cell r="R2026">
            <v>0</v>
          </cell>
          <cell r="S2026">
            <v>2</v>
          </cell>
          <cell r="T2026">
            <v>27.66</v>
          </cell>
        </row>
        <row r="2027">
          <cell r="G2027" t="str">
            <v>63012-M154-000001</v>
          </cell>
          <cell r="H2027" t="str">
            <v>NON-FAST</v>
          </cell>
          <cell r="I2027" t="str">
            <v>Dead Stock</v>
          </cell>
          <cell r="J2027" t="str">
            <v>Pcs</v>
          </cell>
          <cell r="K2027">
            <v>6.9</v>
          </cell>
          <cell r="L2027">
            <v>2</v>
          </cell>
          <cell r="M2027">
            <v>0</v>
          </cell>
          <cell r="N2027">
            <v>0</v>
          </cell>
          <cell r="O2027">
            <v>0</v>
          </cell>
          <cell r="P2027">
            <v>0</v>
          </cell>
          <cell r="Q2027">
            <v>0</v>
          </cell>
          <cell r="R2027">
            <v>0</v>
          </cell>
          <cell r="S2027">
            <v>2</v>
          </cell>
          <cell r="T2027">
            <v>13.8</v>
          </cell>
        </row>
        <row r="2028">
          <cell r="G2028" t="str">
            <v>62023-M154-000002</v>
          </cell>
          <cell r="H2028" t="str">
            <v>NON-FAST</v>
          </cell>
          <cell r="I2028" t="str">
            <v>Dead Stock</v>
          </cell>
          <cell r="J2028" t="str">
            <v>Pcs</v>
          </cell>
          <cell r="K2028">
            <v>13.09</v>
          </cell>
          <cell r="L2028">
            <v>1</v>
          </cell>
          <cell r="M2028">
            <v>0</v>
          </cell>
          <cell r="N2028">
            <v>0</v>
          </cell>
          <cell r="O2028">
            <v>0</v>
          </cell>
          <cell r="P2028">
            <v>0</v>
          </cell>
          <cell r="Q2028">
            <v>0</v>
          </cell>
          <cell r="R2028">
            <v>0</v>
          </cell>
          <cell r="S2028">
            <v>1</v>
          </cell>
          <cell r="T2028">
            <v>13.09</v>
          </cell>
        </row>
        <row r="2029">
          <cell r="G2029" t="str">
            <v>63017-M154-000001</v>
          </cell>
          <cell r="H2029" t="str">
            <v>NON-FAST</v>
          </cell>
          <cell r="I2029" t="str">
            <v>Dead Stock</v>
          </cell>
          <cell r="J2029" t="str">
            <v>Pcs</v>
          </cell>
          <cell r="K2029">
            <v>29.63</v>
          </cell>
          <cell r="L2029">
            <v>1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0</v>
          </cell>
          <cell r="R2029">
            <v>0</v>
          </cell>
          <cell r="S2029">
            <v>1</v>
          </cell>
          <cell r="T2029">
            <v>29.63</v>
          </cell>
        </row>
        <row r="2030">
          <cell r="G2030" t="str">
            <v>63017-M154-000005</v>
          </cell>
          <cell r="H2030" t="str">
            <v>NON-FAST</v>
          </cell>
          <cell r="I2030" t="str">
            <v>Dead Stock</v>
          </cell>
          <cell r="J2030" t="str">
            <v>Pcs</v>
          </cell>
          <cell r="K2030">
            <v>29.56</v>
          </cell>
          <cell r="L2030">
            <v>2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2</v>
          </cell>
          <cell r="T2030">
            <v>59.12</v>
          </cell>
        </row>
        <row r="2031">
          <cell r="G2031" t="str">
            <v>63016-M154-000001</v>
          </cell>
          <cell r="H2031" t="str">
            <v>NON-FAST</v>
          </cell>
          <cell r="I2031" t="str">
            <v>Dead Stock</v>
          </cell>
          <cell r="J2031" t="str">
            <v>Pcs</v>
          </cell>
          <cell r="K2031">
            <v>29.56</v>
          </cell>
          <cell r="L2031">
            <v>2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2</v>
          </cell>
          <cell r="T2031">
            <v>59.12</v>
          </cell>
        </row>
        <row r="2032">
          <cell r="G2032" t="str">
            <v>63016-M154-000005</v>
          </cell>
          <cell r="H2032" t="str">
            <v>NON-FAST</v>
          </cell>
          <cell r="I2032" t="str">
            <v>Dead Stock</v>
          </cell>
          <cell r="J2032" t="str">
            <v>Pcs</v>
          </cell>
          <cell r="K2032">
            <v>29.63</v>
          </cell>
          <cell r="L2032">
            <v>2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2</v>
          </cell>
          <cell r="T2032">
            <v>59.26</v>
          </cell>
        </row>
        <row r="2033">
          <cell r="G2033" t="str">
            <v>63023-M154-000001</v>
          </cell>
          <cell r="H2033" t="str">
            <v>NON-FAST</v>
          </cell>
          <cell r="I2033" t="str">
            <v>Dead Stock</v>
          </cell>
          <cell r="J2033" t="str">
            <v>Pcs</v>
          </cell>
          <cell r="K2033">
            <v>6.9</v>
          </cell>
          <cell r="L2033">
            <v>1</v>
          </cell>
          <cell r="M2033">
            <v>0</v>
          </cell>
          <cell r="N2033">
            <v>0</v>
          </cell>
          <cell r="O2033">
            <v>0</v>
          </cell>
          <cell r="P2033">
            <v>0</v>
          </cell>
          <cell r="Q2033">
            <v>0</v>
          </cell>
          <cell r="R2033">
            <v>0</v>
          </cell>
          <cell r="S2033">
            <v>1</v>
          </cell>
          <cell r="T2033">
            <v>6.9</v>
          </cell>
        </row>
        <row r="2034">
          <cell r="G2034" t="str">
            <v>63023-M154-000005</v>
          </cell>
          <cell r="H2034" t="str">
            <v>NON-FAST</v>
          </cell>
          <cell r="I2034" t="str">
            <v>Dead Stock</v>
          </cell>
          <cell r="J2034" t="str">
            <v>Pcs</v>
          </cell>
          <cell r="K2034">
            <v>6.9</v>
          </cell>
          <cell r="L2034">
            <v>2</v>
          </cell>
          <cell r="M2034">
            <v>0</v>
          </cell>
          <cell r="N2034">
            <v>0</v>
          </cell>
          <cell r="O2034">
            <v>0</v>
          </cell>
          <cell r="P2034">
            <v>0</v>
          </cell>
          <cell r="Q2034">
            <v>0</v>
          </cell>
          <cell r="R2034">
            <v>0</v>
          </cell>
          <cell r="S2034">
            <v>2</v>
          </cell>
          <cell r="T2034">
            <v>13.8</v>
          </cell>
        </row>
        <row r="2035">
          <cell r="G2035" t="str">
            <v>63019-M154-000001</v>
          </cell>
          <cell r="H2035" t="str">
            <v>NON-FAST</v>
          </cell>
          <cell r="I2035" t="str">
            <v>Dead Stock</v>
          </cell>
          <cell r="J2035" t="str">
            <v>Pcs</v>
          </cell>
          <cell r="K2035">
            <v>1.37</v>
          </cell>
          <cell r="L2035">
            <v>1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1</v>
          </cell>
          <cell r="T2035">
            <v>1.37</v>
          </cell>
        </row>
        <row r="2036">
          <cell r="G2036" t="str">
            <v>63018-M154-000001</v>
          </cell>
          <cell r="H2036" t="str">
            <v>NON-FAST</v>
          </cell>
          <cell r="I2036" t="str">
            <v>Dead Stock</v>
          </cell>
          <cell r="J2036" t="str">
            <v>Pcs</v>
          </cell>
          <cell r="K2036">
            <v>1.37</v>
          </cell>
          <cell r="L2036">
            <v>1</v>
          </cell>
          <cell r="M2036">
            <v>0</v>
          </cell>
          <cell r="N2036">
            <v>0</v>
          </cell>
          <cell r="O2036">
            <v>0</v>
          </cell>
          <cell r="P2036">
            <v>0</v>
          </cell>
          <cell r="Q2036">
            <v>0</v>
          </cell>
          <cell r="R2036">
            <v>0</v>
          </cell>
          <cell r="S2036">
            <v>1</v>
          </cell>
          <cell r="T2036">
            <v>1.37</v>
          </cell>
        </row>
        <row r="2037">
          <cell r="G2037" t="str">
            <v>33300-M154-000002</v>
          </cell>
          <cell r="H2037" t="str">
            <v>NON-FAST</v>
          </cell>
          <cell r="I2037" t="str">
            <v>Dead Stock</v>
          </cell>
          <cell r="J2037" t="str">
            <v>Pcs</v>
          </cell>
          <cell r="K2037">
            <v>23.64</v>
          </cell>
          <cell r="L2037">
            <v>7</v>
          </cell>
          <cell r="M2037">
            <v>0</v>
          </cell>
          <cell r="N2037">
            <v>0</v>
          </cell>
          <cell r="O2037">
            <v>0</v>
          </cell>
          <cell r="P2037">
            <v>0</v>
          </cell>
          <cell r="Q2037">
            <v>0</v>
          </cell>
          <cell r="R2037">
            <v>0</v>
          </cell>
          <cell r="S2037">
            <v>7</v>
          </cell>
          <cell r="T2037">
            <v>165.48000000000002</v>
          </cell>
        </row>
        <row r="2038">
          <cell r="G2038" t="str">
            <v>86400-M154-000003</v>
          </cell>
          <cell r="H2038" t="str">
            <v>NON-FAST</v>
          </cell>
          <cell r="I2038" t="str">
            <v>Dead Stock</v>
          </cell>
          <cell r="J2038" t="str">
            <v>Pcs</v>
          </cell>
          <cell r="K2038">
            <v>9.4700000000000006</v>
          </cell>
          <cell r="L2038">
            <v>3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3</v>
          </cell>
          <cell r="T2038">
            <v>28.410000000000004</v>
          </cell>
        </row>
        <row r="2039">
          <cell r="G2039" t="str">
            <v>86300-M154-000003</v>
          </cell>
          <cell r="H2039" t="str">
            <v>NON-FAST</v>
          </cell>
          <cell r="I2039" t="str">
            <v>Dead Stock</v>
          </cell>
          <cell r="J2039" t="str">
            <v>Pcs</v>
          </cell>
          <cell r="K2039">
            <v>9.4700000000000006</v>
          </cell>
          <cell r="L2039">
            <v>3</v>
          </cell>
          <cell r="M2039">
            <v>0</v>
          </cell>
          <cell r="N2039">
            <v>0</v>
          </cell>
          <cell r="O2039">
            <v>0</v>
          </cell>
          <cell r="P2039">
            <v>0</v>
          </cell>
          <cell r="Q2039">
            <v>0</v>
          </cell>
          <cell r="R2039">
            <v>0</v>
          </cell>
          <cell r="S2039">
            <v>3</v>
          </cell>
          <cell r="T2039">
            <v>28.410000000000004</v>
          </cell>
        </row>
        <row r="2040">
          <cell r="G2040" t="str">
            <v>86200-M154-000003</v>
          </cell>
          <cell r="H2040" t="str">
            <v>NON-FAST</v>
          </cell>
          <cell r="I2040" t="str">
            <v>Dead Stock</v>
          </cell>
          <cell r="J2040" t="str">
            <v>Pcs</v>
          </cell>
          <cell r="K2040">
            <v>37.130000000000003</v>
          </cell>
          <cell r="L2040">
            <v>2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2</v>
          </cell>
          <cell r="T2040">
            <v>74.260000000000005</v>
          </cell>
        </row>
        <row r="2041">
          <cell r="G2041" t="str">
            <v>63022-M154-000001</v>
          </cell>
          <cell r="H2041" t="str">
            <v>NON-FAST</v>
          </cell>
          <cell r="I2041" t="str">
            <v>Dead Stock</v>
          </cell>
          <cell r="J2041" t="str">
            <v>Pcs</v>
          </cell>
          <cell r="K2041">
            <v>9.84</v>
          </cell>
          <cell r="L2041">
            <v>1</v>
          </cell>
          <cell r="M2041">
            <v>0</v>
          </cell>
          <cell r="N2041">
            <v>0</v>
          </cell>
          <cell r="O2041">
            <v>0</v>
          </cell>
          <cell r="P2041">
            <v>0</v>
          </cell>
          <cell r="Q2041">
            <v>0</v>
          </cell>
          <cell r="R2041">
            <v>0</v>
          </cell>
          <cell r="S2041">
            <v>1</v>
          </cell>
          <cell r="T2041">
            <v>9.84</v>
          </cell>
        </row>
        <row r="2042">
          <cell r="G2042" t="str">
            <v>63024-M154-000001</v>
          </cell>
          <cell r="H2042" t="str">
            <v>NON-FAST</v>
          </cell>
          <cell r="I2042" t="str">
            <v>Dead Stock</v>
          </cell>
          <cell r="J2042" t="str">
            <v>Pcs</v>
          </cell>
          <cell r="K2042">
            <v>3.05</v>
          </cell>
          <cell r="L2042">
            <v>1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1</v>
          </cell>
          <cell r="T2042">
            <v>3.05</v>
          </cell>
        </row>
        <row r="2043">
          <cell r="G2043" t="str">
            <v>81100-M954-0100</v>
          </cell>
          <cell r="H2043" t="str">
            <v>NON-FAST</v>
          </cell>
          <cell r="I2043" t="str">
            <v>Dead Stock</v>
          </cell>
          <cell r="J2043" t="str">
            <v>Pcs</v>
          </cell>
          <cell r="K2043">
            <v>20.05</v>
          </cell>
          <cell r="L2043">
            <v>2</v>
          </cell>
          <cell r="M2043">
            <v>0</v>
          </cell>
          <cell r="N2043">
            <v>0</v>
          </cell>
          <cell r="O2043">
            <v>0</v>
          </cell>
          <cell r="P2043">
            <v>0</v>
          </cell>
          <cell r="Q2043">
            <v>0</v>
          </cell>
          <cell r="R2043">
            <v>0</v>
          </cell>
          <cell r="S2043">
            <v>2</v>
          </cell>
          <cell r="T2043">
            <v>40.1</v>
          </cell>
        </row>
        <row r="2044">
          <cell r="G2044" t="str">
            <v>82290-M154-000002</v>
          </cell>
          <cell r="H2044" t="str">
            <v>NON-FAST</v>
          </cell>
          <cell r="I2044" t="str">
            <v>Dead Stock</v>
          </cell>
          <cell r="J2044" t="str">
            <v>Pcs</v>
          </cell>
          <cell r="K2044">
            <v>7.7</v>
          </cell>
          <cell r="L2044">
            <v>2</v>
          </cell>
          <cell r="M2044">
            <v>0</v>
          </cell>
          <cell r="N2044">
            <v>0</v>
          </cell>
          <cell r="O2044">
            <v>0</v>
          </cell>
          <cell r="P2044">
            <v>0</v>
          </cell>
          <cell r="Q2044">
            <v>0</v>
          </cell>
          <cell r="R2044">
            <v>0</v>
          </cell>
          <cell r="S2044">
            <v>2</v>
          </cell>
          <cell r="T2044">
            <v>15.4</v>
          </cell>
        </row>
        <row r="2045">
          <cell r="G2045" t="str">
            <v>84510-M154-000001</v>
          </cell>
          <cell r="H2045" t="str">
            <v>NON-FAST</v>
          </cell>
          <cell r="I2045" t="str">
            <v>Dead Stock</v>
          </cell>
          <cell r="J2045" t="str">
            <v>Pcs</v>
          </cell>
          <cell r="K2045">
            <v>36.090000000000003</v>
          </cell>
          <cell r="L2045">
            <v>2</v>
          </cell>
          <cell r="M2045">
            <v>0</v>
          </cell>
          <cell r="N2045">
            <v>0</v>
          </cell>
          <cell r="O2045">
            <v>0</v>
          </cell>
          <cell r="P2045">
            <v>0</v>
          </cell>
          <cell r="Q2045">
            <v>0</v>
          </cell>
          <cell r="R2045">
            <v>0</v>
          </cell>
          <cell r="S2045">
            <v>2</v>
          </cell>
          <cell r="T2045">
            <v>72.180000000000007</v>
          </cell>
        </row>
        <row r="2046">
          <cell r="G2046" t="str">
            <v>85520-M154-000001</v>
          </cell>
          <cell r="H2046" t="str">
            <v>NON-FAST</v>
          </cell>
          <cell r="I2046" t="str">
            <v>Dead Stock</v>
          </cell>
          <cell r="J2046" t="str">
            <v>Pcs</v>
          </cell>
          <cell r="K2046">
            <v>3.38</v>
          </cell>
          <cell r="L2046">
            <v>3</v>
          </cell>
          <cell r="M2046">
            <v>0</v>
          </cell>
          <cell r="N2046">
            <v>0</v>
          </cell>
          <cell r="O2046">
            <v>0</v>
          </cell>
          <cell r="P2046">
            <v>0</v>
          </cell>
          <cell r="Q2046">
            <v>0</v>
          </cell>
          <cell r="R2046">
            <v>0</v>
          </cell>
          <cell r="S2046">
            <v>3</v>
          </cell>
          <cell r="T2046">
            <v>10.14</v>
          </cell>
        </row>
        <row r="2047">
          <cell r="G2047" t="str">
            <v>85530-M154-000001</v>
          </cell>
          <cell r="H2047" t="str">
            <v>NON-FAST</v>
          </cell>
          <cell r="I2047" t="str">
            <v>Dead Stock</v>
          </cell>
          <cell r="J2047" t="str">
            <v>Pcs</v>
          </cell>
          <cell r="K2047">
            <v>2.81</v>
          </cell>
          <cell r="L2047">
            <v>3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0</v>
          </cell>
          <cell r="S2047">
            <v>3</v>
          </cell>
          <cell r="T2047">
            <v>8.43</v>
          </cell>
        </row>
        <row r="2048">
          <cell r="G2048" t="str">
            <v>63411-M154-000000</v>
          </cell>
          <cell r="H2048" t="str">
            <v>NON-FAST</v>
          </cell>
          <cell r="I2048" t="str">
            <v>Dead Stock</v>
          </cell>
          <cell r="J2048" t="str">
            <v>Pcs</v>
          </cell>
          <cell r="K2048">
            <v>6.7</v>
          </cell>
          <cell r="L2048">
            <v>2</v>
          </cell>
          <cell r="M2048">
            <v>0</v>
          </cell>
          <cell r="N2048">
            <v>0</v>
          </cell>
          <cell r="O2048">
            <v>0</v>
          </cell>
          <cell r="P2048">
            <v>0</v>
          </cell>
          <cell r="Q2048">
            <v>0</v>
          </cell>
          <cell r="R2048">
            <v>0</v>
          </cell>
          <cell r="S2048">
            <v>2</v>
          </cell>
          <cell r="T2048">
            <v>13.4</v>
          </cell>
        </row>
        <row r="2049">
          <cell r="G2049" t="str">
            <v>62007-M154-000002</v>
          </cell>
          <cell r="H2049" t="str">
            <v>NON-FAST</v>
          </cell>
          <cell r="I2049" t="str">
            <v>Dead Stock</v>
          </cell>
          <cell r="J2049" t="str">
            <v>Pcs</v>
          </cell>
          <cell r="K2049">
            <v>2.67</v>
          </cell>
          <cell r="L2049">
            <v>5</v>
          </cell>
          <cell r="M2049">
            <v>0</v>
          </cell>
          <cell r="N2049">
            <v>0</v>
          </cell>
          <cell r="O2049">
            <v>0</v>
          </cell>
          <cell r="P2049">
            <v>0</v>
          </cell>
          <cell r="Q2049">
            <v>0</v>
          </cell>
          <cell r="R2049">
            <v>0</v>
          </cell>
          <cell r="S2049">
            <v>5</v>
          </cell>
          <cell r="T2049">
            <v>13.35</v>
          </cell>
        </row>
        <row r="2050">
          <cell r="G2050" t="str">
            <v>63008-M154-000018</v>
          </cell>
          <cell r="H2050" t="str">
            <v>NON-FAST</v>
          </cell>
          <cell r="I2050" t="str">
            <v>Dead Stock</v>
          </cell>
          <cell r="J2050" t="str">
            <v>Pcs</v>
          </cell>
          <cell r="K2050">
            <v>8.5399999999999991</v>
          </cell>
          <cell r="L2050">
            <v>2</v>
          </cell>
          <cell r="M2050">
            <v>0</v>
          </cell>
          <cell r="N2050">
            <v>0</v>
          </cell>
          <cell r="O2050">
            <v>0</v>
          </cell>
          <cell r="P2050">
            <v>0</v>
          </cell>
          <cell r="Q2050">
            <v>0</v>
          </cell>
          <cell r="R2050">
            <v>0</v>
          </cell>
          <cell r="S2050">
            <v>2</v>
          </cell>
          <cell r="T2050">
            <v>17.079999999999998</v>
          </cell>
        </row>
        <row r="2051">
          <cell r="G2051" t="str">
            <v>63009-M154-000018</v>
          </cell>
          <cell r="H2051" t="str">
            <v>NON-FAST</v>
          </cell>
          <cell r="I2051" t="str">
            <v>Dead Stock</v>
          </cell>
          <cell r="J2051" t="str">
            <v>Pcs</v>
          </cell>
          <cell r="K2051">
            <v>8.5399999999999991</v>
          </cell>
          <cell r="L2051">
            <v>2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2</v>
          </cell>
          <cell r="T2051">
            <v>17.079999999999998</v>
          </cell>
        </row>
        <row r="2052">
          <cell r="G2052" t="str">
            <v>62019-M154-000007</v>
          </cell>
          <cell r="H2052" t="str">
            <v>NON-FAST</v>
          </cell>
          <cell r="I2052" t="str">
            <v>Dead Stock</v>
          </cell>
          <cell r="J2052" t="str">
            <v>Pcs</v>
          </cell>
          <cell r="K2052">
            <v>15.84</v>
          </cell>
          <cell r="L2052">
            <v>1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1</v>
          </cell>
          <cell r="T2052">
            <v>15.84</v>
          </cell>
        </row>
        <row r="2053">
          <cell r="G2053" t="str">
            <v>62018-M154-000007</v>
          </cell>
          <cell r="H2053" t="str">
            <v>NON-FAST</v>
          </cell>
          <cell r="I2053" t="str">
            <v>Dead Stock</v>
          </cell>
          <cell r="J2053" t="str">
            <v>Pcs</v>
          </cell>
          <cell r="K2053">
            <v>15.73</v>
          </cell>
          <cell r="L2053">
            <v>1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1</v>
          </cell>
          <cell r="T2053">
            <v>15.73</v>
          </cell>
        </row>
        <row r="2054">
          <cell r="G2054" t="str">
            <v>16000-I39Z-000002</v>
          </cell>
          <cell r="H2054" t="str">
            <v>NON-FAST</v>
          </cell>
          <cell r="I2054" t="str">
            <v>Dead Stock</v>
          </cell>
          <cell r="J2054" t="str">
            <v>Pcs</v>
          </cell>
          <cell r="K2054">
            <v>5.72</v>
          </cell>
          <cell r="L2054">
            <v>3</v>
          </cell>
          <cell r="M2054">
            <v>0</v>
          </cell>
          <cell r="N2054">
            <v>0</v>
          </cell>
          <cell r="O2054">
            <v>0</v>
          </cell>
          <cell r="P2054">
            <v>0</v>
          </cell>
          <cell r="Q2054">
            <v>0</v>
          </cell>
          <cell r="R2054">
            <v>0</v>
          </cell>
          <cell r="S2054">
            <v>3</v>
          </cell>
          <cell r="T2054">
            <v>17.16</v>
          </cell>
        </row>
        <row r="2055">
          <cell r="G2055" t="str">
            <v>17002-I1F1-000002</v>
          </cell>
          <cell r="H2055" t="str">
            <v>NON-FAST</v>
          </cell>
          <cell r="I2055" t="str">
            <v>Dead Stock</v>
          </cell>
          <cell r="J2055" t="str">
            <v>Pcs</v>
          </cell>
          <cell r="K2055">
            <v>8.5</v>
          </cell>
          <cell r="L2055">
            <v>4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4</v>
          </cell>
          <cell r="T2055">
            <v>34</v>
          </cell>
        </row>
        <row r="2056">
          <cell r="G2056" t="str">
            <v>17600-I0L4-000001</v>
          </cell>
          <cell r="H2056" t="str">
            <v>NON-FAST</v>
          </cell>
          <cell r="I2056" t="str">
            <v>Dead Stock</v>
          </cell>
          <cell r="J2056" t="str">
            <v>Pcs</v>
          </cell>
          <cell r="K2056">
            <v>21.02</v>
          </cell>
          <cell r="L2056">
            <v>3</v>
          </cell>
          <cell r="M2056">
            <v>0</v>
          </cell>
          <cell r="N2056">
            <v>0</v>
          </cell>
          <cell r="O2056">
            <v>0</v>
          </cell>
          <cell r="P2056">
            <v>0</v>
          </cell>
          <cell r="Q2056">
            <v>0</v>
          </cell>
          <cell r="R2056">
            <v>0</v>
          </cell>
          <cell r="S2056">
            <v>3</v>
          </cell>
          <cell r="T2056">
            <v>63.06</v>
          </cell>
        </row>
        <row r="2057">
          <cell r="G2057" t="str">
            <v>85600-I126-0500Q</v>
          </cell>
          <cell r="H2057" t="str">
            <v>NON-FAST</v>
          </cell>
          <cell r="I2057" t="str">
            <v>Dead Stock</v>
          </cell>
          <cell r="J2057" t="str">
            <v>Pcs</v>
          </cell>
          <cell r="K2057">
            <v>1.81</v>
          </cell>
          <cell r="L2057">
            <v>3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3</v>
          </cell>
          <cell r="T2057">
            <v>5.43</v>
          </cell>
        </row>
        <row r="2058">
          <cell r="G2058" t="str">
            <v>85830-G321-0100Q</v>
          </cell>
          <cell r="H2058" t="str">
            <v>NON-FAST</v>
          </cell>
          <cell r="I2058" t="str">
            <v>Dead Stock</v>
          </cell>
          <cell r="J2058" t="str">
            <v>Pcs</v>
          </cell>
          <cell r="K2058">
            <v>0.14000000000000001</v>
          </cell>
          <cell r="L2058">
            <v>0</v>
          </cell>
          <cell r="M2058">
            <v>0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</row>
        <row r="2059">
          <cell r="G2059" t="str">
            <v>87200-I1F1-000002</v>
          </cell>
          <cell r="H2059" t="str">
            <v>NON-FAST</v>
          </cell>
          <cell r="I2059" t="str">
            <v>Dead Stock</v>
          </cell>
          <cell r="J2059" t="str">
            <v>Pcs</v>
          </cell>
          <cell r="K2059">
            <v>13.66</v>
          </cell>
          <cell r="L2059">
            <v>3</v>
          </cell>
          <cell r="M2059">
            <v>0</v>
          </cell>
          <cell r="N2059">
            <v>0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3</v>
          </cell>
          <cell r="T2059">
            <v>40.980000000000004</v>
          </cell>
        </row>
        <row r="2060">
          <cell r="G2060" t="str">
            <v>63005-I1F1-010000</v>
          </cell>
          <cell r="H2060" t="str">
            <v>NON-FAST</v>
          </cell>
          <cell r="I2060" t="str">
            <v>Dead Stock</v>
          </cell>
          <cell r="J2060" t="str">
            <v>Pcs</v>
          </cell>
          <cell r="K2060">
            <v>0.14000000000000001</v>
          </cell>
          <cell r="L2060">
            <v>3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3</v>
          </cell>
          <cell r="R2060">
            <v>3</v>
          </cell>
          <cell r="S2060">
            <v>0</v>
          </cell>
          <cell r="T2060">
            <v>0</v>
          </cell>
        </row>
        <row r="2061">
          <cell r="G2061" t="str">
            <v>61143-H327-0000Q</v>
          </cell>
          <cell r="H2061" t="str">
            <v>NON-FAST</v>
          </cell>
          <cell r="I2061" t="str">
            <v>Dead Stock</v>
          </cell>
          <cell r="J2061" t="str">
            <v>Pcs</v>
          </cell>
          <cell r="K2061">
            <v>0.14000000000000001</v>
          </cell>
          <cell r="L2061">
            <v>5</v>
          </cell>
          <cell r="M2061">
            <v>0</v>
          </cell>
          <cell r="N2061">
            <v>0</v>
          </cell>
          <cell r="O2061">
            <v>0</v>
          </cell>
          <cell r="P2061">
            <v>0</v>
          </cell>
          <cell r="Q2061">
            <v>2</v>
          </cell>
          <cell r="R2061">
            <v>2</v>
          </cell>
          <cell r="S2061">
            <v>3</v>
          </cell>
          <cell r="T2061">
            <v>0.42000000000000004</v>
          </cell>
        </row>
        <row r="2062">
          <cell r="G2062" t="str">
            <v>17983-0000-000002</v>
          </cell>
          <cell r="H2062" t="str">
            <v>NON-FAST</v>
          </cell>
          <cell r="I2062" t="str">
            <v>Dead Stock</v>
          </cell>
          <cell r="J2062" t="str">
            <v>Pcs</v>
          </cell>
          <cell r="K2062">
            <v>0.84</v>
          </cell>
          <cell r="L2062">
            <v>3</v>
          </cell>
          <cell r="M2062">
            <v>0</v>
          </cell>
          <cell r="N2062">
            <v>0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3</v>
          </cell>
          <cell r="T2062">
            <v>2.52</v>
          </cell>
        </row>
        <row r="2063">
          <cell r="G2063" t="str">
            <v>613140090DGT05090Q</v>
          </cell>
          <cell r="H2063" t="str">
            <v>NON-FAST</v>
          </cell>
          <cell r="I2063" t="str">
            <v>Dead Stock</v>
          </cell>
          <cell r="J2063" t="str">
            <v>Pcs</v>
          </cell>
          <cell r="K2063">
            <v>0.14000000000000001</v>
          </cell>
          <cell r="L2063">
            <v>7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7</v>
          </cell>
          <cell r="T2063">
            <v>0.98000000000000009</v>
          </cell>
        </row>
        <row r="2064">
          <cell r="G2064" t="str">
            <v>55030-0000-0000</v>
          </cell>
          <cell r="H2064" t="str">
            <v>NON-FAST</v>
          </cell>
          <cell r="I2064" t="str">
            <v>Dead Stock</v>
          </cell>
          <cell r="J2064" t="str">
            <v>Pcs</v>
          </cell>
          <cell r="K2064">
            <v>0.14000000000000001</v>
          </cell>
          <cell r="L2064">
            <v>7</v>
          </cell>
          <cell r="M2064">
            <v>0</v>
          </cell>
          <cell r="N2064">
            <v>0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7</v>
          </cell>
          <cell r="T2064">
            <v>0.98000000000000009</v>
          </cell>
        </row>
        <row r="2065">
          <cell r="G2065" t="str">
            <v>17001-I1F1-000002</v>
          </cell>
          <cell r="H2065" t="str">
            <v>NON-FAST</v>
          </cell>
          <cell r="I2065" t="str">
            <v>Dead Stock</v>
          </cell>
          <cell r="J2065" t="str">
            <v>Pcs</v>
          </cell>
          <cell r="K2065">
            <v>5.69</v>
          </cell>
          <cell r="L2065">
            <v>4</v>
          </cell>
          <cell r="M2065">
            <v>0</v>
          </cell>
          <cell r="N2065">
            <v>0</v>
          </cell>
          <cell r="O2065">
            <v>0</v>
          </cell>
          <cell r="P2065">
            <v>0</v>
          </cell>
          <cell r="Q2065">
            <v>0</v>
          </cell>
          <cell r="R2065">
            <v>0</v>
          </cell>
          <cell r="S2065">
            <v>4</v>
          </cell>
          <cell r="T2065">
            <v>22.76</v>
          </cell>
        </row>
        <row r="2066">
          <cell r="G2066" t="str">
            <v>41001-I1F1-000004</v>
          </cell>
          <cell r="H2066" t="str">
            <v>NON-FAST</v>
          </cell>
          <cell r="I2066" t="str">
            <v>Dead Stock</v>
          </cell>
          <cell r="J2066" t="str">
            <v>Pcs</v>
          </cell>
          <cell r="K2066">
            <v>22.66</v>
          </cell>
          <cell r="L2066">
            <v>3</v>
          </cell>
          <cell r="M2066">
            <v>0</v>
          </cell>
          <cell r="N2066">
            <v>0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3</v>
          </cell>
          <cell r="T2066">
            <v>67.98</v>
          </cell>
        </row>
        <row r="2067">
          <cell r="G2067" t="str">
            <v>41002-I1F1-000002</v>
          </cell>
          <cell r="H2067" t="str">
            <v>NON-FAST</v>
          </cell>
          <cell r="I2067" t="str">
            <v>Dead Stock</v>
          </cell>
          <cell r="J2067" t="str">
            <v>Pcs</v>
          </cell>
          <cell r="K2067">
            <v>10.98</v>
          </cell>
          <cell r="L2067">
            <v>3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0</v>
          </cell>
          <cell r="S2067">
            <v>3</v>
          </cell>
          <cell r="T2067">
            <v>32.94</v>
          </cell>
        </row>
        <row r="2068">
          <cell r="G2068" t="str">
            <v>62004-I1F1-000001</v>
          </cell>
          <cell r="H2068" t="str">
            <v>NON-FAST</v>
          </cell>
          <cell r="I2068" t="str">
            <v>Dead Stock</v>
          </cell>
          <cell r="J2068" t="str">
            <v>Pcs</v>
          </cell>
          <cell r="K2068">
            <v>8.1</v>
          </cell>
          <cell r="L2068">
            <v>4</v>
          </cell>
          <cell r="M2068">
            <v>0</v>
          </cell>
          <cell r="N2068">
            <v>0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4</v>
          </cell>
          <cell r="T2068">
            <v>32.4</v>
          </cell>
        </row>
        <row r="2069">
          <cell r="G2069" t="str">
            <v>62010-I1F1-000020</v>
          </cell>
          <cell r="H2069" t="str">
            <v>NON-FAST</v>
          </cell>
          <cell r="I2069" t="str">
            <v>Dead Stock</v>
          </cell>
          <cell r="J2069" t="str">
            <v>Pcs</v>
          </cell>
          <cell r="K2069">
            <v>7.8</v>
          </cell>
          <cell r="L2069">
            <v>1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1</v>
          </cell>
          <cell r="T2069">
            <v>7.8</v>
          </cell>
        </row>
        <row r="2070">
          <cell r="G2070" t="str">
            <v>53001-I39Z-010002</v>
          </cell>
          <cell r="H2070" t="str">
            <v>NON-FAST</v>
          </cell>
          <cell r="I2070" t="str">
            <v>Dead Stock</v>
          </cell>
          <cell r="J2070" t="str">
            <v>Pcs</v>
          </cell>
          <cell r="K2070">
            <v>11.35</v>
          </cell>
          <cell r="L2070">
            <v>4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4</v>
          </cell>
          <cell r="T2070">
            <v>45.4</v>
          </cell>
        </row>
        <row r="2071">
          <cell r="G2071" t="str">
            <v>72020-I1F1-000003</v>
          </cell>
          <cell r="H2071" t="str">
            <v>NON-FAST</v>
          </cell>
          <cell r="I2071" t="str">
            <v>Dead Stock</v>
          </cell>
          <cell r="J2071" t="str">
            <v>Pcs</v>
          </cell>
          <cell r="K2071">
            <v>1.98</v>
          </cell>
          <cell r="L2071">
            <v>7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7</v>
          </cell>
          <cell r="T2071">
            <v>13.86</v>
          </cell>
        </row>
        <row r="2072">
          <cell r="G2072" t="str">
            <v>61140-I1F1-000003</v>
          </cell>
          <cell r="H2072" t="str">
            <v>NON-FAST</v>
          </cell>
          <cell r="I2072" t="str">
            <v>Dead Stock</v>
          </cell>
          <cell r="J2072" t="str">
            <v>Pcs</v>
          </cell>
          <cell r="K2072">
            <v>1</v>
          </cell>
          <cell r="L2072">
            <v>2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2</v>
          </cell>
          <cell r="T2072">
            <v>2</v>
          </cell>
        </row>
        <row r="2073">
          <cell r="G2073" t="str">
            <v>B057832010004570L</v>
          </cell>
          <cell r="H2073" t="str">
            <v>NON-FAST</v>
          </cell>
          <cell r="I2073" t="str">
            <v>Dead Stock</v>
          </cell>
          <cell r="J2073" t="str">
            <v>Pcs</v>
          </cell>
          <cell r="K2073">
            <v>0.14000000000000001</v>
          </cell>
          <cell r="L2073">
            <v>26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26</v>
          </cell>
          <cell r="T2073">
            <v>3.6400000000000006</v>
          </cell>
        </row>
        <row r="2074">
          <cell r="G2074" t="str">
            <v>38001-I1F1-000002</v>
          </cell>
          <cell r="H2074" t="str">
            <v>NON-FAST</v>
          </cell>
          <cell r="I2074" t="str">
            <v>Dead Stock</v>
          </cell>
          <cell r="J2074" t="str">
            <v>Pcs</v>
          </cell>
          <cell r="K2074">
            <v>0.9</v>
          </cell>
          <cell r="L2074">
            <v>4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0</v>
          </cell>
          <cell r="R2074">
            <v>0</v>
          </cell>
          <cell r="S2074">
            <v>4</v>
          </cell>
          <cell r="T2074">
            <v>3.6</v>
          </cell>
        </row>
        <row r="2075">
          <cell r="G2075" t="str">
            <v>41111-I1F1-000003</v>
          </cell>
          <cell r="H2075" t="str">
            <v>NON-FAST</v>
          </cell>
          <cell r="I2075" t="str">
            <v>Dead Stock</v>
          </cell>
          <cell r="J2075" t="str">
            <v>Pcs</v>
          </cell>
          <cell r="K2075">
            <v>1</v>
          </cell>
          <cell r="L2075">
            <v>4</v>
          </cell>
          <cell r="M2075">
            <v>0</v>
          </cell>
          <cell r="N2075">
            <v>0</v>
          </cell>
          <cell r="O2075">
            <v>0</v>
          </cell>
          <cell r="P2075">
            <v>0</v>
          </cell>
          <cell r="Q2075">
            <v>0</v>
          </cell>
          <cell r="R2075">
            <v>0</v>
          </cell>
          <cell r="S2075">
            <v>4</v>
          </cell>
          <cell r="T2075">
            <v>4</v>
          </cell>
        </row>
        <row r="2076">
          <cell r="G2076" t="str">
            <v>31203-I1F1-000002</v>
          </cell>
          <cell r="H2076" t="str">
            <v>NON-FAST</v>
          </cell>
          <cell r="I2076" t="str">
            <v>Dead Stock</v>
          </cell>
          <cell r="J2076" t="str">
            <v>Pcs</v>
          </cell>
          <cell r="K2076">
            <v>3.18</v>
          </cell>
          <cell r="L2076">
            <v>4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4</v>
          </cell>
          <cell r="T2076">
            <v>12.72</v>
          </cell>
        </row>
        <row r="2077">
          <cell r="G2077" t="str">
            <v>38006-I1F1-000002</v>
          </cell>
          <cell r="H2077" t="str">
            <v>NON-FAST</v>
          </cell>
          <cell r="I2077" t="str">
            <v>Dead Stock</v>
          </cell>
          <cell r="J2077" t="str">
            <v>Pcs</v>
          </cell>
          <cell r="K2077">
            <v>1</v>
          </cell>
          <cell r="L2077">
            <v>10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10</v>
          </cell>
          <cell r="T2077">
            <v>10</v>
          </cell>
        </row>
        <row r="2078">
          <cell r="G2078" t="str">
            <v>32301-I1F1-000001</v>
          </cell>
          <cell r="H2078" t="str">
            <v>NON-FAST</v>
          </cell>
          <cell r="I2078" t="str">
            <v>Dead Stock</v>
          </cell>
          <cell r="J2078" t="str">
            <v>Pcs</v>
          </cell>
          <cell r="K2078">
            <v>31.3</v>
          </cell>
          <cell r="L2078">
            <v>3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0</v>
          </cell>
          <cell r="R2078">
            <v>0</v>
          </cell>
          <cell r="S2078">
            <v>3</v>
          </cell>
          <cell r="T2078">
            <v>93.9</v>
          </cell>
        </row>
        <row r="2079">
          <cell r="G2079" t="str">
            <v>32310-I1F1-000001</v>
          </cell>
          <cell r="H2079" t="str">
            <v>NON-FAST</v>
          </cell>
          <cell r="I2079" t="str">
            <v>Dead Stock</v>
          </cell>
          <cell r="J2079" t="str">
            <v>Pcs</v>
          </cell>
          <cell r="K2079">
            <v>15.17</v>
          </cell>
          <cell r="L2079">
            <v>3</v>
          </cell>
          <cell r="M2079">
            <v>0</v>
          </cell>
          <cell r="N2079">
            <v>0</v>
          </cell>
          <cell r="O2079">
            <v>0</v>
          </cell>
          <cell r="P2079">
            <v>0</v>
          </cell>
          <cell r="Q2079">
            <v>0</v>
          </cell>
          <cell r="R2079">
            <v>0</v>
          </cell>
          <cell r="S2079">
            <v>3</v>
          </cell>
          <cell r="T2079">
            <v>45.51</v>
          </cell>
        </row>
        <row r="2080">
          <cell r="G2080" t="str">
            <v>38003-I1F1-000002</v>
          </cell>
          <cell r="H2080" t="str">
            <v>NON-FAST</v>
          </cell>
          <cell r="I2080" t="str">
            <v>Dead Stock</v>
          </cell>
          <cell r="J2080" t="str">
            <v>Pcs</v>
          </cell>
          <cell r="K2080">
            <v>0.14000000000000001</v>
          </cell>
          <cell r="L2080">
            <v>9</v>
          </cell>
          <cell r="M2080">
            <v>0</v>
          </cell>
          <cell r="N2080">
            <v>0</v>
          </cell>
          <cell r="O2080">
            <v>0</v>
          </cell>
          <cell r="P2080">
            <v>0</v>
          </cell>
          <cell r="Q2080">
            <v>0</v>
          </cell>
          <cell r="R2080">
            <v>0</v>
          </cell>
          <cell r="S2080">
            <v>9</v>
          </cell>
          <cell r="T2080">
            <v>1.2600000000000002</v>
          </cell>
        </row>
        <row r="2081">
          <cell r="G2081" t="str">
            <v>41114-I1F1-000003</v>
          </cell>
          <cell r="H2081" t="str">
            <v>NON-FAST</v>
          </cell>
          <cell r="I2081" t="str">
            <v>Dead Stock</v>
          </cell>
          <cell r="J2081" t="str">
            <v>Pcs</v>
          </cell>
          <cell r="K2081">
            <v>0.14000000000000001</v>
          </cell>
          <cell r="L2081">
            <v>3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3</v>
          </cell>
          <cell r="T2081">
            <v>0.42000000000000004</v>
          </cell>
        </row>
        <row r="2082">
          <cell r="G2082" t="str">
            <v>63206-I1F1-000002</v>
          </cell>
          <cell r="H2082" t="str">
            <v>NON-FAST</v>
          </cell>
          <cell r="I2082" t="str">
            <v>Dead Stock</v>
          </cell>
          <cell r="J2082" t="str">
            <v>Pcs</v>
          </cell>
          <cell r="K2082">
            <v>3.55</v>
          </cell>
          <cell r="L2082">
            <v>4</v>
          </cell>
          <cell r="M2082">
            <v>0</v>
          </cell>
          <cell r="N2082">
            <v>0</v>
          </cell>
          <cell r="O2082">
            <v>0</v>
          </cell>
          <cell r="P2082">
            <v>0</v>
          </cell>
          <cell r="Q2082">
            <v>0</v>
          </cell>
          <cell r="R2082">
            <v>0</v>
          </cell>
          <cell r="S2082">
            <v>4</v>
          </cell>
          <cell r="T2082">
            <v>14.2</v>
          </cell>
        </row>
        <row r="2083">
          <cell r="G2083" t="str">
            <v>63245-I1F1-000002</v>
          </cell>
          <cell r="H2083" t="str">
            <v>NON-FAST</v>
          </cell>
          <cell r="I2083" t="str">
            <v>Dead Stock</v>
          </cell>
          <cell r="J2083" t="str">
            <v>Pcs</v>
          </cell>
          <cell r="K2083">
            <v>2.34</v>
          </cell>
          <cell r="L2083">
            <v>4</v>
          </cell>
          <cell r="M2083">
            <v>0</v>
          </cell>
          <cell r="N2083">
            <v>0</v>
          </cell>
          <cell r="O2083">
            <v>0</v>
          </cell>
          <cell r="P2083">
            <v>0</v>
          </cell>
          <cell r="Q2083">
            <v>1</v>
          </cell>
          <cell r="R2083">
            <v>1</v>
          </cell>
          <cell r="S2083">
            <v>3</v>
          </cell>
          <cell r="T2083">
            <v>7.02</v>
          </cell>
        </row>
        <row r="2084">
          <cell r="G2084" t="str">
            <v>06000-I126-C100Q</v>
          </cell>
          <cell r="H2084" t="str">
            <v>NON-FAST</v>
          </cell>
          <cell r="I2084" t="str">
            <v>Dead Stock</v>
          </cell>
          <cell r="J2084" t="str">
            <v>Set</v>
          </cell>
          <cell r="K2084">
            <v>1.37</v>
          </cell>
          <cell r="L2084">
            <v>4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4</v>
          </cell>
          <cell r="T2084">
            <v>5.48</v>
          </cell>
        </row>
        <row r="2085">
          <cell r="G2085" t="str">
            <v>10087-I1F1-000002</v>
          </cell>
          <cell r="H2085" t="str">
            <v>NON-FAST</v>
          </cell>
          <cell r="I2085" t="str">
            <v>Dead Stock</v>
          </cell>
          <cell r="J2085" t="str">
            <v>Pcs</v>
          </cell>
          <cell r="K2085">
            <v>1</v>
          </cell>
          <cell r="L2085">
            <v>4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4</v>
          </cell>
          <cell r="T2085">
            <v>4</v>
          </cell>
        </row>
        <row r="2086">
          <cell r="G2086" t="str">
            <v>32102-I1F1-010002</v>
          </cell>
          <cell r="H2086" t="str">
            <v>NON-FAST</v>
          </cell>
          <cell r="I2086" t="str">
            <v>Dead Stock</v>
          </cell>
          <cell r="J2086" t="str">
            <v>Pcs</v>
          </cell>
          <cell r="K2086">
            <v>0.14000000000000001</v>
          </cell>
          <cell r="L2086">
            <v>1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1</v>
          </cell>
          <cell r="T2086">
            <v>0.14000000000000001</v>
          </cell>
        </row>
        <row r="2087">
          <cell r="G2087" t="str">
            <v>32208-I1F1-000003</v>
          </cell>
          <cell r="H2087" t="str">
            <v>NON-FAST</v>
          </cell>
          <cell r="I2087" t="str">
            <v>Dead Stock</v>
          </cell>
          <cell r="J2087" t="str">
            <v>Pcs</v>
          </cell>
          <cell r="K2087">
            <v>0.14000000000000001</v>
          </cell>
          <cell r="L2087">
            <v>3</v>
          </cell>
          <cell r="M2087">
            <v>0</v>
          </cell>
          <cell r="N2087">
            <v>0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3</v>
          </cell>
          <cell r="T2087">
            <v>0.42000000000000004</v>
          </cell>
        </row>
        <row r="2088">
          <cell r="G2088" t="str">
            <v>42153-I1F1-000003</v>
          </cell>
          <cell r="H2088" t="str">
            <v>NON-FAST</v>
          </cell>
          <cell r="I2088" t="str">
            <v>Dead Stock</v>
          </cell>
          <cell r="J2088" t="str">
            <v>Pcs</v>
          </cell>
          <cell r="K2088">
            <v>0.14000000000000001</v>
          </cell>
          <cell r="L2088">
            <v>12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12</v>
          </cell>
          <cell r="T2088">
            <v>1.6800000000000002</v>
          </cell>
        </row>
        <row r="2089">
          <cell r="G2089" t="str">
            <v>51181-G134-000002</v>
          </cell>
          <cell r="H2089" t="str">
            <v>NON-FAST</v>
          </cell>
          <cell r="I2089" t="str">
            <v>Dead Stock</v>
          </cell>
          <cell r="J2089" t="str">
            <v>Pcs</v>
          </cell>
          <cell r="K2089">
            <v>1</v>
          </cell>
          <cell r="L2089">
            <v>3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3</v>
          </cell>
          <cell r="T2089">
            <v>3</v>
          </cell>
        </row>
        <row r="2090">
          <cell r="G2090" t="str">
            <v>51202-I1F1-020003</v>
          </cell>
          <cell r="H2090" t="str">
            <v>NON-FAST</v>
          </cell>
          <cell r="I2090" t="str">
            <v>Dead Stock</v>
          </cell>
          <cell r="J2090" t="str">
            <v>Pcs</v>
          </cell>
          <cell r="K2090">
            <v>1.31</v>
          </cell>
          <cell r="L2090">
            <v>4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4</v>
          </cell>
          <cell r="T2090">
            <v>5.24</v>
          </cell>
        </row>
        <row r="2091">
          <cell r="G2091" t="str">
            <v>53032-I1F1-020002</v>
          </cell>
          <cell r="H2091" t="str">
            <v>NON-FAST</v>
          </cell>
          <cell r="I2091" t="str">
            <v>Dead Stock</v>
          </cell>
          <cell r="J2091" t="str">
            <v>Pcs</v>
          </cell>
          <cell r="K2091">
            <v>0.14000000000000001</v>
          </cell>
          <cell r="L2091">
            <v>3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3</v>
          </cell>
          <cell r="T2091">
            <v>0.42000000000000004</v>
          </cell>
        </row>
        <row r="2092">
          <cell r="G2092" t="str">
            <v>62029-I1F1-000001</v>
          </cell>
          <cell r="H2092" t="str">
            <v>NON-FAST</v>
          </cell>
          <cell r="I2092" t="str">
            <v>Dead Stock</v>
          </cell>
          <cell r="J2092" t="str">
            <v>Pcs</v>
          </cell>
          <cell r="K2092">
            <v>0.14000000000000001</v>
          </cell>
          <cell r="L2092">
            <v>4</v>
          </cell>
          <cell r="M2092">
            <v>0</v>
          </cell>
          <cell r="N2092">
            <v>0</v>
          </cell>
          <cell r="O2092">
            <v>0</v>
          </cell>
          <cell r="P2092">
            <v>0</v>
          </cell>
          <cell r="Q2092">
            <v>0</v>
          </cell>
          <cell r="R2092">
            <v>0</v>
          </cell>
          <cell r="S2092">
            <v>4</v>
          </cell>
          <cell r="T2092">
            <v>0.56000000000000005</v>
          </cell>
        </row>
        <row r="2093">
          <cell r="G2093" t="str">
            <v>71201-J18Z-0000</v>
          </cell>
          <cell r="H2093" t="str">
            <v>NON-FAST</v>
          </cell>
          <cell r="I2093" t="str">
            <v>Dead Stock</v>
          </cell>
          <cell r="J2093" t="str">
            <v>Pcs</v>
          </cell>
          <cell r="K2093">
            <v>0.14000000000000001</v>
          </cell>
          <cell r="L2093">
            <v>9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9</v>
          </cell>
          <cell r="T2093">
            <v>1.2600000000000002</v>
          </cell>
        </row>
        <row r="2094">
          <cell r="G2094" t="str">
            <v>71208-J18Z-000001</v>
          </cell>
          <cell r="H2094" t="str">
            <v>NON-FAST</v>
          </cell>
          <cell r="I2094" t="str">
            <v>Dead Stock</v>
          </cell>
          <cell r="J2094" t="str">
            <v>Pcs</v>
          </cell>
          <cell r="K2094">
            <v>0.14000000000000001</v>
          </cell>
          <cell r="L2094">
            <v>8</v>
          </cell>
          <cell r="M2094">
            <v>0</v>
          </cell>
          <cell r="N2094">
            <v>0</v>
          </cell>
          <cell r="O2094">
            <v>0</v>
          </cell>
          <cell r="P2094">
            <v>0</v>
          </cell>
          <cell r="Q2094">
            <v>1</v>
          </cell>
          <cell r="R2094">
            <v>1</v>
          </cell>
          <cell r="S2094">
            <v>7</v>
          </cell>
          <cell r="T2094">
            <v>0.98000000000000009</v>
          </cell>
        </row>
        <row r="2095">
          <cell r="G2095" t="str">
            <v>7222S-J0A2-00000CQ</v>
          </cell>
          <cell r="H2095" t="str">
            <v>NON-FAST</v>
          </cell>
          <cell r="I2095" t="str">
            <v>Dead Stock</v>
          </cell>
          <cell r="J2095" t="str">
            <v>Pcs</v>
          </cell>
          <cell r="K2095">
            <v>0.14000000000000001</v>
          </cell>
          <cell r="L2095">
            <v>13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13</v>
          </cell>
          <cell r="T2095">
            <v>1.8200000000000003</v>
          </cell>
        </row>
        <row r="2096">
          <cell r="G2096" t="str">
            <v>08001-I1L5-000001</v>
          </cell>
          <cell r="H2096" t="str">
            <v>NON-FAST</v>
          </cell>
          <cell r="I2096" t="str">
            <v>Dead Stock</v>
          </cell>
          <cell r="J2096" t="str">
            <v>Pcs</v>
          </cell>
          <cell r="K2096">
            <v>0.14000000000000001</v>
          </cell>
          <cell r="L2096">
            <v>22</v>
          </cell>
          <cell r="M2096">
            <v>3</v>
          </cell>
          <cell r="N2096">
            <v>0</v>
          </cell>
          <cell r="O2096">
            <v>3</v>
          </cell>
          <cell r="P2096">
            <v>0</v>
          </cell>
          <cell r="Q2096">
            <v>0</v>
          </cell>
          <cell r="R2096">
            <v>0</v>
          </cell>
          <cell r="S2096">
            <v>25</v>
          </cell>
          <cell r="T2096">
            <v>3.5000000000000004</v>
          </cell>
        </row>
        <row r="2097">
          <cell r="G2097" t="str">
            <v>12006-0000-000002</v>
          </cell>
          <cell r="H2097" t="str">
            <v>NON-FAST</v>
          </cell>
          <cell r="I2097" t="str">
            <v>Dead Stock</v>
          </cell>
          <cell r="J2097" t="str">
            <v>Pcs</v>
          </cell>
          <cell r="K2097">
            <v>1.34</v>
          </cell>
          <cell r="L2097">
            <v>9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9</v>
          </cell>
          <cell r="T2097">
            <v>12.06</v>
          </cell>
        </row>
        <row r="2098">
          <cell r="G2098" t="str">
            <v>17000-I1F1-000002</v>
          </cell>
          <cell r="H2098" t="str">
            <v>NON-FAST</v>
          </cell>
          <cell r="I2098" t="str">
            <v>Dead Stock</v>
          </cell>
          <cell r="J2098" t="str">
            <v>Pcs</v>
          </cell>
          <cell r="K2098">
            <v>0.14000000000000001</v>
          </cell>
          <cell r="L2098">
            <v>8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8</v>
          </cell>
          <cell r="T2098">
            <v>1.1200000000000001</v>
          </cell>
        </row>
        <row r="2099">
          <cell r="G2099" t="str">
            <v>613140800DGT05090Q</v>
          </cell>
          <cell r="H2099" t="str">
            <v>NON-FAST</v>
          </cell>
          <cell r="I2099" t="str">
            <v>Dead Stock</v>
          </cell>
          <cell r="J2099" t="str">
            <v>Pcs</v>
          </cell>
          <cell r="K2099">
            <v>0.14000000000000001</v>
          </cell>
          <cell r="L2099">
            <v>7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7</v>
          </cell>
          <cell r="T2099">
            <v>0.98000000000000009</v>
          </cell>
        </row>
        <row r="2100">
          <cell r="G2100" t="str">
            <v>31000-I1F1-000002</v>
          </cell>
          <cell r="H2100" t="str">
            <v>NON-FAST</v>
          </cell>
          <cell r="I2100" t="str">
            <v>Dead Stock</v>
          </cell>
          <cell r="J2100" t="str">
            <v>Pcs</v>
          </cell>
          <cell r="K2100">
            <v>0.14000000000000001</v>
          </cell>
          <cell r="L2100">
            <v>13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13</v>
          </cell>
          <cell r="T2100">
            <v>1.8200000000000003</v>
          </cell>
        </row>
        <row r="2101">
          <cell r="G2101" t="str">
            <v>32000-I1F1-000002</v>
          </cell>
          <cell r="H2101" t="str">
            <v>NON-FAST</v>
          </cell>
          <cell r="I2101" t="str">
            <v>Dead Stock</v>
          </cell>
          <cell r="J2101" t="str">
            <v>Pcs</v>
          </cell>
          <cell r="K2101">
            <v>0.14000000000000001</v>
          </cell>
          <cell r="L2101">
            <v>4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4</v>
          </cell>
          <cell r="T2101">
            <v>0.56000000000000005</v>
          </cell>
        </row>
        <row r="2102">
          <cell r="G2102" t="str">
            <v>37000-I1F1-000003</v>
          </cell>
          <cell r="H2102" t="str">
            <v>NON-FAST</v>
          </cell>
          <cell r="I2102" t="str">
            <v>Dead Stock</v>
          </cell>
          <cell r="J2102" t="str">
            <v>Pcs</v>
          </cell>
          <cell r="K2102">
            <v>0.14000000000000001</v>
          </cell>
          <cell r="L2102">
            <v>10</v>
          </cell>
          <cell r="M2102">
            <v>0</v>
          </cell>
          <cell r="N2102">
            <v>0</v>
          </cell>
          <cell r="O2102">
            <v>0</v>
          </cell>
          <cell r="P2102">
            <v>0</v>
          </cell>
          <cell r="Q2102">
            <v>0</v>
          </cell>
          <cell r="R2102">
            <v>0</v>
          </cell>
          <cell r="S2102">
            <v>10</v>
          </cell>
          <cell r="T2102">
            <v>1.4000000000000001</v>
          </cell>
        </row>
        <row r="2103">
          <cell r="G2103" t="str">
            <v>41000-I1F1-000002</v>
          </cell>
          <cell r="H2103" t="str">
            <v>NON-FAST</v>
          </cell>
          <cell r="I2103" t="str">
            <v>Dead Stock</v>
          </cell>
          <cell r="J2103" t="str">
            <v>Pcs</v>
          </cell>
          <cell r="K2103">
            <v>0.14000000000000001</v>
          </cell>
          <cell r="L2103">
            <v>8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8</v>
          </cell>
          <cell r="T2103">
            <v>1.1200000000000001</v>
          </cell>
        </row>
        <row r="2104">
          <cell r="G2104" t="str">
            <v>60003-I1F1-000003</v>
          </cell>
          <cell r="H2104" t="str">
            <v>NON-FAST</v>
          </cell>
          <cell r="I2104" t="str">
            <v>Dead Stock</v>
          </cell>
          <cell r="J2104" t="str">
            <v>Pcs</v>
          </cell>
          <cell r="K2104">
            <v>0.14000000000000001</v>
          </cell>
          <cell r="L2104">
            <v>42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29</v>
          </cell>
          <cell r="R2104">
            <v>29</v>
          </cell>
          <cell r="S2104">
            <v>13</v>
          </cell>
          <cell r="T2104">
            <v>1.8200000000000003</v>
          </cell>
        </row>
        <row r="2105">
          <cell r="G2105" t="str">
            <v>61312-I0X6-000001</v>
          </cell>
          <cell r="H2105" t="str">
            <v>NON-FAST</v>
          </cell>
          <cell r="I2105" t="str">
            <v>Dead Stock</v>
          </cell>
          <cell r="J2105" t="str">
            <v>Pcs</v>
          </cell>
          <cell r="K2105">
            <v>0.14000000000000001</v>
          </cell>
          <cell r="L2105">
            <v>5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5</v>
          </cell>
          <cell r="T2105">
            <v>0.70000000000000007</v>
          </cell>
        </row>
        <row r="2106">
          <cell r="G2106" t="str">
            <v>6222D-0000-1200Q</v>
          </cell>
          <cell r="H2106" t="str">
            <v>NON-FAST</v>
          </cell>
          <cell r="I2106" t="str">
            <v>Dead Stock</v>
          </cell>
          <cell r="J2106" t="str">
            <v>Pcs</v>
          </cell>
          <cell r="K2106">
            <v>0.14000000000000001</v>
          </cell>
          <cell r="L2106">
            <v>13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0</v>
          </cell>
          <cell r="R2106">
            <v>0</v>
          </cell>
          <cell r="S2106">
            <v>13</v>
          </cell>
          <cell r="T2106">
            <v>1.8200000000000003</v>
          </cell>
        </row>
        <row r="2107">
          <cell r="G2107" t="str">
            <v>63215-H206-0100Q</v>
          </cell>
          <cell r="H2107" t="str">
            <v>NON-FAST</v>
          </cell>
          <cell r="I2107" t="str">
            <v>Dead Stock</v>
          </cell>
          <cell r="J2107" t="str">
            <v>Pcs</v>
          </cell>
          <cell r="K2107">
            <v>0.14000000000000001</v>
          </cell>
          <cell r="L2107">
            <v>6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6</v>
          </cell>
          <cell r="T2107">
            <v>0.84000000000000008</v>
          </cell>
        </row>
        <row r="2108">
          <cell r="G2108" t="str">
            <v>83209-I219-0000Q</v>
          </cell>
          <cell r="H2108" t="str">
            <v>NON-FAST</v>
          </cell>
          <cell r="I2108" t="str">
            <v>Dead Stock</v>
          </cell>
          <cell r="J2108" t="str">
            <v>Pcs</v>
          </cell>
          <cell r="K2108">
            <v>0.14000000000000001</v>
          </cell>
          <cell r="L2108">
            <v>11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11</v>
          </cell>
          <cell r="T2108">
            <v>1.54</v>
          </cell>
        </row>
        <row r="2109">
          <cell r="G2109" t="str">
            <v>83210-F121-C100Q</v>
          </cell>
          <cell r="H2109" t="str">
            <v>NON-FAST</v>
          </cell>
          <cell r="I2109" t="str">
            <v>Dead Stock</v>
          </cell>
          <cell r="J2109" t="str">
            <v>Pcs</v>
          </cell>
          <cell r="K2109">
            <v>0.14000000000000001</v>
          </cell>
          <cell r="L2109">
            <v>6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6</v>
          </cell>
          <cell r="T2109">
            <v>0.84000000000000008</v>
          </cell>
        </row>
        <row r="2110">
          <cell r="G2110" t="str">
            <v>85106-J210-010001</v>
          </cell>
          <cell r="H2110" t="str">
            <v>NON-FAST</v>
          </cell>
          <cell r="I2110" t="str">
            <v>Dead Stock</v>
          </cell>
          <cell r="J2110" t="str">
            <v>Pcs</v>
          </cell>
          <cell r="K2110">
            <v>0.14000000000000001</v>
          </cell>
          <cell r="L2110">
            <v>47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5</v>
          </cell>
          <cell r="R2110">
            <v>5</v>
          </cell>
          <cell r="S2110">
            <v>42</v>
          </cell>
          <cell r="T2110">
            <v>5.8800000000000008</v>
          </cell>
        </row>
        <row r="2111">
          <cell r="G2111" t="str">
            <v>B166740106001270L</v>
          </cell>
          <cell r="H2111" t="str">
            <v>NON-FAST</v>
          </cell>
          <cell r="I2111" t="str">
            <v>Dead Stock</v>
          </cell>
          <cell r="J2111" t="str">
            <v>Pcs</v>
          </cell>
          <cell r="K2111">
            <v>0.14000000000000001</v>
          </cell>
          <cell r="L2111">
            <v>86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86</v>
          </cell>
          <cell r="T2111">
            <v>12.040000000000001</v>
          </cell>
        </row>
        <row r="2112">
          <cell r="G2112" t="str">
            <v>9A114-1060-02070L</v>
          </cell>
          <cell r="H2112" t="str">
            <v>NON-FAST</v>
          </cell>
          <cell r="I2112" t="str">
            <v>Dead Stock</v>
          </cell>
          <cell r="J2112" t="str">
            <v>Pcs</v>
          </cell>
          <cell r="K2112">
            <v>0.14000000000000001</v>
          </cell>
          <cell r="L2112">
            <v>18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18</v>
          </cell>
          <cell r="T2112">
            <v>2.5200000000000005</v>
          </cell>
        </row>
        <row r="2113">
          <cell r="G2113" t="str">
            <v>B166740106003070L</v>
          </cell>
          <cell r="H2113" t="str">
            <v>NON-FAST</v>
          </cell>
          <cell r="I2113" t="str">
            <v>Dead Stock</v>
          </cell>
          <cell r="J2113" t="str">
            <v>Pcs</v>
          </cell>
          <cell r="K2113">
            <v>0.14000000000000001</v>
          </cell>
          <cell r="L2113">
            <v>144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144</v>
          </cell>
          <cell r="T2113">
            <v>20.160000000000004</v>
          </cell>
        </row>
        <row r="2114">
          <cell r="G2114" t="str">
            <v>B166740106005070L</v>
          </cell>
          <cell r="H2114" t="str">
            <v>NON-FAST</v>
          </cell>
          <cell r="I2114" t="str">
            <v>Dead Stock</v>
          </cell>
          <cell r="J2114" t="str">
            <v>Pcs</v>
          </cell>
          <cell r="K2114">
            <v>0.14000000000000001</v>
          </cell>
          <cell r="L2114">
            <v>10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10</v>
          </cell>
          <cell r="T2114">
            <v>1.4000000000000001</v>
          </cell>
        </row>
        <row r="2115">
          <cell r="G2115" t="str">
            <v>B057890008001670L</v>
          </cell>
          <cell r="H2115" t="str">
            <v>NON-FAST</v>
          </cell>
          <cell r="I2115" t="str">
            <v>Dead Stock</v>
          </cell>
          <cell r="J2115" t="str">
            <v>Pcs</v>
          </cell>
          <cell r="K2115">
            <v>0.14000000000000001</v>
          </cell>
          <cell r="L2115">
            <v>15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15</v>
          </cell>
          <cell r="T2115">
            <v>2.1</v>
          </cell>
        </row>
        <row r="2116">
          <cell r="G2116" t="str">
            <v>B0578900080055T0L</v>
          </cell>
          <cell r="H2116" t="str">
            <v>NON-FAST</v>
          </cell>
          <cell r="I2116" t="str">
            <v>Dead Stock</v>
          </cell>
          <cell r="J2116" t="str">
            <v>Pcs</v>
          </cell>
          <cell r="K2116">
            <v>0.14000000000000001</v>
          </cell>
          <cell r="L2116">
            <v>3</v>
          </cell>
          <cell r="M2116">
            <v>0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3</v>
          </cell>
          <cell r="T2116">
            <v>0.42000000000000004</v>
          </cell>
        </row>
        <row r="2117">
          <cell r="G2117" t="str">
            <v>B057892010008570L</v>
          </cell>
          <cell r="H2117" t="str">
            <v>NON-FAST</v>
          </cell>
          <cell r="I2117" t="str">
            <v>Dead Stock</v>
          </cell>
          <cell r="J2117" t="str">
            <v>Pcs</v>
          </cell>
          <cell r="K2117">
            <v>0.33</v>
          </cell>
          <cell r="L2117">
            <v>3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0</v>
          </cell>
          <cell r="S2117">
            <v>3</v>
          </cell>
          <cell r="T2117">
            <v>0.99</v>
          </cell>
        </row>
        <row r="2118">
          <cell r="G2118" t="str">
            <v>B057892010002570L</v>
          </cell>
          <cell r="H2118" t="str">
            <v>NON-FAST</v>
          </cell>
          <cell r="I2118" t="str">
            <v>Dead Stock</v>
          </cell>
          <cell r="J2118" t="str">
            <v>Pcs</v>
          </cell>
          <cell r="K2118">
            <v>0.14000000000000001</v>
          </cell>
          <cell r="L2118">
            <v>5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5</v>
          </cell>
          <cell r="T2118">
            <v>0.70000000000000007</v>
          </cell>
        </row>
        <row r="2119">
          <cell r="G2119" t="str">
            <v>B057892010005070L</v>
          </cell>
          <cell r="H2119" t="str">
            <v>NON-FAST</v>
          </cell>
          <cell r="I2119" t="str">
            <v>Dead Stock</v>
          </cell>
          <cell r="J2119" t="str">
            <v>Pcs</v>
          </cell>
          <cell r="K2119">
            <v>0.14000000000000001</v>
          </cell>
          <cell r="L2119">
            <v>3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3</v>
          </cell>
          <cell r="T2119">
            <v>0.42000000000000004</v>
          </cell>
        </row>
        <row r="2120">
          <cell r="G2120" t="str">
            <v>B057892010005570L</v>
          </cell>
          <cell r="H2120" t="str">
            <v>NON-FAST</v>
          </cell>
          <cell r="I2120" t="str">
            <v>Dead Stock</v>
          </cell>
          <cell r="J2120" t="str">
            <v>Pcs</v>
          </cell>
          <cell r="K2120">
            <v>0.14000000000000001</v>
          </cell>
          <cell r="L2120">
            <v>5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5</v>
          </cell>
          <cell r="T2120">
            <v>0.70000000000000007</v>
          </cell>
        </row>
        <row r="2121">
          <cell r="G2121" t="str">
            <v>91113-6100-03670L</v>
          </cell>
          <cell r="H2121" t="str">
            <v>NON-FAST</v>
          </cell>
          <cell r="I2121" t="str">
            <v>Dead Stock</v>
          </cell>
          <cell r="J2121" t="str">
            <v>Pcs</v>
          </cell>
          <cell r="K2121">
            <v>0.33</v>
          </cell>
          <cell r="L2121">
            <v>4</v>
          </cell>
          <cell r="M2121">
            <v>0</v>
          </cell>
          <cell r="N2121">
            <v>0</v>
          </cell>
          <cell r="O2121">
            <v>0</v>
          </cell>
          <cell r="P2121">
            <v>0</v>
          </cell>
          <cell r="Q2121">
            <v>0</v>
          </cell>
          <cell r="R2121">
            <v>0</v>
          </cell>
          <cell r="S2121">
            <v>4</v>
          </cell>
          <cell r="T2121">
            <v>1.32</v>
          </cell>
        </row>
        <row r="2122">
          <cell r="G2122" t="str">
            <v>B061700005000060L</v>
          </cell>
          <cell r="H2122" t="str">
            <v>NON-FAST</v>
          </cell>
          <cell r="I2122" t="str">
            <v>Dead Stock</v>
          </cell>
          <cell r="J2122" t="str">
            <v>Pcs</v>
          </cell>
          <cell r="K2122">
            <v>0.14000000000000001</v>
          </cell>
          <cell r="L2122">
            <v>15</v>
          </cell>
          <cell r="M2122">
            <v>0</v>
          </cell>
          <cell r="N2122">
            <v>0</v>
          </cell>
          <cell r="O2122">
            <v>0</v>
          </cell>
          <cell r="P2122">
            <v>0</v>
          </cell>
          <cell r="Q2122">
            <v>0</v>
          </cell>
          <cell r="R2122">
            <v>0</v>
          </cell>
          <cell r="S2122">
            <v>15</v>
          </cell>
          <cell r="T2122">
            <v>2.1</v>
          </cell>
        </row>
        <row r="2123">
          <cell r="G2123" t="str">
            <v>B061770106000060L</v>
          </cell>
          <cell r="H2123" t="str">
            <v>NON-FAST</v>
          </cell>
          <cell r="I2123" t="str">
            <v>Dead Stock</v>
          </cell>
          <cell r="J2123" t="str">
            <v>Pcs</v>
          </cell>
          <cell r="K2123">
            <v>0.17</v>
          </cell>
          <cell r="L2123">
            <v>16</v>
          </cell>
          <cell r="M2123">
            <v>0</v>
          </cell>
          <cell r="N2123">
            <v>0</v>
          </cell>
          <cell r="O2123">
            <v>0</v>
          </cell>
          <cell r="P2123">
            <v>0</v>
          </cell>
          <cell r="Q2123">
            <v>0</v>
          </cell>
          <cell r="R2123">
            <v>0</v>
          </cell>
          <cell r="S2123">
            <v>16</v>
          </cell>
          <cell r="T2123">
            <v>2.72</v>
          </cell>
        </row>
        <row r="2124">
          <cell r="G2124" t="str">
            <v>B061870212000060L</v>
          </cell>
          <cell r="H2124" t="str">
            <v>NON-FAST</v>
          </cell>
          <cell r="I2124" t="str">
            <v>Dead Stock</v>
          </cell>
          <cell r="J2124" t="str">
            <v>Pcs</v>
          </cell>
          <cell r="K2124">
            <v>0.17</v>
          </cell>
          <cell r="L2124">
            <v>7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7</v>
          </cell>
          <cell r="T2124">
            <v>1.1900000000000002</v>
          </cell>
        </row>
        <row r="2125">
          <cell r="G2125" t="str">
            <v>B061870216000060L</v>
          </cell>
          <cell r="H2125" t="str">
            <v>NON-FAST</v>
          </cell>
          <cell r="I2125" t="str">
            <v>Dead Stock</v>
          </cell>
          <cell r="J2125" t="str">
            <v>Pcs</v>
          </cell>
          <cell r="K2125">
            <v>0.14000000000000001</v>
          </cell>
          <cell r="L2125">
            <v>4</v>
          </cell>
          <cell r="M2125">
            <v>0</v>
          </cell>
          <cell r="N2125">
            <v>0</v>
          </cell>
          <cell r="O2125">
            <v>0</v>
          </cell>
          <cell r="P2125">
            <v>0</v>
          </cell>
          <cell r="Q2125">
            <v>0</v>
          </cell>
          <cell r="R2125">
            <v>0</v>
          </cell>
          <cell r="S2125">
            <v>4</v>
          </cell>
          <cell r="T2125">
            <v>0.56000000000000005</v>
          </cell>
        </row>
        <row r="2126">
          <cell r="G2126" t="str">
            <v>91218-1050-015T0U</v>
          </cell>
          <cell r="H2126" t="str">
            <v>NON-FAST</v>
          </cell>
          <cell r="I2126" t="str">
            <v>Dead Stock</v>
          </cell>
          <cell r="J2126" t="str">
            <v>Pcs</v>
          </cell>
          <cell r="K2126">
            <v>0.14000000000000001</v>
          </cell>
          <cell r="L2126">
            <v>286</v>
          </cell>
          <cell r="M2126">
            <v>0</v>
          </cell>
          <cell r="N2126">
            <v>0</v>
          </cell>
          <cell r="O2126">
            <v>0</v>
          </cell>
          <cell r="P2126">
            <v>0</v>
          </cell>
          <cell r="Q2126">
            <v>26</v>
          </cell>
          <cell r="R2126">
            <v>26</v>
          </cell>
          <cell r="S2126">
            <v>260</v>
          </cell>
          <cell r="T2126">
            <v>36.400000000000006</v>
          </cell>
        </row>
        <row r="2127">
          <cell r="G2127" t="str">
            <v>9A133-1042-013X0L</v>
          </cell>
          <cell r="H2127" t="str">
            <v>NON-FAST</v>
          </cell>
          <cell r="I2127" t="str">
            <v>Dead Stock</v>
          </cell>
          <cell r="J2127" t="str">
            <v>Pcs</v>
          </cell>
          <cell r="K2127">
            <v>0.14000000000000001</v>
          </cell>
          <cell r="L2127">
            <v>298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42</v>
          </cell>
          <cell r="R2127">
            <v>42</v>
          </cell>
          <cell r="S2127">
            <v>256</v>
          </cell>
          <cell r="T2127">
            <v>35.840000000000003</v>
          </cell>
        </row>
        <row r="2128">
          <cell r="G2128" t="str">
            <v>9A133-1048-019X0L</v>
          </cell>
          <cell r="H2128" t="str">
            <v>NON-FAST</v>
          </cell>
          <cell r="I2128" t="str">
            <v>Dead Stock</v>
          </cell>
          <cell r="J2128" t="str">
            <v>Pcs</v>
          </cell>
          <cell r="K2128">
            <v>0.14000000000000001</v>
          </cell>
          <cell r="L2128">
            <v>76</v>
          </cell>
          <cell r="M2128">
            <v>0</v>
          </cell>
          <cell r="N2128">
            <v>0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76</v>
          </cell>
          <cell r="T2128">
            <v>10.64</v>
          </cell>
        </row>
        <row r="2129">
          <cell r="G2129" t="str">
            <v>B057890008002570L</v>
          </cell>
          <cell r="H2129" t="str">
            <v>NON-FAST</v>
          </cell>
          <cell r="I2129" t="str">
            <v>Dead Stock</v>
          </cell>
          <cell r="J2129" t="str">
            <v>Pcs</v>
          </cell>
          <cell r="K2129">
            <v>0.14000000000000001</v>
          </cell>
          <cell r="L2129">
            <v>17</v>
          </cell>
          <cell r="M2129">
            <v>0</v>
          </cell>
          <cell r="N2129">
            <v>0</v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17</v>
          </cell>
          <cell r="T2129">
            <v>2.3800000000000003</v>
          </cell>
        </row>
        <row r="2130">
          <cell r="G2130" t="str">
            <v>B0009601060000K0L</v>
          </cell>
          <cell r="H2130" t="str">
            <v>NON-FAST</v>
          </cell>
          <cell r="I2130" t="str">
            <v>Dead Stock</v>
          </cell>
          <cell r="J2130" t="str">
            <v>Pcs</v>
          </cell>
          <cell r="K2130">
            <v>0.14000000000000001</v>
          </cell>
          <cell r="L2130">
            <v>479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479</v>
          </cell>
          <cell r="T2130">
            <v>67.06</v>
          </cell>
        </row>
        <row r="2131">
          <cell r="G2131" t="str">
            <v>B0009701100000K0L</v>
          </cell>
          <cell r="H2131" t="str">
            <v>NON-FAST</v>
          </cell>
          <cell r="I2131" t="str">
            <v>Dead Stock</v>
          </cell>
          <cell r="J2131" t="str">
            <v>Pcs</v>
          </cell>
          <cell r="K2131">
            <v>0.14000000000000001</v>
          </cell>
          <cell r="L2131">
            <v>145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145</v>
          </cell>
          <cell r="T2131">
            <v>20.3</v>
          </cell>
        </row>
        <row r="2132">
          <cell r="G2132" t="str">
            <v>B000930010000000L</v>
          </cell>
          <cell r="H2132" t="str">
            <v>NON-FAST</v>
          </cell>
          <cell r="I2132" t="str">
            <v>Dead Stock</v>
          </cell>
          <cell r="J2132" t="str">
            <v>Pcs</v>
          </cell>
          <cell r="K2132">
            <v>0.14000000000000001</v>
          </cell>
          <cell r="L2132">
            <v>24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24</v>
          </cell>
          <cell r="T2132">
            <v>3.3600000000000003</v>
          </cell>
        </row>
        <row r="2133">
          <cell r="G2133" t="str">
            <v>91302-9060-18080L</v>
          </cell>
          <cell r="H2133" t="str">
            <v>NON-FAST</v>
          </cell>
          <cell r="I2133" t="str">
            <v>Dead Stock</v>
          </cell>
          <cell r="J2133" t="str">
            <v>Pcs</v>
          </cell>
          <cell r="K2133">
            <v>0.14000000000000001</v>
          </cell>
          <cell r="L2133">
            <v>3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3</v>
          </cell>
          <cell r="T2133">
            <v>0.42000000000000004</v>
          </cell>
        </row>
        <row r="2134">
          <cell r="G2134" t="str">
            <v>91302-9050-15040L</v>
          </cell>
          <cell r="H2134" t="str">
            <v>NON-FAST</v>
          </cell>
          <cell r="I2134" t="str">
            <v>Dead Stock</v>
          </cell>
          <cell r="J2134" t="str">
            <v>Pcs</v>
          </cell>
          <cell r="K2134">
            <v>0.14000000000000001</v>
          </cell>
          <cell r="L2134">
            <v>88</v>
          </cell>
          <cell r="M2134">
            <v>0</v>
          </cell>
          <cell r="N2134">
            <v>0</v>
          </cell>
          <cell r="O2134">
            <v>0</v>
          </cell>
          <cell r="P2134">
            <v>0</v>
          </cell>
          <cell r="Q2134">
            <v>0</v>
          </cell>
          <cell r="R2134">
            <v>0</v>
          </cell>
          <cell r="S2134">
            <v>88</v>
          </cell>
          <cell r="T2134">
            <v>12.32</v>
          </cell>
        </row>
        <row r="2135">
          <cell r="G2135" t="str">
            <v>91302-9060-15040L</v>
          </cell>
          <cell r="H2135" t="str">
            <v>NON-FAST</v>
          </cell>
          <cell r="I2135" t="str">
            <v>Dead Stock</v>
          </cell>
          <cell r="J2135" t="str">
            <v>Pcs</v>
          </cell>
          <cell r="K2135">
            <v>0.14000000000000001</v>
          </cell>
          <cell r="L2135">
            <v>67</v>
          </cell>
          <cell r="M2135">
            <v>30</v>
          </cell>
          <cell r="N2135">
            <v>0</v>
          </cell>
          <cell r="O2135">
            <v>30</v>
          </cell>
          <cell r="P2135">
            <v>0</v>
          </cell>
          <cell r="Q2135">
            <v>65</v>
          </cell>
          <cell r="R2135">
            <v>65</v>
          </cell>
          <cell r="S2135">
            <v>32</v>
          </cell>
          <cell r="T2135">
            <v>4.4800000000000004</v>
          </cell>
        </row>
        <row r="2136">
          <cell r="G2136" t="str">
            <v>91302-9060-15060L</v>
          </cell>
          <cell r="H2136" t="str">
            <v>NON-FAST</v>
          </cell>
          <cell r="I2136" t="str">
            <v>Dead Stock</v>
          </cell>
          <cell r="J2136" t="str">
            <v>Pcs</v>
          </cell>
          <cell r="K2136">
            <v>0.14000000000000001</v>
          </cell>
          <cell r="L2136">
            <v>181</v>
          </cell>
          <cell r="M2136">
            <v>0</v>
          </cell>
          <cell r="N2136">
            <v>0</v>
          </cell>
          <cell r="O2136">
            <v>0</v>
          </cell>
          <cell r="P2136">
            <v>0</v>
          </cell>
          <cell r="Q2136">
            <v>59</v>
          </cell>
          <cell r="R2136">
            <v>59</v>
          </cell>
          <cell r="S2136">
            <v>122</v>
          </cell>
          <cell r="T2136">
            <v>17.080000000000002</v>
          </cell>
        </row>
        <row r="2137">
          <cell r="G2137" t="str">
            <v>9A120-1080-02570L</v>
          </cell>
          <cell r="H2137" t="str">
            <v>NON-FAST</v>
          </cell>
          <cell r="I2137" t="str">
            <v>Dead Stock</v>
          </cell>
          <cell r="J2137" t="str">
            <v>Pcs</v>
          </cell>
          <cell r="K2137">
            <v>0.2</v>
          </cell>
          <cell r="L2137">
            <v>14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14</v>
          </cell>
          <cell r="T2137">
            <v>2.8000000000000003</v>
          </cell>
        </row>
        <row r="2138">
          <cell r="G2138" t="str">
            <v>71106-0000-12000L</v>
          </cell>
          <cell r="H2138" t="str">
            <v>NON-FAST</v>
          </cell>
          <cell r="I2138" t="str">
            <v>Dead Stock</v>
          </cell>
          <cell r="J2138" t="str">
            <v>Pcs</v>
          </cell>
          <cell r="K2138">
            <v>1.3</v>
          </cell>
          <cell r="L2138">
            <v>5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5</v>
          </cell>
          <cell r="T2138">
            <v>6.5</v>
          </cell>
        </row>
        <row r="2139">
          <cell r="G2139" t="str">
            <v>18007-0000-0100</v>
          </cell>
          <cell r="H2139" t="str">
            <v>NON-FAST</v>
          </cell>
          <cell r="I2139" t="str">
            <v>Dead Stock</v>
          </cell>
          <cell r="J2139" t="str">
            <v>Pcs</v>
          </cell>
          <cell r="K2139">
            <v>1.3</v>
          </cell>
          <cell r="L2139">
            <v>43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43</v>
          </cell>
          <cell r="T2139">
            <v>55.9</v>
          </cell>
        </row>
        <row r="2140">
          <cell r="G2140" t="str">
            <v>152.15.22</v>
          </cell>
          <cell r="H2140" t="str">
            <v>NON-FAST</v>
          </cell>
          <cell r="I2140" t="str">
            <v>Dead Stock</v>
          </cell>
          <cell r="J2140" t="str">
            <v>Pcs</v>
          </cell>
          <cell r="K2140">
            <v>1.3</v>
          </cell>
          <cell r="L2140">
            <v>5</v>
          </cell>
          <cell r="M2140">
            <v>0</v>
          </cell>
          <cell r="N2140">
            <v>0</v>
          </cell>
          <cell r="O2140">
            <v>0</v>
          </cell>
          <cell r="P2140">
            <v>0</v>
          </cell>
          <cell r="Q2140">
            <v>0</v>
          </cell>
          <cell r="R2140">
            <v>0</v>
          </cell>
          <cell r="S2140">
            <v>5</v>
          </cell>
          <cell r="T2140">
            <v>6.5</v>
          </cell>
        </row>
        <row r="2141">
          <cell r="G2141" t="str">
            <v>152.15.21</v>
          </cell>
          <cell r="H2141" t="str">
            <v>NON-FAST</v>
          </cell>
          <cell r="I2141" t="str">
            <v>Dead Stock</v>
          </cell>
          <cell r="J2141" t="str">
            <v>Pcs</v>
          </cell>
          <cell r="K2141">
            <v>1.3</v>
          </cell>
          <cell r="L2141">
            <v>9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9</v>
          </cell>
          <cell r="T2141">
            <v>11.700000000000001</v>
          </cell>
        </row>
        <row r="2142">
          <cell r="G2142" t="str">
            <v>91218-1060-022T0U</v>
          </cell>
          <cell r="H2142" t="str">
            <v>NON-FAST</v>
          </cell>
          <cell r="I2142" t="str">
            <v>Dead Stock</v>
          </cell>
          <cell r="J2142" t="str">
            <v>Pcs</v>
          </cell>
          <cell r="K2142">
            <v>0.14000000000000001</v>
          </cell>
          <cell r="L2142">
            <v>91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91</v>
          </cell>
          <cell r="T2142">
            <v>12.740000000000002</v>
          </cell>
        </row>
        <row r="2143">
          <cell r="G2143" t="str">
            <v>B0578900080065T0L</v>
          </cell>
          <cell r="H2143" t="str">
            <v>NON-FAST</v>
          </cell>
          <cell r="I2143" t="str">
            <v>Dead Stock</v>
          </cell>
          <cell r="J2143" t="str">
            <v>Pcs</v>
          </cell>
          <cell r="K2143">
            <v>0.14000000000000001</v>
          </cell>
          <cell r="L2143">
            <v>4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0</v>
          </cell>
          <cell r="S2143">
            <v>4</v>
          </cell>
          <cell r="T2143">
            <v>0.56000000000000005</v>
          </cell>
        </row>
        <row r="2144">
          <cell r="G2144" t="str">
            <v>B008180005001620L</v>
          </cell>
          <cell r="H2144" t="str">
            <v>NON-FAST</v>
          </cell>
          <cell r="I2144" t="str">
            <v>Dead Stock</v>
          </cell>
          <cell r="J2144" t="str">
            <v>Pcs</v>
          </cell>
          <cell r="K2144">
            <v>0.14000000000000001</v>
          </cell>
          <cell r="L2144">
            <v>218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31</v>
          </cell>
          <cell r="R2144">
            <v>31</v>
          </cell>
          <cell r="S2144">
            <v>187</v>
          </cell>
          <cell r="T2144">
            <v>26.180000000000003</v>
          </cell>
        </row>
        <row r="2145">
          <cell r="G2145" t="str">
            <v>10088-I1F1-000002</v>
          </cell>
          <cell r="H2145" t="str">
            <v>NON-FAST</v>
          </cell>
          <cell r="I2145" t="str">
            <v>Dead Stock</v>
          </cell>
          <cell r="J2145" t="str">
            <v>Pcs</v>
          </cell>
          <cell r="K2145">
            <v>0.97</v>
          </cell>
          <cell r="L2145">
            <v>2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2</v>
          </cell>
          <cell r="T2145">
            <v>1.94</v>
          </cell>
        </row>
        <row r="2146">
          <cell r="G2146" t="str">
            <v>41118-I1F1-000003</v>
          </cell>
          <cell r="H2146" t="str">
            <v>NON-FAST</v>
          </cell>
          <cell r="I2146" t="str">
            <v>Dead Stock</v>
          </cell>
          <cell r="J2146" t="str">
            <v>Pcs</v>
          </cell>
          <cell r="K2146">
            <v>1.71</v>
          </cell>
          <cell r="L2146">
            <v>6</v>
          </cell>
          <cell r="M2146">
            <v>0</v>
          </cell>
          <cell r="N2146">
            <v>0</v>
          </cell>
          <cell r="O2146">
            <v>0</v>
          </cell>
          <cell r="P2146">
            <v>0</v>
          </cell>
          <cell r="Q2146">
            <v>0</v>
          </cell>
          <cell r="R2146">
            <v>0</v>
          </cell>
          <cell r="S2146">
            <v>6</v>
          </cell>
          <cell r="T2146">
            <v>10.26</v>
          </cell>
        </row>
        <row r="2147">
          <cell r="G2147" t="str">
            <v>41118-I1F1-010003</v>
          </cell>
          <cell r="H2147" t="str">
            <v>NON-FAST</v>
          </cell>
          <cell r="I2147" t="str">
            <v>Dead Stock</v>
          </cell>
          <cell r="J2147" t="str">
            <v>Pcs</v>
          </cell>
          <cell r="K2147">
            <v>0.33</v>
          </cell>
          <cell r="L2147">
            <v>8</v>
          </cell>
          <cell r="M2147">
            <v>0</v>
          </cell>
          <cell r="N2147">
            <v>0</v>
          </cell>
          <cell r="O2147">
            <v>0</v>
          </cell>
          <cell r="P2147">
            <v>0</v>
          </cell>
          <cell r="Q2147">
            <v>0</v>
          </cell>
          <cell r="R2147">
            <v>0</v>
          </cell>
          <cell r="S2147">
            <v>8</v>
          </cell>
          <cell r="T2147">
            <v>2.64</v>
          </cell>
        </row>
        <row r="2148">
          <cell r="G2148" t="str">
            <v>72118-0000-00000LQ</v>
          </cell>
          <cell r="H2148" t="str">
            <v>NON-FAST</v>
          </cell>
          <cell r="I2148" t="str">
            <v>Dead Stock</v>
          </cell>
          <cell r="J2148" t="str">
            <v>Pcs</v>
          </cell>
          <cell r="K2148">
            <v>0.14000000000000001</v>
          </cell>
          <cell r="L2148">
            <v>2</v>
          </cell>
          <cell r="M2148">
            <v>0</v>
          </cell>
          <cell r="N2148">
            <v>0</v>
          </cell>
          <cell r="O2148">
            <v>0</v>
          </cell>
          <cell r="P2148">
            <v>0</v>
          </cell>
          <cell r="Q2148">
            <v>0</v>
          </cell>
          <cell r="R2148">
            <v>0</v>
          </cell>
          <cell r="S2148">
            <v>2</v>
          </cell>
          <cell r="T2148">
            <v>0.28000000000000003</v>
          </cell>
        </row>
        <row r="2149">
          <cell r="G2149" t="str">
            <v>91202-1080-01730L</v>
          </cell>
          <cell r="H2149" t="str">
            <v>NON-FAST</v>
          </cell>
          <cell r="I2149" t="str">
            <v>Dead Stock</v>
          </cell>
          <cell r="J2149" t="str">
            <v>Pcs</v>
          </cell>
          <cell r="K2149">
            <v>0.14000000000000001</v>
          </cell>
          <cell r="L2149">
            <v>6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Q2149">
            <v>0</v>
          </cell>
          <cell r="R2149">
            <v>0</v>
          </cell>
          <cell r="S2149">
            <v>6</v>
          </cell>
          <cell r="T2149">
            <v>0.84000000000000008</v>
          </cell>
        </row>
        <row r="2150">
          <cell r="G2150" t="str">
            <v>91302-9080-23070L</v>
          </cell>
          <cell r="H2150" t="str">
            <v>NON-FAST</v>
          </cell>
          <cell r="I2150" t="str">
            <v>Dead Stock</v>
          </cell>
          <cell r="J2150" t="str">
            <v>Pcs</v>
          </cell>
          <cell r="K2150">
            <v>0.14000000000000001</v>
          </cell>
          <cell r="L2150">
            <v>8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8</v>
          </cell>
          <cell r="T2150">
            <v>1.1200000000000001</v>
          </cell>
        </row>
        <row r="2151">
          <cell r="G2151" t="str">
            <v>9A113-1050-01070L</v>
          </cell>
          <cell r="H2151" t="str">
            <v>NON-FAST</v>
          </cell>
          <cell r="I2151" t="str">
            <v>Dead Stock</v>
          </cell>
          <cell r="J2151" t="str">
            <v>Pcs</v>
          </cell>
          <cell r="K2151">
            <v>0.14000000000000001</v>
          </cell>
          <cell r="L2151">
            <v>103</v>
          </cell>
          <cell r="M2151">
            <v>16</v>
          </cell>
          <cell r="N2151">
            <v>0</v>
          </cell>
          <cell r="O2151">
            <v>16</v>
          </cell>
          <cell r="P2151">
            <v>0</v>
          </cell>
          <cell r="Q2151">
            <v>0</v>
          </cell>
          <cell r="R2151">
            <v>0</v>
          </cell>
          <cell r="S2151">
            <v>119</v>
          </cell>
          <cell r="T2151">
            <v>16.66</v>
          </cell>
        </row>
        <row r="2152">
          <cell r="G2152" t="str">
            <v>9A129-1060-01270L</v>
          </cell>
          <cell r="H2152" t="str">
            <v>NON-FAST</v>
          </cell>
          <cell r="I2152" t="str">
            <v>Dead Stock</v>
          </cell>
          <cell r="J2152" t="str">
            <v>Pcs</v>
          </cell>
          <cell r="K2152">
            <v>0.14000000000000001</v>
          </cell>
          <cell r="L2152">
            <v>13</v>
          </cell>
          <cell r="M2152">
            <v>0</v>
          </cell>
          <cell r="N2152">
            <v>0</v>
          </cell>
          <cell r="O2152">
            <v>0</v>
          </cell>
          <cell r="P2152">
            <v>0</v>
          </cell>
          <cell r="Q2152">
            <v>0</v>
          </cell>
          <cell r="R2152">
            <v>0</v>
          </cell>
          <cell r="S2152">
            <v>13</v>
          </cell>
          <cell r="T2152">
            <v>1.8200000000000003</v>
          </cell>
        </row>
        <row r="2153">
          <cell r="G2153" t="str">
            <v>9A129-1060-01670L</v>
          </cell>
          <cell r="H2153" t="str">
            <v>NON-FAST</v>
          </cell>
          <cell r="I2153" t="str">
            <v>Dead Stock</v>
          </cell>
          <cell r="J2153" t="str">
            <v>Pcs</v>
          </cell>
          <cell r="K2153">
            <v>0.14000000000000001</v>
          </cell>
          <cell r="L2153">
            <v>104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104</v>
          </cell>
          <cell r="T2153">
            <v>14.560000000000002</v>
          </cell>
        </row>
        <row r="2154">
          <cell r="G2154" t="str">
            <v>9A133-1042-019X0L</v>
          </cell>
          <cell r="H2154" t="str">
            <v>NON-FAST</v>
          </cell>
          <cell r="I2154" t="str">
            <v>Dead Stock</v>
          </cell>
          <cell r="J2154" t="str">
            <v>Pcs</v>
          </cell>
          <cell r="K2154">
            <v>0.14000000000000001</v>
          </cell>
          <cell r="L2154">
            <v>26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26</v>
          </cell>
          <cell r="T2154">
            <v>3.6400000000000006</v>
          </cell>
        </row>
        <row r="2155">
          <cell r="G2155" t="str">
            <v>B000700105002570L</v>
          </cell>
          <cell r="H2155" t="str">
            <v>NON-FAST</v>
          </cell>
          <cell r="I2155" t="str">
            <v>Dead Stock</v>
          </cell>
          <cell r="J2155" t="str">
            <v>Pcs</v>
          </cell>
          <cell r="K2155">
            <v>0.14000000000000001</v>
          </cell>
          <cell r="L2155">
            <v>5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5</v>
          </cell>
          <cell r="T2155">
            <v>0.70000000000000007</v>
          </cell>
        </row>
        <row r="2156">
          <cell r="G2156" t="str">
            <v>B0009701160000K0L</v>
          </cell>
          <cell r="H2156" t="str">
            <v>NON-FAST</v>
          </cell>
          <cell r="I2156" t="str">
            <v>Dead Stock</v>
          </cell>
          <cell r="J2156" t="str">
            <v>Pcs</v>
          </cell>
          <cell r="K2156">
            <v>0.14000000000000001</v>
          </cell>
          <cell r="L2156">
            <v>7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7</v>
          </cell>
          <cell r="T2156">
            <v>0.98000000000000009</v>
          </cell>
        </row>
        <row r="2157">
          <cell r="G2157" t="str">
            <v>B008180005001020L</v>
          </cell>
          <cell r="H2157" t="str">
            <v>NON-FAST</v>
          </cell>
          <cell r="I2157" t="str">
            <v>Dead Stock</v>
          </cell>
          <cell r="J2157" t="str">
            <v>Pcs</v>
          </cell>
          <cell r="K2157">
            <v>0.14000000000000001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</row>
        <row r="2158">
          <cell r="G2158" t="str">
            <v>B057832010004070L</v>
          </cell>
          <cell r="H2158" t="str">
            <v>NON-FAST</v>
          </cell>
          <cell r="I2158" t="str">
            <v>Dead Stock</v>
          </cell>
          <cell r="J2158" t="str">
            <v>Pcs</v>
          </cell>
          <cell r="K2158">
            <v>0.14000000000000001</v>
          </cell>
          <cell r="L2158">
            <v>3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3</v>
          </cell>
          <cell r="T2158">
            <v>0.42000000000000004</v>
          </cell>
        </row>
        <row r="2159">
          <cell r="G2159" t="str">
            <v>B057890008003070L</v>
          </cell>
          <cell r="H2159" t="str">
            <v>NON-FAST</v>
          </cell>
          <cell r="I2159" t="str">
            <v>Dead Stock</v>
          </cell>
          <cell r="J2159" t="str">
            <v>Pcs</v>
          </cell>
          <cell r="K2159">
            <v>0.14000000000000001</v>
          </cell>
          <cell r="L2159">
            <v>6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6</v>
          </cell>
          <cell r="T2159">
            <v>0.84000000000000008</v>
          </cell>
        </row>
        <row r="2160">
          <cell r="G2160" t="str">
            <v>B0578920100123T0L</v>
          </cell>
          <cell r="H2160" t="str">
            <v>NON-FAST</v>
          </cell>
          <cell r="I2160" t="str">
            <v>Dead Stock</v>
          </cell>
          <cell r="J2160" t="str">
            <v>Pcs</v>
          </cell>
          <cell r="K2160">
            <v>0.14000000000000001</v>
          </cell>
          <cell r="L2160">
            <v>4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4</v>
          </cell>
          <cell r="T2160">
            <v>0.56000000000000005</v>
          </cell>
        </row>
        <row r="2161">
          <cell r="G2161" t="str">
            <v>B061770210000060L</v>
          </cell>
          <cell r="H2161" t="str">
            <v>NON-FAST</v>
          </cell>
          <cell r="I2161" t="str">
            <v>Dead Stock</v>
          </cell>
          <cell r="J2161" t="str">
            <v>Pcs</v>
          </cell>
          <cell r="K2161">
            <v>0.14000000000000001</v>
          </cell>
          <cell r="L2161">
            <v>23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23</v>
          </cell>
          <cell r="T2161">
            <v>3.22</v>
          </cell>
        </row>
        <row r="2162">
          <cell r="G2162" t="str">
            <v>B166740106001070L</v>
          </cell>
          <cell r="H2162" t="str">
            <v>NON-FAST</v>
          </cell>
          <cell r="I2162" t="str">
            <v>Dead Stock</v>
          </cell>
          <cell r="J2162" t="str">
            <v>Pcs</v>
          </cell>
          <cell r="K2162">
            <v>0.14000000000000001</v>
          </cell>
          <cell r="L2162">
            <v>17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17</v>
          </cell>
          <cell r="T2162">
            <v>2.3800000000000003</v>
          </cell>
        </row>
        <row r="2163">
          <cell r="G2163" t="str">
            <v>B166740106001670L</v>
          </cell>
          <cell r="H2163" t="str">
            <v>NON-FAST</v>
          </cell>
          <cell r="I2163" t="str">
            <v>Dead Stock</v>
          </cell>
          <cell r="J2163" t="str">
            <v>Pcs</v>
          </cell>
          <cell r="K2163">
            <v>0.14000000000000001</v>
          </cell>
          <cell r="L2163">
            <v>82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82</v>
          </cell>
          <cell r="T2163">
            <v>11.48</v>
          </cell>
        </row>
        <row r="2164">
          <cell r="G2164" t="str">
            <v>B166740106002070L</v>
          </cell>
          <cell r="H2164" t="str">
            <v>NON-FAST</v>
          </cell>
          <cell r="I2164" t="str">
            <v>Dead Stock</v>
          </cell>
          <cell r="J2164" t="str">
            <v>Pcs</v>
          </cell>
          <cell r="K2164">
            <v>0.14000000000000001</v>
          </cell>
          <cell r="L2164">
            <v>159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159</v>
          </cell>
          <cell r="T2164">
            <v>22.26</v>
          </cell>
        </row>
        <row r="2165">
          <cell r="G2165" t="str">
            <v>17982-0000-000002</v>
          </cell>
          <cell r="H2165" t="str">
            <v>NON-FAST</v>
          </cell>
          <cell r="I2165" t="str">
            <v>Dead Stock</v>
          </cell>
          <cell r="J2165" t="str">
            <v>Pcs</v>
          </cell>
          <cell r="K2165">
            <v>0.14000000000000001</v>
          </cell>
          <cell r="L2165">
            <v>8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8</v>
          </cell>
          <cell r="T2165">
            <v>1.1200000000000001</v>
          </cell>
        </row>
        <row r="2166">
          <cell r="G2166" t="str">
            <v>64305-AFA1-9000-CR002/ 64305-AFA1-9000-CR001</v>
          </cell>
          <cell r="H2166" t="str">
            <v>NON-FAST</v>
          </cell>
          <cell r="I2166" t="str">
            <v>Dead Stock</v>
          </cell>
          <cell r="J2166" t="str">
            <v>Pcs</v>
          </cell>
          <cell r="K2166">
            <v>10.65</v>
          </cell>
          <cell r="L2166">
            <v>1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1</v>
          </cell>
          <cell r="T2166">
            <v>10.65</v>
          </cell>
        </row>
        <row r="2167">
          <cell r="G2167" t="str">
            <v>31280-I0L4-0000</v>
          </cell>
          <cell r="H2167" t="str">
            <v>NON-FAST</v>
          </cell>
          <cell r="I2167" t="str">
            <v>Dead Stock</v>
          </cell>
          <cell r="J2167" t="str">
            <v>Pcs</v>
          </cell>
          <cell r="K2167">
            <v>0.14000000000000001</v>
          </cell>
          <cell r="L2167">
            <v>3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3</v>
          </cell>
          <cell r="T2167">
            <v>0.42000000000000004</v>
          </cell>
        </row>
        <row r="2168">
          <cell r="G2168" t="str">
            <v>61165-H0M8-000001</v>
          </cell>
          <cell r="H2168" t="str">
            <v>NON-FAST</v>
          </cell>
          <cell r="I2168" t="str">
            <v>Dead Stock</v>
          </cell>
          <cell r="J2168" t="str">
            <v>Pcs</v>
          </cell>
          <cell r="K2168">
            <v>4.6500000000000004</v>
          </cell>
          <cell r="L2168">
            <v>3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3</v>
          </cell>
          <cell r="T2168">
            <v>13.950000000000001</v>
          </cell>
        </row>
        <row r="2169">
          <cell r="G2169" t="str">
            <v>6116D-H327-0000Q</v>
          </cell>
          <cell r="H2169" t="str">
            <v>NON-FAST</v>
          </cell>
          <cell r="I2169" t="str">
            <v>Dead Stock</v>
          </cell>
          <cell r="J2169" t="str">
            <v>Pcs</v>
          </cell>
          <cell r="K2169">
            <v>1.04</v>
          </cell>
          <cell r="L2169">
            <v>3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3</v>
          </cell>
          <cell r="T2169">
            <v>3.12</v>
          </cell>
        </row>
        <row r="2170">
          <cell r="G2170" t="str">
            <v>634AO-I1F1-010000</v>
          </cell>
          <cell r="H2170" t="str">
            <v>NON-FAST</v>
          </cell>
          <cell r="I2170" t="str">
            <v>Dead Stock</v>
          </cell>
          <cell r="J2170" t="str">
            <v>Pcs</v>
          </cell>
          <cell r="K2170">
            <v>0.14000000000000001</v>
          </cell>
          <cell r="L2170">
            <v>4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4</v>
          </cell>
          <cell r="T2170">
            <v>0.56000000000000005</v>
          </cell>
        </row>
        <row r="2171">
          <cell r="G2171" t="str">
            <v>630GW-I1F1-010000</v>
          </cell>
          <cell r="H2171" t="str">
            <v>NON-FAST</v>
          </cell>
          <cell r="I2171" t="str">
            <v>Dead Stock</v>
          </cell>
          <cell r="J2171" t="str">
            <v>Pcs</v>
          </cell>
          <cell r="K2171">
            <v>0.14000000000000001</v>
          </cell>
          <cell r="L2171">
            <v>4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4</v>
          </cell>
          <cell r="T2171">
            <v>0.56000000000000005</v>
          </cell>
        </row>
        <row r="2172">
          <cell r="G2172" t="str">
            <v>63009-I1F1-010000</v>
          </cell>
          <cell r="H2172" t="str">
            <v>NON-FAST</v>
          </cell>
          <cell r="I2172" t="str">
            <v>Dead Stock</v>
          </cell>
          <cell r="J2172" t="str">
            <v>Pcs</v>
          </cell>
          <cell r="K2172">
            <v>0.14000000000000001</v>
          </cell>
          <cell r="L2172">
            <v>5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5</v>
          </cell>
          <cell r="T2172">
            <v>0.70000000000000007</v>
          </cell>
        </row>
        <row r="2173">
          <cell r="G2173" t="str">
            <v>613140050ZGT00000Q</v>
          </cell>
          <cell r="H2173" t="str">
            <v>NON-FAST</v>
          </cell>
          <cell r="I2173" t="str">
            <v>Dead Stock</v>
          </cell>
          <cell r="J2173" t="str">
            <v>Pcs</v>
          </cell>
          <cell r="K2173">
            <v>0.14000000000000001</v>
          </cell>
          <cell r="L2173">
            <v>23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23</v>
          </cell>
          <cell r="T2173">
            <v>3.22</v>
          </cell>
        </row>
        <row r="2174">
          <cell r="G2174" t="str">
            <v>621430710ZGR00000Q</v>
          </cell>
          <cell r="H2174" t="str">
            <v>NON-FAST</v>
          </cell>
          <cell r="I2174" t="str">
            <v>Dead Stock</v>
          </cell>
          <cell r="J2174" t="str">
            <v>Pcs</v>
          </cell>
          <cell r="K2174">
            <v>0.14000000000000001</v>
          </cell>
          <cell r="L2174">
            <v>12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12</v>
          </cell>
          <cell r="T2174">
            <v>1.6800000000000002</v>
          </cell>
        </row>
        <row r="2175">
          <cell r="G2175" t="str">
            <v>63248-H0D3-00001</v>
          </cell>
          <cell r="H2175" t="str">
            <v>NON-FAST</v>
          </cell>
          <cell r="I2175" t="str">
            <v>Dead Stock</v>
          </cell>
          <cell r="J2175" t="str">
            <v>Set</v>
          </cell>
          <cell r="K2175">
            <v>0.14000000000000001</v>
          </cell>
          <cell r="L2175">
            <v>17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17</v>
          </cell>
          <cell r="T2175">
            <v>2.3800000000000003</v>
          </cell>
        </row>
        <row r="2176">
          <cell r="G2176" t="str">
            <v>92001-I1F1-000001</v>
          </cell>
          <cell r="H2176" t="str">
            <v>NON-FAST</v>
          </cell>
          <cell r="I2176" t="str">
            <v>Dead Stock</v>
          </cell>
          <cell r="J2176" t="str">
            <v>Set</v>
          </cell>
          <cell r="K2176">
            <v>0.14000000000000001</v>
          </cell>
          <cell r="L2176">
            <v>10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10</v>
          </cell>
          <cell r="T2176">
            <v>1.4000000000000001</v>
          </cell>
        </row>
        <row r="2177">
          <cell r="G2177" t="str">
            <v>18000-I1F1-020001</v>
          </cell>
          <cell r="H2177" t="str">
            <v>NON-FAST</v>
          </cell>
          <cell r="I2177" t="str">
            <v>Dead Stock</v>
          </cell>
          <cell r="J2177" t="str">
            <v>Pcs</v>
          </cell>
          <cell r="K2177">
            <v>60.53</v>
          </cell>
          <cell r="L2177">
            <v>1</v>
          </cell>
          <cell r="M2177">
            <v>1</v>
          </cell>
          <cell r="N2177">
            <v>0</v>
          </cell>
          <cell r="O2177">
            <v>1</v>
          </cell>
          <cell r="P2177">
            <v>0</v>
          </cell>
          <cell r="Q2177">
            <v>0</v>
          </cell>
          <cell r="R2177">
            <v>0</v>
          </cell>
          <cell r="S2177">
            <v>2</v>
          </cell>
          <cell r="T2177">
            <v>121.06</v>
          </cell>
        </row>
        <row r="2178">
          <cell r="G2178" t="str">
            <v>B166740106002570L</v>
          </cell>
          <cell r="H2178" t="str">
            <v>NON-FAST</v>
          </cell>
          <cell r="I2178" t="str">
            <v>Dead Stock</v>
          </cell>
          <cell r="J2178" t="str">
            <v>Pcs</v>
          </cell>
          <cell r="K2178">
            <v>0.14000000000000001</v>
          </cell>
          <cell r="L2178">
            <v>128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1</v>
          </cell>
          <cell r="R2178">
            <v>1</v>
          </cell>
          <cell r="S2178">
            <v>127</v>
          </cell>
          <cell r="T2178">
            <v>17.78</v>
          </cell>
        </row>
        <row r="2179">
          <cell r="G2179" t="str">
            <v>17920-k241-000001</v>
          </cell>
          <cell r="H2179" t="str">
            <v>NON-FAST</v>
          </cell>
          <cell r="I2179" t="str">
            <v>Dead Stock</v>
          </cell>
          <cell r="J2179" t="str">
            <v>Pcs</v>
          </cell>
          <cell r="K2179">
            <v>2.41</v>
          </cell>
          <cell r="L2179">
            <v>4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4</v>
          </cell>
          <cell r="T2179">
            <v>9.64</v>
          </cell>
        </row>
        <row r="2180">
          <cell r="G2180" t="str">
            <v>81215-I0L4-000001</v>
          </cell>
          <cell r="H2180" t="str">
            <v>NON-FAST</v>
          </cell>
          <cell r="I2180" t="str">
            <v>Dead Stock</v>
          </cell>
          <cell r="J2180" t="str">
            <v>Pcs</v>
          </cell>
          <cell r="K2180">
            <v>6.8</v>
          </cell>
          <cell r="L2180">
            <v>3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3</v>
          </cell>
          <cell r="T2180">
            <v>20.399999999999999</v>
          </cell>
        </row>
        <row r="2181">
          <cell r="G2181" t="str">
            <v>34200-I1F1-000003</v>
          </cell>
          <cell r="H2181" t="str">
            <v>NON-FAST</v>
          </cell>
          <cell r="I2181" t="str">
            <v>Dead Stock</v>
          </cell>
          <cell r="J2181" t="str">
            <v>Pcs</v>
          </cell>
          <cell r="K2181">
            <v>26.11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</row>
        <row r="2182">
          <cell r="G2182" t="str">
            <v>16100-I1F1-010001</v>
          </cell>
          <cell r="H2182" t="str">
            <v>NON-FAST</v>
          </cell>
          <cell r="I2182" t="str">
            <v>Dead Stock</v>
          </cell>
          <cell r="J2182" t="str">
            <v>Pcs</v>
          </cell>
          <cell r="K2182">
            <v>9.8800000000000008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</row>
        <row r="2183">
          <cell r="G2183" t="str">
            <v>62031-I1F1-000001</v>
          </cell>
          <cell r="H2183" t="str">
            <v>NON-FAST</v>
          </cell>
          <cell r="I2183" t="str">
            <v>Dead Stock</v>
          </cell>
          <cell r="J2183" t="str">
            <v>Pcs</v>
          </cell>
          <cell r="K2183">
            <v>15.17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</row>
        <row r="2184">
          <cell r="G2184" t="str">
            <v>62026-I1F1-000001</v>
          </cell>
          <cell r="H2184" t="str">
            <v>NON-FAST</v>
          </cell>
          <cell r="I2184" t="str">
            <v>Dead Stock</v>
          </cell>
          <cell r="J2184" t="str">
            <v>Pcs</v>
          </cell>
          <cell r="K2184">
            <v>3.05</v>
          </cell>
          <cell r="L2184">
            <v>2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2</v>
          </cell>
          <cell r="T2184">
            <v>6.1</v>
          </cell>
        </row>
        <row r="2185">
          <cell r="G2185" t="str">
            <v>62021-I1F1-000002</v>
          </cell>
          <cell r="H2185" t="str">
            <v>NON-FAST</v>
          </cell>
          <cell r="I2185" t="str">
            <v>Dead Stock</v>
          </cell>
          <cell r="J2185" t="str">
            <v>Pcs</v>
          </cell>
          <cell r="K2185">
            <v>1.91</v>
          </cell>
          <cell r="L2185">
            <v>4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4</v>
          </cell>
          <cell r="T2185">
            <v>7.64</v>
          </cell>
        </row>
        <row r="2186">
          <cell r="G2186" t="str">
            <v>62020-I1F1-000042</v>
          </cell>
          <cell r="H2186" t="str">
            <v>NON-FAST</v>
          </cell>
          <cell r="I2186" t="str">
            <v>Dead Stock</v>
          </cell>
          <cell r="J2186" t="str">
            <v>Pcs</v>
          </cell>
          <cell r="K2186">
            <v>10.48</v>
          </cell>
          <cell r="L2186">
            <v>1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1</v>
          </cell>
          <cell r="T2186">
            <v>10.48</v>
          </cell>
        </row>
        <row r="2187">
          <cell r="G2187" t="str">
            <v>62010-I1F1-000017</v>
          </cell>
          <cell r="H2187" t="str">
            <v>NON-FAST</v>
          </cell>
          <cell r="I2187" t="str">
            <v>Dead Stock</v>
          </cell>
          <cell r="J2187" t="str">
            <v>Pcs</v>
          </cell>
          <cell r="K2187">
            <v>8.695652173913043</v>
          </cell>
          <cell r="L2187">
            <v>3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3</v>
          </cell>
          <cell r="T2187">
            <v>26.086956521739129</v>
          </cell>
        </row>
        <row r="2188">
          <cell r="G2188" t="str">
            <v>62023-I1F1-000038</v>
          </cell>
          <cell r="H2188" t="str">
            <v>NON-FAST</v>
          </cell>
          <cell r="I2188" t="str">
            <v>Dead Stock</v>
          </cell>
          <cell r="J2188" t="str">
            <v>Pcs</v>
          </cell>
          <cell r="K2188">
            <v>24.14</v>
          </cell>
          <cell r="L2188">
            <v>2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1</v>
          </cell>
          <cell r="R2188">
            <v>1</v>
          </cell>
          <cell r="S2188">
            <v>1</v>
          </cell>
          <cell r="T2188">
            <v>24.14</v>
          </cell>
        </row>
        <row r="2189">
          <cell r="G2189" t="str">
            <v>62024-I1F1-000003</v>
          </cell>
          <cell r="H2189" t="str">
            <v>NON-FAST</v>
          </cell>
          <cell r="I2189" t="str">
            <v>Dead Stock</v>
          </cell>
          <cell r="J2189" t="str">
            <v>Pcs</v>
          </cell>
          <cell r="K2189">
            <v>14.3</v>
          </cell>
          <cell r="L2189">
            <v>3</v>
          </cell>
          <cell r="M2189">
            <v>1</v>
          </cell>
          <cell r="N2189">
            <v>0</v>
          </cell>
          <cell r="O2189">
            <v>1</v>
          </cell>
          <cell r="P2189">
            <v>0</v>
          </cell>
          <cell r="Q2189">
            <v>1</v>
          </cell>
          <cell r="R2189">
            <v>1</v>
          </cell>
          <cell r="S2189">
            <v>3</v>
          </cell>
          <cell r="T2189">
            <v>42.900000000000006</v>
          </cell>
        </row>
        <row r="2190">
          <cell r="G2190" t="str">
            <v>86100-I1F1-000002</v>
          </cell>
          <cell r="H2190" t="str">
            <v>NON-FAST</v>
          </cell>
          <cell r="I2190" t="str">
            <v>Dead Stock</v>
          </cell>
          <cell r="J2190" t="str">
            <v>Pcs</v>
          </cell>
          <cell r="K2190">
            <v>79.510000000000005</v>
          </cell>
          <cell r="L2190">
            <v>1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1</v>
          </cell>
          <cell r="T2190">
            <v>79.510000000000005</v>
          </cell>
        </row>
        <row r="2191">
          <cell r="G2191" t="str">
            <v>53000-I1F1-010002</v>
          </cell>
          <cell r="H2191" t="str">
            <v>NON-FAST</v>
          </cell>
          <cell r="I2191">
            <v>0</v>
          </cell>
          <cell r="J2191" t="str">
            <v>Pcs</v>
          </cell>
          <cell r="K2191">
            <v>37.630000000000003</v>
          </cell>
          <cell r="L2191">
            <v>0</v>
          </cell>
          <cell r="M2191">
            <v>2</v>
          </cell>
          <cell r="N2191">
            <v>0</v>
          </cell>
          <cell r="O2191">
            <v>2</v>
          </cell>
          <cell r="P2191">
            <v>0</v>
          </cell>
          <cell r="Q2191">
            <v>2</v>
          </cell>
          <cell r="R2191">
            <v>2</v>
          </cell>
          <cell r="S2191">
            <v>0</v>
          </cell>
          <cell r="T2191">
            <v>0</v>
          </cell>
        </row>
        <row r="2192">
          <cell r="G2192" t="str">
            <v>86406-I1F1-000001</v>
          </cell>
          <cell r="H2192" t="str">
            <v>NON-FAST</v>
          </cell>
          <cell r="I2192" t="str">
            <v>Dead Stock</v>
          </cell>
          <cell r="J2192" t="str">
            <v>Pcs</v>
          </cell>
          <cell r="K2192">
            <v>1</v>
          </cell>
          <cell r="L2192">
            <v>128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128</v>
          </cell>
          <cell r="T2192">
            <v>128</v>
          </cell>
        </row>
        <row r="2193">
          <cell r="G2193" t="str">
            <v>86406-I1F1-000002</v>
          </cell>
          <cell r="H2193" t="str">
            <v>NON-FAST</v>
          </cell>
          <cell r="I2193" t="str">
            <v>Dead Stock</v>
          </cell>
          <cell r="J2193" t="str">
            <v>Pcs</v>
          </cell>
          <cell r="K2193">
            <v>1</v>
          </cell>
          <cell r="L2193">
            <v>118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118</v>
          </cell>
          <cell r="T2193">
            <v>118</v>
          </cell>
        </row>
        <row r="2194">
          <cell r="G2194" t="str">
            <v>62005-I1F1-000039</v>
          </cell>
          <cell r="H2194" t="str">
            <v>NON-FAST</v>
          </cell>
          <cell r="I2194" t="str">
            <v>Dead Stock</v>
          </cell>
          <cell r="J2194" t="str">
            <v>Pcs</v>
          </cell>
          <cell r="K2194">
            <v>16.77</v>
          </cell>
          <cell r="L2194">
            <v>15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15</v>
          </cell>
          <cell r="T2194">
            <v>251.54999999999998</v>
          </cell>
        </row>
        <row r="2195">
          <cell r="G2195" t="str">
            <v>B000930008000000L</v>
          </cell>
          <cell r="H2195" t="str">
            <v>NON-FAST</v>
          </cell>
          <cell r="I2195" t="str">
            <v>Dead Stock</v>
          </cell>
          <cell r="J2195" t="str">
            <v>Pcs</v>
          </cell>
          <cell r="K2195">
            <v>0.14000000000000001</v>
          </cell>
          <cell r="L2195">
            <v>9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9</v>
          </cell>
          <cell r="T2195">
            <v>1.2600000000000002</v>
          </cell>
        </row>
        <row r="2196">
          <cell r="G2196" t="str">
            <v>9A113-1050-01670H</v>
          </cell>
          <cell r="H2196" t="str">
            <v>NON-FAST</v>
          </cell>
          <cell r="I2196" t="str">
            <v>Dead Stock</v>
          </cell>
          <cell r="J2196" t="str">
            <v>Pcs</v>
          </cell>
          <cell r="K2196">
            <v>7.0000000000000007E-2</v>
          </cell>
          <cell r="L2196">
            <v>132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52</v>
          </cell>
          <cell r="R2196">
            <v>52</v>
          </cell>
          <cell r="S2196">
            <v>80</v>
          </cell>
          <cell r="T2196">
            <v>5.6000000000000005</v>
          </cell>
        </row>
        <row r="2197">
          <cell r="G2197" t="str">
            <v>B057890005002070L</v>
          </cell>
          <cell r="H2197" t="str">
            <v>NON-FAST</v>
          </cell>
          <cell r="I2197" t="str">
            <v>Dead Stock</v>
          </cell>
          <cell r="J2197" t="str">
            <v>Pcs</v>
          </cell>
          <cell r="K2197">
            <v>0.14000000000000001</v>
          </cell>
          <cell r="L2197">
            <v>17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17</v>
          </cell>
          <cell r="T2197">
            <v>2.3800000000000003</v>
          </cell>
        </row>
        <row r="2198">
          <cell r="G2198" t="str">
            <v>B061700006000060L</v>
          </cell>
          <cell r="H2198" t="str">
            <v>NON-FAST</v>
          </cell>
          <cell r="I2198" t="str">
            <v>Dead Stock</v>
          </cell>
          <cell r="J2198" t="str">
            <v>Pcs</v>
          </cell>
          <cell r="K2198">
            <v>0.17</v>
          </cell>
          <cell r="L2198">
            <v>407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407</v>
          </cell>
          <cell r="T2198">
            <v>69.190000000000012</v>
          </cell>
        </row>
        <row r="2199">
          <cell r="G2199" t="str">
            <v>44710-ZT6-0000</v>
          </cell>
          <cell r="H2199" t="str">
            <v>NON-FAST</v>
          </cell>
          <cell r="I2199" t="str">
            <v>Dead Stock</v>
          </cell>
          <cell r="J2199" t="str">
            <v>Pcs</v>
          </cell>
          <cell r="K2199">
            <v>24.17</v>
          </cell>
          <cell r="L2199">
            <v>17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17</v>
          </cell>
          <cell r="T2199">
            <v>410.89000000000004</v>
          </cell>
        </row>
        <row r="2200">
          <cell r="G2200" t="str">
            <v>82907RL</v>
          </cell>
          <cell r="H2200" t="str">
            <v>FAST</v>
          </cell>
          <cell r="I2200" t="str">
            <v>Dead Stock</v>
          </cell>
          <cell r="J2200" t="str">
            <v>Pcs</v>
          </cell>
          <cell r="K2200">
            <v>14.285714285714286</v>
          </cell>
          <cell r="L2200">
            <v>20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20</v>
          </cell>
          <cell r="T2200">
            <v>285.71428571428572</v>
          </cell>
        </row>
        <row r="2201">
          <cell r="G2201" t="str">
            <v>675659</v>
          </cell>
          <cell r="H2201" t="str">
            <v>NON-FAST</v>
          </cell>
          <cell r="I2201" t="str">
            <v>Dead Stock</v>
          </cell>
          <cell r="J2201" t="str">
            <v>Pcs</v>
          </cell>
          <cell r="K2201">
            <v>58.27</v>
          </cell>
          <cell r="L2201">
            <v>3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3</v>
          </cell>
          <cell r="T2201">
            <v>174.81</v>
          </cell>
        </row>
        <row r="2202">
          <cell r="G2202" t="str">
            <v>606001MVN</v>
          </cell>
          <cell r="H2202" t="str">
            <v>NON-FAST</v>
          </cell>
          <cell r="I2202" t="str">
            <v>Dead Stock</v>
          </cell>
          <cell r="J2202" t="str">
            <v>Pcs</v>
          </cell>
          <cell r="K2202">
            <v>59.727272727272727</v>
          </cell>
          <cell r="L2202">
            <v>2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2</v>
          </cell>
          <cell r="T2202">
            <v>119.45454545454545</v>
          </cell>
        </row>
        <row r="2203">
          <cell r="G2203" t="str">
            <v>1B001279</v>
          </cell>
          <cell r="H2203" t="str">
            <v>NON-FAST</v>
          </cell>
          <cell r="I2203" t="str">
            <v>Dead Stock</v>
          </cell>
          <cell r="J2203" t="str">
            <v>Set</v>
          </cell>
          <cell r="K2203">
            <v>29.318181818181817</v>
          </cell>
          <cell r="L2203">
            <v>1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1</v>
          </cell>
          <cell r="T2203">
            <v>29.318181818181817</v>
          </cell>
        </row>
        <row r="2204">
          <cell r="G2204" t="str">
            <v>606252M</v>
          </cell>
          <cell r="H2204" t="str">
            <v>NON-FAST</v>
          </cell>
          <cell r="I2204" t="str">
            <v>Dead Stock</v>
          </cell>
          <cell r="J2204" t="str">
            <v>Pcs</v>
          </cell>
          <cell r="K2204">
            <v>37.31818181818182</v>
          </cell>
          <cell r="L2204">
            <v>3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3</v>
          </cell>
          <cell r="T2204">
            <v>111.95454545454547</v>
          </cell>
        </row>
        <row r="2205">
          <cell r="G2205" t="str">
            <v>606000MVN</v>
          </cell>
          <cell r="H2205" t="str">
            <v>NON-FAST</v>
          </cell>
          <cell r="I2205" t="str">
            <v>Dead Stock</v>
          </cell>
          <cell r="J2205" t="str">
            <v>Pcs</v>
          </cell>
          <cell r="K2205">
            <v>67.181818181818187</v>
          </cell>
          <cell r="L2205">
            <v>3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3</v>
          </cell>
          <cell r="T2205">
            <v>201.54545454545456</v>
          </cell>
        </row>
        <row r="2206">
          <cell r="G2206" t="str">
            <v>1B000832</v>
          </cell>
          <cell r="H2206" t="str">
            <v>NON-FAST</v>
          </cell>
          <cell r="I2206" t="str">
            <v>Dead Stock</v>
          </cell>
          <cell r="J2206" t="str">
            <v>Pcs</v>
          </cell>
          <cell r="K2206">
            <v>76.909090909090907</v>
          </cell>
          <cell r="L2206">
            <v>3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3</v>
          </cell>
          <cell r="T2206">
            <v>230.72727272727272</v>
          </cell>
        </row>
        <row r="2207">
          <cell r="G2207" t="str">
            <v>605138M005</v>
          </cell>
          <cell r="H2207" t="str">
            <v>NON-FAST</v>
          </cell>
          <cell r="I2207" t="str">
            <v>Dead Stock</v>
          </cell>
          <cell r="J2207" t="str">
            <v>Pcs</v>
          </cell>
          <cell r="K2207">
            <v>6</v>
          </cell>
          <cell r="L2207">
            <v>10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10</v>
          </cell>
          <cell r="T2207">
            <v>60</v>
          </cell>
        </row>
        <row r="2208">
          <cell r="G2208" t="str">
            <v>675660</v>
          </cell>
          <cell r="H2208" t="str">
            <v>NON-FAST</v>
          </cell>
          <cell r="I2208" t="str">
            <v>Dead Stock</v>
          </cell>
          <cell r="J2208" t="str">
            <v>Pcs</v>
          </cell>
          <cell r="K2208">
            <v>24.18</v>
          </cell>
          <cell r="L2208">
            <v>3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3</v>
          </cell>
          <cell r="T2208">
            <v>72.539999999999992</v>
          </cell>
        </row>
        <row r="2209">
          <cell r="G2209" t="str">
            <v>675658</v>
          </cell>
          <cell r="H2209" t="str">
            <v>NON-FAST</v>
          </cell>
          <cell r="I2209" t="str">
            <v>Dead Stock</v>
          </cell>
          <cell r="J2209" t="str">
            <v>Pcs</v>
          </cell>
          <cell r="K2209">
            <v>67.227272727272734</v>
          </cell>
          <cell r="L2209">
            <v>5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5</v>
          </cell>
          <cell r="T2209">
            <v>336.13636363636368</v>
          </cell>
        </row>
        <row r="2210">
          <cell r="G2210" t="str">
            <v>675661</v>
          </cell>
          <cell r="H2210" t="str">
            <v>NON-FAST</v>
          </cell>
          <cell r="I2210" t="str">
            <v>Dead Stock</v>
          </cell>
          <cell r="J2210" t="str">
            <v>Set</v>
          </cell>
          <cell r="K2210">
            <v>72.14</v>
          </cell>
          <cell r="L2210">
            <v>3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3</v>
          </cell>
          <cell r="T2210">
            <v>216.42000000000002</v>
          </cell>
        </row>
        <row r="2211">
          <cell r="G2211" t="str">
            <v>656105</v>
          </cell>
          <cell r="H2211" t="str">
            <v>NON-FAST</v>
          </cell>
          <cell r="I2211" t="str">
            <v>Dead Stock</v>
          </cell>
          <cell r="J2211" t="str">
            <v>Pcs</v>
          </cell>
          <cell r="K2211">
            <v>99.025974025974023</v>
          </cell>
          <cell r="L2211">
            <v>5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5</v>
          </cell>
          <cell r="T2211">
            <v>495.12987012987014</v>
          </cell>
        </row>
        <row r="2212">
          <cell r="G2212" t="str">
            <v>MRL20-G0004</v>
          </cell>
          <cell r="H2212" t="str">
            <v>NON-FAST</v>
          </cell>
          <cell r="I2212" t="str">
            <v>Dead Stock</v>
          </cell>
          <cell r="J2212" t="str">
            <v>Set</v>
          </cell>
          <cell r="K2212">
            <v>1</v>
          </cell>
          <cell r="L2212">
            <v>15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15</v>
          </cell>
          <cell r="T2212">
            <v>15</v>
          </cell>
        </row>
        <row r="2213">
          <cell r="G2213" t="str">
            <v>MRL20-G0003</v>
          </cell>
          <cell r="H2213" t="str">
            <v>NON-FAST</v>
          </cell>
          <cell r="I2213" t="str">
            <v>Dead Stock</v>
          </cell>
          <cell r="J2213" t="str">
            <v>Set</v>
          </cell>
          <cell r="K2213">
            <v>1</v>
          </cell>
          <cell r="L2213">
            <v>15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15</v>
          </cell>
          <cell r="T2213">
            <v>15</v>
          </cell>
        </row>
        <row r="2214">
          <cell r="G2214" t="str">
            <v>71208-J18Z-000001L</v>
          </cell>
          <cell r="H2214">
            <v>0</v>
          </cell>
          <cell r="I2214" t="str">
            <v>Dead Stock</v>
          </cell>
          <cell r="J2214" t="str">
            <v>Pcs</v>
          </cell>
          <cell r="K2214">
            <v>0.14199999999999999</v>
          </cell>
          <cell r="L2214">
            <v>2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2</v>
          </cell>
          <cell r="T2214">
            <v>0.28399999999999997</v>
          </cell>
        </row>
        <row r="2215">
          <cell r="G2215" t="str">
            <v>KOT-16-25L</v>
          </cell>
          <cell r="H2215">
            <v>0</v>
          </cell>
          <cell r="I2215" t="str">
            <v>Dead Stock</v>
          </cell>
          <cell r="J2215" t="str">
            <v>Pcs</v>
          </cell>
          <cell r="K2215">
            <v>6.5709999999999997</v>
          </cell>
          <cell r="L2215">
            <v>1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1</v>
          </cell>
          <cell r="T2215">
            <v>6.5709999999999997</v>
          </cell>
        </row>
        <row r="2216">
          <cell r="G2216" t="str">
            <v>MRL20-EG0010</v>
          </cell>
          <cell r="H2216" t="str">
            <v>FAST</v>
          </cell>
          <cell r="I2216" t="str">
            <v>Dead Stock</v>
          </cell>
          <cell r="J2216" t="str">
            <v>Pcs</v>
          </cell>
          <cell r="K2216">
            <v>3.7</v>
          </cell>
          <cell r="L2216">
            <v>20</v>
          </cell>
          <cell r="M2216">
            <v>4</v>
          </cell>
          <cell r="N2216">
            <v>0</v>
          </cell>
          <cell r="O2216">
            <v>4</v>
          </cell>
          <cell r="P2216">
            <v>0</v>
          </cell>
          <cell r="Q2216">
            <v>0</v>
          </cell>
          <cell r="R2216">
            <v>0</v>
          </cell>
          <cell r="S2216">
            <v>24</v>
          </cell>
          <cell r="T2216">
            <v>88.800000000000011</v>
          </cell>
        </row>
        <row r="2217">
          <cell r="G2217" t="str">
            <v>KIT1U000024L</v>
          </cell>
          <cell r="H2217">
            <v>0</v>
          </cell>
          <cell r="I2217" t="str">
            <v>Dead Stock</v>
          </cell>
          <cell r="J2217" t="str">
            <v>Set</v>
          </cell>
          <cell r="K2217">
            <v>6.77</v>
          </cell>
          <cell r="L2217">
            <v>2</v>
          </cell>
          <cell r="M2217">
            <v>1</v>
          </cell>
          <cell r="N2217">
            <v>0</v>
          </cell>
          <cell r="O2217">
            <v>1</v>
          </cell>
          <cell r="P2217">
            <v>0</v>
          </cell>
          <cell r="Q2217">
            <v>0</v>
          </cell>
          <cell r="R2217">
            <v>0</v>
          </cell>
          <cell r="S2217">
            <v>3</v>
          </cell>
          <cell r="T2217">
            <v>20.309999999999999</v>
          </cell>
        </row>
        <row r="2218">
          <cell r="G2218" t="str">
            <v>MBZ25-EG00019</v>
          </cell>
          <cell r="H2218">
            <v>0</v>
          </cell>
          <cell r="I2218">
            <v>0</v>
          </cell>
          <cell r="J2218" t="str">
            <v>Pcs</v>
          </cell>
          <cell r="K2218">
            <v>3.3</v>
          </cell>
          <cell r="L2218">
            <v>16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16</v>
          </cell>
          <cell r="T2218">
            <v>52.8</v>
          </cell>
        </row>
        <row r="2219">
          <cell r="G2219" t="str">
            <v>MBZ25-S0001</v>
          </cell>
          <cell r="H2219" t="str">
            <v>FAST</v>
          </cell>
          <cell r="I2219" t="str">
            <v>Dead Stock</v>
          </cell>
          <cell r="J2219" t="str">
            <v>Set</v>
          </cell>
          <cell r="K2219">
            <v>1</v>
          </cell>
          <cell r="L2219">
            <v>20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20</v>
          </cell>
          <cell r="T2219">
            <v>20</v>
          </cell>
        </row>
        <row r="2220">
          <cell r="G2220" t="str">
            <v>MRL20-E0017</v>
          </cell>
          <cell r="H2220" t="str">
            <v>FAST</v>
          </cell>
          <cell r="I2220" t="str">
            <v>Dead Stock</v>
          </cell>
          <cell r="J2220" t="str">
            <v>Pcs</v>
          </cell>
          <cell r="K2220">
            <v>2</v>
          </cell>
          <cell r="L2220">
            <v>17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17</v>
          </cell>
          <cell r="T2220">
            <v>34</v>
          </cell>
        </row>
        <row r="2221">
          <cell r="G2221" t="str">
            <v>MSR20-S0001</v>
          </cell>
          <cell r="H2221" t="str">
            <v>NON-FAST</v>
          </cell>
          <cell r="I2221" t="str">
            <v>Dead Stock</v>
          </cell>
          <cell r="J2221" t="str">
            <v>Pcs</v>
          </cell>
          <cell r="K2221">
            <v>9.5</v>
          </cell>
          <cell r="L2221">
            <v>16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16</v>
          </cell>
          <cell r="T2221">
            <v>152</v>
          </cell>
        </row>
        <row r="2222">
          <cell r="G2222" t="str">
            <v>MRL20-S0003</v>
          </cell>
          <cell r="H2222" t="str">
            <v>NON-FAST</v>
          </cell>
          <cell r="I2222">
            <v>0</v>
          </cell>
          <cell r="J2222" t="str">
            <v>Pcs</v>
          </cell>
          <cell r="K2222">
            <v>5.2</v>
          </cell>
          <cell r="L2222">
            <v>18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18</v>
          </cell>
          <cell r="T2222">
            <v>93.600000000000009</v>
          </cell>
        </row>
        <row r="2223">
          <cell r="G2223" t="str">
            <v>MBZ25-S0009L</v>
          </cell>
          <cell r="H2223" t="str">
            <v>FAST</v>
          </cell>
          <cell r="I2223" t="str">
            <v>Dead Stock</v>
          </cell>
          <cell r="J2223" t="str">
            <v>Pcs</v>
          </cell>
          <cell r="K2223">
            <v>7.5</v>
          </cell>
          <cell r="L2223">
            <v>18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18</v>
          </cell>
          <cell r="T2223">
            <v>135</v>
          </cell>
        </row>
        <row r="2224">
          <cell r="G2224" t="str">
            <v>43.55.11L</v>
          </cell>
          <cell r="H2224">
            <v>0</v>
          </cell>
          <cell r="I2224">
            <v>0</v>
          </cell>
          <cell r="J2224" t="str">
            <v>Pcs</v>
          </cell>
          <cell r="K2224">
            <v>0.97</v>
          </cell>
          <cell r="L2224">
            <v>16</v>
          </cell>
          <cell r="M2224">
            <v>2</v>
          </cell>
          <cell r="N2224">
            <v>0</v>
          </cell>
          <cell r="O2224">
            <v>2</v>
          </cell>
          <cell r="P2224">
            <v>0</v>
          </cell>
          <cell r="Q2224">
            <v>2</v>
          </cell>
          <cell r="R2224">
            <v>2</v>
          </cell>
          <cell r="S2224">
            <v>16</v>
          </cell>
          <cell r="T2224">
            <v>15.52</v>
          </cell>
        </row>
        <row r="2225">
          <cell r="G2225" t="str">
            <v xml:space="preserve">MRL20-G0010
</v>
          </cell>
          <cell r="H2225" t="str">
            <v>NON-FAST</v>
          </cell>
          <cell r="I2225" t="str">
            <v>Dead Stock</v>
          </cell>
          <cell r="J2225" t="str">
            <v>Pcs</v>
          </cell>
          <cell r="K2225">
            <v>0.62</v>
          </cell>
          <cell r="L2225">
            <v>20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20</v>
          </cell>
          <cell r="T2225">
            <v>12.4</v>
          </cell>
        </row>
        <row r="2226">
          <cell r="G2226" t="str">
            <v>41009-0602L</v>
          </cell>
          <cell r="H2226">
            <v>0</v>
          </cell>
          <cell r="I2226" t="str">
            <v>Dead Stock</v>
          </cell>
          <cell r="J2226" t="str">
            <v>Pcs</v>
          </cell>
          <cell r="K2226">
            <v>22.333333333333332</v>
          </cell>
          <cell r="L2226">
            <v>3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3</v>
          </cell>
          <cell r="T2226">
            <v>67</v>
          </cell>
        </row>
        <row r="2227">
          <cell r="G2227" t="str">
            <v>41009-0603L</v>
          </cell>
          <cell r="H2227">
            <v>0</v>
          </cell>
          <cell r="I2227" t="str">
            <v>Dead Stock</v>
          </cell>
          <cell r="J2227" t="str">
            <v>Pcs</v>
          </cell>
          <cell r="K2227">
            <v>27.666666666666668</v>
          </cell>
          <cell r="L2227">
            <v>2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2</v>
          </cell>
          <cell r="T2227">
            <v>55.333333333333336</v>
          </cell>
        </row>
        <row r="2228">
          <cell r="G2228" t="str">
            <v>41022-0039L</v>
          </cell>
          <cell r="H2228">
            <v>0</v>
          </cell>
          <cell r="I2228" t="str">
            <v>Dead Stock</v>
          </cell>
          <cell r="J2228" t="str">
            <v>Pcs</v>
          </cell>
          <cell r="K2228">
            <v>5.333333333333333</v>
          </cell>
          <cell r="L2228">
            <v>2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2</v>
          </cell>
          <cell r="T2228">
            <v>10.666666666666666</v>
          </cell>
        </row>
        <row r="2229">
          <cell r="G2229" t="str">
            <v>41022-0040L</v>
          </cell>
          <cell r="H2229">
            <v>0</v>
          </cell>
          <cell r="I2229" t="str">
            <v>Dead Stock</v>
          </cell>
          <cell r="J2229" t="str">
            <v>Pcs</v>
          </cell>
          <cell r="K2229">
            <v>5.333333333333333</v>
          </cell>
          <cell r="L2229">
            <v>2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2</v>
          </cell>
          <cell r="T2229">
            <v>10.666666666666666</v>
          </cell>
        </row>
        <row r="2230">
          <cell r="G2230" t="str">
            <v>52500-AFA1-9200</v>
          </cell>
          <cell r="H2230">
            <v>0</v>
          </cell>
          <cell r="I2230" t="str">
            <v>Dead Stock</v>
          </cell>
          <cell r="J2230" t="str">
            <v>Pcs</v>
          </cell>
          <cell r="K2230">
            <v>12.42</v>
          </cell>
          <cell r="L2230">
            <v>3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2</v>
          </cell>
          <cell r="R2230">
            <v>2</v>
          </cell>
          <cell r="S2230">
            <v>1</v>
          </cell>
          <cell r="T2230">
            <v>12.42</v>
          </cell>
        </row>
        <row r="2231">
          <cell r="G2231" t="str">
            <v>62044-I1F1-000001</v>
          </cell>
          <cell r="H2231">
            <v>0</v>
          </cell>
          <cell r="I2231" t="str">
            <v>Dead Stock</v>
          </cell>
          <cell r="J2231" t="str">
            <v>Pcs</v>
          </cell>
          <cell r="K2231">
            <v>4.18</v>
          </cell>
          <cell r="L2231">
            <v>2</v>
          </cell>
          <cell r="M2231">
            <v>0</v>
          </cell>
          <cell r="N2231">
            <v>0</v>
          </cell>
          <cell r="O2231">
            <v>0</v>
          </cell>
          <cell r="P2231">
            <v>0</v>
          </cell>
          <cell r="Q2231">
            <v>0</v>
          </cell>
          <cell r="R2231">
            <v>0</v>
          </cell>
          <cell r="S2231">
            <v>2</v>
          </cell>
          <cell r="T2231">
            <v>8.36</v>
          </cell>
        </row>
        <row r="2232">
          <cell r="G2232" t="str">
            <v>MRL20-G0013</v>
          </cell>
          <cell r="H2232" t="str">
            <v>FAST</v>
          </cell>
          <cell r="I2232" t="str">
            <v>Dead Stock</v>
          </cell>
          <cell r="J2232" t="str">
            <v>Pcs</v>
          </cell>
          <cell r="K2232">
            <v>0.52</v>
          </cell>
          <cell r="L2232">
            <v>20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20</v>
          </cell>
          <cell r="T2232">
            <v>10.4</v>
          </cell>
        </row>
        <row r="2233">
          <cell r="G2233" t="str">
            <v>MBZ25-S0014L</v>
          </cell>
          <cell r="H2233">
            <v>0</v>
          </cell>
          <cell r="I2233" t="str">
            <v>Dead Stock</v>
          </cell>
          <cell r="J2233" t="str">
            <v>Pcs</v>
          </cell>
          <cell r="K2233">
            <v>1</v>
          </cell>
          <cell r="L2233">
            <v>20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20</v>
          </cell>
          <cell r="T2233">
            <v>20</v>
          </cell>
        </row>
        <row r="2234">
          <cell r="G2234" t="str">
            <v>MRL20-M0002</v>
          </cell>
          <cell r="H2234" t="str">
            <v>NON-FAST</v>
          </cell>
          <cell r="I2234">
            <v>0</v>
          </cell>
          <cell r="J2234" t="str">
            <v>Pcs</v>
          </cell>
          <cell r="K2234">
            <v>1.2</v>
          </cell>
          <cell r="L2234">
            <v>24</v>
          </cell>
          <cell r="M2234">
            <v>24</v>
          </cell>
          <cell r="N2234">
            <v>0</v>
          </cell>
          <cell r="O2234">
            <v>24</v>
          </cell>
          <cell r="P2234">
            <v>0</v>
          </cell>
          <cell r="Q2234">
            <v>0</v>
          </cell>
          <cell r="R2234">
            <v>0</v>
          </cell>
          <cell r="S2234">
            <v>48</v>
          </cell>
          <cell r="T2234">
            <v>57.599999999999994</v>
          </cell>
        </row>
        <row r="2235">
          <cell r="G2235" t="str">
            <v>42.55.7L</v>
          </cell>
          <cell r="H2235" t="str">
            <v>FAST</v>
          </cell>
          <cell r="I2235" t="str">
            <v>Dead Stock</v>
          </cell>
          <cell r="J2235" t="str">
            <v>Pcs</v>
          </cell>
          <cell r="K2235">
            <v>1</v>
          </cell>
          <cell r="L2235">
            <v>27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27</v>
          </cell>
          <cell r="T2235">
            <v>27</v>
          </cell>
        </row>
        <row r="2236">
          <cell r="G2236" t="str">
            <v>MBZ25-M0002</v>
          </cell>
          <cell r="H2236" t="str">
            <v>NON-FAST</v>
          </cell>
          <cell r="I2236" t="str">
            <v>Dead Stock</v>
          </cell>
          <cell r="J2236" t="str">
            <v>Pcs</v>
          </cell>
          <cell r="K2236">
            <v>1.4</v>
          </cell>
          <cell r="L2236">
            <v>41</v>
          </cell>
          <cell r="M2236">
            <v>6</v>
          </cell>
          <cell r="N2236">
            <v>0</v>
          </cell>
          <cell r="O2236">
            <v>6</v>
          </cell>
          <cell r="P2236">
            <v>0</v>
          </cell>
          <cell r="Q2236">
            <v>0</v>
          </cell>
          <cell r="R2236">
            <v>0</v>
          </cell>
          <cell r="S2236">
            <v>47</v>
          </cell>
          <cell r="T2236">
            <v>65.8</v>
          </cell>
        </row>
        <row r="2237">
          <cell r="G2237" t="str">
            <v>MSR20-M0001</v>
          </cell>
          <cell r="H2237" t="str">
            <v>FAST</v>
          </cell>
          <cell r="I2237" t="str">
            <v>Dead Stock</v>
          </cell>
          <cell r="J2237" t="str">
            <v>Pcs</v>
          </cell>
          <cell r="K2237">
            <v>1.3</v>
          </cell>
          <cell r="L2237">
            <v>43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43</v>
          </cell>
          <cell r="T2237">
            <v>55.9</v>
          </cell>
        </row>
        <row r="2238">
          <cell r="G2238" t="str">
            <v>MRL20-C0001</v>
          </cell>
          <cell r="H2238" t="str">
            <v>FAST</v>
          </cell>
          <cell r="I2238">
            <v>0</v>
          </cell>
          <cell r="J2238" t="str">
            <v>Pcs</v>
          </cell>
          <cell r="K2238">
            <v>0.9</v>
          </cell>
          <cell r="L2238">
            <v>49</v>
          </cell>
          <cell r="M2238">
            <v>3</v>
          </cell>
          <cell r="N2238">
            <v>0</v>
          </cell>
          <cell r="O2238">
            <v>3</v>
          </cell>
          <cell r="P2238">
            <v>0</v>
          </cell>
          <cell r="Q2238">
            <v>0</v>
          </cell>
          <cell r="R2238">
            <v>0</v>
          </cell>
          <cell r="S2238">
            <v>52</v>
          </cell>
          <cell r="T2238">
            <v>46.800000000000004</v>
          </cell>
        </row>
        <row r="2239">
          <cell r="G2239" t="str">
            <v>MRL20-G0002</v>
          </cell>
          <cell r="H2239" t="str">
            <v>NON-FAST</v>
          </cell>
          <cell r="I2239" t="str">
            <v>Dead Stock</v>
          </cell>
          <cell r="J2239" t="str">
            <v>Pcs</v>
          </cell>
          <cell r="K2239">
            <v>1.5</v>
          </cell>
          <cell r="L2239">
            <v>50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50</v>
          </cell>
          <cell r="T2239">
            <v>75</v>
          </cell>
        </row>
        <row r="2240">
          <cell r="G2240" t="str">
            <v>MH123535Q4-R</v>
          </cell>
          <cell r="H2240">
            <v>0</v>
          </cell>
          <cell r="I2240" t="str">
            <v>Dead Stock</v>
          </cell>
          <cell r="J2240" t="str">
            <v>Pcs</v>
          </cell>
          <cell r="K2240">
            <v>0.5</v>
          </cell>
          <cell r="L2240">
            <v>50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50</v>
          </cell>
          <cell r="T2240">
            <v>25</v>
          </cell>
        </row>
        <row r="2241">
          <cell r="G2241" t="str">
            <v>92070-0023L</v>
          </cell>
          <cell r="H2241">
            <v>0</v>
          </cell>
          <cell r="I2241" t="str">
            <v>Dead Stock</v>
          </cell>
          <cell r="J2241" t="str">
            <v>Pcs</v>
          </cell>
          <cell r="K2241">
            <v>0.7</v>
          </cell>
          <cell r="L2241">
            <v>69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1</v>
          </cell>
          <cell r="R2241">
            <v>1</v>
          </cell>
          <cell r="S2241">
            <v>68</v>
          </cell>
          <cell r="T2241">
            <v>47.599999999999994</v>
          </cell>
        </row>
        <row r="2242">
          <cell r="G2242" t="str">
            <v>672100</v>
          </cell>
          <cell r="H2242">
            <v>0</v>
          </cell>
          <cell r="I2242" t="str">
            <v>Dead Stock</v>
          </cell>
          <cell r="J2242" t="str">
            <v>Pcs</v>
          </cell>
          <cell r="K2242">
            <v>6</v>
          </cell>
          <cell r="L2242">
            <v>2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2</v>
          </cell>
          <cell r="T2242">
            <v>12</v>
          </cell>
        </row>
        <row r="2243">
          <cell r="G2243" t="str">
            <v>62010-I1F1-000004</v>
          </cell>
          <cell r="H2243">
            <v>0</v>
          </cell>
          <cell r="I2243" t="str">
            <v>Dead Stock</v>
          </cell>
          <cell r="J2243" t="str">
            <v>Pcs</v>
          </cell>
          <cell r="K2243">
            <v>7.8</v>
          </cell>
          <cell r="L2243">
            <v>1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1</v>
          </cell>
          <cell r="T2243">
            <v>7.8</v>
          </cell>
        </row>
        <row r="2244">
          <cell r="G2244" t="str">
            <v>MRL20-C0005</v>
          </cell>
          <cell r="H2244" t="str">
            <v>FAST</v>
          </cell>
          <cell r="I2244">
            <v>0</v>
          </cell>
          <cell r="J2244" t="str">
            <v>Pcs</v>
          </cell>
          <cell r="K2244">
            <v>0.7</v>
          </cell>
          <cell r="L2244">
            <v>68</v>
          </cell>
          <cell r="M2244">
            <v>2</v>
          </cell>
          <cell r="N2244">
            <v>0</v>
          </cell>
          <cell r="O2244">
            <v>2</v>
          </cell>
          <cell r="P2244">
            <v>0</v>
          </cell>
          <cell r="Q2244">
            <v>2</v>
          </cell>
          <cell r="R2244">
            <v>2</v>
          </cell>
          <cell r="S2244">
            <v>68</v>
          </cell>
          <cell r="T2244">
            <v>47.599999999999994</v>
          </cell>
        </row>
        <row r="2245">
          <cell r="G2245" t="str">
            <v>MRL20-C0002</v>
          </cell>
          <cell r="H2245" t="str">
            <v>FAST</v>
          </cell>
          <cell r="I2245">
            <v>0</v>
          </cell>
          <cell r="J2245" t="str">
            <v>Pcs</v>
          </cell>
          <cell r="K2245">
            <v>0.9</v>
          </cell>
          <cell r="L2245">
            <v>72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72</v>
          </cell>
          <cell r="T2245">
            <v>64.8</v>
          </cell>
        </row>
        <row r="2246">
          <cell r="G2246" t="str">
            <v>MRL20-C0003</v>
          </cell>
          <cell r="H2246" t="str">
            <v>FAST</v>
          </cell>
          <cell r="I2246">
            <v>0</v>
          </cell>
          <cell r="J2246" t="str">
            <v>Pcs</v>
          </cell>
          <cell r="K2246">
            <v>0.9</v>
          </cell>
          <cell r="L2246">
            <v>74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1</v>
          </cell>
          <cell r="R2246">
            <v>1</v>
          </cell>
          <cell r="S2246">
            <v>73</v>
          </cell>
          <cell r="T2246">
            <v>65.7</v>
          </cell>
        </row>
        <row r="2247">
          <cell r="G2247" t="str">
            <v>MRL20-O0012</v>
          </cell>
          <cell r="H2247" t="str">
            <v>FAST</v>
          </cell>
          <cell r="I2247">
            <v>0</v>
          </cell>
          <cell r="J2247" t="str">
            <v>Set</v>
          </cell>
          <cell r="K2247">
            <v>1</v>
          </cell>
          <cell r="L2247">
            <v>92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92</v>
          </cell>
          <cell r="T2247">
            <v>92</v>
          </cell>
        </row>
        <row r="2248">
          <cell r="G2248" t="str">
            <v>MRL20-EG0017</v>
          </cell>
          <cell r="H2248" t="str">
            <v>FAST</v>
          </cell>
          <cell r="I2248" t="str">
            <v>Dead Stock</v>
          </cell>
          <cell r="J2248" t="str">
            <v>Pcs</v>
          </cell>
          <cell r="K2248">
            <v>0.16</v>
          </cell>
          <cell r="L2248">
            <v>132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6</v>
          </cell>
          <cell r="R2248">
            <v>6</v>
          </cell>
          <cell r="S2248">
            <v>126</v>
          </cell>
          <cell r="T2248">
            <v>20.16</v>
          </cell>
        </row>
        <row r="2249">
          <cell r="G2249" t="str">
            <v>MSR20-M0003</v>
          </cell>
          <cell r="H2249" t="str">
            <v>FAST</v>
          </cell>
          <cell r="I2249" t="str">
            <v>Dead Stock</v>
          </cell>
          <cell r="J2249" t="str">
            <v>Pcs</v>
          </cell>
          <cell r="K2249">
            <v>1</v>
          </cell>
          <cell r="L2249">
            <v>109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109</v>
          </cell>
          <cell r="T2249">
            <v>109</v>
          </cell>
        </row>
        <row r="2250">
          <cell r="G2250" t="str">
            <v>MSR20-M0004</v>
          </cell>
          <cell r="H2250" t="str">
            <v>FAST</v>
          </cell>
          <cell r="I2250" t="str">
            <v>Dead Stock</v>
          </cell>
          <cell r="J2250" t="str">
            <v>Pcs</v>
          </cell>
          <cell r="K2250">
            <v>1</v>
          </cell>
          <cell r="L2250">
            <v>112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112</v>
          </cell>
          <cell r="T2250">
            <v>112</v>
          </cell>
        </row>
        <row r="2251">
          <cell r="G2251" t="str">
            <v>MRL20-S0001</v>
          </cell>
          <cell r="H2251" t="str">
            <v>NON-FAST</v>
          </cell>
          <cell r="I2251">
            <v>0</v>
          </cell>
          <cell r="J2251" t="str">
            <v>Pcs</v>
          </cell>
          <cell r="K2251">
            <v>3</v>
          </cell>
          <cell r="L2251">
            <v>150</v>
          </cell>
          <cell r="M2251">
            <v>23</v>
          </cell>
          <cell r="N2251">
            <v>0</v>
          </cell>
          <cell r="O2251">
            <v>23</v>
          </cell>
          <cell r="P2251">
            <v>0</v>
          </cell>
          <cell r="Q2251">
            <v>0</v>
          </cell>
          <cell r="R2251">
            <v>0</v>
          </cell>
          <cell r="S2251">
            <v>173</v>
          </cell>
          <cell r="T2251">
            <v>519</v>
          </cell>
        </row>
        <row r="2252">
          <cell r="G2252" t="str">
            <v>RC-R001L</v>
          </cell>
          <cell r="H2252">
            <v>0</v>
          </cell>
          <cell r="I2252">
            <v>0</v>
          </cell>
          <cell r="J2252" t="str">
            <v>Pcs</v>
          </cell>
          <cell r="K2252">
            <v>29.4</v>
          </cell>
          <cell r="L2252">
            <v>1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1</v>
          </cell>
          <cell r="T2252">
            <v>29.4</v>
          </cell>
        </row>
        <row r="2253">
          <cell r="G2253" t="str">
            <v>MRL20-EG0016</v>
          </cell>
          <cell r="H2253" t="str">
            <v>FAST</v>
          </cell>
          <cell r="I2253" t="str">
            <v>Dead Stock</v>
          </cell>
          <cell r="J2253" t="str">
            <v>Pcs</v>
          </cell>
          <cell r="K2253">
            <v>0.55000000000000004</v>
          </cell>
          <cell r="L2253">
            <v>165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165</v>
          </cell>
          <cell r="T2253">
            <v>90.750000000000014</v>
          </cell>
        </row>
        <row r="2254">
          <cell r="G2254" t="str">
            <v>MTD102</v>
          </cell>
          <cell r="H2254">
            <v>0</v>
          </cell>
          <cell r="I2254">
            <v>0</v>
          </cell>
          <cell r="J2254" t="str">
            <v>Pcs</v>
          </cell>
          <cell r="K2254">
            <v>2.3724590163934427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</row>
        <row r="2255">
          <cell r="G2255" t="str">
            <v>17910-0000-040002L</v>
          </cell>
          <cell r="H2255">
            <v>0</v>
          </cell>
          <cell r="I2255">
            <v>0</v>
          </cell>
          <cell r="J2255" t="str">
            <v>Pcs</v>
          </cell>
          <cell r="K2255">
            <v>10.25</v>
          </cell>
          <cell r="L2255">
            <v>1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1</v>
          </cell>
          <cell r="R2255">
            <v>1</v>
          </cell>
          <cell r="S2255">
            <v>0</v>
          </cell>
          <cell r="T2255">
            <v>0</v>
          </cell>
        </row>
        <row r="2256">
          <cell r="G2256" t="str">
            <v>MTD112</v>
          </cell>
          <cell r="H2256">
            <v>0</v>
          </cell>
          <cell r="I2256">
            <v>0</v>
          </cell>
          <cell r="J2256" t="str">
            <v>Pcs</v>
          </cell>
          <cell r="K2256">
            <v>53</v>
          </cell>
          <cell r="L2256">
            <v>2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2</v>
          </cell>
          <cell r="R2256">
            <v>2</v>
          </cell>
          <cell r="S2256">
            <v>0</v>
          </cell>
          <cell r="T2256">
            <v>0</v>
          </cell>
        </row>
        <row r="2257">
          <cell r="G2257" t="str">
            <v>18227-AFAA-9000</v>
          </cell>
          <cell r="H2257">
            <v>0</v>
          </cell>
          <cell r="I2257">
            <v>0</v>
          </cell>
          <cell r="J2257" t="str">
            <v>Pcs</v>
          </cell>
          <cell r="K2257">
            <v>10.19</v>
          </cell>
          <cell r="L2257">
            <v>5</v>
          </cell>
          <cell r="M2257">
            <v>0</v>
          </cell>
          <cell r="N2257">
            <v>0</v>
          </cell>
          <cell r="O2257">
            <v>0</v>
          </cell>
          <cell r="P2257">
            <v>0</v>
          </cell>
          <cell r="Q2257">
            <v>0</v>
          </cell>
          <cell r="R2257">
            <v>0</v>
          </cell>
          <cell r="S2257">
            <v>5</v>
          </cell>
          <cell r="T2257">
            <v>50.949999999999996</v>
          </cell>
        </row>
        <row r="2258">
          <cell r="G2258" t="str">
            <v>53140-AFA1-9000</v>
          </cell>
          <cell r="H2258">
            <v>0</v>
          </cell>
          <cell r="I2258">
            <v>0</v>
          </cell>
          <cell r="J2258" t="str">
            <v>Pcs</v>
          </cell>
          <cell r="K2258">
            <v>1.61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</row>
        <row r="2259">
          <cell r="G2259" t="str">
            <v>39370-AFAM-9000</v>
          </cell>
          <cell r="H2259">
            <v>0</v>
          </cell>
          <cell r="I2259">
            <v>0</v>
          </cell>
          <cell r="J2259" t="str">
            <v>Pcs</v>
          </cell>
          <cell r="K2259">
            <v>31.08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</row>
        <row r="2260">
          <cell r="G2260" t="str">
            <v>39374-AFAE-9000</v>
          </cell>
          <cell r="H2260">
            <v>0</v>
          </cell>
          <cell r="I2260">
            <v>0</v>
          </cell>
          <cell r="J2260" t="str">
            <v>Pcs</v>
          </cell>
          <cell r="K2260">
            <v>0.74</v>
          </cell>
          <cell r="L2260">
            <v>5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5</v>
          </cell>
          <cell r="T2260">
            <v>3.7</v>
          </cell>
        </row>
        <row r="2261">
          <cell r="G2261" t="str">
            <v>17211-LKA5-9000</v>
          </cell>
          <cell r="H2261">
            <v>0</v>
          </cell>
          <cell r="I2261">
            <v>0</v>
          </cell>
          <cell r="J2261" t="str">
            <v>Pcs</v>
          </cell>
          <cell r="K2261">
            <v>1.1200000000000001</v>
          </cell>
          <cell r="L2261">
            <v>30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30</v>
          </cell>
          <cell r="T2261">
            <v>33.6</v>
          </cell>
        </row>
        <row r="2262">
          <cell r="G2262" t="str">
            <v>34911-KY-9000</v>
          </cell>
          <cell r="H2262">
            <v>0</v>
          </cell>
          <cell r="I2262">
            <v>0</v>
          </cell>
          <cell r="J2262" t="str">
            <v>Pcs</v>
          </cell>
          <cell r="K2262">
            <v>1.24</v>
          </cell>
          <cell r="L2262">
            <v>9</v>
          </cell>
          <cell r="M2262">
            <v>4</v>
          </cell>
          <cell r="N2262">
            <v>0</v>
          </cell>
          <cell r="O2262">
            <v>4</v>
          </cell>
          <cell r="P2262">
            <v>0</v>
          </cell>
          <cell r="Q2262">
            <v>8</v>
          </cell>
          <cell r="R2262">
            <v>8</v>
          </cell>
          <cell r="S2262">
            <v>5</v>
          </cell>
          <cell r="T2262">
            <v>6.2</v>
          </cell>
        </row>
        <row r="2263">
          <cell r="G2263" t="str">
            <v>11395-GY6C-9000</v>
          </cell>
          <cell r="H2263">
            <v>0</v>
          </cell>
          <cell r="I2263">
            <v>0</v>
          </cell>
          <cell r="J2263" t="str">
            <v>Pcs</v>
          </cell>
          <cell r="K2263">
            <v>0.41</v>
          </cell>
          <cell r="L2263">
            <v>1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1</v>
          </cell>
          <cell r="T2263">
            <v>0.41</v>
          </cell>
        </row>
        <row r="2264">
          <cell r="G2264" t="str">
            <v>15651-GY6A-9000</v>
          </cell>
          <cell r="H2264">
            <v>0</v>
          </cell>
          <cell r="I2264">
            <v>0</v>
          </cell>
          <cell r="J2264" t="str">
            <v>Pcs</v>
          </cell>
          <cell r="K2264">
            <v>0.09</v>
          </cell>
          <cell r="L2264">
            <v>5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5</v>
          </cell>
          <cell r="T2264">
            <v>0.44999999999999996</v>
          </cell>
        </row>
        <row r="2265">
          <cell r="G2265" t="str">
            <v>11394-GY6A-9000</v>
          </cell>
          <cell r="H2265">
            <v>0</v>
          </cell>
          <cell r="I2265">
            <v>0</v>
          </cell>
          <cell r="J2265" t="str">
            <v>Pcs</v>
          </cell>
          <cell r="K2265">
            <v>0.14000000000000001</v>
          </cell>
          <cell r="L2265">
            <v>5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5</v>
          </cell>
          <cell r="T2265">
            <v>0.70000000000000007</v>
          </cell>
        </row>
        <row r="2266">
          <cell r="G2266" t="str">
            <v>15421-GY6A-9000</v>
          </cell>
          <cell r="H2266">
            <v>0</v>
          </cell>
          <cell r="I2266">
            <v>0</v>
          </cell>
          <cell r="J2266" t="str">
            <v>Pcs</v>
          </cell>
          <cell r="K2266">
            <v>7.0000000000000007E-2</v>
          </cell>
          <cell r="L2266">
            <v>5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5</v>
          </cell>
          <cell r="T2266">
            <v>0.35000000000000003</v>
          </cell>
        </row>
        <row r="2267">
          <cell r="G2267" t="str">
            <v>11192-GY6A-9000</v>
          </cell>
          <cell r="H2267">
            <v>0</v>
          </cell>
          <cell r="I2267">
            <v>0</v>
          </cell>
          <cell r="J2267" t="str">
            <v>Pcs</v>
          </cell>
          <cell r="K2267">
            <v>0.14000000000000001</v>
          </cell>
          <cell r="L2267">
            <v>5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5</v>
          </cell>
          <cell r="T2267">
            <v>0.70000000000000007</v>
          </cell>
        </row>
        <row r="2268">
          <cell r="G2268" t="str">
            <v>13011-GY6A-9000</v>
          </cell>
          <cell r="H2268">
            <v>0</v>
          </cell>
          <cell r="I2268">
            <v>0</v>
          </cell>
          <cell r="J2268" t="str">
            <v>Pcs</v>
          </cell>
          <cell r="K2268">
            <v>1.67</v>
          </cell>
          <cell r="L2268">
            <v>20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20</v>
          </cell>
          <cell r="T2268">
            <v>33.4</v>
          </cell>
        </row>
        <row r="2269">
          <cell r="G2269" t="str">
            <v>12251-GY6A-9000</v>
          </cell>
          <cell r="H2269">
            <v>0</v>
          </cell>
          <cell r="I2269">
            <v>0</v>
          </cell>
          <cell r="J2269" t="str">
            <v>Pcs</v>
          </cell>
          <cell r="K2269">
            <v>0.45</v>
          </cell>
          <cell r="L2269">
            <v>20</v>
          </cell>
          <cell r="M2269">
            <v>1</v>
          </cell>
          <cell r="N2269">
            <v>0</v>
          </cell>
          <cell r="O2269">
            <v>1</v>
          </cell>
          <cell r="P2269">
            <v>0</v>
          </cell>
          <cell r="Q2269">
            <v>0</v>
          </cell>
          <cell r="R2269">
            <v>0</v>
          </cell>
          <cell r="S2269">
            <v>21</v>
          </cell>
          <cell r="T2269">
            <v>9.4500000000000011</v>
          </cell>
        </row>
        <row r="2270">
          <cell r="G2270" t="str">
            <v>12191-GY6A-9000</v>
          </cell>
          <cell r="H2270">
            <v>0</v>
          </cell>
          <cell r="I2270">
            <v>0</v>
          </cell>
          <cell r="J2270" t="str">
            <v>Pcs</v>
          </cell>
          <cell r="K2270">
            <v>0.03</v>
          </cell>
          <cell r="L2270">
            <v>20</v>
          </cell>
          <cell r="M2270">
            <v>1</v>
          </cell>
          <cell r="N2270">
            <v>0</v>
          </cell>
          <cell r="O2270">
            <v>1</v>
          </cell>
          <cell r="P2270">
            <v>0</v>
          </cell>
          <cell r="Q2270">
            <v>2</v>
          </cell>
          <cell r="R2270">
            <v>2</v>
          </cell>
          <cell r="S2270">
            <v>19</v>
          </cell>
          <cell r="T2270">
            <v>0.56999999999999995</v>
          </cell>
        </row>
        <row r="2271">
          <cell r="G2271" t="str">
            <v>19613-GY6A-9000</v>
          </cell>
          <cell r="H2271">
            <v>0</v>
          </cell>
          <cell r="I2271">
            <v>0</v>
          </cell>
          <cell r="J2271" t="str">
            <v>Pcs</v>
          </cell>
          <cell r="K2271">
            <v>7.0000000000000007E-2</v>
          </cell>
          <cell r="L2271">
            <v>3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3</v>
          </cell>
          <cell r="T2271">
            <v>0.21000000000000002</v>
          </cell>
        </row>
        <row r="2272">
          <cell r="G2272" t="str">
            <v>15426-GY6A-9000</v>
          </cell>
          <cell r="H2272">
            <v>0</v>
          </cell>
          <cell r="I2272">
            <v>0</v>
          </cell>
          <cell r="J2272" t="str">
            <v>Pcs</v>
          </cell>
          <cell r="K2272">
            <v>7.0000000000000007E-2</v>
          </cell>
          <cell r="L2272">
            <v>3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3</v>
          </cell>
          <cell r="T2272">
            <v>0.21000000000000002</v>
          </cell>
        </row>
        <row r="2273">
          <cell r="G2273" t="str">
            <v>91204-GY6A-9000</v>
          </cell>
          <cell r="H2273">
            <v>0</v>
          </cell>
          <cell r="I2273">
            <v>0</v>
          </cell>
          <cell r="J2273" t="str">
            <v>Pcs</v>
          </cell>
          <cell r="K2273">
            <v>0.81</v>
          </cell>
          <cell r="L2273">
            <v>5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5</v>
          </cell>
          <cell r="T2273">
            <v>4.0500000000000007</v>
          </cell>
        </row>
        <row r="2274">
          <cell r="G2274" t="str">
            <v>91202-GY6A-9000</v>
          </cell>
          <cell r="H2274">
            <v>0</v>
          </cell>
          <cell r="I2274">
            <v>0</v>
          </cell>
          <cell r="J2274" t="str">
            <v>Pcs</v>
          </cell>
          <cell r="K2274">
            <v>0.79</v>
          </cell>
          <cell r="L2274">
            <v>5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5</v>
          </cell>
          <cell r="T2274">
            <v>3.95</v>
          </cell>
        </row>
        <row r="2275">
          <cell r="G2275" t="str">
            <v>16211-GY6A-9000</v>
          </cell>
          <cell r="H2275">
            <v>0</v>
          </cell>
          <cell r="I2275">
            <v>0</v>
          </cell>
          <cell r="J2275" t="str">
            <v>Pcs</v>
          </cell>
          <cell r="K2275">
            <v>0.09</v>
          </cell>
          <cell r="L2275">
            <v>1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1</v>
          </cell>
          <cell r="T2275">
            <v>0.09</v>
          </cell>
        </row>
        <row r="2276">
          <cell r="G2276" t="str">
            <v>12391-GY6A-9000</v>
          </cell>
          <cell r="H2276">
            <v>0</v>
          </cell>
          <cell r="I2276">
            <v>0</v>
          </cell>
          <cell r="J2276" t="str">
            <v>Pcs</v>
          </cell>
          <cell r="K2276">
            <v>0.25</v>
          </cell>
          <cell r="L2276">
            <v>5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5</v>
          </cell>
          <cell r="T2276">
            <v>1.25</v>
          </cell>
        </row>
        <row r="2277">
          <cell r="G2277" t="str">
            <v>14510-GY6A-9000</v>
          </cell>
          <cell r="H2277">
            <v>0</v>
          </cell>
          <cell r="I2277">
            <v>0</v>
          </cell>
          <cell r="J2277" t="str">
            <v>Pcs</v>
          </cell>
          <cell r="K2277">
            <v>0.34</v>
          </cell>
          <cell r="L2277">
            <v>3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3</v>
          </cell>
          <cell r="T2277">
            <v>1.02</v>
          </cell>
        </row>
        <row r="2278">
          <cell r="G2278" t="str">
            <v>14610-GY6A-9000</v>
          </cell>
          <cell r="H2278">
            <v>0</v>
          </cell>
          <cell r="I2278">
            <v>0</v>
          </cell>
          <cell r="J2278" t="str">
            <v>Pcs</v>
          </cell>
          <cell r="K2278">
            <v>0.34</v>
          </cell>
          <cell r="L2278">
            <v>3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3</v>
          </cell>
          <cell r="T2278">
            <v>1.02</v>
          </cell>
        </row>
        <row r="2279">
          <cell r="G2279" t="str">
            <v>43450B-AFA1-9000</v>
          </cell>
          <cell r="H2279">
            <v>0</v>
          </cell>
          <cell r="I2279">
            <v>0</v>
          </cell>
          <cell r="J2279" t="str">
            <v>Pcs</v>
          </cell>
          <cell r="K2279">
            <v>0.97</v>
          </cell>
          <cell r="L2279">
            <v>30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30</v>
          </cell>
          <cell r="T2279">
            <v>29.099999999999998</v>
          </cell>
        </row>
        <row r="2280">
          <cell r="G2280" t="str">
            <v>38110-XF-9000</v>
          </cell>
          <cell r="H2280">
            <v>0</v>
          </cell>
          <cell r="I2280">
            <v>0</v>
          </cell>
          <cell r="J2280" t="str">
            <v>Pcs</v>
          </cell>
          <cell r="K2280">
            <v>1.07</v>
          </cell>
          <cell r="L2280">
            <v>8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2</v>
          </cell>
          <cell r="R2280">
            <v>2</v>
          </cell>
          <cell r="S2280">
            <v>6</v>
          </cell>
          <cell r="T2280">
            <v>6.42</v>
          </cell>
        </row>
        <row r="2281">
          <cell r="G2281" t="str">
            <v>31600-AFAA-9000</v>
          </cell>
          <cell r="H2281">
            <v>0</v>
          </cell>
          <cell r="I2281">
            <v>0</v>
          </cell>
          <cell r="J2281" t="str">
            <v>Pcs</v>
          </cell>
          <cell r="K2281">
            <v>8.4499999999999993</v>
          </cell>
          <cell r="L2281">
            <v>5</v>
          </cell>
          <cell r="M2281">
            <v>1</v>
          </cell>
          <cell r="N2281">
            <v>0</v>
          </cell>
          <cell r="O2281">
            <v>1</v>
          </cell>
          <cell r="P2281">
            <v>0</v>
          </cell>
          <cell r="Q2281">
            <v>0</v>
          </cell>
          <cell r="R2281">
            <v>0</v>
          </cell>
          <cell r="S2281">
            <v>6</v>
          </cell>
          <cell r="T2281">
            <v>50.699999999999996</v>
          </cell>
        </row>
        <row r="2282">
          <cell r="G2282" t="str">
            <v>50302-F8-9000</v>
          </cell>
          <cell r="H2282">
            <v>0</v>
          </cell>
          <cell r="I2282">
            <v>0</v>
          </cell>
          <cell r="J2282" t="str">
            <v>Pcs</v>
          </cell>
          <cell r="K2282">
            <v>0.32</v>
          </cell>
          <cell r="L2282">
            <v>20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20</v>
          </cell>
          <cell r="T2282">
            <v>6.4</v>
          </cell>
        </row>
        <row r="2283">
          <cell r="G2283" t="str">
            <v>50301-F8-9000</v>
          </cell>
          <cell r="H2283">
            <v>0</v>
          </cell>
          <cell r="I2283">
            <v>0</v>
          </cell>
          <cell r="J2283" t="str">
            <v>Pcs</v>
          </cell>
          <cell r="K2283">
            <v>0.26</v>
          </cell>
          <cell r="L2283">
            <v>20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20</v>
          </cell>
          <cell r="T2283">
            <v>5.2</v>
          </cell>
        </row>
        <row r="2284">
          <cell r="G2284" t="str">
            <v>53213-F8-9000</v>
          </cell>
          <cell r="H2284">
            <v>0</v>
          </cell>
          <cell r="I2284">
            <v>0</v>
          </cell>
          <cell r="J2284" t="str">
            <v>Pcs</v>
          </cell>
          <cell r="K2284">
            <v>0.06</v>
          </cell>
          <cell r="L2284">
            <v>20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1</v>
          </cell>
          <cell r="R2284">
            <v>1</v>
          </cell>
          <cell r="S2284">
            <v>19</v>
          </cell>
          <cell r="T2284">
            <v>1.1399999999999999</v>
          </cell>
        </row>
        <row r="2285">
          <cell r="G2285" t="str">
            <v>53214-F8-9000</v>
          </cell>
          <cell r="H2285">
            <v>0</v>
          </cell>
          <cell r="I2285">
            <v>0</v>
          </cell>
          <cell r="J2285" t="str">
            <v>Pcs</v>
          </cell>
          <cell r="K2285">
            <v>7.0000000000000007E-2</v>
          </cell>
          <cell r="L2285">
            <v>20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0</v>
          </cell>
          <cell r="S2285">
            <v>20</v>
          </cell>
          <cell r="T2285">
            <v>1.4000000000000001</v>
          </cell>
        </row>
        <row r="2286">
          <cell r="G2286" t="str">
            <v>53212-F8-9000</v>
          </cell>
          <cell r="H2286">
            <v>0</v>
          </cell>
          <cell r="I2286">
            <v>0</v>
          </cell>
          <cell r="J2286" t="str">
            <v>Pcs</v>
          </cell>
          <cell r="K2286">
            <v>0.25</v>
          </cell>
          <cell r="L2286">
            <v>20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20</v>
          </cell>
          <cell r="T2286">
            <v>5</v>
          </cell>
        </row>
        <row r="2287">
          <cell r="G2287" t="str">
            <v>43450-AFAM-9000-B</v>
          </cell>
          <cell r="H2287">
            <v>0</v>
          </cell>
          <cell r="I2287">
            <v>0</v>
          </cell>
          <cell r="J2287" t="str">
            <v>Pcs</v>
          </cell>
          <cell r="K2287">
            <v>2.2200000000000002</v>
          </cell>
          <cell r="L2287">
            <v>30</v>
          </cell>
          <cell r="M2287">
            <v>0</v>
          </cell>
          <cell r="N2287">
            <v>0</v>
          </cell>
          <cell r="O2287">
            <v>0</v>
          </cell>
          <cell r="P2287">
            <v>0</v>
          </cell>
          <cell r="Q2287">
            <v>0</v>
          </cell>
          <cell r="R2287">
            <v>0</v>
          </cell>
          <cell r="S2287">
            <v>30</v>
          </cell>
          <cell r="T2287">
            <v>66.600000000000009</v>
          </cell>
        </row>
        <row r="2288">
          <cell r="G2288" t="str">
            <v>42753-GY6-3000</v>
          </cell>
          <cell r="H2288">
            <v>0</v>
          </cell>
          <cell r="I2288">
            <v>0</v>
          </cell>
          <cell r="J2288" t="str">
            <v>Pcs</v>
          </cell>
          <cell r="K2288">
            <v>0.87</v>
          </cell>
          <cell r="L2288">
            <v>5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5</v>
          </cell>
          <cell r="T2288">
            <v>4.3499999999999996</v>
          </cell>
        </row>
        <row r="2289">
          <cell r="G2289" t="str">
            <v>4312A-B08-E000</v>
          </cell>
          <cell r="H2289">
            <v>0</v>
          </cell>
          <cell r="I2289">
            <v>0</v>
          </cell>
          <cell r="J2289" t="str">
            <v>Pcs</v>
          </cell>
          <cell r="K2289">
            <v>1.4</v>
          </cell>
          <cell r="L2289">
            <v>26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26</v>
          </cell>
          <cell r="T2289">
            <v>36.4</v>
          </cell>
        </row>
        <row r="2290">
          <cell r="G2290" t="str">
            <v>17620-F8-A000</v>
          </cell>
          <cell r="H2290">
            <v>0</v>
          </cell>
          <cell r="I2290">
            <v>0</v>
          </cell>
          <cell r="J2290" t="str">
            <v>Pcs</v>
          </cell>
          <cell r="K2290">
            <v>0.5</v>
          </cell>
          <cell r="L2290">
            <v>1</v>
          </cell>
          <cell r="M2290">
            <v>0</v>
          </cell>
          <cell r="N2290">
            <v>0</v>
          </cell>
          <cell r="O2290">
            <v>0</v>
          </cell>
          <cell r="P2290">
            <v>0</v>
          </cell>
          <cell r="Q2290">
            <v>0</v>
          </cell>
          <cell r="R2290">
            <v>0</v>
          </cell>
          <cell r="S2290">
            <v>1</v>
          </cell>
          <cell r="T2290">
            <v>0.5</v>
          </cell>
        </row>
        <row r="2291">
          <cell r="G2291" t="str">
            <v>43410-DGW-9000</v>
          </cell>
          <cell r="H2291">
            <v>0</v>
          </cell>
          <cell r="I2291">
            <v>0</v>
          </cell>
          <cell r="J2291" t="str">
            <v>Pcs</v>
          </cell>
          <cell r="K2291">
            <v>0.31</v>
          </cell>
          <cell r="L2291">
            <v>5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5</v>
          </cell>
          <cell r="T2291">
            <v>1.55</v>
          </cell>
        </row>
        <row r="2292">
          <cell r="G2292" t="str">
            <v>43141-DGW-9000</v>
          </cell>
          <cell r="H2292">
            <v>0</v>
          </cell>
          <cell r="I2292">
            <v>0</v>
          </cell>
          <cell r="J2292" t="str">
            <v>Pcs</v>
          </cell>
          <cell r="K2292">
            <v>0.28000000000000003</v>
          </cell>
          <cell r="L2292">
            <v>5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5</v>
          </cell>
          <cell r="T2292">
            <v>1.4000000000000001</v>
          </cell>
        </row>
        <row r="2293">
          <cell r="G2293" t="str">
            <v>39365-AFAA-9000</v>
          </cell>
          <cell r="H2293">
            <v>0</v>
          </cell>
          <cell r="I2293">
            <v>0</v>
          </cell>
          <cell r="J2293" t="str">
            <v>Pcs</v>
          </cell>
          <cell r="K2293">
            <v>38.54</v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  <cell r="P2293">
            <v>0</v>
          </cell>
          <cell r="Q2293">
            <v>0</v>
          </cell>
          <cell r="R2293">
            <v>0</v>
          </cell>
          <cell r="S2293">
            <v>0</v>
          </cell>
          <cell r="T2293">
            <v>0</v>
          </cell>
        </row>
        <row r="2294">
          <cell r="G2294" t="str">
            <v>53175-AFA1-9000</v>
          </cell>
          <cell r="H2294">
            <v>0</v>
          </cell>
          <cell r="I2294">
            <v>0</v>
          </cell>
          <cell r="J2294" t="str">
            <v>Pcs</v>
          </cell>
          <cell r="K2294">
            <v>1</v>
          </cell>
          <cell r="L2294">
            <v>10</v>
          </cell>
          <cell r="M2294">
            <v>2</v>
          </cell>
          <cell r="N2294">
            <v>0</v>
          </cell>
          <cell r="O2294">
            <v>2</v>
          </cell>
          <cell r="P2294">
            <v>0</v>
          </cell>
          <cell r="Q2294">
            <v>2</v>
          </cell>
          <cell r="R2294">
            <v>2</v>
          </cell>
          <cell r="S2294">
            <v>10</v>
          </cell>
          <cell r="T2294">
            <v>10</v>
          </cell>
        </row>
        <row r="2295">
          <cell r="G2295" t="str">
            <v>50530-ADA1-9000-M</v>
          </cell>
          <cell r="H2295">
            <v>0</v>
          </cell>
          <cell r="I2295">
            <v>0</v>
          </cell>
          <cell r="J2295" t="str">
            <v>Pcs</v>
          </cell>
          <cell r="K2295">
            <v>1.48</v>
          </cell>
          <cell r="L2295">
            <v>5</v>
          </cell>
          <cell r="M2295">
            <v>0</v>
          </cell>
          <cell r="N2295">
            <v>0</v>
          </cell>
          <cell r="O2295">
            <v>0</v>
          </cell>
          <cell r="P2295">
            <v>0</v>
          </cell>
          <cell r="Q2295">
            <v>1</v>
          </cell>
          <cell r="R2295">
            <v>1</v>
          </cell>
          <cell r="S2295">
            <v>4</v>
          </cell>
          <cell r="T2295">
            <v>5.92</v>
          </cell>
        </row>
        <row r="2296">
          <cell r="G2296" t="str">
            <v>45200-AFA1-9000</v>
          </cell>
          <cell r="H2296">
            <v>0</v>
          </cell>
          <cell r="I2296">
            <v>0</v>
          </cell>
          <cell r="J2296" t="str">
            <v>Pcs</v>
          </cell>
          <cell r="K2296">
            <v>9.9499999999999993</v>
          </cell>
          <cell r="L2296">
            <v>3</v>
          </cell>
          <cell r="M2296">
            <v>0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3</v>
          </cell>
          <cell r="T2296">
            <v>29.849999999999998</v>
          </cell>
        </row>
        <row r="2297">
          <cell r="G2297" t="str">
            <v>45500-AFA1-9000</v>
          </cell>
          <cell r="H2297">
            <v>0</v>
          </cell>
          <cell r="I2297">
            <v>0</v>
          </cell>
          <cell r="J2297" t="str">
            <v>Pcs</v>
          </cell>
          <cell r="K2297">
            <v>4.4800000000000004</v>
          </cell>
          <cell r="L2297">
            <v>2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Q2297">
            <v>0</v>
          </cell>
          <cell r="R2297">
            <v>0</v>
          </cell>
          <cell r="S2297">
            <v>2</v>
          </cell>
          <cell r="T2297">
            <v>8.9600000000000009</v>
          </cell>
        </row>
        <row r="2298">
          <cell r="G2298" t="str">
            <v>31110-GY6A-9300</v>
          </cell>
          <cell r="H2298">
            <v>0</v>
          </cell>
          <cell r="I2298">
            <v>0</v>
          </cell>
          <cell r="J2298" t="str">
            <v>Pcs</v>
          </cell>
          <cell r="K2298">
            <v>7.35</v>
          </cell>
          <cell r="L2298">
            <v>2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2</v>
          </cell>
          <cell r="T2298">
            <v>14.7</v>
          </cell>
        </row>
        <row r="2299">
          <cell r="G2299" t="str">
            <v>51500-AFA1-9000</v>
          </cell>
          <cell r="H2299">
            <v>0</v>
          </cell>
          <cell r="I2299">
            <v>0</v>
          </cell>
          <cell r="J2299" t="str">
            <v>Pcs</v>
          </cell>
          <cell r="K2299">
            <v>12.43</v>
          </cell>
          <cell r="L2299">
            <v>33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3</v>
          </cell>
          <cell r="R2299">
            <v>3</v>
          </cell>
          <cell r="S2299">
            <v>30</v>
          </cell>
          <cell r="T2299">
            <v>372.9</v>
          </cell>
        </row>
        <row r="2300">
          <cell r="G2300" t="str">
            <v>51400-AFA1-9000</v>
          </cell>
          <cell r="H2300">
            <v>0</v>
          </cell>
          <cell r="I2300">
            <v>0</v>
          </cell>
          <cell r="J2300" t="str">
            <v>Pcs</v>
          </cell>
          <cell r="K2300">
            <v>12.43</v>
          </cell>
          <cell r="L2300">
            <v>31</v>
          </cell>
          <cell r="M2300">
            <v>0</v>
          </cell>
          <cell r="N2300">
            <v>0</v>
          </cell>
          <cell r="O2300">
            <v>0</v>
          </cell>
          <cell r="P2300">
            <v>0</v>
          </cell>
          <cell r="Q2300">
            <v>1</v>
          </cell>
          <cell r="R2300">
            <v>1</v>
          </cell>
          <cell r="S2300">
            <v>30</v>
          </cell>
          <cell r="T2300">
            <v>372.9</v>
          </cell>
        </row>
        <row r="2301">
          <cell r="G2301" t="str">
            <v>23100-GY6C-9000</v>
          </cell>
          <cell r="H2301">
            <v>0</v>
          </cell>
          <cell r="I2301">
            <v>0</v>
          </cell>
          <cell r="J2301" t="str">
            <v>Pcs</v>
          </cell>
          <cell r="K2301">
            <v>6.49</v>
          </cell>
          <cell r="L2301">
            <v>9</v>
          </cell>
          <cell r="M2301">
            <v>0</v>
          </cell>
          <cell r="N2301">
            <v>0</v>
          </cell>
          <cell r="O2301">
            <v>0</v>
          </cell>
          <cell r="P2301">
            <v>0</v>
          </cell>
          <cell r="Q2301">
            <v>2</v>
          </cell>
          <cell r="R2301">
            <v>2</v>
          </cell>
          <cell r="S2301">
            <v>7</v>
          </cell>
          <cell r="T2301">
            <v>45.43</v>
          </cell>
        </row>
        <row r="2302">
          <cell r="G2302" t="str">
            <v>21301-GY6A-9000</v>
          </cell>
          <cell r="H2302">
            <v>0</v>
          </cell>
          <cell r="I2302">
            <v>0</v>
          </cell>
          <cell r="J2302" t="str">
            <v>Pcs</v>
          </cell>
          <cell r="K2302">
            <v>2.71</v>
          </cell>
          <cell r="L2302">
            <v>1</v>
          </cell>
          <cell r="M2302">
            <v>0</v>
          </cell>
          <cell r="N2302">
            <v>0</v>
          </cell>
          <cell r="O2302">
            <v>0</v>
          </cell>
          <cell r="P2302">
            <v>0</v>
          </cell>
          <cell r="Q2302">
            <v>0</v>
          </cell>
          <cell r="R2302">
            <v>0</v>
          </cell>
          <cell r="S2302">
            <v>1</v>
          </cell>
          <cell r="T2302">
            <v>2.71</v>
          </cell>
        </row>
        <row r="2303">
          <cell r="G2303" t="str">
            <v>2812A-GY6A-9000</v>
          </cell>
          <cell r="H2303">
            <v>0</v>
          </cell>
          <cell r="I2303">
            <v>0</v>
          </cell>
          <cell r="J2303" t="str">
            <v>Pcs</v>
          </cell>
          <cell r="K2303">
            <v>5.24</v>
          </cell>
          <cell r="L2303">
            <v>5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5</v>
          </cell>
          <cell r="T2303">
            <v>26.200000000000003</v>
          </cell>
        </row>
        <row r="2304">
          <cell r="G2304" t="str">
            <v>4550A-AFAM-9100</v>
          </cell>
          <cell r="H2304">
            <v>0</v>
          </cell>
          <cell r="I2304">
            <v>0</v>
          </cell>
          <cell r="J2304" t="str">
            <v>Pcs</v>
          </cell>
          <cell r="K2304">
            <v>24.36</v>
          </cell>
          <cell r="L2304">
            <v>3</v>
          </cell>
          <cell r="M2304">
            <v>0</v>
          </cell>
          <cell r="N2304">
            <v>0</v>
          </cell>
          <cell r="O2304">
            <v>0</v>
          </cell>
          <cell r="P2304">
            <v>0</v>
          </cell>
          <cell r="Q2304">
            <v>1</v>
          </cell>
          <cell r="R2304">
            <v>1</v>
          </cell>
          <cell r="S2304">
            <v>2</v>
          </cell>
          <cell r="T2304">
            <v>48.72</v>
          </cell>
        </row>
        <row r="2305">
          <cell r="G2305" t="str">
            <v>23432-GY6A-9000</v>
          </cell>
          <cell r="H2305">
            <v>0</v>
          </cell>
          <cell r="I2305">
            <v>0</v>
          </cell>
          <cell r="J2305" t="str">
            <v>Pcs</v>
          </cell>
          <cell r="K2305">
            <v>1.81</v>
          </cell>
          <cell r="L2305">
            <v>3</v>
          </cell>
          <cell r="M2305">
            <v>0</v>
          </cell>
          <cell r="N2305">
            <v>0</v>
          </cell>
          <cell r="O2305">
            <v>0</v>
          </cell>
          <cell r="P2305">
            <v>0</v>
          </cell>
          <cell r="Q2305">
            <v>0</v>
          </cell>
          <cell r="R2305">
            <v>0</v>
          </cell>
          <cell r="S2305">
            <v>3</v>
          </cell>
          <cell r="T2305">
            <v>5.43</v>
          </cell>
        </row>
        <row r="2306">
          <cell r="G2306" t="str">
            <v>23420-GY6A-9000</v>
          </cell>
          <cell r="H2306">
            <v>0</v>
          </cell>
          <cell r="I2306">
            <v>0</v>
          </cell>
          <cell r="J2306" t="str">
            <v>Pcs</v>
          </cell>
          <cell r="K2306">
            <v>3.28</v>
          </cell>
          <cell r="L2306">
            <v>3</v>
          </cell>
          <cell r="M2306">
            <v>0</v>
          </cell>
          <cell r="N2306">
            <v>0</v>
          </cell>
          <cell r="O2306">
            <v>0</v>
          </cell>
          <cell r="P2306">
            <v>0</v>
          </cell>
          <cell r="Q2306">
            <v>0</v>
          </cell>
          <cell r="R2306">
            <v>0</v>
          </cell>
          <cell r="S2306">
            <v>3</v>
          </cell>
          <cell r="T2306">
            <v>9.84</v>
          </cell>
        </row>
        <row r="2307">
          <cell r="G2307" t="str">
            <v>15100-GY6A-9000</v>
          </cell>
          <cell r="H2307">
            <v>0</v>
          </cell>
          <cell r="I2307">
            <v>0</v>
          </cell>
          <cell r="J2307" t="str">
            <v>Pcs</v>
          </cell>
          <cell r="K2307">
            <v>0.79</v>
          </cell>
          <cell r="L2307">
            <v>5</v>
          </cell>
          <cell r="M2307">
            <v>0</v>
          </cell>
          <cell r="N2307">
            <v>0</v>
          </cell>
          <cell r="O2307">
            <v>0</v>
          </cell>
          <cell r="P2307">
            <v>0</v>
          </cell>
          <cell r="Q2307">
            <v>0</v>
          </cell>
          <cell r="R2307">
            <v>0</v>
          </cell>
          <cell r="S2307">
            <v>5</v>
          </cell>
          <cell r="T2307">
            <v>3.95</v>
          </cell>
        </row>
        <row r="2308">
          <cell r="G2308" t="str">
            <v>15141-GY6A-9000</v>
          </cell>
          <cell r="H2308">
            <v>0</v>
          </cell>
          <cell r="I2308">
            <v>0</v>
          </cell>
          <cell r="J2308" t="str">
            <v>Pcs</v>
          </cell>
          <cell r="K2308">
            <v>0.43</v>
          </cell>
          <cell r="L2308">
            <v>10</v>
          </cell>
          <cell r="M2308">
            <v>0</v>
          </cell>
          <cell r="N2308">
            <v>0</v>
          </cell>
          <cell r="O2308">
            <v>0</v>
          </cell>
          <cell r="P2308">
            <v>0</v>
          </cell>
          <cell r="Q2308">
            <v>0</v>
          </cell>
          <cell r="R2308">
            <v>0</v>
          </cell>
          <cell r="S2308">
            <v>10</v>
          </cell>
          <cell r="T2308">
            <v>4.3</v>
          </cell>
        </row>
        <row r="2309">
          <cell r="G2309" t="str">
            <v>15711-GY6A-9000</v>
          </cell>
          <cell r="H2309">
            <v>0</v>
          </cell>
          <cell r="I2309">
            <v>0</v>
          </cell>
          <cell r="J2309" t="str">
            <v>Pcs</v>
          </cell>
          <cell r="K2309">
            <v>0.06</v>
          </cell>
          <cell r="L2309">
            <v>5</v>
          </cell>
          <cell r="M2309">
            <v>0</v>
          </cell>
          <cell r="N2309">
            <v>0</v>
          </cell>
          <cell r="O2309">
            <v>0</v>
          </cell>
          <cell r="P2309">
            <v>0</v>
          </cell>
          <cell r="Q2309">
            <v>0</v>
          </cell>
          <cell r="R2309">
            <v>0</v>
          </cell>
          <cell r="S2309">
            <v>5</v>
          </cell>
          <cell r="T2309">
            <v>0.3</v>
          </cell>
        </row>
        <row r="2310">
          <cell r="G2310" t="str">
            <v>23431-GY6A-9000</v>
          </cell>
          <cell r="H2310">
            <v>0</v>
          </cell>
          <cell r="I2310">
            <v>0</v>
          </cell>
          <cell r="J2310" t="str">
            <v>Pcs</v>
          </cell>
          <cell r="K2310">
            <v>1.81</v>
          </cell>
          <cell r="L2310">
            <v>5</v>
          </cell>
          <cell r="M2310">
            <v>0</v>
          </cell>
          <cell r="N2310">
            <v>0</v>
          </cell>
          <cell r="O2310">
            <v>0</v>
          </cell>
          <cell r="P2310">
            <v>0</v>
          </cell>
          <cell r="Q2310">
            <v>0</v>
          </cell>
          <cell r="R2310">
            <v>0</v>
          </cell>
          <cell r="S2310">
            <v>5</v>
          </cell>
          <cell r="T2310">
            <v>9.0500000000000007</v>
          </cell>
        </row>
        <row r="2311">
          <cell r="G2311" t="str">
            <v>23411-GY6A-9000</v>
          </cell>
          <cell r="H2311">
            <v>0</v>
          </cell>
          <cell r="I2311">
            <v>0</v>
          </cell>
          <cell r="J2311" t="str">
            <v>Pcs</v>
          </cell>
          <cell r="K2311">
            <v>3.05</v>
          </cell>
          <cell r="L2311">
            <v>3</v>
          </cell>
          <cell r="M2311">
            <v>0</v>
          </cell>
          <cell r="N2311">
            <v>0</v>
          </cell>
          <cell r="O2311">
            <v>0</v>
          </cell>
          <cell r="P2311">
            <v>0</v>
          </cell>
          <cell r="Q2311">
            <v>0</v>
          </cell>
          <cell r="R2311">
            <v>0</v>
          </cell>
          <cell r="S2311">
            <v>3</v>
          </cell>
          <cell r="T2311">
            <v>9.1499999999999986</v>
          </cell>
        </row>
        <row r="2312">
          <cell r="G2312" t="str">
            <v>28300-GY6A-9000</v>
          </cell>
          <cell r="H2312">
            <v>0</v>
          </cell>
          <cell r="I2312">
            <v>0</v>
          </cell>
          <cell r="J2312" t="str">
            <v>Pcs</v>
          </cell>
          <cell r="K2312">
            <v>1.7</v>
          </cell>
          <cell r="L2312">
            <v>2</v>
          </cell>
          <cell r="M2312">
            <v>0</v>
          </cell>
          <cell r="N2312">
            <v>0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2</v>
          </cell>
          <cell r="T2312">
            <v>3.4</v>
          </cell>
        </row>
        <row r="2313">
          <cell r="G2313" t="str">
            <v>2825A-GY6A-9146</v>
          </cell>
          <cell r="H2313">
            <v>0</v>
          </cell>
          <cell r="I2313">
            <v>0</v>
          </cell>
          <cell r="J2313" t="str">
            <v>Pcs</v>
          </cell>
          <cell r="K2313">
            <v>1.74</v>
          </cell>
          <cell r="L2313">
            <v>2</v>
          </cell>
          <cell r="M2313">
            <v>0</v>
          </cell>
          <cell r="N2313">
            <v>0</v>
          </cell>
          <cell r="O2313">
            <v>0</v>
          </cell>
          <cell r="P2313">
            <v>0</v>
          </cell>
          <cell r="Q2313">
            <v>0</v>
          </cell>
          <cell r="R2313">
            <v>0</v>
          </cell>
          <cell r="S2313">
            <v>2</v>
          </cell>
          <cell r="T2313">
            <v>3.48</v>
          </cell>
        </row>
        <row r="2314">
          <cell r="G2314" t="str">
            <v>2823A-GY6A-9000</v>
          </cell>
          <cell r="H2314">
            <v>0</v>
          </cell>
          <cell r="I2314">
            <v>0</v>
          </cell>
          <cell r="J2314" t="str">
            <v>Pcs</v>
          </cell>
          <cell r="K2314">
            <v>1.74</v>
          </cell>
          <cell r="L2314">
            <v>2</v>
          </cell>
          <cell r="M2314">
            <v>0</v>
          </cell>
          <cell r="N2314">
            <v>0</v>
          </cell>
          <cell r="O2314">
            <v>0</v>
          </cell>
          <cell r="P2314">
            <v>0</v>
          </cell>
          <cell r="Q2314">
            <v>0</v>
          </cell>
          <cell r="R2314">
            <v>0</v>
          </cell>
          <cell r="S2314">
            <v>2</v>
          </cell>
          <cell r="T2314">
            <v>3.48</v>
          </cell>
        </row>
        <row r="2315">
          <cell r="G2315" t="str">
            <v>14721-GY6A-9000</v>
          </cell>
          <cell r="H2315">
            <v>0</v>
          </cell>
          <cell r="I2315">
            <v>0</v>
          </cell>
          <cell r="J2315" t="str">
            <v>Pcs</v>
          </cell>
          <cell r="K2315">
            <v>1.19</v>
          </cell>
          <cell r="L2315">
            <v>10</v>
          </cell>
          <cell r="M2315">
            <v>0</v>
          </cell>
          <cell r="N2315">
            <v>0</v>
          </cell>
          <cell r="O2315">
            <v>0</v>
          </cell>
          <cell r="P2315">
            <v>0</v>
          </cell>
          <cell r="Q2315">
            <v>2</v>
          </cell>
          <cell r="R2315">
            <v>2</v>
          </cell>
          <cell r="S2315">
            <v>8</v>
          </cell>
          <cell r="T2315">
            <v>9.52</v>
          </cell>
        </row>
        <row r="2316">
          <cell r="G2316" t="str">
            <v>14711-GY6A-9000</v>
          </cell>
          <cell r="H2316">
            <v>0</v>
          </cell>
          <cell r="I2316">
            <v>0</v>
          </cell>
          <cell r="J2316" t="str">
            <v>Pcs</v>
          </cell>
          <cell r="K2316">
            <v>1.19</v>
          </cell>
          <cell r="L2316">
            <v>10</v>
          </cell>
          <cell r="M2316">
            <v>0</v>
          </cell>
          <cell r="N2316">
            <v>0</v>
          </cell>
          <cell r="O2316">
            <v>0</v>
          </cell>
          <cell r="P2316">
            <v>0</v>
          </cell>
          <cell r="Q2316">
            <v>0</v>
          </cell>
          <cell r="R2316">
            <v>0</v>
          </cell>
          <cell r="S2316">
            <v>10</v>
          </cell>
          <cell r="T2316">
            <v>11.899999999999999</v>
          </cell>
        </row>
        <row r="2317">
          <cell r="G2317" t="str">
            <v>12100-GY6A-9000</v>
          </cell>
          <cell r="H2317">
            <v>0</v>
          </cell>
          <cell r="I2317">
            <v>0</v>
          </cell>
          <cell r="J2317" t="str">
            <v>Pcs</v>
          </cell>
          <cell r="K2317">
            <v>6.55</v>
          </cell>
          <cell r="L2317">
            <v>5</v>
          </cell>
          <cell r="M2317">
            <v>0</v>
          </cell>
          <cell r="N2317">
            <v>0</v>
          </cell>
          <cell r="O2317">
            <v>0</v>
          </cell>
          <cell r="P2317">
            <v>0</v>
          </cell>
          <cell r="Q2317">
            <v>0</v>
          </cell>
          <cell r="R2317">
            <v>0</v>
          </cell>
          <cell r="S2317">
            <v>5</v>
          </cell>
          <cell r="T2317">
            <v>32.75</v>
          </cell>
        </row>
        <row r="2318">
          <cell r="G2318" t="str">
            <v>13111-GY6A-9000</v>
          </cell>
          <cell r="H2318">
            <v>0</v>
          </cell>
          <cell r="I2318">
            <v>0</v>
          </cell>
          <cell r="J2318" t="str">
            <v>Pcs</v>
          </cell>
          <cell r="K2318">
            <v>0.24</v>
          </cell>
          <cell r="L2318">
            <v>5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5</v>
          </cell>
          <cell r="T2318">
            <v>1.2</v>
          </cell>
        </row>
        <row r="2319">
          <cell r="G2319" t="str">
            <v>94601-GY6A-9000</v>
          </cell>
          <cell r="H2319">
            <v>0</v>
          </cell>
          <cell r="I2319">
            <v>0</v>
          </cell>
          <cell r="J2319" t="str">
            <v>Pcs</v>
          </cell>
          <cell r="K2319">
            <v>0.02</v>
          </cell>
          <cell r="L2319">
            <v>10</v>
          </cell>
          <cell r="M2319">
            <v>11</v>
          </cell>
          <cell r="N2319">
            <v>0</v>
          </cell>
          <cell r="O2319">
            <v>11</v>
          </cell>
          <cell r="P2319">
            <v>0</v>
          </cell>
          <cell r="Q2319">
            <v>0</v>
          </cell>
          <cell r="R2319">
            <v>0</v>
          </cell>
          <cell r="S2319">
            <v>21</v>
          </cell>
          <cell r="T2319">
            <v>0.42</v>
          </cell>
        </row>
        <row r="2320">
          <cell r="G2320" t="str">
            <v>91306-GY6A-9000</v>
          </cell>
          <cell r="H2320">
            <v>0</v>
          </cell>
          <cell r="I2320">
            <v>0</v>
          </cell>
          <cell r="J2320" t="str">
            <v>Pcs</v>
          </cell>
          <cell r="K2320">
            <v>0.03</v>
          </cell>
          <cell r="L2320">
            <v>5</v>
          </cell>
          <cell r="M2320">
            <v>0</v>
          </cell>
          <cell r="N2320">
            <v>0</v>
          </cell>
          <cell r="O2320">
            <v>0</v>
          </cell>
          <cell r="P2320">
            <v>0</v>
          </cell>
          <cell r="Q2320">
            <v>0</v>
          </cell>
          <cell r="R2320">
            <v>0</v>
          </cell>
          <cell r="S2320">
            <v>5</v>
          </cell>
          <cell r="T2320">
            <v>0.15</v>
          </cell>
        </row>
        <row r="2321">
          <cell r="G2321" t="str">
            <v>94301-10016-00</v>
          </cell>
          <cell r="H2321">
            <v>0</v>
          </cell>
          <cell r="I2321">
            <v>0</v>
          </cell>
          <cell r="J2321" t="str">
            <v>Pcs</v>
          </cell>
          <cell r="K2321">
            <v>7.0000000000000007E-2</v>
          </cell>
          <cell r="L2321">
            <v>4</v>
          </cell>
          <cell r="M2321">
            <v>0</v>
          </cell>
          <cell r="N2321">
            <v>0</v>
          </cell>
          <cell r="O2321">
            <v>0</v>
          </cell>
          <cell r="P2321">
            <v>0</v>
          </cell>
          <cell r="Q2321">
            <v>0</v>
          </cell>
          <cell r="R2321">
            <v>0</v>
          </cell>
          <cell r="S2321">
            <v>4</v>
          </cell>
          <cell r="T2321">
            <v>0.28000000000000003</v>
          </cell>
        </row>
        <row r="2322">
          <cell r="G2322" t="str">
            <v>30001-GY6A-9000</v>
          </cell>
          <cell r="H2322">
            <v>0</v>
          </cell>
          <cell r="I2322">
            <v>0</v>
          </cell>
          <cell r="J2322" t="str">
            <v>Pcs</v>
          </cell>
          <cell r="K2322">
            <v>2.37</v>
          </cell>
          <cell r="L2322">
            <v>3</v>
          </cell>
          <cell r="M2322">
            <v>0</v>
          </cell>
          <cell r="N2322">
            <v>0</v>
          </cell>
          <cell r="O2322">
            <v>0</v>
          </cell>
          <cell r="P2322">
            <v>0</v>
          </cell>
          <cell r="Q2322">
            <v>2</v>
          </cell>
          <cell r="R2322">
            <v>2</v>
          </cell>
          <cell r="S2322">
            <v>1</v>
          </cell>
          <cell r="T2322">
            <v>2.37</v>
          </cell>
        </row>
        <row r="2323">
          <cell r="G2323" t="str">
            <v>12310-GY6A-9000</v>
          </cell>
          <cell r="H2323">
            <v>0</v>
          </cell>
          <cell r="I2323">
            <v>0</v>
          </cell>
          <cell r="J2323" t="str">
            <v>Pcs</v>
          </cell>
          <cell r="K2323">
            <v>1.91</v>
          </cell>
          <cell r="L2323">
            <v>1</v>
          </cell>
          <cell r="M2323">
            <v>0</v>
          </cell>
          <cell r="N2323">
            <v>0</v>
          </cell>
          <cell r="O2323">
            <v>0</v>
          </cell>
          <cell r="P2323">
            <v>0</v>
          </cell>
          <cell r="Q2323">
            <v>0</v>
          </cell>
          <cell r="R2323">
            <v>0</v>
          </cell>
          <cell r="S2323">
            <v>1</v>
          </cell>
          <cell r="T2323">
            <v>1.91</v>
          </cell>
        </row>
        <row r="2324">
          <cell r="G2324" t="str">
            <v>12200-GY6A-90DP</v>
          </cell>
          <cell r="H2324">
            <v>0</v>
          </cell>
          <cell r="I2324">
            <v>0</v>
          </cell>
          <cell r="J2324" t="str">
            <v>Pcs</v>
          </cell>
          <cell r="K2324">
            <v>10.4</v>
          </cell>
          <cell r="L2324">
            <v>2</v>
          </cell>
          <cell r="M2324">
            <v>0</v>
          </cell>
          <cell r="N2324">
            <v>0</v>
          </cell>
          <cell r="O2324">
            <v>0</v>
          </cell>
          <cell r="P2324">
            <v>0</v>
          </cell>
          <cell r="Q2324">
            <v>0</v>
          </cell>
          <cell r="R2324">
            <v>0</v>
          </cell>
          <cell r="S2324">
            <v>2</v>
          </cell>
          <cell r="T2324">
            <v>20.8</v>
          </cell>
        </row>
        <row r="2325">
          <cell r="G2325" t="str">
            <v>15133-GY6A-9000</v>
          </cell>
          <cell r="H2325">
            <v>0</v>
          </cell>
          <cell r="I2325">
            <v>0</v>
          </cell>
          <cell r="J2325" t="str">
            <v>Pcs</v>
          </cell>
          <cell r="K2325">
            <v>0.16</v>
          </cell>
          <cell r="L2325">
            <v>10</v>
          </cell>
          <cell r="M2325">
            <v>0</v>
          </cell>
          <cell r="N2325">
            <v>0</v>
          </cell>
          <cell r="O2325">
            <v>0</v>
          </cell>
          <cell r="P2325">
            <v>0</v>
          </cell>
          <cell r="Q2325">
            <v>0</v>
          </cell>
          <cell r="R2325">
            <v>0</v>
          </cell>
          <cell r="S2325">
            <v>10</v>
          </cell>
          <cell r="T2325">
            <v>1.6</v>
          </cell>
        </row>
        <row r="2326">
          <cell r="G2326" t="str">
            <v>96001-12015-00</v>
          </cell>
          <cell r="H2326">
            <v>0</v>
          </cell>
          <cell r="I2326">
            <v>0</v>
          </cell>
          <cell r="J2326" t="str">
            <v>Pcs</v>
          </cell>
          <cell r="K2326">
            <v>0.05</v>
          </cell>
          <cell r="L2326">
            <v>3</v>
          </cell>
          <cell r="M2326">
            <v>0</v>
          </cell>
          <cell r="N2326">
            <v>0</v>
          </cell>
          <cell r="O2326">
            <v>0</v>
          </cell>
          <cell r="P2326">
            <v>0</v>
          </cell>
          <cell r="Q2326">
            <v>0</v>
          </cell>
          <cell r="R2326">
            <v>0</v>
          </cell>
          <cell r="S2326">
            <v>3</v>
          </cell>
          <cell r="T2326">
            <v>0.15000000000000002</v>
          </cell>
        </row>
        <row r="2327">
          <cell r="G2327" t="str">
            <v>28221-GY6A-9000</v>
          </cell>
          <cell r="H2327">
            <v>0</v>
          </cell>
          <cell r="I2327">
            <v>0</v>
          </cell>
          <cell r="J2327" t="str">
            <v>Pcs</v>
          </cell>
          <cell r="K2327">
            <v>0.63</v>
          </cell>
          <cell r="L2327">
            <v>2</v>
          </cell>
          <cell r="M2327">
            <v>0</v>
          </cell>
          <cell r="N2327">
            <v>0</v>
          </cell>
          <cell r="O2327">
            <v>0</v>
          </cell>
          <cell r="P2327">
            <v>0</v>
          </cell>
          <cell r="Q2327">
            <v>0</v>
          </cell>
          <cell r="R2327">
            <v>0</v>
          </cell>
          <cell r="S2327">
            <v>2</v>
          </cell>
          <cell r="T2327">
            <v>1.26</v>
          </cell>
        </row>
        <row r="2328">
          <cell r="G2328" t="str">
            <v>14401-GY6A-9000</v>
          </cell>
          <cell r="H2328">
            <v>0</v>
          </cell>
          <cell r="I2328">
            <v>0</v>
          </cell>
          <cell r="J2328" t="str">
            <v>Pcs</v>
          </cell>
          <cell r="K2328">
            <v>0.97</v>
          </cell>
          <cell r="L2328">
            <v>20</v>
          </cell>
          <cell r="M2328">
            <v>0</v>
          </cell>
          <cell r="N2328">
            <v>0</v>
          </cell>
          <cell r="O2328">
            <v>0</v>
          </cell>
          <cell r="P2328">
            <v>0</v>
          </cell>
          <cell r="Q2328">
            <v>0</v>
          </cell>
          <cell r="R2328">
            <v>0</v>
          </cell>
          <cell r="S2328">
            <v>20</v>
          </cell>
          <cell r="T2328">
            <v>19.399999999999999</v>
          </cell>
        </row>
        <row r="2329">
          <cell r="G2329" t="str">
            <v>2210A-GY6A-9000</v>
          </cell>
          <cell r="H2329">
            <v>0</v>
          </cell>
          <cell r="I2329">
            <v>0</v>
          </cell>
          <cell r="J2329" t="str">
            <v>Pcs</v>
          </cell>
          <cell r="K2329">
            <v>4.62</v>
          </cell>
          <cell r="L2329">
            <v>3</v>
          </cell>
          <cell r="M2329">
            <v>0</v>
          </cell>
          <cell r="N2329">
            <v>0</v>
          </cell>
          <cell r="O2329">
            <v>0</v>
          </cell>
          <cell r="P2329">
            <v>0</v>
          </cell>
          <cell r="Q2329">
            <v>0</v>
          </cell>
          <cell r="R2329">
            <v>0</v>
          </cell>
          <cell r="S2329">
            <v>3</v>
          </cell>
          <cell r="T2329">
            <v>13.86</v>
          </cell>
        </row>
        <row r="2330">
          <cell r="G2330" t="str">
            <v>13101-GY6A-9000</v>
          </cell>
          <cell r="H2330">
            <v>0</v>
          </cell>
          <cell r="I2330">
            <v>0</v>
          </cell>
          <cell r="J2330" t="str">
            <v>Pcs</v>
          </cell>
          <cell r="K2330">
            <v>1.76</v>
          </cell>
          <cell r="L2330">
            <v>5</v>
          </cell>
          <cell r="M2330">
            <v>0</v>
          </cell>
          <cell r="N2330">
            <v>0</v>
          </cell>
          <cell r="O2330">
            <v>0</v>
          </cell>
          <cell r="P2330">
            <v>0</v>
          </cell>
          <cell r="Q2330">
            <v>0</v>
          </cell>
          <cell r="R2330">
            <v>0</v>
          </cell>
          <cell r="S2330">
            <v>5</v>
          </cell>
          <cell r="T2330">
            <v>8.8000000000000007</v>
          </cell>
        </row>
        <row r="2331">
          <cell r="G2331" t="str">
            <v>22131-GY6A-9000</v>
          </cell>
          <cell r="H2331">
            <v>0</v>
          </cell>
          <cell r="I2331">
            <v>0</v>
          </cell>
          <cell r="J2331" t="str">
            <v>Pcs</v>
          </cell>
          <cell r="K2331">
            <v>0.52</v>
          </cell>
          <cell r="L2331">
            <v>2</v>
          </cell>
          <cell r="M2331">
            <v>0</v>
          </cell>
          <cell r="N2331">
            <v>0</v>
          </cell>
          <cell r="O2331">
            <v>0</v>
          </cell>
          <cell r="P2331">
            <v>0</v>
          </cell>
          <cell r="Q2331">
            <v>1</v>
          </cell>
          <cell r="R2331">
            <v>1</v>
          </cell>
          <cell r="S2331">
            <v>1</v>
          </cell>
          <cell r="T2331">
            <v>0.52</v>
          </cell>
        </row>
        <row r="2332">
          <cell r="G2332" t="str">
            <v>23011-GY6A-9000</v>
          </cell>
          <cell r="H2332">
            <v>0</v>
          </cell>
          <cell r="I2332">
            <v>0</v>
          </cell>
          <cell r="J2332" t="str">
            <v>Pcs</v>
          </cell>
          <cell r="K2332">
            <v>13.21</v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  <cell r="P2332">
            <v>0</v>
          </cell>
          <cell r="Q2332">
            <v>0</v>
          </cell>
          <cell r="R2332">
            <v>0</v>
          </cell>
          <cell r="S2332">
            <v>0</v>
          </cell>
          <cell r="T2332">
            <v>0</v>
          </cell>
        </row>
        <row r="2333">
          <cell r="G2333" t="str">
            <v>23010-GY6A-9000</v>
          </cell>
          <cell r="H2333">
            <v>0</v>
          </cell>
          <cell r="I2333">
            <v>0</v>
          </cell>
          <cell r="J2333" t="str">
            <v>Pcs</v>
          </cell>
          <cell r="K2333">
            <v>2.6</v>
          </cell>
          <cell r="L2333">
            <v>3</v>
          </cell>
          <cell r="M2333">
            <v>0</v>
          </cell>
          <cell r="N2333">
            <v>0</v>
          </cell>
          <cell r="O2333">
            <v>0</v>
          </cell>
          <cell r="P2333">
            <v>0</v>
          </cell>
          <cell r="Q2333">
            <v>1</v>
          </cell>
          <cell r="R2333">
            <v>1</v>
          </cell>
          <cell r="S2333">
            <v>2</v>
          </cell>
          <cell r="T2333">
            <v>5.2</v>
          </cell>
        </row>
        <row r="2334">
          <cell r="G2334" t="str">
            <v>31200-GY6A-9000</v>
          </cell>
          <cell r="H2334">
            <v>0</v>
          </cell>
          <cell r="I2334">
            <v>0</v>
          </cell>
          <cell r="J2334" t="str">
            <v>Pcs</v>
          </cell>
          <cell r="K2334">
            <v>6.44</v>
          </cell>
          <cell r="L2334">
            <v>20</v>
          </cell>
          <cell r="M2334">
            <v>0</v>
          </cell>
          <cell r="N2334">
            <v>0</v>
          </cell>
          <cell r="O2334">
            <v>0</v>
          </cell>
          <cell r="P2334">
            <v>0</v>
          </cell>
          <cell r="Q2334">
            <v>0</v>
          </cell>
          <cell r="R2334">
            <v>0</v>
          </cell>
          <cell r="S2334">
            <v>20</v>
          </cell>
          <cell r="T2334">
            <v>128.80000000000001</v>
          </cell>
        </row>
        <row r="2335">
          <cell r="G2335" t="str">
            <v>22121-GY6A-9000</v>
          </cell>
          <cell r="H2335">
            <v>0</v>
          </cell>
          <cell r="I2335">
            <v>0</v>
          </cell>
          <cell r="J2335" t="str">
            <v>Pcs</v>
          </cell>
          <cell r="K2335">
            <v>0.68</v>
          </cell>
          <cell r="L2335">
            <v>60</v>
          </cell>
          <cell r="M2335">
            <v>1</v>
          </cell>
          <cell r="N2335">
            <v>0</v>
          </cell>
          <cell r="O2335">
            <v>1</v>
          </cell>
          <cell r="P2335">
            <v>0</v>
          </cell>
          <cell r="Q2335">
            <v>1</v>
          </cell>
          <cell r="R2335">
            <v>1</v>
          </cell>
          <cell r="S2335">
            <v>60</v>
          </cell>
          <cell r="T2335">
            <v>40.800000000000004</v>
          </cell>
        </row>
        <row r="2336">
          <cell r="G2336" t="str">
            <v>31120-GY6A-9300</v>
          </cell>
          <cell r="H2336">
            <v>0</v>
          </cell>
          <cell r="I2336">
            <v>0</v>
          </cell>
          <cell r="J2336" t="str">
            <v>Pcs</v>
          </cell>
          <cell r="K2336">
            <v>3.39</v>
          </cell>
          <cell r="L2336">
            <v>10</v>
          </cell>
          <cell r="M2336">
            <v>0</v>
          </cell>
          <cell r="N2336">
            <v>0</v>
          </cell>
          <cell r="O2336">
            <v>0</v>
          </cell>
          <cell r="P2336">
            <v>0</v>
          </cell>
          <cell r="Q2336">
            <v>0</v>
          </cell>
          <cell r="R2336">
            <v>0</v>
          </cell>
          <cell r="S2336">
            <v>10</v>
          </cell>
          <cell r="T2336">
            <v>33.9</v>
          </cell>
        </row>
        <row r="2337">
          <cell r="G2337" t="str">
            <v>86000-AFA1-9000</v>
          </cell>
          <cell r="H2337">
            <v>0</v>
          </cell>
          <cell r="I2337">
            <v>0</v>
          </cell>
          <cell r="J2337" t="str">
            <v>Pcs</v>
          </cell>
          <cell r="K2337">
            <v>3.85</v>
          </cell>
          <cell r="L2337">
            <v>41</v>
          </cell>
          <cell r="M2337">
            <v>1</v>
          </cell>
          <cell r="N2337">
            <v>0</v>
          </cell>
          <cell r="O2337">
            <v>1</v>
          </cell>
          <cell r="P2337">
            <v>0</v>
          </cell>
          <cell r="Q2337">
            <v>13</v>
          </cell>
          <cell r="R2337">
            <v>13</v>
          </cell>
          <cell r="S2337">
            <v>29</v>
          </cell>
          <cell r="T2337">
            <v>111.65</v>
          </cell>
        </row>
        <row r="2338">
          <cell r="G2338" t="str">
            <v>11100-GY6A-9000</v>
          </cell>
          <cell r="H2338">
            <v>0</v>
          </cell>
          <cell r="I2338">
            <v>0</v>
          </cell>
          <cell r="J2338" t="str">
            <v>Pcs</v>
          </cell>
          <cell r="K2338">
            <v>7.68</v>
          </cell>
          <cell r="L2338">
            <v>1</v>
          </cell>
          <cell r="M2338">
            <v>0</v>
          </cell>
          <cell r="N2338">
            <v>0</v>
          </cell>
          <cell r="O2338">
            <v>0</v>
          </cell>
          <cell r="P2338">
            <v>0</v>
          </cell>
          <cell r="Q2338">
            <v>0</v>
          </cell>
          <cell r="R2338">
            <v>0</v>
          </cell>
          <cell r="S2338">
            <v>1</v>
          </cell>
          <cell r="T2338">
            <v>7.68</v>
          </cell>
        </row>
        <row r="2339">
          <cell r="G2339" t="str">
            <v>91201-GY6A-9000</v>
          </cell>
          <cell r="H2339">
            <v>0</v>
          </cell>
          <cell r="I2339">
            <v>0</v>
          </cell>
          <cell r="J2339" t="str">
            <v>Pcs</v>
          </cell>
          <cell r="K2339">
            <v>0.5</v>
          </cell>
          <cell r="L2339">
            <v>10</v>
          </cell>
          <cell r="M2339">
            <v>0</v>
          </cell>
          <cell r="N2339">
            <v>0</v>
          </cell>
          <cell r="O2339">
            <v>0</v>
          </cell>
          <cell r="P2339">
            <v>0</v>
          </cell>
          <cell r="Q2339">
            <v>0</v>
          </cell>
          <cell r="R2339">
            <v>0</v>
          </cell>
          <cell r="S2339">
            <v>10</v>
          </cell>
          <cell r="T2339">
            <v>5</v>
          </cell>
        </row>
        <row r="2340">
          <cell r="G2340" t="str">
            <v>22102-GY6A-9000</v>
          </cell>
          <cell r="H2340">
            <v>0</v>
          </cell>
          <cell r="I2340">
            <v>0</v>
          </cell>
          <cell r="J2340" t="str">
            <v>Pcs</v>
          </cell>
          <cell r="K2340">
            <v>1.1299999999999999</v>
          </cell>
          <cell r="L2340">
            <v>2</v>
          </cell>
          <cell r="M2340">
            <v>0</v>
          </cell>
          <cell r="N2340">
            <v>0</v>
          </cell>
          <cell r="O2340">
            <v>0</v>
          </cell>
          <cell r="P2340">
            <v>0</v>
          </cell>
          <cell r="Q2340">
            <v>0</v>
          </cell>
          <cell r="R2340">
            <v>0</v>
          </cell>
          <cell r="S2340">
            <v>2</v>
          </cell>
          <cell r="T2340">
            <v>2.2599999999999998</v>
          </cell>
        </row>
        <row r="2341">
          <cell r="G2341" t="str">
            <v>14450-GY6A-9000</v>
          </cell>
          <cell r="H2341">
            <v>0</v>
          </cell>
          <cell r="I2341">
            <v>0</v>
          </cell>
          <cell r="J2341" t="str">
            <v>Pcs</v>
          </cell>
          <cell r="K2341">
            <v>0.14000000000000001</v>
          </cell>
          <cell r="L2341">
            <v>3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3</v>
          </cell>
          <cell r="T2341">
            <v>0.42000000000000004</v>
          </cell>
        </row>
        <row r="2342">
          <cell r="G2342" t="str">
            <v>14452-GY6A-9000</v>
          </cell>
          <cell r="H2342">
            <v>0</v>
          </cell>
          <cell r="I2342">
            <v>0</v>
          </cell>
          <cell r="J2342" t="str">
            <v>Pcs</v>
          </cell>
          <cell r="K2342">
            <v>0.14000000000000001</v>
          </cell>
          <cell r="L2342">
            <v>3</v>
          </cell>
          <cell r="M2342">
            <v>0</v>
          </cell>
          <cell r="N2342">
            <v>0</v>
          </cell>
          <cell r="O2342">
            <v>0</v>
          </cell>
          <cell r="P2342">
            <v>0</v>
          </cell>
          <cell r="Q2342">
            <v>0</v>
          </cell>
          <cell r="R2342">
            <v>0</v>
          </cell>
          <cell r="S2342">
            <v>3</v>
          </cell>
          <cell r="T2342">
            <v>0.42000000000000004</v>
          </cell>
        </row>
        <row r="2343">
          <cell r="G2343" t="str">
            <v>39304-AFAA-9000</v>
          </cell>
          <cell r="H2343">
            <v>0</v>
          </cell>
          <cell r="I2343">
            <v>0</v>
          </cell>
          <cell r="J2343" t="str">
            <v>Pcs</v>
          </cell>
          <cell r="K2343">
            <v>14.78</v>
          </cell>
          <cell r="L2343">
            <v>5</v>
          </cell>
          <cell r="M2343">
            <v>0</v>
          </cell>
          <cell r="N2343">
            <v>0</v>
          </cell>
          <cell r="O2343">
            <v>0</v>
          </cell>
          <cell r="P2343">
            <v>0</v>
          </cell>
          <cell r="Q2343">
            <v>1</v>
          </cell>
          <cell r="R2343">
            <v>1</v>
          </cell>
          <cell r="S2343">
            <v>4</v>
          </cell>
          <cell r="T2343">
            <v>59.12</v>
          </cell>
        </row>
        <row r="2344">
          <cell r="G2344" t="str">
            <v>13000-GY6A-9000</v>
          </cell>
          <cell r="H2344">
            <v>0</v>
          </cell>
          <cell r="I2344">
            <v>0</v>
          </cell>
          <cell r="J2344" t="str">
            <v>Pcs</v>
          </cell>
          <cell r="K2344">
            <v>15.37</v>
          </cell>
          <cell r="L2344">
            <v>10</v>
          </cell>
          <cell r="M2344">
            <v>0</v>
          </cell>
          <cell r="N2344">
            <v>0</v>
          </cell>
          <cell r="O2344">
            <v>0</v>
          </cell>
          <cell r="P2344">
            <v>0</v>
          </cell>
          <cell r="Q2344">
            <v>0</v>
          </cell>
          <cell r="R2344">
            <v>0</v>
          </cell>
          <cell r="S2344">
            <v>10</v>
          </cell>
          <cell r="T2344">
            <v>153.69999999999999</v>
          </cell>
        </row>
        <row r="2345">
          <cell r="G2345" t="str">
            <v>45105-AFA1-9000</v>
          </cell>
          <cell r="H2345">
            <v>0</v>
          </cell>
          <cell r="I2345">
            <v>0</v>
          </cell>
          <cell r="J2345" t="str">
            <v>Pcs</v>
          </cell>
          <cell r="K2345">
            <v>2.2000000000000002</v>
          </cell>
          <cell r="L2345">
            <v>60</v>
          </cell>
          <cell r="M2345">
            <v>0</v>
          </cell>
          <cell r="N2345">
            <v>0</v>
          </cell>
          <cell r="O2345">
            <v>0</v>
          </cell>
          <cell r="P2345">
            <v>0</v>
          </cell>
          <cell r="Q2345">
            <v>1</v>
          </cell>
          <cell r="R2345">
            <v>1</v>
          </cell>
          <cell r="S2345">
            <v>59</v>
          </cell>
          <cell r="T2345">
            <v>129.80000000000001</v>
          </cell>
        </row>
        <row r="2346">
          <cell r="G2346" t="str">
            <v>MBZ25-M0001</v>
          </cell>
          <cell r="H2346" t="str">
            <v>FAST</v>
          </cell>
          <cell r="I2346" t="str">
            <v>Dead Stock</v>
          </cell>
          <cell r="J2346" t="str">
            <v>Pcs</v>
          </cell>
          <cell r="K2346">
            <v>0.3</v>
          </cell>
          <cell r="L2346">
            <v>191</v>
          </cell>
          <cell r="M2346">
            <v>0</v>
          </cell>
          <cell r="N2346">
            <v>0</v>
          </cell>
          <cell r="O2346">
            <v>0</v>
          </cell>
          <cell r="P2346">
            <v>0</v>
          </cell>
          <cell r="Q2346">
            <v>0</v>
          </cell>
          <cell r="R2346">
            <v>0</v>
          </cell>
          <cell r="S2346">
            <v>191</v>
          </cell>
          <cell r="T2346">
            <v>57.3</v>
          </cell>
        </row>
        <row r="2347">
          <cell r="G2347" t="str">
            <v>MBZ25-G0001</v>
          </cell>
          <cell r="H2347" t="str">
            <v>FAST</v>
          </cell>
          <cell r="I2347" t="str">
            <v>Dead Stock</v>
          </cell>
          <cell r="J2347" t="str">
            <v>Pcs</v>
          </cell>
          <cell r="K2347">
            <v>2.5</v>
          </cell>
          <cell r="L2347">
            <v>270</v>
          </cell>
          <cell r="M2347">
            <v>6</v>
          </cell>
          <cell r="N2347">
            <v>0</v>
          </cell>
          <cell r="O2347">
            <v>6</v>
          </cell>
          <cell r="P2347">
            <v>0</v>
          </cell>
          <cell r="Q2347">
            <v>6</v>
          </cell>
          <cell r="R2347">
            <v>6</v>
          </cell>
          <cell r="S2347">
            <v>270</v>
          </cell>
          <cell r="T2347">
            <v>675</v>
          </cell>
        </row>
        <row r="2348">
          <cell r="G2348" t="str">
            <v>adv1217</v>
          </cell>
          <cell r="H2348">
            <v>0</v>
          </cell>
          <cell r="I2348">
            <v>0</v>
          </cell>
          <cell r="J2348" t="str">
            <v>Pcs</v>
          </cell>
          <cell r="K2348">
            <v>3.05</v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  <cell r="P2348">
            <v>0</v>
          </cell>
          <cell r="Q2348">
            <v>0</v>
          </cell>
          <cell r="R2348">
            <v>0</v>
          </cell>
          <cell r="S2348">
            <v>0</v>
          </cell>
          <cell r="T2348">
            <v>0</v>
          </cell>
        </row>
        <row r="2349">
          <cell r="G2349" t="str">
            <v>881285</v>
          </cell>
          <cell r="H2349">
            <v>0</v>
          </cell>
          <cell r="I2349">
            <v>0</v>
          </cell>
          <cell r="J2349" t="str">
            <v>Pcs</v>
          </cell>
          <cell r="K2349">
            <v>55.37</v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  <cell r="P2349">
            <v>0</v>
          </cell>
          <cell r="Q2349">
            <v>0</v>
          </cell>
          <cell r="R2349">
            <v>0</v>
          </cell>
          <cell r="S2349">
            <v>0</v>
          </cell>
          <cell r="T2349">
            <v>0</v>
          </cell>
        </row>
        <row r="2350">
          <cell r="G2350" t="str">
            <v>45010TL</v>
          </cell>
          <cell r="H2350">
            <v>0</v>
          </cell>
          <cell r="I2350">
            <v>0</v>
          </cell>
          <cell r="J2350" t="str">
            <v>Pcs</v>
          </cell>
          <cell r="K2350">
            <v>2.4</v>
          </cell>
          <cell r="L2350">
            <v>1</v>
          </cell>
          <cell r="M2350">
            <v>0</v>
          </cell>
          <cell r="N2350">
            <v>0</v>
          </cell>
          <cell r="O2350">
            <v>0</v>
          </cell>
          <cell r="P2350">
            <v>0</v>
          </cell>
          <cell r="Q2350">
            <v>0</v>
          </cell>
          <cell r="R2350">
            <v>0</v>
          </cell>
          <cell r="S2350">
            <v>1</v>
          </cell>
          <cell r="T2350">
            <v>2.4</v>
          </cell>
        </row>
        <row r="2351">
          <cell r="G2351" t="str">
            <v>45010L</v>
          </cell>
          <cell r="H2351">
            <v>0</v>
          </cell>
          <cell r="I2351">
            <v>0</v>
          </cell>
          <cell r="J2351" t="str">
            <v>Pcs</v>
          </cell>
          <cell r="K2351">
            <v>27.14</v>
          </cell>
          <cell r="L2351">
            <v>2</v>
          </cell>
          <cell r="M2351">
            <v>0</v>
          </cell>
          <cell r="N2351">
            <v>0</v>
          </cell>
          <cell r="O2351">
            <v>0</v>
          </cell>
          <cell r="P2351">
            <v>0</v>
          </cell>
          <cell r="Q2351">
            <v>0</v>
          </cell>
          <cell r="R2351">
            <v>0</v>
          </cell>
          <cell r="S2351">
            <v>2</v>
          </cell>
          <cell r="T2351">
            <v>54.28</v>
          </cell>
        </row>
        <row r="2352">
          <cell r="G2352" t="str">
            <v>B025600</v>
          </cell>
          <cell r="H2352">
            <v>0</v>
          </cell>
          <cell r="I2352">
            <v>0</v>
          </cell>
          <cell r="J2352" t="str">
            <v>Pcs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  <cell r="P2352">
            <v>0</v>
          </cell>
          <cell r="Q2352">
            <v>0</v>
          </cell>
          <cell r="R2352">
            <v>0</v>
          </cell>
          <cell r="S2352">
            <v>0</v>
          </cell>
          <cell r="T2352">
            <v>0</v>
          </cell>
        </row>
        <row r="2353">
          <cell r="G2353" t="str">
            <v>E43527184</v>
          </cell>
          <cell r="H2353">
            <v>0</v>
          </cell>
          <cell r="I2353">
            <v>0</v>
          </cell>
          <cell r="J2353" t="str">
            <v>Pcs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  <cell r="P2353">
            <v>0</v>
          </cell>
          <cell r="Q2353">
            <v>0</v>
          </cell>
          <cell r="R2353">
            <v>0</v>
          </cell>
          <cell r="S2353">
            <v>0</v>
          </cell>
          <cell r="T2353">
            <v>0</v>
          </cell>
        </row>
        <row r="2354">
          <cell r="G2354" t="str">
            <v>MBZ25-O0003L</v>
          </cell>
          <cell r="H2354">
            <v>0</v>
          </cell>
          <cell r="I2354">
            <v>0</v>
          </cell>
          <cell r="J2354" t="str">
            <v>Pcs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  <cell r="P2354">
            <v>0</v>
          </cell>
          <cell r="Q2354">
            <v>0</v>
          </cell>
          <cell r="R2354">
            <v>0</v>
          </cell>
          <cell r="S2354">
            <v>0</v>
          </cell>
          <cell r="T2354">
            <v>0</v>
          </cell>
        </row>
        <row r="2355">
          <cell r="G2355" t="str">
            <v>MBZ25-EG00011L</v>
          </cell>
          <cell r="H2355">
            <v>0</v>
          </cell>
          <cell r="I2355">
            <v>0</v>
          </cell>
          <cell r="J2355" t="str">
            <v>Pcs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  <cell r="P2355">
            <v>0</v>
          </cell>
          <cell r="Q2355">
            <v>0</v>
          </cell>
          <cell r="R2355">
            <v>0</v>
          </cell>
          <cell r="S2355">
            <v>0</v>
          </cell>
          <cell r="T2355">
            <v>0</v>
          </cell>
        </row>
        <row r="2356">
          <cell r="G2356" t="str">
            <v>E40017131</v>
          </cell>
          <cell r="H2356">
            <v>0</v>
          </cell>
          <cell r="I2356">
            <v>0</v>
          </cell>
          <cell r="J2356" t="str">
            <v>Pcs</v>
          </cell>
          <cell r="K2356">
            <v>1.88</v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  <cell r="P2356">
            <v>0</v>
          </cell>
          <cell r="Q2356">
            <v>0</v>
          </cell>
          <cell r="R2356">
            <v>0</v>
          </cell>
          <cell r="S2356">
            <v>0</v>
          </cell>
          <cell r="T2356">
            <v>0</v>
          </cell>
        </row>
        <row r="2357">
          <cell r="G2357" t="str">
            <v>1A004644</v>
          </cell>
          <cell r="H2357">
            <v>0</v>
          </cell>
          <cell r="I2357">
            <v>0</v>
          </cell>
          <cell r="J2357" t="str">
            <v>Pcs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  <cell r="P2357">
            <v>0</v>
          </cell>
          <cell r="Q2357">
            <v>0</v>
          </cell>
          <cell r="R2357">
            <v>0</v>
          </cell>
          <cell r="S2357">
            <v>0</v>
          </cell>
          <cell r="T2357">
            <v>0</v>
          </cell>
        </row>
        <row r="2358">
          <cell r="G2358" t="str">
            <v>46092-1206L</v>
          </cell>
          <cell r="H2358">
            <v>0</v>
          </cell>
          <cell r="I2358">
            <v>0</v>
          </cell>
          <cell r="J2358" t="str">
            <v>Pcs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  <cell r="P2358">
            <v>0</v>
          </cell>
          <cell r="Q2358">
            <v>0</v>
          </cell>
          <cell r="R2358">
            <v>0</v>
          </cell>
          <cell r="S2358">
            <v>0</v>
          </cell>
          <cell r="T2358">
            <v>0</v>
          </cell>
        </row>
        <row r="2359">
          <cell r="G2359" t="str">
            <v>adv1200</v>
          </cell>
          <cell r="H2359">
            <v>0</v>
          </cell>
          <cell r="I2359">
            <v>0</v>
          </cell>
          <cell r="J2359" t="str">
            <v>Pcs</v>
          </cell>
          <cell r="K2359">
            <v>1.8</v>
          </cell>
          <cell r="L2359">
            <v>7</v>
          </cell>
          <cell r="M2359">
            <v>3</v>
          </cell>
          <cell r="N2359">
            <v>0</v>
          </cell>
          <cell r="O2359">
            <v>3</v>
          </cell>
          <cell r="P2359">
            <v>0</v>
          </cell>
          <cell r="Q2359">
            <v>3</v>
          </cell>
          <cell r="R2359">
            <v>3</v>
          </cell>
          <cell r="S2359">
            <v>7</v>
          </cell>
          <cell r="T2359">
            <v>12.6</v>
          </cell>
        </row>
        <row r="2360">
          <cell r="G2360" t="str">
            <v>B017921L</v>
          </cell>
          <cell r="H2360">
            <v>0</v>
          </cell>
          <cell r="I2360">
            <v>0</v>
          </cell>
          <cell r="J2360" t="str">
            <v>Pcs</v>
          </cell>
          <cell r="K2360">
            <v>25</v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  <cell r="P2360">
            <v>0</v>
          </cell>
          <cell r="Q2360">
            <v>0</v>
          </cell>
          <cell r="R2360">
            <v>0</v>
          </cell>
          <cell r="S2360">
            <v>0</v>
          </cell>
          <cell r="T2360">
            <v>0</v>
          </cell>
        </row>
        <row r="2361">
          <cell r="G2361" t="str">
            <v>1A006877</v>
          </cell>
          <cell r="H2361">
            <v>0</v>
          </cell>
          <cell r="I2361">
            <v>0</v>
          </cell>
          <cell r="J2361" t="str">
            <v>Pcs</v>
          </cell>
          <cell r="K2361">
            <v>11.8</v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  <cell r="P2361">
            <v>0</v>
          </cell>
          <cell r="Q2361">
            <v>0</v>
          </cell>
          <cell r="R2361">
            <v>0</v>
          </cell>
          <cell r="S2361">
            <v>0</v>
          </cell>
          <cell r="T2361">
            <v>0</v>
          </cell>
        </row>
        <row r="2362">
          <cell r="G2362" t="str">
            <v>KIT95007R</v>
          </cell>
          <cell r="H2362">
            <v>0</v>
          </cell>
          <cell r="I2362">
            <v>0</v>
          </cell>
          <cell r="J2362" t="str">
            <v>Pcs</v>
          </cell>
          <cell r="K2362">
            <v>4.7</v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  <cell r="P2362">
            <v>0</v>
          </cell>
          <cell r="Q2362">
            <v>0</v>
          </cell>
          <cell r="R2362">
            <v>0</v>
          </cell>
          <cell r="S2362">
            <v>0</v>
          </cell>
          <cell r="T2362">
            <v>0</v>
          </cell>
        </row>
        <row r="2363">
          <cell r="G2363" t="str">
            <v>KIT95007R(B)</v>
          </cell>
          <cell r="H2363">
            <v>0</v>
          </cell>
          <cell r="I2363">
            <v>0</v>
          </cell>
          <cell r="J2363" t="str">
            <v>Pcs</v>
          </cell>
          <cell r="K2363">
            <v>8.6</v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  <cell r="P2363">
            <v>0</v>
          </cell>
          <cell r="Q2363">
            <v>0</v>
          </cell>
          <cell r="R2363">
            <v>0</v>
          </cell>
          <cell r="S2363">
            <v>0</v>
          </cell>
          <cell r="T2363">
            <v>0</v>
          </cell>
        </row>
        <row r="2364">
          <cell r="G2364" t="str">
            <v>56001-0137</v>
          </cell>
          <cell r="H2364">
            <v>0</v>
          </cell>
          <cell r="I2364">
            <v>0</v>
          </cell>
          <cell r="J2364" t="str">
            <v>Pcs</v>
          </cell>
          <cell r="K2364">
            <v>2.23</v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  <cell r="P2364">
            <v>0</v>
          </cell>
          <cell r="Q2364">
            <v>0</v>
          </cell>
          <cell r="R2364">
            <v>0</v>
          </cell>
          <cell r="S2364">
            <v>0</v>
          </cell>
          <cell r="T2364">
            <v>0</v>
          </cell>
        </row>
        <row r="2365">
          <cell r="G2365" t="str">
            <v>B041000R</v>
          </cell>
          <cell r="H2365">
            <v>0</v>
          </cell>
          <cell r="I2365">
            <v>0</v>
          </cell>
          <cell r="J2365" t="str">
            <v>Pcs</v>
          </cell>
          <cell r="K2365">
            <v>2.23</v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  <cell r="P2365">
            <v>0</v>
          </cell>
          <cell r="Q2365">
            <v>0</v>
          </cell>
          <cell r="R2365">
            <v>0</v>
          </cell>
          <cell r="S2365">
            <v>0</v>
          </cell>
          <cell r="T2365">
            <v>0</v>
          </cell>
        </row>
        <row r="2366">
          <cell r="G2366" t="str">
            <v>MRL20-EG0008</v>
          </cell>
          <cell r="H2366">
            <v>0</v>
          </cell>
          <cell r="I2366">
            <v>0</v>
          </cell>
          <cell r="J2366" t="str">
            <v>Pcs</v>
          </cell>
          <cell r="K2366">
            <v>2.23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</row>
        <row r="2367">
          <cell r="G2367" t="str">
            <v>1A006000-19</v>
          </cell>
          <cell r="H2367">
            <v>0</v>
          </cell>
          <cell r="I2367">
            <v>0</v>
          </cell>
          <cell r="J2367" t="str">
            <v>Pcs</v>
          </cell>
          <cell r="K2367">
            <v>2.23</v>
          </cell>
          <cell r="L2367">
            <v>1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1</v>
          </cell>
          <cell r="R2367">
            <v>1</v>
          </cell>
          <cell r="S2367">
            <v>0</v>
          </cell>
          <cell r="T2367">
            <v>0</v>
          </cell>
        </row>
        <row r="2368">
          <cell r="G2368" t="str">
            <v>82948R-19</v>
          </cell>
          <cell r="H2368">
            <v>0</v>
          </cell>
          <cell r="I2368">
            <v>0</v>
          </cell>
          <cell r="J2368" t="str">
            <v>Pcs</v>
          </cell>
          <cell r="K2368">
            <v>2.23</v>
          </cell>
          <cell r="L2368">
            <v>1</v>
          </cell>
          <cell r="M2368">
            <v>0</v>
          </cell>
          <cell r="N2368">
            <v>0</v>
          </cell>
          <cell r="O2368">
            <v>0</v>
          </cell>
          <cell r="P2368">
            <v>0</v>
          </cell>
          <cell r="Q2368">
            <v>1</v>
          </cell>
          <cell r="R2368">
            <v>1</v>
          </cell>
          <cell r="S2368">
            <v>0</v>
          </cell>
          <cell r="T2368">
            <v>0</v>
          </cell>
        </row>
        <row r="2369">
          <cell r="G2369" t="str">
            <v>KIT95002R-19</v>
          </cell>
          <cell r="H2369">
            <v>0</v>
          </cell>
          <cell r="I2369">
            <v>0</v>
          </cell>
          <cell r="J2369" t="str">
            <v>Pcs</v>
          </cell>
          <cell r="K2369">
            <v>2.23</v>
          </cell>
          <cell r="L2369">
            <v>1</v>
          </cell>
          <cell r="M2369">
            <v>0</v>
          </cell>
          <cell r="N2369">
            <v>0</v>
          </cell>
          <cell r="O2369">
            <v>0</v>
          </cell>
          <cell r="P2369">
            <v>0</v>
          </cell>
          <cell r="Q2369">
            <v>1</v>
          </cell>
          <cell r="R2369">
            <v>1</v>
          </cell>
          <cell r="S2369">
            <v>0</v>
          </cell>
          <cell r="T2369">
            <v>0</v>
          </cell>
        </row>
        <row r="2370">
          <cell r="G2370" t="str">
            <v>1A004836-19</v>
          </cell>
          <cell r="H2370">
            <v>0</v>
          </cell>
          <cell r="I2370">
            <v>0</v>
          </cell>
          <cell r="J2370" t="str">
            <v>Pcs</v>
          </cell>
          <cell r="K2370">
            <v>2.23</v>
          </cell>
          <cell r="L2370">
            <v>1</v>
          </cell>
          <cell r="M2370">
            <v>0</v>
          </cell>
          <cell r="N2370">
            <v>0</v>
          </cell>
          <cell r="O2370">
            <v>0</v>
          </cell>
          <cell r="P2370">
            <v>0</v>
          </cell>
          <cell r="Q2370">
            <v>1</v>
          </cell>
          <cell r="R2370">
            <v>1</v>
          </cell>
          <cell r="S2370">
            <v>0</v>
          </cell>
          <cell r="T2370">
            <v>0</v>
          </cell>
        </row>
        <row r="2371">
          <cell r="G2371" t="str">
            <v>1A002661-19</v>
          </cell>
          <cell r="H2371">
            <v>0</v>
          </cell>
          <cell r="I2371">
            <v>0</v>
          </cell>
          <cell r="J2371" t="str">
            <v>Pcs</v>
          </cell>
          <cell r="K2371">
            <v>2.23</v>
          </cell>
          <cell r="L2371">
            <v>5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Q2371">
            <v>5</v>
          </cell>
          <cell r="R2371">
            <v>5</v>
          </cell>
          <cell r="S2371">
            <v>0</v>
          </cell>
          <cell r="T2371">
            <v>0</v>
          </cell>
        </row>
        <row r="2372">
          <cell r="G2372" t="str">
            <v>1A009621R-19</v>
          </cell>
          <cell r="H2372">
            <v>0</v>
          </cell>
          <cell r="I2372">
            <v>0</v>
          </cell>
          <cell r="J2372" t="str">
            <v>Pcs</v>
          </cell>
          <cell r="K2372">
            <v>2.23</v>
          </cell>
          <cell r="L2372">
            <v>1</v>
          </cell>
          <cell r="M2372">
            <v>0</v>
          </cell>
          <cell r="N2372">
            <v>0</v>
          </cell>
          <cell r="O2372">
            <v>0</v>
          </cell>
          <cell r="P2372">
            <v>0</v>
          </cell>
          <cell r="Q2372">
            <v>1</v>
          </cell>
          <cell r="R2372">
            <v>1</v>
          </cell>
          <cell r="S2372">
            <v>0</v>
          </cell>
          <cell r="T2372">
            <v>0</v>
          </cell>
        </row>
        <row r="2373">
          <cell r="G2373" t="str">
            <v>STX15F(JSK)</v>
          </cell>
          <cell r="H2373">
            <v>0</v>
          </cell>
          <cell r="I2373">
            <v>0</v>
          </cell>
          <cell r="J2373" t="str">
            <v>Pcs</v>
          </cell>
          <cell r="K2373">
            <v>2.23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>
            <v>0</v>
          </cell>
          <cell r="Q2373">
            <v>0</v>
          </cell>
          <cell r="R2373">
            <v>0</v>
          </cell>
          <cell r="S2373">
            <v>0</v>
          </cell>
          <cell r="T2373">
            <v>0</v>
          </cell>
        </row>
        <row r="2374">
          <cell r="G2374" t="str">
            <v>12V7Ah</v>
          </cell>
          <cell r="H2374">
            <v>0</v>
          </cell>
          <cell r="I2374">
            <v>0</v>
          </cell>
          <cell r="J2374" t="str">
            <v>Pcs</v>
          </cell>
          <cell r="K2374">
            <v>2.23</v>
          </cell>
          <cell r="L2374">
            <v>25</v>
          </cell>
          <cell r="M2374">
            <v>25</v>
          </cell>
          <cell r="N2374">
            <v>0</v>
          </cell>
          <cell r="O2374">
            <v>25</v>
          </cell>
          <cell r="P2374">
            <v>0</v>
          </cell>
          <cell r="Q2374">
            <v>50</v>
          </cell>
          <cell r="R2374">
            <v>50</v>
          </cell>
          <cell r="S2374">
            <v>0</v>
          </cell>
          <cell r="T2374">
            <v>0</v>
          </cell>
        </row>
        <row r="2375">
          <cell r="G2375" t="str">
            <v>12V70A</v>
          </cell>
          <cell r="H2375">
            <v>0</v>
          </cell>
          <cell r="I2375">
            <v>0</v>
          </cell>
          <cell r="J2375" t="str">
            <v>Pcs</v>
          </cell>
          <cell r="K2375">
            <v>2.23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>
            <v>0</v>
          </cell>
          <cell r="Q2375">
            <v>0</v>
          </cell>
          <cell r="R2375">
            <v>0</v>
          </cell>
          <cell r="S2375">
            <v>0</v>
          </cell>
          <cell r="T2375">
            <v>0</v>
          </cell>
        </row>
        <row r="2376">
          <cell r="G2376" t="str">
            <v>B073601</v>
          </cell>
          <cell r="H2376">
            <v>0</v>
          </cell>
          <cell r="I2376">
            <v>0</v>
          </cell>
          <cell r="J2376" t="str">
            <v>Pcs</v>
          </cell>
          <cell r="K2376">
            <v>2.23</v>
          </cell>
          <cell r="L2376">
            <v>1</v>
          </cell>
          <cell r="M2376">
            <v>0</v>
          </cell>
          <cell r="N2376">
            <v>0</v>
          </cell>
          <cell r="O2376">
            <v>0</v>
          </cell>
          <cell r="P2376">
            <v>0</v>
          </cell>
          <cell r="Q2376">
            <v>1</v>
          </cell>
          <cell r="R2376">
            <v>1</v>
          </cell>
          <cell r="S2376">
            <v>0</v>
          </cell>
          <cell r="T2376">
            <v>0</v>
          </cell>
        </row>
        <row r="2377">
          <cell r="G2377" t="str">
            <v>B073602ED</v>
          </cell>
          <cell r="H2377">
            <v>0</v>
          </cell>
          <cell r="I2377">
            <v>0</v>
          </cell>
          <cell r="J2377" t="str">
            <v>Pcs</v>
          </cell>
          <cell r="K2377">
            <v>2.23</v>
          </cell>
          <cell r="L2377">
            <v>1</v>
          </cell>
          <cell r="M2377">
            <v>0</v>
          </cell>
          <cell r="N2377">
            <v>0</v>
          </cell>
          <cell r="O2377">
            <v>0</v>
          </cell>
          <cell r="P2377">
            <v>0</v>
          </cell>
          <cell r="Q2377">
            <v>1</v>
          </cell>
          <cell r="R2377">
            <v>1</v>
          </cell>
          <cell r="S2377">
            <v>0</v>
          </cell>
          <cell r="T2377">
            <v>0</v>
          </cell>
        </row>
        <row r="2378">
          <cell r="G2378" t="str">
            <v>E40011420</v>
          </cell>
          <cell r="H2378">
            <v>0</v>
          </cell>
          <cell r="I2378">
            <v>0</v>
          </cell>
          <cell r="J2378" t="str">
            <v>Pcs</v>
          </cell>
          <cell r="K2378">
            <v>2.23</v>
          </cell>
          <cell r="L2378">
            <v>0</v>
          </cell>
          <cell r="M2378">
            <v>1</v>
          </cell>
          <cell r="N2378">
            <v>0</v>
          </cell>
          <cell r="O2378">
            <v>1</v>
          </cell>
          <cell r="P2378">
            <v>0</v>
          </cell>
          <cell r="Q2378">
            <v>1</v>
          </cell>
          <cell r="R2378">
            <v>1</v>
          </cell>
          <cell r="S2378">
            <v>0</v>
          </cell>
          <cell r="T2378">
            <v>0</v>
          </cell>
        </row>
        <row r="2379">
          <cell r="G2379" t="str">
            <v>940001</v>
          </cell>
          <cell r="H2379">
            <v>0</v>
          </cell>
          <cell r="I2379">
            <v>0</v>
          </cell>
          <cell r="J2379" t="str">
            <v>Pcs</v>
          </cell>
          <cell r="K2379">
            <v>2.23</v>
          </cell>
          <cell r="L2379">
            <v>0</v>
          </cell>
          <cell r="M2379">
            <v>1</v>
          </cell>
          <cell r="N2379">
            <v>0</v>
          </cell>
          <cell r="O2379">
            <v>1</v>
          </cell>
          <cell r="P2379">
            <v>0</v>
          </cell>
          <cell r="Q2379">
            <v>1</v>
          </cell>
          <cell r="R2379">
            <v>1</v>
          </cell>
          <cell r="S2379">
            <v>0</v>
          </cell>
          <cell r="T2379">
            <v>0</v>
          </cell>
        </row>
        <row r="2380">
          <cell r="G2380" t="str">
            <v>Adv1013</v>
          </cell>
          <cell r="H2380">
            <v>0</v>
          </cell>
          <cell r="I2380">
            <v>0</v>
          </cell>
          <cell r="J2380" t="str">
            <v>Pcs</v>
          </cell>
          <cell r="K2380">
            <v>2.37</v>
          </cell>
          <cell r="L2380">
            <v>0</v>
          </cell>
          <cell r="M2380">
            <v>5</v>
          </cell>
          <cell r="N2380">
            <v>0</v>
          </cell>
          <cell r="O2380">
            <v>5</v>
          </cell>
          <cell r="P2380">
            <v>0</v>
          </cell>
          <cell r="Q2380">
            <v>0</v>
          </cell>
          <cell r="R2380">
            <v>0</v>
          </cell>
          <cell r="S2380">
            <v>5</v>
          </cell>
          <cell r="T2380">
            <v>11.850000000000001</v>
          </cell>
        </row>
        <row r="2381">
          <cell r="G2381" t="str">
            <v>Jacket-3XL</v>
          </cell>
          <cell r="H2381">
            <v>0</v>
          </cell>
          <cell r="I2381">
            <v>0</v>
          </cell>
          <cell r="J2381" t="str">
            <v>Pcs</v>
          </cell>
          <cell r="K2381">
            <v>187.63</v>
          </cell>
          <cell r="L2381">
            <v>0</v>
          </cell>
          <cell r="M2381">
            <v>1</v>
          </cell>
          <cell r="N2381">
            <v>0</v>
          </cell>
          <cell r="O2381">
            <v>1</v>
          </cell>
          <cell r="P2381">
            <v>0</v>
          </cell>
          <cell r="Q2381">
            <v>0</v>
          </cell>
          <cell r="R2381">
            <v>0</v>
          </cell>
          <cell r="S2381">
            <v>1</v>
          </cell>
          <cell r="T2381">
            <v>187.63</v>
          </cell>
        </row>
        <row r="2382">
          <cell r="G2382" t="str">
            <v>Jacket-XXL</v>
          </cell>
          <cell r="H2382">
            <v>0</v>
          </cell>
          <cell r="I2382">
            <v>0</v>
          </cell>
          <cell r="J2382" t="str">
            <v>Pcs</v>
          </cell>
          <cell r="K2382">
            <v>187.63</v>
          </cell>
          <cell r="L2382">
            <v>0</v>
          </cell>
          <cell r="M2382">
            <v>1</v>
          </cell>
          <cell r="N2382">
            <v>0</v>
          </cell>
          <cell r="O2382">
            <v>1</v>
          </cell>
          <cell r="P2382">
            <v>0</v>
          </cell>
          <cell r="Q2382">
            <v>0</v>
          </cell>
          <cell r="R2382">
            <v>0</v>
          </cell>
          <cell r="S2382">
            <v>1</v>
          </cell>
          <cell r="T2382">
            <v>187.63</v>
          </cell>
        </row>
        <row r="2383">
          <cell r="G2383" t="str">
            <v>61101-AFA1-9000-CR001</v>
          </cell>
          <cell r="H2383">
            <v>0</v>
          </cell>
          <cell r="I2383">
            <v>0</v>
          </cell>
          <cell r="J2383" t="str">
            <v>Pcs</v>
          </cell>
          <cell r="K2383">
            <v>1.84</v>
          </cell>
          <cell r="L2383">
            <v>0</v>
          </cell>
          <cell r="M2383">
            <v>1</v>
          </cell>
          <cell r="N2383">
            <v>0</v>
          </cell>
          <cell r="O2383">
            <v>1</v>
          </cell>
          <cell r="P2383">
            <v>0</v>
          </cell>
          <cell r="Q2383">
            <v>0</v>
          </cell>
          <cell r="R2383">
            <v>0</v>
          </cell>
          <cell r="S2383">
            <v>1</v>
          </cell>
          <cell r="T2383">
            <v>1.84</v>
          </cell>
        </row>
        <row r="2384">
          <cell r="G2384" t="str">
            <v>11057-0624</v>
          </cell>
          <cell r="H2384">
            <v>0</v>
          </cell>
          <cell r="I2384">
            <v>0</v>
          </cell>
          <cell r="J2384" t="str">
            <v>Pcs</v>
          </cell>
          <cell r="K2384">
            <v>0.01</v>
          </cell>
          <cell r="L2384">
            <v>0</v>
          </cell>
          <cell r="M2384">
            <v>1</v>
          </cell>
          <cell r="N2384">
            <v>0</v>
          </cell>
          <cell r="O2384">
            <v>1</v>
          </cell>
          <cell r="P2384">
            <v>0</v>
          </cell>
          <cell r="Q2384">
            <v>0</v>
          </cell>
          <cell r="R2384">
            <v>0</v>
          </cell>
          <cell r="S2384">
            <v>1</v>
          </cell>
          <cell r="T2384">
            <v>0.01</v>
          </cell>
        </row>
        <row r="2385">
          <cell r="G2385" t="str">
            <v>92152-2204</v>
          </cell>
          <cell r="H2385">
            <v>0</v>
          </cell>
          <cell r="I2385">
            <v>0</v>
          </cell>
          <cell r="J2385" t="str">
            <v>Pcs</v>
          </cell>
          <cell r="K2385">
            <v>0.01</v>
          </cell>
          <cell r="L2385">
            <v>0</v>
          </cell>
          <cell r="M2385">
            <v>4</v>
          </cell>
          <cell r="N2385">
            <v>0</v>
          </cell>
          <cell r="O2385">
            <v>4</v>
          </cell>
          <cell r="P2385">
            <v>0</v>
          </cell>
          <cell r="Q2385">
            <v>0</v>
          </cell>
          <cell r="R2385">
            <v>0</v>
          </cell>
          <cell r="S2385">
            <v>4</v>
          </cell>
          <cell r="T2385">
            <v>0.04</v>
          </cell>
        </row>
        <row r="2386">
          <cell r="G2386" t="str">
            <v>92072-1414</v>
          </cell>
          <cell r="H2386">
            <v>0</v>
          </cell>
          <cell r="I2386">
            <v>0</v>
          </cell>
          <cell r="J2386" t="str">
            <v>Pcs</v>
          </cell>
          <cell r="K2386">
            <v>0.01</v>
          </cell>
          <cell r="L2386">
            <v>0</v>
          </cell>
          <cell r="M2386">
            <v>2</v>
          </cell>
          <cell r="N2386">
            <v>0</v>
          </cell>
          <cell r="O2386">
            <v>2</v>
          </cell>
          <cell r="P2386">
            <v>0</v>
          </cell>
          <cell r="Q2386">
            <v>0</v>
          </cell>
          <cell r="R2386">
            <v>0</v>
          </cell>
          <cell r="S2386">
            <v>2</v>
          </cell>
          <cell r="T2386">
            <v>0.02</v>
          </cell>
        </row>
        <row r="2387">
          <cell r="G2387" t="str">
            <v>92200-0766</v>
          </cell>
          <cell r="H2387">
            <v>0</v>
          </cell>
          <cell r="I2387">
            <v>0</v>
          </cell>
          <cell r="J2387" t="str">
            <v>Pcs</v>
          </cell>
          <cell r="K2387">
            <v>0.01</v>
          </cell>
          <cell r="L2387">
            <v>0</v>
          </cell>
          <cell r="M2387">
            <v>4</v>
          </cell>
          <cell r="N2387">
            <v>0</v>
          </cell>
          <cell r="O2387">
            <v>4</v>
          </cell>
          <cell r="P2387">
            <v>0</v>
          </cell>
          <cell r="Q2387">
            <v>0</v>
          </cell>
          <cell r="R2387">
            <v>0</v>
          </cell>
          <cell r="S2387">
            <v>4</v>
          </cell>
          <cell r="T2387">
            <v>0.04</v>
          </cell>
        </row>
        <row r="2388">
          <cell r="G2388" t="str">
            <v>92172-0864</v>
          </cell>
          <cell r="H2388">
            <v>0</v>
          </cell>
          <cell r="I2388">
            <v>0</v>
          </cell>
          <cell r="J2388" t="str">
            <v>Pcs</v>
          </cell>
          <cell r="K2388">
            <v>0.01</v>
          </cell>
          <cell r="L2388">
            <v>0</v>
          </cell>
          <cell r="M2388">
            <v>3</v>
          </cell>
          <cell r="N2388">
            <v>0</v>
          </cell>
          <cell r="O2388">
            <v>3</v>
          </cell>
          <cell r="P2388">
            <v>0</v>
          </cell>
          <cell r="Q2388">
            <v>0</v>
          </cell>
          <cell r="R2388">
            <v>0</v>
          </cell>
          <cell r="S2388">
            <v>3</v>
          </cell>
          <cell r="T2388">
            <v>0.03</v>
          </cell>
        </row>
        <row r="2389">
          <cell r="G2389" t="str">
            <v>26031-2337</v>
          </cell>
          <cell r="H2389">
            <v>0</v>
          </cell>
          <cell r="I2389">
            <v>0</v>
          </cell>
          <cell r="J2389" t="str">
            <v>Pcs</v>
          </cell>
          <cell r="K2389">
            <v>0.01</v>
          </cell>
          <cell r="L2389">
            <v>0</v>
          </cell>
          <cell r="M2389">
            <v>1</v>
          </cell>
          <cell r="N2389">
            <v>0</v>
          </cell>
          <cell r="O2389">
            <v>1</v>
          </cell>
          <cell r="P2389">
            <v>0</v>
          </cell>
          <cell r="Q2389">
            <v>0</v>
          </cell>
          <cell r="R2389">
            <v>0</v>
          </cell>
          <cell r="S2389">
            <v>1</v>
          </cell>
          <cell r="T2389">
            <v>0.01</v>
          </cell>
        </row>
        <row r="2390">
          <cell r="G2390" t="str">
            <v>23016-0599</v>
          </cell>
          <cell r="H2390">
            <v>0</v>
          </cell>
          <cell r="I2390">
            <v>0</v>
          </cell>
          <cell r="J2390" t="str">
            <v>Pcs</v>
          </cell>
          <cell r="K2390">
            <v>0.01</v>
          </cell>
          <cell r="L2390">
            <v>0</v>
          </cell>
          <cell r="M2390">
            <v>2</v>
          </cell>
          <cell r="N2390">
            <v>0</v>
          </cell>
          <cell r="O2390">
            <v>2</v>
          </cell>
          <cell r="P2390">
            <v>0</v>
          </cell>
          <cell r="Q2390">
            <v>0</v>
          </cell>
          <cell r="R2390">
            <v>0</v>
          </cell>
          <cell r="S2390">
            <v>2</v>
          </cell>
          <cell r="T2390">
            <v>0.02</v>
          </cell>
        </row>
        <row r="2391">
          <cell r="G2391" t="str">
            <v>92154-1014</v>
          </cell>
          <cell r="H2391">
            <v>0</v>
          </cell>
          <cell r="I2391">
            <v>0</v>
          </cell>
          <cell r="J2391" t="str">
            <v>Pcs</v>
          </cell>
          <cell r="K2391">
            <v>0.01</v>
          </cell>
          <cell r="L2391">
            <v>0</v>
          </cell>
          <cell r="M2391">
            <v>4</v>
          </cell>
          <cell r="N2391">
            <v>0</v>
          </cell>
          <cell r="O2391">
            <v>4</v>
          </cell>
          <cell r="P2391">
            <v>0</v>
          </cell>
          <cell r="Q2391">
            <v>0</v>
          </cell>
          <cell r="R2391">
            <v>0</v>
          </cell>
          <cell r="S2391">
            <v>4</v>
          </cell>
          <cell r="T2391">
            <v>0.04</v>
          </cell>
        </row>
        <row r="2392">
          <cell r="G2392" t="str">
            <v>92152-2236</v>
          </cell>
          <cell r="H2392">
            <v>0</v>
          </cell>
          <cell r="I2392">
            <v>0</v>
          </cell>
          <cell r="J2392" t="str">
            <v>Pcs</v>
          </cell>
          <cell r="K2392">
            <v>0.01</v>
          </cell>
          <cell r="L2392">
            <v>0</v>
          </cell>
          <cell r="M2392">
            <v>2</v>
          </cell>
          <cell r="N2392">
            <v>0</v>
          </cell>
          <cell r="O2392">
            <v>2</v>
          </cell>
          <cell r="P2392">
            <v>0</v>
          </cell>
          <cell r="Q2392">
            <v>0</v>
          </cell>
          <cell r="R2392">
            <v>0</v>
          </cell>
          <cell r="S2392">
            <v>2</v>
          </cell>
          <cell r="T2392">
            <v>0.02</v>
          </cell>
        </row>
        <row r="2393">
          <cell r="G2393" t="str">
            <v>14093-0350</v>
          </cell>
          <cell r="H2393">
            <v>0</v>
          </cell>
          <cell r="I2393">
            <v>0</v>
          </cell>
          <cell r="J2393" t="str">
            <v>Pcs</v>
          </cell>
          <cell r="K2393">
            <v>0.01</v>
          </cell>
          <cell r="L2393">
            <v>0</v>
          </cell>
          <cell r="M2393">
            <v>1</v>
          </cell>
          <cell r="N2393">
            <v>0</v>
          </cell>
          <cell r="O2393">
            <v>1</v>
          </cell>
          <cell r="P2393">
            <v>0</v>
          </cell>
          <cell r="Q2393">
            <v>0</v>
          </cell>
          <cell r="R2393">
            <v>0</v>
          </cell>
          <cell r="S2393">
            <v>1</v>
          </cell>
          <cell r="T2393">
            <v>0.01</v>
          </cell>
        </row>
        <row r="2394">
          <cell r="G2394" t="str">
            <v>56054-1695</v>
          </cell>
          <cell r="H2394">
            <v>0</v>
          </cell>
          <cell r="I2394">
            <v>0</v>
          </cell>
          <cell r="J2394" t="str">
            <v>Pcs</v>
          </cell>
          <cell r="K2394">
            <v>0.01</v>
          </cell>
          <cell r="L2394">
            <v>0</v>
          </cell>
          <cell r="M2394">
            <v>2</v>
          </cell>
          <cell r="N2394">
            <v>0</v>
          </cell>
          <cell r="O2394">
            <v>2</v>
          </cell>
          <cell r="P2394">
            <v>0</v>
          </cell>
          <cell r="Q2394">
            <v>0</v>
          </cell>
          <cell r="R2394">
            <v>0</v>
          </cell>
          <cell r="S2394">
            <v>2</v>
          </cell>
          <cell r="T2394">
            <v>0.02</v>
          </cell>
        </row>
        <row r="2395">
          <cell r="G2395" t="str">
            <v>92153-1526</v>
          </cell>
          <cell r="H2395">
            <v>0</v>
          </cell>
          <cell r="I2395">
            <v>0</v>
          </cell>
          <cell r="J2395" t="str">
            <v>Pcs</v>
          </cell>
          <cell r="K2395">
            <v>0.01</v>
          </cell>
          <cell r="L2395">
            <v>0</v>
          </cell>
          <cell r="M2395">
            <v>4</v>
          </cell>
          <cell r="N2395">
            <v>0</v>
          </cell>
          <cell r="O2395">
            <v>4</v>
          </cell>
          <cell r="P2395">
            <v>0</v>
          </cell>
          <cell r="Q2395">
            <v>0</v>
          </cell>
          <cell r="R2395">
            <v>0</v>
          </cell>
          <cell r="S2395">
            <v>4</v>
          </cell>
          <cell r="T2395">
            <v>0.04</v>
          </cell>
        </row>
        <row r="2396">
          <cell r="G2396" t="str">
            <v>411AB0500</v>
          </cell>
          <cell r="H2396">
            <v>0</v>
          </cell>
          <cell r="I2396">
            <v>0</v>
          </cell>
          <cell r="J2396" t="str">
            <v>Pcs</v>
          </cell>
          <cell r="K2396">
            <v>0.01</v>
          </cell>
          <cell r="L2396">
            <v>0</v>
          </cell>
          <cell r="M2396">
            <v>4</v>
          </cell>
          <cell r="N2396">
            <v>0</v>
          </cell>
          <cell r="O2396">
            <v>4</v>
          </cell>
          <cell r="P2396">
            <v>0</v>
          </cell>
          <cell r="Q2396">
            <v>0</v>
          </cell>
          <cell r="R2396">
            <v>0</v>
          </cell>
          <cell r="S2396">
            <v>4</v>
          </cell>
          <cell r="T2396">
            <v>0.04</v>
          </cell>
        </row>
        <row r="2397">
          <cell r="G2397" t="str">
            <v>670B3026</v>
          </cell>
          <cell r="H2397">
            <v>0</v>
          </cell>
          <cell r="I2397">
            <v>0</v>
          </cell>
          <cell r="J2397" t="str">
            <v>Pcs</v>
          </cell>
          <cell r="K2397">
            <v>0.01</v>
          </cell>
          <cell r="L2397">
            <v>0</v>
          </cell>
          <cell r="M2397">
            <v>2</v>
          </cell>
          <cell r="N2397">
            <v>0</v>
          </cell>
          <cell r="O2397">
            <v>2</v>
          </cell>
          <cell r="P2397">
            <v>0</v>
          </cell>
          <cell r="Q2397">
            <v>0</v>
          </cell>
          <cell r="R2397">
            <v>0</v>
          </cell>
          <cell r="S2397">
            <v>2</v>
          </cell>
          <cell r="T2397">
            <v>0.02</v>
          </cell>
        </row>
        <row r="2398">
          <cell r="G2398" t="str">
            <v>92151-1611</v>
          </cell>
          <cell r="H2398">
            <v>0</v>
          </cell>
          <cell r="I2398">
            <v>0</v>
          </cell>
          <cell r="J2398" t="str">
            <v>Pcs</v>
          </cell>
          <cell r="K2398">
            <v>0.01</v>
          </cell>
          <cell r="L2398">
            <v>0</v>
          </cell>
          <cell r="M2398">
            <v>4</v>
          </cell>
          <cell r="N2398">
            <v>0</v>
          </cell>
          <cell r="O2398">
            <v>4</v>
          </cell>
          <cell r="P2398">
            <v>0</v>
          </cell>
          <cell r="Q2398">
            <v>0</v>
          </cell>
          <cell r="R2398">
            <v>0</v>
          </cell>
          <cell r="S2398">
            <v>4</v>
          </cell>
          <cell r="T2398">
            <v>0.04</v>
          </cell>
        </row>
        <row r="2399">
          <cell r="G2399" t="str">
            <v>92210-1505</v>
          </cell>
          <cell r="H2399">
            <v>0</v>
          </cell>
          <cell r="I2399">
            <v>0</v>
          </cell>
          <cell r="J2399" t="str">
            <v>Pcs</v>
          </cell>
          <cell r="K2399">
            <v>0.01</v>
          </cell>
          <cell r="L2399">
            <v>0</v>
          </cell>
          <cell r="M2399">
            <v>2</v>
          </cell>
          <cell r="N2399">
            <v>0</v>
          </cell>
          <cell r="O2399">
            <v>2</v>
          </cell>
          <cell r="P2399">
            <v>0</v>
          </cell>
          <cell r="Q2399">
            <v>0</v>
          </cell>
          <cell r="R2399">
            <v>0</v>
          </cell>
          <cell r="S2399">
            <v>2</v>
          </cell>
          <cell r="T2399">
            <v>0.02</v>
          </cell>
        </row>
        <row r="2400">
          <cell r="G2400" t="str">
            <v>92154-0917</v>
          </cell>
          <cell r="H2400">
            <v>0</v>
          </cell>
          <cell r="I2400">
            <v>0</v>
          </cell>
          <cell r="J2400" t="str">
            <v>Pcs</v>
          </cell>
          <cell r="K2400">
            <v>0.01</v>
          </cell>
          <cell r="L2400">
            <v>0</v>
          </cell>
          <cell r="M2400">
            <v>8</v>
          </cell>
          <cell r="N2400">
            <v>0</v>
          </cell>
          <cell r="O2400">
            <v>8</v>
          </cell>
          <cell r="P2400">
            <v>0</v>
          </cell>
          <cell r="Q2400">
            <v>0</v>
          </cell>
          <cell r="R2400">
            <v>0</v>
          </cell>
          <cell r="S2400">
            <v>8</v>
          </cell>
          <cell r="T2400">
            <v>0.08</v>
          </cell>
        </row>
        <row r="2401">
          <cell r="G2401" t="str">
            <v>120CA0840</v>
          </cell>
          <cell r="H2401">
            <v>0</v>
          </cell>
          <cell r="I2401">
            <v>0</v>
          </cell>
          <cell r="J2401" t="str">
            <v>Pcs</v>
          </cell>
          <cell r="K2401">
            <v>0.01</v>
          </cell>
          <cell r="L2401">
            <v>0</v>
          </cell>
          <cell r="M2401">
            <v>1</v>
          </cell>
          <cell r="N2401">
            <v>0</v>
          </cell>
          <cell r="O2401">
            <v>1</v>
          </cell>
          <cell r="P2401">
            <v>0</v>
          </cell>
          <cell r="Q2401">
            <v>0</v>
          </cell>
          <cell r="R2401">
            <v>0</v>
          </cell>
          <cell r="S2401">
            <v>1</v>
          </cell>
          <cell r="T2401">
            <v>0.01</v>
          </cell>
        </row>
        <row r="2402">
          <cell r="G2402" t="str">
            <v>92200-0807</v>
          </cell>
          <cell r="H2402">
            <v>0</v>
          </cell>
          <cell r="I2402">
            <v>0</v>
          </cell>
          <cell r="J2402" t="str">
            <v>Pcs</v>
          </cell>
          <cell r="K2402">
            <v>0.01</v>
          </cell>
          <cell r="L2402">
            <v>0</v>
          </cell>
          <cell r="M2402">
            <v>2</v>
          </cell>
          <cell r="N2402">
            <v>0</v>
          </cell>
          <cell r="O2402">
            <v>2</v>
          </cell>
          <cell r="P2402">
            <v>0</v>
          </cell>
          <cell r="Q2402">
            <v>0</v>
          </cell>
          <cell r="R2402">
            <v>0</v>
          </cell>
          <cell r="S2402">
            <v>2</v>
          </cell>
          <cell r="T2402">
            <v>0.02</v>
          </cell>
        </row>
        <row r="2403">
          <cell r="G2403" t="str">
            <v>92151-1277</v>
          </cell>
          <cell r="H2403">
            <v>0</v>
          </cell>
          <cell r="I2403">
            <v>0</v>
          </cell>
          <cell r="J2403" t="str">
            <v>Pcs</v>
          </cell>
          <cell r="K2403">
            <v>0.01</v>
          </cell>
          <cell r="L2403">
            <v>0</v>
          </cell>
          <cell r="M2403">
            <v>2</v>
          </cell>
          <cell r="N2403">
            <v>0</v>
          </cell>
          <cell r="O2403">
            <v>2</v>
          </cell>
          <cell r="P2403">
            <v>0</v>
          </cell>
          <cell r="Q2403">
            <v>0</v>
          </cell>
          <cell r="R2403">
            <v>0</v>
          </cell>
          <cell r="S2403">
            <v>2</v>
          </cell>
          <cell r="T2403">
            <v>0.02</v>
          </cell>
        </row>
        <row r="2404">
          <cell r="G2404" t="str">
            <v>92160-1167</v>
          </cell>
          <cell r="H2404">
            <v>0</v>
          </cell>
          <cell r="I2404">
            <v>0</v>
          </cell>
          <cell r="J2404" t="str">
            <v>Pcs</v>
          </cell>
          <cell r="K2404">
            <v>0.01</v>
          </cell>
          <cell r="L2404">
            <v>0</v>
          </cell>
          <cell r="M2404">
            <v>4</v>
          </cell>
          <cell r="N2404">
            <v>0</v>
          </cell>
          <cell r="O2404">
            <v>4</v>
          </cell>
          <cell r="P2404">
            <v>0</v>
          </cell>
          <cell r="Q2404">
            <v>0</v>
          </cell>
          <cell r="R2404">
            <v>0</v>
          </cell>
          <cell r="S2404">
            <v>4</v>
          </cell>
          <cell r="T2404">
            <v>0.04</v>
          </cell>
        </row>
        <row r="2405">
          <cell r="G2405" t="str">
            <v>92015-1757</v>
          </cell>
          <cell r="H2405">
            <v>0</v>
          </cell>
          <cell r="I2405">
            <v>0</v>
          </cell>
          <cell r="J2405" t="str">
            <v>Pcs</v>
          </cell>
          <cell r="K2405">
            <v>0.01</v>
          </cell>
          <cell r="L2405">
            <v>0</v>
          </cell>
          <cell r="M2405">
            <v>4</v>
          </cell>
          <cell r="N2405">
            <v>0</v>
          </cell>
          <cell r="O2405">
            <v>4</v>
          </cell>
          <cell r="P2405">
            <v>0</v>
          </cell>
          <cell r="Q2405">
            <v>0</v>
          </cell>
          <cell r="R2405">
            <v>0</v>
          </cell>
          <cell r="S2405">
            <v>4</v>
          </cell>
          <cell r="T2405">
            <v>0.04</v>
          </cell>
        </row>
        <row r="2406">
          <cell r="G2406" t="str">
            <v>120CA0822</v>
          </cell>
          <cell r="H2406">
            <v>0</v>
          </cell>
          <cell r="I2406">
            <v>0</v>
          </cell>
          <cell r="J2406" t="str">
            <v>Pcs</v>
          </cell>
          <cell r="K2406">
            <v>0.01</v>
          </cell>
          <cell r="L2406">
            <v>0</v>
          </cell>
          <cell r="M2406">
            <v>2</v>
          </cell>
          <cell r="N2406">
            <v>0</v>
          </cell>
          <cell r="O2406">
            <v>2</v>
          </cell>
          <cell r="P2406">
            <v>0</v>
          </cell>
          <cell r="Q2406">
            <v>0</v>
          </cell>
          <cell r="R2406">
            <v>0</v>
          </cell>
          <cell r="S2406">
            <v>2</v>
          </cell>
          <cell r="T2406">
            <v>0.02</v>
          </cell>
        </row>
        <row r="2407">
          <cell r="G2407" t="str">
            <v>11057-0625</v>
          </cell>
          <cell r="H2407">
            <v>0</v>
          </cell>
          <cell r="I2407">
            <v>0</v>
          </cell>
          <cell r="J2407" t="str">
            <v>Pcs</v>
          </cell>
          <cell r="K2407">
            <v>0.01</v>
          </cell>
          <cell r="L2407">
            <v>0</v>
          </cell>
          <cell r="M2407">
            <v>1</v>
          </cell>
          <cell r="N2407">
            <v>0</v>
          </cell>
          <cell r="O2407">
            <v>1</v>
          </cell>
          <cell r="P2407">
            <v>0</v>
          </cell>
          <cell r="Q2407">
            <v>0</v>
          </cell>
          <cell r="R2407">
            <v>0</v>
          </cell>
          <cell r="S2407">
            <v>1</v>
          </cell>
          <cell r="T2407">
            <v>0.01</v>
          </cell>
        </row>
        <row r="2408">
          <cell r="G2408" t="str">
            <v>55020-1825,PP-GF20</v>
          </cell>
          <cell r="H2408">
            <v>0</v>
          </cell>
          <cell r="I2408">
            <v>0</v>
          </cell>
          <cell r="J2408" t="str">
            <v>Pcs</v>
          </cell>
          <cell r="K2408">
            <v>0.01</v>
          </cell>
          <cell r="L2408">
            <v>0</v>
          </cell>
          <cell r="M2408">
            <v>3</v>
          </cell>
          <cell r="N2408">
            <v>0</v>
          </cell>
          <cell r="O2408">
            <v>3</v>
          </cell>
          <cell r="P2408">
            <v>0</v>
          </cell>
          <cell r="Q2408">
            <v>0</v>
          </cell>
          <cell r="R2408">
            <v>0</v>
          </cell>
          <cell r="S2408">
            <v>3</v>
          </cell>
          <cell r="T2408">
            <v>0.03</v>
          </cell>
        </row>
        <row r="2409">
          <cell r="G2409" t="str">
            <v>MSR20-G0010</v>
          </cell>
          <cell r="H2409">
            <v>0</v>
          </cell>
          <cell r="I2409">
            <v>0</v>
          </cell>
          <cell r="J2409" t="str">
            <v>Pcs</v>
          </cell>
          <cell r="K2409">
            <v>0.01</v>
          </cell>
          <cell r="L2409">
            <v>0</v>
          </cell>
          <cell r="M2409">
            <v>1</v>
          </cell>
          <cell r="N2409">
            <v>0</v>
          </cell>
          <cell r="O2409">
            <v>1</v>
          </cell>
          <cell r="P2409">
            <v>0</v>
          </cell>
          <cell r="Q2409">
            <v>0</v>
          </cell>
          <cell r="R2409">
            <v>0</v>
          </cell>
          <cell r="S2409">
            <v>1</v>
          </cell>
          <cell r="T2409">
            <v>0.01</v>
          </cell>
        </row>
        <row r="2410">
          <cell r="G2410" t="str">
            <v>MSP-A0001(LH)</v>
          </cell>
          <cell r="H2410">
            <v>0</v>
          </cell>
          <cell r="I2410">
            <v>0</v>
          </cell>
          <cell r="J2410" t="str">
            <v>Pcs</v>
          </cell>
          <cell r="K2410">
            <v>0.01</v>
          </cell>
          <cell r="L2410">
            <v>0</v>
          </cell>
          <cell r="M2410">
            <v>1</v>
          </cell>
          <cell r="N2410">
            <v>0</v>
          </cell>
          <cell r="O2410">
            <v>1</v>
          </cell>
          <cell r="P2410">
            <v>0</v>
          </cell>
          <cell r="Q2410">
            <v>0</v>
          </cell>
          <cell r="R2410">
            <v>0</v>
          </cell>
          <cell r="S2410">
            <v>1</v>
          </cell>
          <cell r="T2410">
            <v>0.01</v>
          </cell>
        </row>
        <row r="2411">
          <cell r="G2411" t="str">
            <v>MSP-A0001(RH)</v>
          </cell>
          <cell r="H2411">
            <v>0</v>
          </cell>
          <cell r="I2411">
            <v>0</v>
          </cell>
          <cell r="J2411" t="str">
            <v>Pcs</v>
          </cell>
          <cell r="K2411">
            <v>0.01</v>
          </cell>
          <cell r="L2411">
            <v>0</v>
          </cell>
          <cell r="M2411">
            <v>1</v>
          </cell>
          <cell r="N2411">
            <v>0</v>
          </cell>
          <cell r="O2411">
            <v>1</v>
          </cell>
          <cell r="P2411">
            <v>0</v>
          </cell>
          <cell r="Q2411">
            <v>0</v>
          </cell>
          <cell r="R2411">
            <v>0</v>
          </cell>
          <cell r="S2411">
            <v>1</v>
          </cell>
          <cell r="T2411">
            <v>0.01</v>
          </cell>
        </row>
        <row r="2412">
          <cell r="G2412" t="str">
            <v>17008-0000-000002</v>
          </cell>
          <cell r="H2412">
            <v>0</v>
          </cell>
          <cell r="I2412">
            <v>0</v>
          </cell>
          <cell r="J2412" t="str">
            <v>Pcs</v>
          </cell>
          <cell r="K2412">
            <v>0.14000000000000001</v>
          </cell>
          <cell r="L2412">
            <v>0</v>
          </cell>
          <cell r="M2412">
            <v>8</v>
          </cell>
          <cell r="N2412">
            <v>0</v>
          </cell>
          <cell r="O2412">
            <v>8</v>
          </cell>
          <cell r="P2412">
            <v>0</v>
          </cell>
          <cell r="Q2412">
            <v>0</v>
          </cell>
          <cell r="R2412">
            <v>0</v>
          </cell>
          <cell r="S2412">
            <v>8</v>
          </cell>
          <cell r="T2412">
            <v>1.1200000000000001</v>
          </cell>
        </row>
        <row r="2413">
          <cell r="G2413" t="str">
            <v>140/60-14</v>
          </cell>
          <cell r="H2413">
            <v>0</v>
          </cell>
          <cell r="I2413">
            <v>0</v>
          </cell>
          <cell r="J2413" t="str">
            <v>Pcs</v>
          </cell>
          <cell r="K2413">
            <v>20.09</v>
          </cell>
          <cell r="L2413">
            <v>0</v>
          </cell>
          <cell r="M2413">
            <v>1</v>
          </cell>
          <cell r="N2413">
            <v>0</v>
          </cell>
          <cell r="O2413">
            <v>1</v>
          </cell>
          <cell r="P2413">
            <v>0</v>
          </cell>
          <cell r="Q2413">
            <v>0</v>
          </cell>
          <cell r="R2413">
            <v>0</v>
          </cell>
          <cell r="S2413">
            <v>1</v>
          </cell>
          <cell r="T2413">
            <v>20.09</v>
          </cell>
        </row>
        <row r="2414">
          <cell r="G2414" t="str">
            <v>120/70-15</v>
          </cell>
          <cell r="H2414">
            <v>0</v>
          </cell>
          <cell r="I2414">
            <v>0</v>
          </cell>
          <cell r="J2414" t="str">
            <v>Pcs</v>
          </cell>
          <cell r="K2414">
            <v>90.22</v>
          </cell>
          <cell r="L2414">
            <v>0</v>
          </cell>
          <cell r="M2414">
            <v>1</v>
          </cell>
          <cell r="N2414">
            <v>0</v>
          </cell>
          <cell r="O2414">
            <v>1</v>
          </cell>
          <cell r="P2414">
            <v>0</v>
          </cell>
          <cell r="Q2414">
            <v>0</v>
          </cell>
          <cell r="R2414">
            <v>0</v>
          </cell>
          <cell r="S2414">
            <v>1</v>
          </cell>
          <cell r="T2414">
            <v>90.22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Qty by month"/>
      <sheetName val="Sheet1"/>
      <sheetName val="Sheet2"/>
      <sheetName val="Sheet3"/>
    </sheetNames>
    <sheetDataSet>
      <sheetData sheetId="0" refreshError="1"/>
      <sheetData sheetId="1" refreshError="1"/>
      <sheetData sheetId="2">
        <row r="3">
          <cell r="G3" t="str">
            <v>81100-I39Z-010003</v>
          </cell>
          <cell r="H3">
            <v>1</v>
          </cell>
          <cell r="I3" t="str">
            <v>D-3,Box 2</v>
          </cell>
          <cell r="J3">
            <v>17250</v>
          </cell>
          <cell r="L3" t="b">
            <v>1</v>
          </cell>
          <cell r="M3">
            <v>1</v>
          </cell>
          <cell r="N3">
            <v>1</v>
          </cell>
        </row>
        <row r="4">
          <cell r="G4" t="str">
            <v>62013-I1F1-000010</v>
          </cell>
          <cell r="H4">
            <v>0</v>
          </cell>
          <cell r="I4" t="str">
            <v>D-3,Box 2</v>
          </cell>
          <cell r="J4">
            <v>27400</v>
          </cell>
          <cell r="L4" t="e">
            <v>#N/A</v>
          </cell>
          <cell r="M4" t="e">
            <v>#N/A</v>
          </cell>
          <cell r="N4">
            <v>0</v>
          </cell>
        </row>
        <row r="5">
          <cell r="G5" t="str">
            <v>62023-I1F1-000035</v>
          </cell>
          <cell r="H5">
            <v>0</v>
          </cell>
          <cell r="I5" t="str">
            <v>D-3,Box 2</v>
          </cell>
          <cell r="J5">
            <v>64800</v>
          </cell>
          <cell r="L5" t="e">
            <v>#N/A</v>
          </cell>
          <cell r="M5" t="e">
            <v>#N/A</v>
          </cell>
          <cell r="N5">
            <v>0</v>
          </cell>
        </row>
        <row r="6">
          <cell r="G6" t="str">
            <v>62010-I1F1-000018</v>
          </cell>
          <cell r="H6">
            <v>0</v>
          </cell>
          <cell r="I6" t="str">
            <v>D-3,Box 2</v>
          </cell>
          <cell r="J6">
            <v>54900</v>
          </cell>
          <cell r="L6" t="e">
            <v>#N/A</v>
          </cell>
          <cell r="M6" t="e">
            <v>#N/A</v>
          </cell>
          <cell r="N6">
            <v>0</v>
          </cell>
        </row>
        <row r="7">
          <cell r="G7" t="str">
            <v>71100-I1F1-000003</v>
          </cell>
          <cell r="H7">
            <v>0</v>
          </cell>
          <cell r="I7" t="str">
            <v>D-4</v>
          </cell>
          <cell r="J7">
            <v>42950</v>
          </cell>
          <cell r="L7" t="b">
            <v>1</v>
          </cell>
          <cell r="M7">
            <v>2</v>
          </cell>
          <cell r="N7">
            <v>2</v>
          </cell>
        </row>
        <row r="8">
          <cell r="G8" t="str">
            <v>32105-AFAE-E000</v>
          </cell>
          <cell r="H8">
            <v>0</v>
          </cell>
          <cell r="I8" t="str">
            <v>D-3, Box 1</v>
          </cell>
          <cell r="J8">
            <v>3700</v>
          </cell>
          <cell r="L8" t="b">
            <v>1</v>
          </cell>
          <cell r="M8">
            <v>14</v>
          </cell>
          <cell r="N8">
            <v>14</v>
          </cell>
        </row>
        <row r="9">
          <cell r="G9" t="str">
            <v>39100-AFAM-9100</v>
          </cell>
          <cell r="H9">
            <v>0</v>
          </cell>
          <cell r="I9" t="str">
            <v>D-3, Box 1</v>
          </cell>
          <cell r="J9">
            <v>241050</v>
          </cell>
          <cell r="L9" t="b">
            <v>1</v>
          </cell>
          <cell r="M9">
            <v>0</v>
          </cell>
          <cell r="N9">
            <v>0</v>
          </cell>
        </row>
        <row r="10">
          <cell r="G10" t="str">
            <v>88210-AEA0-9000</v>
          </cell>
          <cell r="H10">
            <v>0</v>
          </cell>
          <cell r="I10" t="str">
            <v>D-3, Box 1</v>
          </cell>
          <cell r="J10">
            <v>16300</v>
          </cell>
          <cell r="L10" t="b">
            <v>1</v>
          </cell>
          <cell r="M10">
            <v>2</v>
          </cell>
          <cell r="N10">
            <v>2</v>
          </cell>
        </row>
        <row r="11">
          <cell r="G11" t="str">
            <v>53166-AFA1-9000</v>
          </cell>
          <cell r="H11">
            <v>4</v>
          </cell>
          <cell r="I11" t="str">
            <v>E</v>
          </cell>
          <cell r="J11">
            <v>6600</v>
          </cell>
          <cell r="L11" t="b">
            <v>1</v>
          </cell>
          <cell r="M11">
            <v>11</v>
          </cell>
          <cell r="N11">
            <v>11</v>
          </cell>
        </row>
        <row r="12">
          <cell r="G12" t="str">
            <v>43450B-AFA1-9000</v>
          </cell>
          <cell r="H12">
            <v>0</v>
          </cell>
          <cell r="I12" t="str">
            <v>D-3, Box 1</v>
          </cell>
          <cell r="J12">
            <v>8600</v>
          </cell>
          <cell r="L12" t="b">
            <v>1</v>
          </cell>
          <cell r="M12">
            <v>30</v>
          </cell>
          <cell r="N12">
            <v>30</v>
          </cell>
        </row>
        <row r="13">
          <cell r="G13" t="str">
            <v>17910-AFAC-9100</v>
          </cell>
          <cell r="H13">
            <v>0</v>
          </cell>
          <cell r="I13" t="str">
            <v>D-3, Box 1</v>
          </cell>
          <cell r="J13">
            <v>6150</v>
          </cell>
          <cell r="L13" t="b">
            <v>1</v>
          </cell>
          <cell r="M13">
            <v>14</v>
          </cell>
          <cell r="N13">
            <v>14</v>
          </cell>
        </row>
        <row r="14">
          <cell r="G14" t="str">
            <v>53200-AFA1-9000</v>
          </cell>
          <cell r="H14">
            <v>0</v>
          </cell>
          <cell r="I14" t="str">
            <v>D-3, Box 1</v>
          </cell>
          <cell r="J14">
            <v>40550</v>
          </cell>
          <cell r="L14" t="b">
            <v>1</v>
          </cell>
          <cell r="M14">
            <v>1</v>
          </cell>
          <cell r="N14">
            <v>1</v>
          </cell>
        </row>
        <row r="15">
          <cell r="G15" t="str">
            <v>38110-XF-9000</v>
          </cell>
          <cell r="H15">
            <v>0</v>
          </cell>
          <cell r="I15" t="str">
            <v>D-3, Box 1</v>
          </cell>
          <cell r="J15">
            <v>4200</v>
          </cell>
          <cell r="L15" t="b">
            <v>1</v>
          </cell>
          <cell r="M15">
            <v>6</v>
          </cell>
          <cell r="N15">
            <v>6</v>
          </cell>
        </row>
        <row r="16">
          <cell r="G16" t="str">
            <v>42710-GY6-0000</v>
          </cell>
          <cell r="H16">
            <v>0</v>
          </cell>
          <cell r="I16" t="str">
            <v>Floor</v>
          </cell>
          <cell r="J16">
            <v>59400</v>
          </cell>
          <cell r="L16" t="b">
            <v>1</v>
          </cell>
          <cell r="M16">
            <v>41</v>
          </cell>
          <cell r="N16">
            <v>41</v>
          </cell>
        </row>
        <row r="17">
          <cell r="G17" t="str">
            <v>44710-GY6-0000</v>
          </cell>
          <cell r="H17">
            <v>0</v>
          </cell>
          <cell r="I17" t="str">
            <v>Floor</v>
          </cell>
          <cell r="J17">
            <v>41050</v>
          </cell>
          <cell r="L17" t="b">
            <v>1</v>
          </cell>
          <cell r="M17">
            <v>46</v>
          </cell>
          <cell r="N17">
            <v>46</v>
          </cell>
        </row>
        <row r="18">
          <cell r="G18" t="str">
            <v>17910-0000-040002</v>
          </cell>
          <cell r="H18">
            <v>2</v>
          </cell>
          <cell r="I18" t="str">
            <v>D-3,Box 2</v>
          </cell>
          <cell r="J18">
            <v>159550</v>
          </cell>
          <cell r="L18" t="e">
            <v>#N/A</v>
          </cell>
          <cell r="M18" t="e">
            <v>#N/A</v>
          </cell>
          <cell r="N18">
            <v>0</v>
          </cell>
        </row>
        <row r="19">
          <cell r="G19" t="str">
            <v>17911-0000-050002</v>
          </cell>
          <cell r="H19">
            <v>2</v>
          </cell>
          <cell r="I19" t="str">
            <v>D-3,Box 2</v>
          </cell>
          <cell r="J19">
            <v>9900</v>
          </cell>
          <cell r="L19" t="b">
            <v>1</v>
          </cell>
          <cell r="M19">
            <v>3</v>
          </cell>
          <cell r="N19">
            <v>3</v>
          </cell>
        </row>
        <row r="20">
          <cell r="G20" t="str">
            <v>17950-I1F1-000001</v>
          </cell>
          <cell r="H20">
            <v>2</v>
          </cell>
          <cell r="I20" t="str">
            <v>D-3,Box 2</v>
          </cell>
          <cell r="J20">
            <v>78550</v>
          </cell>
          <cell r="L20" t="b">
            <v>1</v>
          </cell>
          <cell r="M20">
            <v>3</v>
          </cell>
          <cell r="N20">
            <v>3</v>
          </cell>
        </row>
        <row r="21">
          <cell r="G21" t="str">
            <v>61100-I1F1-020002</v>
          </cell>
          <cell r="H21">
            <v>0</v>
          </cell>
          <cell r="I21" t="str">
            <v>D-1</v>
          </cell>
          <cell r="J21">
            <v>39500</v>
          </cell>
          <cell r="L21" t="b">
            <v>1</v>
          </cell>
          <cell r="M21">
            <v>1</v>
          </cell>
          <cell r="N21">
            <v>1</v>
          </cell>
        </row>
        <row r="22">
          <cell r="G22" t="str">
            <v>62041-I1F1-000001</v>
          </cell>
          <cell r="H22">
            <v>0</v>
          </cell>
          <cell r="I22" t="str">
            <v>D-3,Box 2</v>
          </cell>
          <cell r="J22">
            <v>400</v>
          </cell>
          <cell r="L22" t="b">
            <v>1</v>
          </cell>
          <cell r="M22">
            <v>3</v>
          </cell>
          <cell r="N22">
            <v>3</v>
          </cell>
        </row>
        <row r="23">
          <cell r="G23" t="str">
            <v>62040-I1F1-000001</v>
          </cell>
          <cell r="H23">
            <v>0</v>
          </cell>
          <cell r="I23" t="str">
            <v>D-3,Box 2</v>
          </cell>
          <cell r="J23">
            <v>400</v>
          </cell>
          <cell r="L23" t="b">
            <v>1</v>
          </cell>
          <cell r="M23">
            <v>4</v>
          </cell>
          <cell r="N23">
            <v>4</v>
          </cell>
        </row>
        <row r="24">
          <cell r="G24" t="str">
            <v>62007-I1F1-000001</v>
          </cell>
          <cell r="H24">
            <v>0</v>
          </cell>
          <cell r="I24" t="str">
            <v>D-3,Box 2</v>
          </cell>
          <cell r="J24">
            <v>400</v>
          </cell>
          <cell r="L24" t="b">
            <v>1</v>
          </cell>
          <cell r="M24">
            <v>2</v>
          </cell>
          <cell r="N24">
            <v>2</v>
          </cell>
        </row>
        <row r="25">
          <cell r="G25" t="str">
            <v>62006-I1F1-000001</v>
          </cell>
          <cell r="H25">
            <v>0</v>
          </cell>
          <cell r="I25" t="str">
            <v>D-3,Box 2</v>
          </cell>
          <cell r="J25">
            <v>400</v>
          </cell>
          <cell r="L25" t="b">
            <v>1</v>
          </cell>
          <cell r="M25">
            <v>2</v>
          </cell>
          <cell r="N25">
            <v>2</v>
          </cell>
        </row>
        <row r="26">
          <cell r="G26" t="str">
            <v>72301-I1F1-000007</v>
          </cell>
          <cell r="H26">
            <v>1</v>
          </cell>
          <cell r="I26" t="str">
            <v>D-3,Box 2</v>
          </cell>
          <cell r="J26">
            <v>10950</v>
          </cell>
          <cell r="L26" t="b">
            <v>1</v>
          </cell>
          <cell r="M26">
            <v>1</v>
          </cell>
          <cell r="N26">
            <v>1</v>
          </cell>
        </row>
        <row r="27">
          <cell r="G27" t="str">
            <v>72201-I1F1-000005</v>
          </cell>
          <cell r="H27">
            <v>2</v>
          </cell>
          <cell r="I27" t="str">
            <v>D-3,Box 2</v>
          </cell>
          <cell r="J27">
            <v>11200</v>
          </cell>
          <cell r="L27" t="b">
            <v>1</v>
          </cell>
          <cell r="M27">
            <v>1</v>
          </cell>
          <cell r="N27">
            <v>1</v>
          </cell>
        </row>
        <row r="28">
          <cell r="G28" t="str">
            <v>35281-I126-050002</v>
          </cell>
          <cell r="H28">
            <v>0</v>
          </cell>
          <cell r="I28" t="str">
            <v>D-3,Box 2</v>
          </cell>
          <cell r="J28">
            <v>4350</v>
          </cell>
          <cell r="L28" t="b">
            <v>1</v>
          </cell>
          <cell r="M28">
            <v>1</v>
          </cell>
          <cell r="N28">
            <v>1</v>
          </cell>
        </row>
        <row r="29">
          <cell r="G29" t="str">
            <v>51001-I1F1-000002</v>
          </cell>
          <cell r="H29">
            <v>0</v>
          </cell>
          <cell r="I29" t="str">
            <v>D-3,Box 2</v>
          </cell>
          <cell r="J29">
            <v>400</v>
          </cell>
          <cell r="L29" t="b">
            <v>1</v>
          </cell>
          <cell r="M29">
            <v>39</v>
          </cell>
          <cell r="N29">
            <v>39</v>
          </cell>
        </row>
        <row r="30">
          <cell r="G30" t="str">
            <v>51002-I1F1-000002</v>
          </cell>
          <cell r="H30">
            <v>0</v>
          </cell>
          <cell r="I30" t="str">
            <v>D-3,Box 2</v>
          </cell>
          <cell r="J30">
            <v>400</v>
          </cell>
          <cell r="L30" t="b">
            <v>1</v>
          </cell>
          <cell r="M30">
            <v>39</v>
          </cell>
          <cell r="N30">
            <v>39</v>
          </cell>
        </row>
        <row r="31">
          <cell r="G31" t="str">
            <v>42710-ZT6-0000</v>
          </cell>
          <cell r="H31">
            <v>0</v>
          </cell>
          <cell r="I31" t="str">
            <v>Floor</v>
          </cell>
          <cell r="J31">
            <v>50850</v>
          </cell>
          <cell r="L31" t="b">
            <v>1</v>
          </cell>
          <cell r="M31">
            <v>15</v>
          </cell>
          <cell r="N31">
            <v>15</v>
          </cell>
        </row>
        <row r="32">
          <cell r="G32" t="str">
            <v>32130-I1F1-010002</v>
          </cell>
          <cell r="H32">
            <v>0</v>
          </cell>
          <cell r="I32" t="str">
            <v>D-3,Box 2</v>
          </cell>
          <cell r="J32">
            <v>10450</v>
          </cell>
          <cell r="L32" t="b">
            <v>1</v>
          </cell>
          <cell r="M32">
            <v>4</v>
          </cell>
          <cell r="N32">
            <v>4</v>
          </cell>
        </row>
        <row r="33">
          <cell r="G33" t="str">
            <v>85500-J0A2-0000Q</v>
          </cell>
          <cell r="H33">
            <v>0</v>
          </cell>
          <cell r="I33" t="str">
            <v>D-3,Box 2</v>
          </cell>
          <cell r="J33">
            <v>5050</v>
          </cell>
          <cell r="L33" t="b">
            <v>1</v>
          </cell>
          <cell r="M33">
            <v>1</v>
          </cell>
          <cell r="N33">
            <v>1</v>
          </cell>
        </row>
        <row r="34">
          <cell r="G34" t="str">
            <v>85400-0000-030012</v>
          </cell>
          <cell r="H34">
            <v>0</v>
          </cell>
          <cell r="I34" t="str">
            <v>D-3,Box 2</v>
          </cell>
          <cell r="J34">
            <v>176800</v>
          </cell>
          <cell r="L34" t="b">
            <v>1</v>
          </cell>
          <cell r="M34">
            <v>3</v>
          </cell>
          <cell r="N34">
            <v>3</v>
          </cell>
        </row>
        <row r="35">
          <cell r="G35" t="str">
            <v>41003-I1F1-000001</v>
          </cell>
          <cell r="H35">
            <v>0</v>
          </cell>
          <cell r="I35" t="str">
            <v>D-3,Box 2</v>
          </cell>
          <cell r="J35">
            <v>7900</v>
          </cell>
          <cell r="L35" t="b">
            <v>1</v>
          </cell>
          <cell r="M35">
            <v>5</v>
          </cell>
          <cell r="N35">
            <v>5</v>
          </cell>
        </row>
        <row r="36">
          <cell r="G36" t="str">
            <v>85153-I552-000001</v>
          </cell>
          <cell r="H36">
            <v>0</v>
          </cell>
          <cell r="I36" t="str">
            <v>D-3,Box 2</v>
          </cell>
          <cell r="J36">
            <v>17200</v>
          </cell>
          <cell r="L36" t="b">
            <v>1</v>
          </cell>
          <cell r="M36">
            <v>4</v>
          </cell>
          <cell r="N36">
            <v>4</v>
          </cell>
        </row>
        <row r="37">
          <cell r="G37" t="str">
            <v>62001-I1F1-000001</v>
          </cell>
          <cell r="H37">
            <v>0</v>
          </cell>
          <cell r="I37" t="str">
            <v>D-1</v>
          </cell>
          <cell r="J37">
            <v>11800</v>
          </cell>
          <cell r="L37" t="b">
            <v>1</v>
          </cell>
          <cell r="M37">
            <v>2</v>
          </cell>
          <cell r="N37">
            <v>2</v>
          </cell>
        </row>
        <row r="38">
          <cell r="G38" t="str">
            <v>72100-I1F1-000001</v>
          </cell>
          <cell r="H38">
            <v>1</v>
          </cell>
          <cell r="I38" t="str">
            <v>D-3,Box 2</v>
          </cell>
          <cell r="J38">
            <v>22300</v>
          </cell>
          <cell r="L38" t="b">
            <v>1</v>
          </cell>
          <cell r="M38">
            <v>3</v>
          </cell>
          <cell r="N38">
            <v>3</v>
          </cell>
        </row>
        <row r="39">
          <cell r="G39" t="str">
            <v>71107-J18Z-000001</v>
          </cell>
          <cell r="H39">
            <v>1</v>
          </cell>
          <cell r="I39" t="str">
            <v>D-4</v>
          </cell>
          <cell r="J39">
            <v>400</v>
          </cell>
          <cell r="L39" t="b">
            <v>1</v>
          </cell>
          <cell r="M39">
            <v>2</v>
          </cell>
          <cell r="N39">
            <v>2</v>
          </cell>
        </row>
        <row r="40">
          <cell r="G40" t="str">
            <v>51101-I1F1-000003</v>
          </cell>
          <cell r="H40">
            <v>0</v>
          </cell>
          <cell r="I40" t="str">
            <v>D-3,Box 2</v>
          </cell>
          <cell r="J40">
            <v>2250</v>
          </cell>
          <cell r="L40" t="b">
            <v>1</v>
          </cell>
          <cell r="M40">
            <v>3</v>
          </cell>
          <cell r="N40">
            <v>3</v>
          </cell>
        </row>
        <row r="41">
          <cell r="G41" t="str">
            <v>87346-I1F1-000002</v>
          </cell>
          <cell r="H41">
            <v>0</v>
          </cell>
          <cell r="I41" t="str">
            <v>D-3,Box 2</v>
          </cell>
          <cell r="J41">
            <v>400</v>
          </cell>
          <cell r="L41" t="b">
            <v>1</v>
          </cell>
          <cell r="M41">
            <v>3</v>
          </cell>
          <cell r="N41">
            <v>3</v>
          </cell>
        </row>
        <row r="42">
          <cell r="G42" t="str">
            <v>87346-I1F1-010002</v>
          </cell>
          <cell r="H42">
            <v>0</v>
          </cell>
          <cell r="I42" t="str">
            <v>D-3,Box 2</v>
          </cell>
          <cell r="J42">
            <v>400</v>
          </cell>
          <cell r="L42" t="b">
            <v>1</v>
          </cell>
          <cell r="M42">
            <v>13</v>
          </cell>
          <cell r="N42">
            <v>13</v>
          </cell>
        </row>
        <row r="43">
          <cell r="G43" t="str">
            <v>42753-ZT6-3000</v>
          </cell>
          <cell r="H43">
            <v>0</v>
          </cell>
          <cell r="I43" t="str">
            <v>D-3,Box 2</v>
          </cell>
          <cell r="J43">
            <v>2000</v>
          </cell>
          <cell r="L43" t="b">
            <v>1</v>
          </cell>
          <cell r="M43">
            <v>128</v>
          </cell>
          <cell r="N43">
            <v>128</v>
          </cell>
        </row>
        <row r="44">
          <cell r="G44" t="str">
            <v>53032-I1F1-000002</v>
          </cell>
          <cell r="H44">
            <v>0</v>
          </cell>
          <cell r="I44" t="str">
            <v>D-3,Box 2</v>
          </cell>
          <cell r="J44">
            <v>400</v>
          </cell>
          <cell r="L44" t="b">
            <v>1</v>
          </cell>
          <cell r="M44">
            <v>3</v>
          </cell>
          <cell r="N44">
            <v>3</v>
          </cell>
        </row>
        <row r="45">
          <cell r="G45" t="str">
            <v>53032-I1F1-010002</v>
          </cell>
          <cell r="H45">
            <v>0</v>
          </cell>
          <cell r="I45" t="str">
            <v>D-3,Box 2</v>
          </cell>
          <cell r="J45">
            <v>400</v>
          </cell>
          <cell r="L45" t="b">
            <v>1</v>
          </cell>
          <cell r="M45">
            <v>3</v>
          </cell>
          <cell r="N45">
            <v>3</v>
          </cell>
        </row>
        <row r="46">
          <cell r="G46" t="str">
            <v>3110N-I1F1-000002</v>
          </cell>
          <cell r="H46">
            <v>0</v>
          </cell>
          <cell r="I46" t="str">
            <v>D-3,Box 2</v>
          </cell>
          <cell r="J46">
            <v>7750</v>
          </cell>
          <cell r="L46" t="b">
            <v>1</v>
          </cell>
          <cell r="M46">
            <v>2</v>
          </cell>
          <cell r="N46">
            <v>2</v>
          </cell>
        </row>
        <row r="47">
          <cell r="G47" t="str">
            <v>32200-I1F1-000002</v>
          </cell>
          <cell r="H47">
            <v>0</v>
          </cell>
          <cell r="I47" t="str">
            <v>D-1</v>
          </cell>
          <cell r="J47">
            <v>21550</v>
          </cell>
          <cell r="L47" t="b">
            <v>1</v>
          </cell>
          <cell r="M47">
            <v>5</v>
          </cell>
          <cell r="N47">
            <v>5</v>
          </cell>
        </row>
        <row r="48">
          <cell r="G48" t="str">
            <v>32202-I1F1-010002</v>
          </cell>
          <cell r="H48">
            <v>0</v>
          </cell>
          <cell r="I48" t="str">
            <v>D-3,Box 2</v>
          </cell>
          <cell r="J48">
            <v>400</v>
          </cell>
          <cell r="L48" t="b">
            <v>1</v>
          </cell>
          <cell r="M48">
            <v>4</v>
          </cell>
          <cell r="N48">
            <v>4</v>
          </cell>
        </row>
        <row r="49">
          <cell r="G49" t="str">
            <v>32202-I1F1-020002</v>
          </cell>
          <cell r="H49">
            <v>0</v>
          </cell>
          <cell r="I49" t="str">
            <v>D-3,Box 2</v>
          </cell>
          <cell r="J49">
            <v>400</v>
          </cell>
          <cell r="L49" t="b">
            <v>1</v>
          </cell>
          <cell r="M49">
            <v>4</v>
          </cell>
          <cell r="N49">
            <v>4</v>
          </cell>
        </row>
        <row r="50">
          <cell r="G50" t="str">
            <v>32201-I1F1-000004</v>
          </cell>
          <cell r="H50">
            <v>0</v>
          </cell>
          <cell r="I50" t="str">
            <v>D-3,Box 2</v>
          </cell>
          <cell r="J50">
            <v>400</v>
          </cell>
          <cell r="L50" t="b">
            <v>1</v>
          </cell>
          <cell r="M50">
            <v>249</v>
          </cell>
          <cell r="N50">
            <v>249</v>
          </cell>
        </row>
        <row r="51">
          <cell r="G51" t="str">
            <v>95000-0000-000012</v>
          </cell>
          <cell r="H51">
            <v>0</v>
          </cell>
          <cell r="I51" t="str">
            <v>D-3,Box 2</v>
          </cell>
          <cell r="J51">
            <v>400</v>
          </cell>
          <cell r="L51" t="b">
            <v>1</v>
          </cell>
          <cell r="M51">
            <v>9</v>
          </cell>
          <cell r="N51">
            <v>9</v>
          </cell>
        </row>
        <row r="52">
          <cell r="G52" t="str">
            <v>51120-I1F1-000002</v>
          </cell>
          <cell r="H52">
            <v>0</v>
          </cell>
          <cell r="I52" t="str">
            <v>D-3,Box 2</v>
          </cell>
          <cell r="J52">
            <v>104200</v>
          </cell>
          <cell r="L52" t="b">
            <v>1</v>
          </cell>
          <cell r="M52">
            <v>2</v>
          </cell>
          <cell r="N52">
            <v>2</v>
          </cell>
        </row>
        <row r="53">
          <cell r="G53" t="str">
            <v>62005-I1F1-000040</v>
          </cell>
          <cell r="H53">
            <v>0</v>
          </cell>
          <cell r="I53" t="str">
            <v>D-1</v>
          </cell>
          <cell r="J53">
            <v>41200</v>
          </cell>
          <cell r="L53" t="b">
            <v>1</v>
          </cell>
          <cell r="M53">
            <v>1</v>
          </cell>
          <cell r="N53">
            <v>1</v>
          </cell>
        </row>
        <row r="54">
          <cell r="G54" t="str">
            <v>62019-I1F1-000043</v>
          </cell>
          <cell r="H54">
            <v>0</v>
          </cell>
          <cell r="I54" t="str">
            <v>D-1</v>
          </cell>
          <cell r="J54">
            <v>25700</v>
          </cell>
          <cell r="L54" t="b">
            <v>1</v>
          </cell>
          <cell r="M54">
            <v>1</v>
          </cell>
          <cell r="N54">
            <v>1</v>
          </cell>
        </row>
        <row r="55">
          <cell r="G55" t="str">
            <v>62020-I1F1-000043</v>
          </cell>
          <cell r="H55">
            <v>0</v>
          </cell>
          <cell r="I55" t="str">
            <v>D-1</v>
          </cell>
          <cell r="J55">
            <v>25750</v>
          </cell>
          <cell r="L55" t="b">
            <v>1</v>
          </cell>
          <cell r="M55">
            <v>1</v>
          </cell>
          <cell r="N55">
            <v>1</v>
          </cell>
        </row>
        <row r="56">
          <cell r="G56">
            <v>692171</v>
          </cell>
          <cell r="H56">
            <v>0</v>
          </cell>
          <cell r="J56">
            <v>8800</v>
          </cell>
          <cell r="L56" t="b">
            <v>1</v>
          </cell>
          <cell r="M56">
            <v>0</v>
          </cell>
          <cell r="N56">
            <v>0</v>
          </cell>
        </row>
        <row r="57">
          <cell r="G57">
            <v>691848</v>
          </cell>
          <cell r="H57">
            <v>0</v>
          </cell>
          <cell r="J57">
            <v>12100</v>
          </cell>
          <cell r="L57" t="e">
            <v>#N/A</v>
          </cell>
          <cell r="M57" t="e">
            <v>#N/A</v>
          </cell>
          <cell r="N57">
            <v>0</v>
          </cell>
        </row>
        <row r="58">
          <cell r="G58" t="str">
            <v>80100-AFA1-9000</v>
          </cell>
          <cell r="H58">
            <v>0</v>
          </cell>
          <cell r="L58" t="e">
            <v>#N/A</v>
          </cell>
          <cell r="M58" t="e">
            <v>#N/A</v>
          </cell>
          <cell r="N58">
            <v>0</v>
          </cell>
        </row>
        <row r="59">
          <cell r="G59" t="str">
            <v>43450-AFAM-9000-B</v>
          </cell>
          <cell r="H59">
            <v>0</v>
          </cell>
          <cell r="L59" t="b">
            <v>1</v>
          </cell>
          <cell r="M59">
            <v>30</v>
          </cell>
          <cell r="N59">
            <v>30</v>
          </cell>
        </row>
        <row r="60">
          <cell r="G60" t="str">
            <v>23100-GY6C-9000</v>
          </cell>
          <cell r="H60">
            <v>0</v>
          </cell>
          <cell r="L60" t="b">
            <v>1</v>
          </cell>
          <cell r="M60">
            <v>7</v>
          </cell>
          <cell r="N60">
            <v>7</v>
          </cell>
        </row>
        <row r="61">
          <cell r="G61" t="str">
            <v>23100-GY6C-9000L</v>
          </cell>
          <cell r="H61">
            <v>0</v>
          </cell>
          <cell r="L61" t="e">
            <v>#N/A</v>
          </cell>
          <cell r="M61" t="e">
            <v>#N/A</v>
          </cell>
          <cell r="N61">
            <v>0</v>
          </cell>
        </row>
        <row r="62">
          <cell r="G62" t="str">
            <v>31200-GY6A-9000L</v>
          </cell>
          <cell r="H62">
            <v>0</v>
          </cell>
          <cell r="L62" t="e">
            <v>#N/A</v>
          </cell>
          <cell r="M62" t="e">
            <v>#N/A</v>
          </cell>
          <cell r="N62">
            <v>0</v>
          </cell>
        </row>
        <row r="63">
          <cell r="G63" t="str">
            <v>2825A-GY6A-9146L</v>
          </cell>
          <cell r="H63">
            <v>0</v>
          </cell>
          <cell r="L63" t="e">
            <v>#N/A</v>
          </cell>
          <cell r="M63" t="e">
            <v>#N/A</v>
          </cell>
          <cell r="N63">
            <v>0</v>
          </cell>
        </row>
        <row r="64">
          <cell r="G64" t="str">
            <v>43450-AFAM-9000-BL</v>
          </cell>
          <cell r="H64">
            <v>0</v>
          </cell>
          <cell r="L64" t="e">
            <v>#N/A</v>
          </cell>
          <cell r="M64" t="e">
            <v>#N/A</v>
          </cell>
          <cell r="N64">
            <v>0</v>
          </cell>
        </row>
        <row r="65">
          <cell r="G65" t="str">
            <v>4312A-B08-E000</v>
          </cell>
          <cell r="H65">
            <v>0</v>
          </cell>
          <cell r="L65" t="b">
            <v>1</v>
          </cell>
          <cell r="M65">
            <v>26</v>
          </cell>
          <cell r="N65">
            <v>26</v>
          </cell>
        </row>
        <row r="66">
          <cell r="G66" t="str">
            <v>86600-J375-0100Q</v>
          </cell>
          <cell r="H66">
            <v>2</v>
          </cell>
          <cell r="L66" t="b">
            <v>1</v>
          </cell>
          <cell r="M66">
            <v>4</v>
          </cell>
          <cell r="N66">
            <v>4</v>
          </cell>
        </row>
        <row r="67">
          <cell r="G67" t="str">
            <v>86500-J375-0100Q</v>
          </cell>
          <cell r="H67">
            <v>2</v>
          </cell>
          <cell r="L67" t="b">
            <v>1</v>
          </cell>
          <cell r="M67">
            <v>4</v>
          </cell>
          <cell r="N67">
            <v>4</v>
          </cell>
        </row>
        <row r="68">
          <cell r="G68" t="str">
            <v>83100-M154-000003</v>
          </cell>
          <cell r="H68">
            <v>1</v>
          </cell>
          <cell r="L68" t="b">
            <v>1</v>
          </cell>
          <cell r="M68">
            <v>2</v>
          </cell>
          <cell r="N68">
            <v>2</v>
          </cell>
        </row>
        <row r="69">
          <cell r="G69" t="str">
            <v>35010-AFA1-9000</v>
          </cell>
          <cell r="H69">
            <v>1</v>
          </cell>
          <cell r="L69" t="b">
            <v>1</v>
          </cell>
          <cell r="M69">
            <v>11</v>
          </cell>
          <cell r="N69">
            <v>11</v>
          </cell>
        </row>
        <row r="70">
          <cell r="G70" t="str">
            <v>3515A-AFA1-9000</v>
          </cell>
          <cell r="H70">
            <v>1</v>
          </cell>
          <cell r="L70" t="b">
            <v>1</v>
          </cell>
          <cell r="M70">
            <v>1</v>
          </cell>
          <cell r="N70">
            <v>1</v>
          </cell>
        </row>
        <row r="71">
          <cell r="G71" t="str">
            <v>3520A-AFA1-9000</v>
          </cell>
          <cell r="H71">
            <v>1</v>
          </cell>
          <cell r="I71" t="str">
            <v>E</v>
          </cell>
          <cell r="L71" t="b">
            <v>1</v>
          </cell>
          <cell r="M71">
            <v>31</v>
          </cell>
          <cell r="N71">
            <v>31</v>
          </cell>
        </row>
        <row r="72">
          <cell r="G72" t="str">
            <v>72800BZZ39618500LQ</v>
          </cell>
          <cell r="H72">
            <v>0</v>
          </cell>
          <cell r="L72" t="e">
            <v>#N/A</v>
          </cell>
          <cell r="M72" t="e">
            <v>#N/A</v>
          </cell>
          <cell r="N72">
            <v>0</v>
          </cell>
        </row>
        <row r="73">
          <cell r="G73" t="str">
            <v>77240-AFA1-9000</v>
          </cell>
          <cell r="H73">
            <v>3</v>
          </cell>
          <cell r="L73" t="b">
            <v>1</v>
          </cell>
          <cell r="M73">
            <v>4</v>
          </cell>
          <cell r="N73">
            <v>4</v>
          </cell>
        </row>
        <row r="74">
          <cell r="G74" t="str">
            <v>72400AWW1A516300LQ</v>
          </cell>
          <cell r="H74">
            <v>4</v>
          </cell>
          <cell r="L74" t="b">
            <v>1</v>
          </cell>
          <cell r="M74">
            <v>14</v>
          </cell>
          <cell r="N74">
            <v>14</v>
          </cell>
        </row>
        <row r="75">
          <cell r="G75" t="str">
            <v>72900-I1F1-000002</v>
          </cell>
          <cell r="H75">
            <v>1</v>
          </cell>
          <cell r="L75" t="b">
            <v>1</v>
          </cell>
          <cell r="M75">
            <v>1</v>
          </cell>
          <cell r="N75">
            <v>1</v>
          </cell>
        </row>
        <row r="76">
          <cell r="G76" t="str">
            <v>72400-M154-000002</v>
          </cell>
          <cell r="H76">
            <v>2</v>
          </cell>
          <cell r="L76" t="b">
            <v>1</v>
          </cell>
          <cell r="M76">
            <v>4</v>
          </cell>
          <cell r="N76">
            <v>4</v>
          </cell>
        </row>
        <row r="77">
          <cell r="G77" t="str">
            <v>44830-B08-9000</v>
          </cell>
          <cell r="H77">
            <v>3</v>
          </cell>
          <cell r="L77" t="b">
            <v>1</v>
          </cell>
          <cell r="M77">
            <v>2</v>
          </cell>
          <cell r="N77">
            <v>2</v>
          </cell>
        </row>
        <row r="78">
          <cell r="G78" t="str">
            <v>72313-I1F1-000003L</v>
          </cell>
          <cell r="H78">
            <v>0</v>
          </cell>
          <cell r="L78" t="e">
            <v>#N/A</v>
          </cell>
          <cell r="M78" t="e">
            <v>#N/A</v>
          </cell>
          <cell r="N78">
            <v>0</v>
          </cell>
        </row>
        <row r="79">
          <cell r="G79" t="str">
            <v>31500-GY6-0000</v>
          </cell>
          <cell r="H79">
            <v>0</v>
          </cell>
          <cell r="L79" t="e">
            <v>#N/A</v>
          </cell>
          <cell r="M79" t="e">
            <v>#N/A</v>
          </cell>
          <cell r="N79">
            <v>0</v>
          </cell>
        </row>
        <row r="80">
          <cell r="G80" t="str">
            <v>31500-GY6-0000L</v>
          </cell>
          <cell r="H80">
            <v>0</v>
          </cell>
          <cell r="L80" t="e">
            <v>#N/A</v>
          </cell>
          <cell r="M80" t="e">
            <v>#N/A</v>
          </cell>
          <cell r="N80">
            <v>0</v>
          </cell>
        </row>
        <row r="81">
          <cell r="G81" t="str">
            <v>22121-GY6A-9000L</v>
          </cell>
          <cell r="H81">
            <v>0</v>
          </cell>
          <cell r="L81" t="b">
            <v>1</v>
          </cell>
          <cell r="M81">
            <v>1</v>
          </cell>
          <cell r="N81">
            <v>1</v>
          </cell>
        </row>
        <row r="82">
          <cell r="G82" t="str">
            <v>4312A-B08-E000</v>
          </cell>
          <cell r="H82">
            <v>0</v>
          </cell>
          <cell r="L82" t="b">
            <v>1</v>
          </cell>
          <cell r="M82">
            <v>26</v>
          </cell>
          <cell r="N82">
            <v>26</v>
          </cell>
        </row>
        <row r="83">
          <cell r="G83" t="str">
            <v>51500-AFA1-9000</v>
          </cell>
          <cell r="H83">
            <v>0</v>
          </cell>
          <cell r="L83" t="b">
            <v>1</v>
          </cell>
          <cell r="M83">
            <v>30</v>
          </cell>
          <cell r="N83">
            <v>30</v>
          </cell>
        </row>
        <row r="84">
          <cell r="G84" t="str">
            <v>51400-AFA1-9000</v>
          </cell>
          <cell r="H84">
            <v>0</v>
          </cell>
          <cell r="L84" t="b">
            <v>1</v>
          </cell>
          <cell r="M84">
            <v>30</v>
          </cell>
          <cell r="N84">
            <v>30</v>
          </cell>
        </row>
        <row r="85">
          <cell r="G85">
            <v>6205</v>
          </cell>
          <cell r="H85">
            <v>0</v>
          </cell>
          <cell r="L85" t="b">
            <v>1</v>
          </cell>
          <cell r="M85">
            <v>3</v>
          </cell>
          <cell r="N85">
            <v>3</v>
          </cell>
        </row>
        <row r="86">
          <cell r="G86">
            <v>6002</v>
          </cell>
          <cell r="H86">
            <v>0</v>
          </cell>
          <cell r="L86" t="b">
            <v>1</v>
          </cell>
          <cell r="M86">
            <v>3</v>
          </cell>
          <cell r="N86">
            <v>3</v>
          </cell>
        </row>
        <row r="87">
          <cell r="G87">
            <v>6202</v>
          </cell>
          <cell r="H87">
            <v>0</v>
          </cell>
          <cell r="L87" t="b">
            <v>1</v>
          </cell>
          <cell r="M87">
            <v>1</v>
          </cell>
          <cell r="N87">
            <v>1</v>
          </cell>
        </row>
        <row r="88">
          <cell r="G88">
            <v>6203</v>
          </cell>
          <cell r="H88">
            <v>0</v>
          </cell>
          <cell r="L88" t="b">
            <v>1</v>
          </cell>
          <cell r="M88">
            <v>3</v>
          </cell>
          <cell r="N88">
            <v>3</v>
          </cell>
        </row>
        <row r="89">
          <cell r="G89">
            <v>6204</v>
          </cell>
          <cell r="H89">
            <v>0</v>
          </cell>
          <cell r="L89" t="b">
            <v>1</v>
          </cell>
          <cell r="M89">
            <v>1</v>
          </cell>
          <cell r="N89">
            <v>1</v>
          </cell>
        </row>
        <row r="90">
          <cell r="G90" t="str">
            <v>31-43-10-5</v>
          </cell>
          <cell r="H90">
            <v>0</v>
          </cell>
          <cell r="L90" t="b">
            <v>1</v>
          </cell>
          <cell r="M90">
            <v>4</v>
          </cell>
          <cell r="N90">
            <v>4</v>
          </cell>
        </row>
        <row r="91">
          <cell r="G91" t="str">
            <v>20-32-5</v>
          </cell>
          <cell r="H91">
            <v>0</v>
          </cell>
          <cell r="L91" t="b">
            <v>1</v>
          </cell>
          <cell r="M91">
            <v>2</v>
          </cell>
          <cell r="N91">
            <v>2</v>
          </cell>
        </row>
        <row r="92">
          <cell r="G92" t="str">
            <v>27-42-7</v>
          </cell>
          <cell r="H92">
            <v>0</v>
          </cell>
          <cell r="L92" t="b">
            <v>1</v>
          </cell>
          <cell r="M92">
            <v>2</v>
          </cell>
          <cell r="N92">
            <v>2</v>
          </cell>
        </row>
        <row r="93">
          <cell r="G93" t="str">
            <v>18-9-30-5</v>
          </cell>
          <cell r="H93">
            <v>0</v>
          </cell>
          <cell r="L93" t="b">
            <v>1</v>
          </cell>
          <cell r="M93">
            <v>2</v>
          </cell>
          <cell r="N93">
            <v>2</v>
          </cell>
        </row>
        <row r="94">
          <cell r="G94" t="str">
            <v>51490-KRM-852</v>
          </cell>
          <cell r="H94">
            <v>0</v>
          </cell>
          <cell r="L94" t="b">
            <v>1</v>
          </cell>
          <cell r="M94">
            <v>6</v>
          </cell>
          <cell r="N94">
            <v>6</v>
          </cell>
        </row>
        <row r="95">
          <cell r="G95" t="str">
            <v>8710A-ZT6-0000-T1</v>
          </cell>
          <cell r="H95">
            <v>0</v>
          </cell>
          <cell r="L95" t="b">
            <v>1</v>
          </cell>
          <cell r="M95">
            <v>120</v>
          </cell>
          <cell r="N95">
            <v>120</v>
          </cell>
        </row>
        <row r="96">
          <cell r="G96" t="str">
            <v>8710A-ZT6-0000-T2</v>
          </cell>
          <cell r="H96">
            <v>0</v>
          </cell>
          <cell r="L96" t="b">
            <v>1</v>
          </cell>
          <cell r="M96">
            <v>83</v>
          </cell>
          <cell r="N96">
            <v>83</v>
          </cell>
        </row>
        <row r="97">
          <cell r="G97" t="str">
            <v>8710A-ZT6-0000-T3</v>
          </cell>
          <cell r="H97">
            <v>0</v>
          </cell>
          <cell r="L97" t="b">
            <v>1</v>
          </cell>
          <cell r="M97">
            <v>88</v>
          </cell>
          <cell r="N97">
            <v>88</v>
          </cell>
        </row>
        <row r="98">
          <cell r="G98" t="str">
            <v>87515-ZT6-0000</v>
          </cell>
          <cell r="H98">
            <v>0</v>
          </cell>
          <cell r="L98" t="b">
            <v>1</v>
          </cell>
          <cell r="M98">
            <v>1789</v>
          </cell>
          <cell r="N98">
            <v>1789</v>
          </cell>
        </row>
        <row r="99">
          <cell r="G99" t="str">
            <v>62015-I1F1-000001</v>
          </cell>
          <cell r="H99">
            <v>2</v>
          </cell>
          <cell r="I99" t="str">
            <v>B8</v>
          </cell>
          <cell r="L99" t="b">
            <v>1</v>
          </cell>
          <cell r="M99">
            <v>4</v>
          </cell>
          <cell r="N99">
            <v>4</v>
          </cell>
        </row>
        <row r="100">
          <cell r="G100" t="str">
            <v>62016-I1F1-000001</v>
          </cell>
          <cell r="H100">
            <v>0</v>
          </cell>
          <cell r="L100" t="b">
            <v>1</v>
          </cell>
          <cell r="M100">
            <v>1</v>
          </cell>
          <cell r="N100">
            <v>1</v>
          </cell>
        </row>
        <row r="101">
          <cell r="G101" t="str">
            <v>62032-I1F1-000001</v>
          </cell>
          <cell r="H101">
            <v>0</v>
          </cell>
          <cell r="L101" t="b">
            <v>1</v>
          </cell>
          <cell r="M101">
            <v>3</v>
          </cell>
          <cell r="N101">
            <v>3</v>
          </cell>
        </row>
        <row r="102">
          <cell r="G102" t="str">
            <v>62035-I1F1-000001</v>
          </cell>
          <cell r="H102">
            <v>0</v>
          </cell>
          <cell r="I102" t="str">
            <v>B1</v>
          </cell>
          <cell r="L102" t="b">
            <v>1</v>
          </cell>
          <cell r="M102">
            <v>4</v>
          </cell>
          <cell r="N102">
            <v>4</v>
          </cell>
        </row>
        <row r="103">
          <cell r="G103" t="str">
            <v>62036-I1F1-000001</v>
          </cell>
          <cell r="H103">
            <v>0</v>
          </cell>
          <cell r="I103" t="str">
            <v>B1</v>
          </cell>
          <cell r="L103" t="b">
            <v>1</v>
          </cell>
          <cell r="M103">
            <v>6</v>
          </cell>
          <cell r="N103">
            <v>6</v>
          </cell>
        </row>
        <row r="104">
          <cell r="G104" t="str">
            <v>62042-I1F1-000001</v>
          </cell>
          <cell r="H104">
            <v>0</v>
          </cell>
          <cell r="I104" t="str">
            <v>B8</v>
          </cell>
          <cell r="L104" t="b">
            <v>1</v>
          </cell>
          <cell r="M104">
            <v>7</v>
          </cell>
          <cell r="N104">
            <v>7</v>
          </cell>
        </row>
        <row r="105">
          <cell r="G105" t="str">
            <v>72010-I0X6-000003</v>
          </cell>
          <cell r="H105">
            <v>1</v>
          </cell>
          <cell r="L105" t="b">
            <v>1</v>
          </cell>
          <cell r="M105">
            <v>12</v>
          </cell>
          <cell r="N105">
            <v>12</v>
          </cell>
        </row>
        <row r="106">
          <cell r="G106" t="str">
            <v>86200-I1F1-000002</v>
          </cell>
          <cell r="H106">
            <v>2</v>
          </cell>
          <cell r="L106" t="b">
            <v>1</v>
          </cell>
          <cell r="M106">
            <v>2</v>
          </cell>
          <cell r="N106">
            <v>2</v>
          </cell>
        </row>
        <row r="107">
          <cell r="G107" t="str">
            <v>86700-M288-000004</v>
          </cell>
          <cell r="H107">
            <v>1</v>
          </cell>
          <cell r="I107" t="str">
            <v>B3</v>
          </cell>
          <cell r="L107" t="e">
            <v>#N/A</v>
          </cell>
          <cell r="M107" t="e">
            <v>#N/A</v>
          </cell>
          <cell r="N107">
            <v>0</v>
          </cell>
        </row>
        <row r="108">
          <cell r="G108" t="str">
            <v>19001-I1F1-000002</v>
          </cell>
          <cell r="H108">
            <v>0</v>
          </cell>
          <cell r="L108" t="b">
            <v>1</v>
          </cell>
          <cell r="M108">
            <v>5</v>
          </cell>
          <cell r="N108">
            <v>5</v>
          </cell>
        </row>
        <row r="109">
          <cell r="G109" t="str">
            <v>32001-I1F1-000002</v>
          </cell>
          <cell r="H109">
            <v>0</v>
          </cell>
          <cell r="I109" t="str">
            <v>B8</v>
          </cell>
          <cell r="L109" t="b">
            <v>1</v>
          </cell>
          <cell r="M109">
            <v>15</v>
          </cell>
          <cell r="N109">
            <v>15</v>
          </cell>
        </row>
        <row r="110">
          <cell r="G110" t="str">
            <v>60000-I1F1-000002</v>
          </cell>
          <cell r="H110">
            <v>2</v>
          </cell>
          <cell r="I110" t="str">
            <v>B2</v>
          </cell>
          <cell r="L110" t="b">
            <v>1</v>
          </cell>
          <cell r="M110">
            <v>8</v>
          </cell>
          <cell r="N110">
            <v>8</v>
          </cell>
        </row>
        <row r="111">
          <cell r="G111" t="str">
            <v>60001-I1F1-000002</v>
          </cell>
          <cell r="H111">
            <v>0</v>
          </cell>
          <cell r="I111" t="str">
            <v>B8</v>
          </cell>
          <cell r="L111" t="b">
            <v>1</v>
          </cell>
          <cell r="M111">
            <v>8</v>
          </cell>
          <cell r="N111">
            <v>8</v>
          </cell>
        </row>
        <row r="112">
          <cell r="G112" t="str">
            <v>62419-I0L4-000001</v>
          </cell>
          <cell r="H112">
            <v>0</v>
          </cell>
          <cell r="I112" t="str">
            <v>B8</v>
          </cell>
          <cell r="L112" t="b">
            <v>1</v>
          </cell>
          <cell r="M112">
            <v>24</v>
          </cell>
          <cell r="N112">
            <v>24</v>
          </cell>
        </row>
        <row r="113">
          <cell r="G113" t="str">
            <v>62022-I1F1-000002</v>
          </cell>
          <cell r="H113">
            <v>3</v>
          </cell>
          <cell r="I113" t="str">
            <v>B1</v>
          </cell>
          <cell r="L113" t="b">
            <v>1</v>
          </cell>
          <cell r="M113">
            <v>4</v>
          </cell>
          <cell r="N113">
            <v>4</v>
          </cell>
        </row>
        <row r="114">
          <cell r="G114" t="str">
            <v>62030-I1F1-000002</v>
          </cell>
          <cell r="H114">
            <v>2</v>
          </cell>
          <cell r="I114" t="str">
            <v>B8</v>
          </cell>
          <cell r="L114" t="b">
            <v>1</v>
          </cell>
          <cell r="M114">
            <v>5</v>
          </cell>
          <cell r="N114">
            <v>5</v>
          </cell>
        </row>
        <row r="115">
          <cell r="G115" t="str">
            <v>10086-I1F1-000002</v>
          </cell>
          <cell r="H115">
            <v>0</v>
          </cell>
          <cell r="I115" t="str">
            <v>B7</v>
          </cell>
          <cell r="L115" t="b">
            <v>1</v>
          </cell>
          <cell r="M115">
            <v>6</v>
          </cell>
          <cell r="N115">
            <v>6</v>
          </cell>
        </row>
        <row r="116">
          <cell r="G116" t="str">
            <v>16000-I39Z-000002</v>
          </cell>
          <cell r="H116">
            <v>0</v>
          </cell>
          <cell r="I116" t="str">
            <v>B8</v>
          </cell>
          <cell r="L116" t="b">
            <v>1</v>
          </cell>
          <cell r="M116">
            <v>3</v>
          </cell>
          <cell r="N116">
            <v>3</v>
          </cell>
        </row>
        <row r="117">
          <cell r="G117" t="str">
            <v>17002-I1F1-000002</v>
          </cell>
          <cell r="H117">
            <v>0</v>
          </cell>
          <cell r="L117" t="b">
            <v>1</v>
          </cell>
          <cell r="M117">
            <v>4</v>
          </cell>
          <cell r="N117">
            <v>4</v>
          </cell>
        </row>
        <row r="118">
          <cell r="G118" t="str">
            <v>17600-I0L4-000001</v>
          </cell>
          <cell r="H118">
            <v>2</v>
          </cell>
          <cell r="L118" t="b">
            <v>1</v>
          </cell>
          <cell r="M118">
            <v>3</v>
          </cell>
          <cell r="N118">
            <v>3</v>
          </cell>
        </row>
        <row r="119">
          <cell r="G119" t="str">
            <v>85600-I126-0500Q</v>
          </cell>
          <cell r="H119">
            <v>0</v>
          </cell>
          <cell r="I119" t="str">
            <v>B8</v>
          </cell>
          <cell r="L119" t="b">
            <v>1</v>
          </cell>
          <cell r="M119">
            <v>3</v>
          </cell>
          <cell r="N119">
            <v>3</v>
          </cell>
        </row>
        <row r="120">
          <cell r="G120" t="str">
            <v>85830-G321-0100Q</v>
          </cell>
          <cell r="H120">
            <v>0</v>
          </cell>
          <cell r="I120" t="str">
            <v>B6</v>
          </cell>
          <cell r="L120" t="e">
            <v>#N/A</v>
          </cell>
          <cell r="M120" t="e">
            <v>#N/A</v>
          </cell>
          <cell r="N120">
            <v>0</v>
          </cell>
        </row>
        <row r="121">
          <cell r="G121" t="str">
            <v>87200-I1F1-000002</v>
          </cell>
          <cell r="H121">
            <v>2</v>
          </cell>
          <cell r="L121" t="b">
            <v>1</v>
          </cell>
          <cell r="M121">
            <v>3</v>
          </cell>
          <cell r="N121">
            <v>3</v>
          </cell>
        </row>
        <row r="122">
          <cell r="G122" t="str">
            <v>63005-I1F1-010000</v>
          </cell>
          <cell r="H122">
            <v>0</v>
          </cell>
          <cell r="I122" t="str">
            <v>B1</v>
          </cell>
          <cell r="L122" t="b">
            <v>1</v>
          </cell>
          <cell r="M122">
            <v>0</v>
          </cell>
          <cell r="N122">
            <v>0</v>
          </cell>
        </row>
        <row r="123">
          <cell r="G123" t="str">
            <v>17008-0000-000002</v>
          </cell>
          <cell r="H123">
            <v>0</v>
          </cell>
          <cell r="I123" t="str">
            <v>B7</v>
          </cell>
          <cell r="L123" t="b">
            <v>1</v>
          </cell>
          <cell r="M123">
            <v>8</v>
          </cell>
          <cell r="N123">
            <v>8</v>
          </cell>
        </row>
        <row r="124">
          <cell r="G124" t="str">
            <v>61143-H327-0000Q</v>
          </cell>
          <cell r="H124">
            <v>0</v>
          </cell>
          <cell r="L124" t="b">
            <v>1</v>
          </cell>
          <cell r="M124">
            <v>3</v>
          </cell>
          <cell r="N124">
            <v>3</v>
          </cell>
        </row>
        <row r="125">
          <cell r="G125" t="str">
            <v>17983-0000-000002</v>
          </cell>
          <cell r="H125">
            <v>0</v>
          </cell>
          <cell r="I125" t="str">
            <v>B8</v>
          </cell>
          <cell r="L125" t="b">
            <v>1</v>
          </cell>
          <cell r="M125">
            <v>3</v>
          </cell>
          <cell r="N125">
            <v>3</v>
          </cell>
        </row>
        <row r="126">
          <cell r="G126" t="str">
            <v>613140090DGT05090Q</v>
          </cell>
          <cell r="H126">
            <v>0</v>
          </cell>
          <cell r="I126" t="str">
            <v>B5</v>
          </cell>
          <cell r="L126" t="b">
            <v>1</v>
          </cell>
          <cell r="M126">
            <v>7</v>
          </cell>
          <cell r="N126">
            <v>7</v>
          </cell>
        </row>
        <row r="127">
          <cell r="G127" t="str">
            <v>55030-0000-0000</v>
          </cell>
          <cell r="H127">
            <v>0</v>
          </cell>
          <cell r="I127" t="str">
            <v>B8</v>
          </cell>
          <cell r="L127" t="b">
            <v>1</v>
          </cell>
          <cell r="M127">
            <v>7</v>
          </cell>
          <cell r="N127">
            <v>7</v>
          </cell>
        </row>
        <row r="128">
          <cell r="G128" t="str">
            <v>17001-I1F1-000002</v>
          </cell>
          <cell r="H128">
            <v>0</v>
          </cell>
          <cell r="L128" t="b">
            <v>1</v>
          </cell>
          <cell r="M128">
            <v>4</v>
          </cell>
          <cell r="N128">
            <v>4</v>
          </cell>
        </row>
        <row r="129">
          <cell r="G129" t="str">
            <v>41001-I1F1-000004</v>
          </cell>
          <cell r="H129">
            <v>0</v>
          </cell>
          <cell r="L129" t="b">
            <v>1</v>
          </cell>
          <cell r="M129">
            <v>3</v>
          </cell>
          <cell r="N129">
            <v>3</v>
          </cell>
        </row>
        <row r="130">
          <cell r="G130" t="str">
            <v>41002-I1F1-000002</v>
          </cell>
          <cell r="H130">
            <v>0</v>
          </cell>
          <cell r="L130" t="b">
            <v>1</v>
          </cell>
          <cell r="M130">
            <v>3</v>
          </cell>
          <cell r="N130">
            <v>3</v>
          </cell>
        </row>
        <row r="131">
          <cell r="G131" t="str">
            <v>62004-I1F1-000001</v>
          </cell>
          <cell r="H131">
            <v>1</v>
          </cell>
          <cell r="L131" t="b">
            <v>1</v>
          </cell>
          <cell r="M131">
            <v>4</v>
          </cell>
          <cell r="N131">
            <v>4</v>
          </cell>
        </row>
        <row r="132">
          <cell r="G132" t="str">
            <v>62010-I1F1-000020</v>
          </cell>
          <cell r="H132">
            <v>0</v>
          </cell>
          <cell r="L132" t="b">
            <v>1</v>
          </cell>
          <cell r="M132">
            <v>1</v>
          </cell>
          <cell r="N132">
            <v>1</v>
          </cell>
        </row>
        <row r="133">
          <cell r="G133" t="str">
            <v>62010-I1F1-000004</v>
          </cell>
          <cell r="H133">
            <v>0</v>
          </cell>
          <cell r="L133" t="b">
            <v>1</v>
          </cell>
          <cell r="M133">
            <v>1</v>
          </cell>
          <cell r="N133">
            <v>1</v>
          </cell>
        </row>
        <row r="134">
          <cell r="G134" t="str">
            <v>62024-I1F1-000017</v>
          </cell>
          <cell r="H134">
            <v>0</v>
          </cell>
          <cell r="L134" t="e">
            <v>#N/A</v>
          </cell>
          <cell r="M134" t="e">
            <v>#N/A</v>
          </cell>
          <cell r="N134">
            <v>0</v>
          </cell>
        </row>
        <row r="135">
          <cell r="G135" t="str">
            <v>53001-I39Z-010002</v>
          </cell>
          <cell r="H135">
            <v>2</v>
          </cell>
          <cell r="L135" t="b">
            <v>1</v>
          </cell>
          <cell r="M135">
            <v>4</v>
          </cell>
          <cell r="N135">
            <v>4</v>
          </cell>
        </row>
        <row r="136">
          <cell r="G136" t="str">
            <v>72020-I1F1-000003</v>
          </cell>
          <cell r="H136">
            <v>2</v>
          </cell>
          <cell r="I136" t="str">
            <v>B5</v>
          </cell>
          <cell r="L136" t="b">
            <v>1</v>
          </cell>
          <cell r="M136">
            <v>7</v>
          </cell>
          <cell r="N136">
            <v>7</v>
          </cell>
        </row>
        <row r="137">
          <cell r="G137" t="str">
            <v>61140-I1F1-000003</v>
          </cell>
          <cell r="H137">
            <v>0</v>
          </cell>
          <cell r="I137" t="str">
            <v>B6</v>
          </cell>
          <cell r="L137" t="b">
            <v>1</v>
          </cell>
          <cell r="M137">
            <v>2</v>
          </cell>
          <cell r="N137">
            <v>2</v>
          </cell>
        </row>
        <row r="138">
          <cell r="G138" t="str">
            <v>B057832010004570L</v>
          </cell>
          <cell r="H138">
            <v>0</v>
          </cell>
          <cell r="I138" t="str">
            <v>B5</v>
          </cell>
          <cell r="L138" t="b">
            <v>1</v>
          </cell>
          <cell r="M138">
            <v>26</v>
          </cell>
          <cell r="N138">
            <v>26</v>
          </cell>
        </row>
        <row r="139">
          <cell r="G139" t="str">
            <v>B0009701080000K0L</v>
          </cell>
          <cell r="H139">
            <v>0</v>
          </cell>
          <cell r="L139" t="e">
            <v>#N/A</v>
          </cell>
          <cell r="M139" t="e">
            <v>#N/A</v>
          </cell>
          <cell r="N139">
            <v>0</v>
          </cell>
        </row>
        <row r="140">
          <cell r="G140" t="str">
            <v>38001-I1F1-000002</v>
          </cell>
          <cell r="H140">
            <v>0</v>
          </cell>
          <cell r="L140" t="b">
            <v>1</v>
          </cell>
          <cell r="M140">
            <v>4</v>
          </cell>
          <cell r="N140">
            <v>4</v>
          </cell>
        </row>
        <row r="141">
          <cell r="G141" t="str">
            <v>41111-I1F1-000003</v>
          </cell>
          <cell r="H141">
            <v>0</v>
          </cell>
          <cell r="I141" t="str">
            <v>B3</v>
          </cell>
          <cell r="L141" t="b">
            <v>1</v>
          </cell>
          <cell r="M141">
            <v>4</v>
          </cell>
          <cell r="N141">
            <v>4</v>
          </cell>
        </row>
        <row r="142">
          <cell r="G142" t="str">
            <v>31203-I1F1-000002</v>
          </cell>
          <cell r="H142">
            <v>0</v>
          </cell>
          <cell r="L142" t="b">
            <v>1</v>
          </cell>
          <cell r="M142">
            <v>4</v>
          </cell>
          <cell r="N142">
            <v>4</v>
          </cell>
        </row>
        <row r="143">
          <cell r="G143" t="str">
            <v>38006-I1F1-000002</v>
          </cell>
          <cell r="H143">
            <v>0</v>
          </cell>
          <cell r="L143" t="b">
            <v>1</v>
          </cell>
          <cell r="M143">
            <v>10</v>
          </cell>
          <cell r="N143">
            <v>10</v>
          </cell>
        </row>
        <row r="144">
          <cell r="G144" t="str">
            <v>32301-I1F1-000001</v>
          </cell>
          <cell r="H144">
            <v>0</v>
          </cell>
          <cell r="L144" t="b">
            <v>1</v>
          </cell>
          <cell r="M144">
            <v>3</v>
          </cell>
          <cell r="N144">
            <v>3</v>
          </cell>
        </row>
        <row r="145">
          <cell r="G145" t="str">
            <v>32310-I1F1-000001</v>
          </cell>
          <cell r="H145">
            <v>0</v>
          </cell>
          <cell r="L145" t="b">
            <v>1</v>
          </cell>
          <cell r="M145">
            <v>3</v>
          </cell>
          <cell r="N145">
            <v>3</v>
          </cell>
        </row>
        <row r="146">
          <cell r="G146" t="str">
            <v>38003-I1F1-000002</v>
          </cell>
          <cell r="H146">
            <v>0</v>
          </cell>
          <cell r="I146" t="str">
            <v>B3</v>
          </cell>
          <cell r="L146" t="b">
            <v>1</v>
          </cell>
          <cell r="M146">
            <v>9</v>
          </cell>
          <cell r="N146">
            <v>9</v>
          </cell>
        </row>
        <row r="147">
          <cell r="G147" t="str">
            <v>41114-I1F1-000003</v>
          </cell>
          <cell r="H147">
            <v>0</v>
          </cell>
          <cell r="I147" t="str">
            <v>B2</v>
          </cell>
          <cell r="L147" t="b">
            <v>1</v>
          </cell>
          <cell r="M147">
            <v>3</v>
          </cell>
          <cell r="N147">
            <v>3</v>
          </cell>
        </row>
        <row r="148">
          <cell r="G148" t="str">
            <v>63206-I1F1-000002</v>
          </cell>
          <cell r="H148">
            <v>0</v>
          </cell>
          <cell r="L148" t="b">
            <v>1</v>
          </cell>
          <cell r="M148">
            <v>4</v>
          </cell>
          <cell r="N148">
            <v>4</v>
          </cell>
        </row>
        <row r="149">
          <cell r="G149" t="str">
            <v>63245-I1F1-000002</v>
          </cell>
          <cell r="H149">
            <v>2</v>
          </cell>
          <cell r="I149" t="str">
            <v>B6</v>
          </cell>
          <cell r="L149" t="b">
            <v>1</v>
          </cell>
          <cell r="M149">
            <v>3</v>
          </cell>
          <cell r="N149">
            <v>3</v>
          </cell>
        </row>
        <row r="150">
          <cell r="G150" t="str">
            <v>06000-I126-C100Q</v>
          </cell>
          <cell r="H150">
            <v>0</v>
          </cell>
          <cell r="L150" t="b">
            <v>1</v>
          </cell>
          <cell r="M150">
            <v>4</v>
          </cell>
          <cell r="N150">
            <v>4</v>
          </cell>
        </row>
        <row r="151">
          <cell r="G151" t="str">
            <v>10087-I1F1-000002</v>
          </cell>
          <cell r="H151">
            <v>0</v>
          </cell>
          <cell r="I151" t="str">
            <v>B2</v>
          </cell>
          <cell r="L151" t="b">
            <v>1</v>
          </cell>
          <cell r="M151">
            <v>4</v>
          </cell>
          <cell r="N151">
            <v>4</v>
          </cell>
        </row>
        <row r="152">
          <cell r="G152" t="str">
            <v>32102-I1F1-010002</v>
          </cell>
          <cell r="H152">
            <v>0</v>
          </cell>
          <cell r="I152" t="str">
            <v>B6</v>
          </cell>
          <cell r="L152" t="b">
            <v>1</v>
          </cell>
          <cell r="M152">
            <v>1</v>
          </cell>
          <cell r="N152">
            <v>1</v>
          </cell>
        </row>
        <row r="153">
          <cell r="G153" t="str">
            <v>32102-I1F1-020002</v>
          </cell>
          <cell r="H153">
            <v>0</v>
          </cell>
          <cell r="L153" t="e">
            <v>#N/A</v>
          </cell>
          <cell r="M153" t="e">
            <v>#N/A</v>
          </cell>
          <cell r="N153">
            <v>0</v>
          </cell>
        </row>
        <row r="154">
          <cell r="G154" t="str">
            <v>32208-I1F1-000003</v>
          </cell>
          <cell r="H154">
            <v>0</v>
          </cell>
          <cell r="L154" t="b">
            <v>1</v>
          </cell>
          <cell r="M154">
            <v>3</v>
          </cell>
          <cell r="N154">
            <v>3</v>
          </cell>
        </row>
        <row r="155">
          <cell r="G155" t="str">
            <v>42153-I1F1-000003</v>
          </cell>
          <cell r="H155">
            <v>0</v>
          </cell>
          <cell r="I155" t="str">
            <v>B2</v>
          </cell>
          <cell r="L155" t="b">
            <v>1</v>
          </cell>
          <cell r="M155">
            <v>12</v>
          </cell>
          <cell r="N155">
            <v>12</v>
          </cell>
        </row>
        <row r="156">
          <cell r="G156" t="str">
            <v>51181-G134-000002</v>
          </cell>
          <cell r="H156">
            <v>0</v>
          </cell>
          <cell r="I156" t="str">
            <v>B1</v>
          </cell>
          <cell r="L156" t="b">
            <v>1</v>
          </cell>
          <cell r="M156">
            <v>3</v>
          </cell>
          <cell r="N156">
            <v>3</v>
          </cell>
        </row>
        <row r="157">
          <cell r="G157" t="str">
            <v>51202-I1F1-020003</v>
          </cell>
          <cell r="H157">
            <v>2</v>
          </cell>
          <cell r="I157" t="str">
            <v>B2</v>
          </cell>
          <cell r="L157" t="b">
            <v>1</v>
          </cell>
          <cell r="M157">
            <v>4</v>
          </cell>
          <cell r="N157">
            <v>4</v>
          </cell>
        </row>
        <row r="158">
          <cell r="G158" t="str">
            <v>53032-I1F1-020002</v>
          </cell>
          <cell r="H158">
            <v>0</v>
          </cell>
          <cell r="I158" t="str">
            <v>B2</v>
          </cell>
          <cell r="L158" t="b">
            <v>1</v>
          </cell>
          <cell r="M158">
            <v>3</v>
          </cell>
          <cell r="N158">
            <v>3</v>
          </cell>
        </row>
        <row r="159">
          <cell r="G159" t="str">
            <v>62029-I1F1-000001</v>
          </cell>
          <cell r="H159">
            <v>1</v>
          </cell>
          <cell r="I159" t="str">
            <v>B6</v>
          </cell>
          <cell r="L159" t="b">
            <v>1</v>
          </cell>
          <cell r="M159">
            <v>4</v>
          </cell>
          <cell r="N159">
            <v>4</v>
          </cell>
        </row>
        <row r="160">
          <cell r="G160" t="str">
            <v>71201-J18Z-0000</v>
          </cell>
          <cell r="H160">
            <v>2</v>
          </cell>
          <cell r="I160" t="str">
            <v>B2</v>
          </cell>
          <cell r="L160" t="b">
            <v>1</v>
          </cell>
          <cell r="M160">
            <v>9</v>
          </cell>
          <cell r="N160">
            <v>9</v>
          </cell>
        </row>
        <row r="161">
          <cell r="G161" t="str">
            <v>71208-J18Z-000001</v>
          </cell>
          <cell r="H161">
            <v>1</v>
          </cell>
          <cell r="I161" t="str">
            <v>B2</v>
          </cell>
          <cell r="L161" t="b">
            <v>1</v>
          </cell>
          <cell r="M161">
            <v>7</v>
          </cell>
          <cell r="N161">
            <v>7</v>
          </cell>
        </row>
        <row r="162">
          <cell r="G162" t="str">
            <v>71208-J18Z-000001L</v>
          </cell>
          <cell r="H162">
            <v>1</v>
          </cell>
          <cell r="L162" t="b">
            <v>1</v>
          </cell>
          <cell r="M162">
            <v>2</v>
          </cell>
          <cell r="N162">
            <v>2</v>
          </cell>
        </row>
        <row r="163">
          <cell r="G163" t="str">
            <v>KOT-16-25L</v>
          </cell>
          <cell r="H163">
            <v>0</v>
          </cell>
          <cell r="L163" t="b">
            <v>1</v>
          </cell>
          <cell r="M163">
            <v>1</v>
          </cell>
          <cell r="N163">
            <v>1</v>
          </cell>
        </row>
        <row r="164">
          <cell r="G164" t="str">
            <v>7222S-J0A2-00000CQ</v>
          </cell>
          <cell r="H164">
            <v>0</v>
          </cell>
          <cell r="L164" t="b">
            <v>1</v>
          </cell>
          <cell r="M164">
            <v>13</v>
          </cell>
          <cell r="N164">
            <v>13</v>
          </cell>
        </row>
        <row r="165">
          <cell r="G165" t="str">
            <v>08001-I1L5-000001</v>
          </cell>
          <cell r="H165">
            <v>0</v>
          </cell>
          <cell r="L165" t="b">
            <v>1</v>
          </cell>
          <cell r="M165">
            <v>25</v>
          </cell>
          <cell r="N165">
            <v>25</v>
          </cell>
        </row>
        <row r="166">
          <cell r="G166" t="str">
            <v>12006-0000-000002</v>
          </cell>
          <cell r="H166">
            <v>0</v>
          </cell>
          <cell r="I166" t="str">
            <v>B6</v>
          </cell>
          <cell r="L166" t="b">
            <v>1</v>
          </cell>
          <cell r="M166">
            <v>9</v>
          </cell>
          <cell r="N166">
            <v>9</v>
          </cell>
        </row>
        <row r="167">
          <cell r="G167" t="str">
            <v>17000-I1F1-000002</v>
          </cell>
          <cell r="H167">
            <v>0</v>
          </cell>
          <cell r="I167" t="str">
            <v>B3</v>
          </cell>
          <cell r="L167" t="b">
            <v>1</v>
          </cell>
          <cell r="M167">
            <v>8</v>
          </cell>
          <cell r="N167">
            <v>8</v>
          </cell>
        </row>
        <row r="168">
          <cell r="G168" t="str">
            <v>613140800DGT05090Q</v>
          </cell>
          <cell r="H168">
            <v>0</v>
          </cell>
          <cell r="I168" t="str">
            <v>B7</v>
          </cell>
          <cell r="L168" t="b">
            <v>1</v>
          </cell>
          <cell r="M168">
            <v>7</v>
          </cell>
          <cell r="N168">
            <v>7</v>
          </cell>
        </row>
        <row r="169">
          <cell r="G169" t="str">
            <v>31000-I1F1-000002</v>
          </cell>
          <cell r="H169">
            <v>2</v>
          </cell>
          <cell r="I169" t="str">
            <v>B3</v>
          </cell>
          <cell r="L169" t="b">
            <v>1</v>
          </cell>
          <cell r="M169">
            <v>13</v>
          </cell>
          <cell r="N169">
            <v>13</v>
          </cell>
        </row>
        <row r="170">
          <cell r="G170" t="str">
            <v>32000-I1F1-000002</v>
          </cell>
          <cell r="H170">
            <v>0</v>
          </cell>
          <cell r="I170" t="str">
            <v>B3</v>
          </cell>
          <cell r="L170" t="b">
            <v>1</v>
          </cell>
          <cell r="M170">
            <v>4</v>
          </cell>
          <cell r="N170">
            <v>4</v>
          </cell>
        </row>
        <row r="171">
          <cell r="G171" t="str">
            <v>37000-I1F1-000003</v>
          </cell>
          <cell r="H171">
            <v>4</v>
          </cell>
          <cell r="I171" t="str">
            <v>B3</v>
          </cell>
          <cell r="L171" t="b">
            <v>1</v>
          </cell>
          <cell r="M171">
            <v>10</v>
          </cell>
          <cell r="N171">
            <v>10</v>
          </cell>
        </row>
        <row r="172">
          <cell r="G172" t="str">
            <v>41000-I1F1-000002</v>
          </cell>
          <cell r="H172">
            <v>0</v>
          </cell>
          <cell r="I172" t="str">
            <v>B7</v>
          </cell>
          <cell r="L172" t="b">
            <v>1</v>
          </cell>
          <cell r="M172">
            <v>8</v>
          </cell>
          <cell r="N172">
            <v>8</v>
          </cell>
        </row>
        <row r="173">
          <cell r="G173" t="str">
            <v>60003-I1F1-000003</v>
          </cell>
          <cell r="H173">
            <v>0</v>
          </cell>
          <cell r="I173" t="str">
            <v>B2</v>
          </cell>
          <cell r="L173" t="b">
            <v>1</v>
          </cell>
          <cell r="M173">
            <v>13</v>
          </cell>
          <cell r="N173">
            <v>13</v>
          </cell>
        </row>
        <row r="174">
          <cell r="G174" t="str">
            <v>61312-I0X6-000001</v>
          </cell>
          <cell r="H174">
            <v>0</v>
          </cell>
          <cell r="I174" t="str">
            <v>B3</v>
          </cell>
          <cell r="L174" t="b">
            <v>1</v>
          </cell>
          <cell r="M174">
            <v>5</v>
          </cell>
          <cell r="N174">
            <v>5</v>
          </cell>
        </row>
        <row r="175">
          <cell r="G175" t="str">
            <v>6222D-0000-1200Q</v>
          </cell>
          <cell r="H175">
            <v>0</v>
          </cell>
          <cell r="I175" t="str">
            <v>B1</v>
          </cell>
          <cell r="L175" t="b">
            <v>1</v>
          </cell>
          <cell r="M175">
            <v>13</v>
          </cell>
          <cell r="N175">
            <v>13</v>
          </cell>
        </row>
        <row r="176">
          <cell r="G176" t="str">
            <v>63215-H206-0100Q</v>
          </cell>
          <cell r="H176">
            <v>0</v>
          </cell>
          <cell r="I176" t="str">
            <v>B1</v>
          </cell>
          <cell r="L176" t="b">
            <v>1</v>
          </cell>
          <cell r="M176">
            <v>6</v>
          </cell>
          <cell r="N176">
            <v>6</v>
          </cell>
        </row>
        <row r="177">
          <cell r="G177" t="str">
            <v>83209-I219-0000Q</v>
          </cell>
          <cell r="H177">
            <v>0</v>
          </cell>
          <cell r="I177" t="str">
            <v>B2</v>
          </cell>
          <cell r="L177" t="b">
            <v>1</v>
          </cell>
          <cell r="M177">
            <v>11</v>
          </cell>
          <cell r="N177">
            <v>11</v>
          </cell>
        </row>
        <row r="178">
          <cell r="G178" t="str">
            <v>83210-F121-C100Q</v>
          </cell>
          <cell r="H178">
            <v>0</v>
          </cell>
          <cell r="I178" t="str">
            <v>B6</v>
          </cell>
          <cell r="L178" t="b">
            <v>1</v>
          </cell>
          <cell r="M178">
            <v>6</v>
          </cell>
          <cell r="N178">
            <v>6</v>
          </cell>
        </row>
        <row r="179">
          <cell r="G179" t="str">
            <v>85106-J210-010001</v>
          </cell>
          <cell r="H179">
            <v>0</v>
          </cell>
          <cell r="I179" t="str">
            <v>B-3</v>
          </cell>
          <cell r="L179" t="b">
            <v>1</v>
          </cell>
          <cell r="M179">
            <v>42</v>
          </cell>
          <cell r="N179">
            <v>42</v>
          </cell>
        </row>
        <row r="180">
          <cell r="G180" t="str">
            <v>B166740106001270L</v>
          </cell>
          <cell r="H180">
            <v>0</v>
          </cell>
          <cell r="L180" t="b">
            <v>1</v>
          </cell>
          <cell r="M180">
            <v>86</v>
          </cell>
          <cell r="N180">
            <v>86</v>
          </cell>
        </row>
        <row r="181">
          <cell r="G181" t="str">
            <v>9A114-1060-02070L</v>
          </cell>
          <cell r="H181">
            <v>0</v>
          </cell>
          <cell r="L181" t="b">
            <v>1</v>
          </cell>
          <cell r="M181">
            <v>18</v>
          </cell>
          <cell r="N181">
            <v>18</v>
          </cell>
        </row>
        <row r="182">
          <cell r="G182" t="str">
            <v>B166740106003070L</v>
          </cell>
          <cell r="H182">
            <v>0</v>
          </cell>
          <cell r="L182" t="b">
            <v>1</v>
          </cell>
          <cell r="M182">
            <v>144</v>
          </cell>
          <cell r="N182">
            <v>144</v>
          </cell>
        </row>
        <row r="183">
          <cell r="G183" t="str">
            <v>B166740106005070L</v>
          </cell>
          <cell r="H183">
            <v>0</v>
          </cell>
          <cell r="I183" t="str">
            <v>B5</v>
          </cell>
          <cell r="L183" t="b">
            <v>1</v>
          </cell>
          <cell r="M183">
            <v>10</v>
          </cell>
          <cell r="N183">
            <v>10</v>
          </cell>
        </row>
        <row r="184">
          <cell r="G184" t="str">
            <v>B057890008001670L</v>
          </cell>
          <cell r="H184">
            <v>0</v>
          </cell>
          <cell r="L184" t="b">
            <v>1</v>
          </cell>
          <cell r="M184">
            <v>15</v>
          </cell>
          <cell r="N184">
            <v>15</v>
          </cell>
        </row>
        <row r="185">
          <cell r="G185" t="str">
            <v>B0578900080055T0L</v>
          </cell>
          <cell r="H185">
            <v>0</v>
          </cell>
          <cell r="I185" t="str">
            <v>B7</v>
          </cell>
          <cell r="L185" t="b">
            <v>1</v>
          </cell>
          <cell r="M185">
            <v>3</v>
          </cell>
          <cell r="N185">
            <v>3</v>
          </cell>
        </row>
        <row r="186">
          <cell r="G186" t="str">
            <v>B057892010008570L</v>
          </cell>
          <cell r="H186">
            <v>0</v>
          </cell>
          <cell r="I186" t="str">
            <v>B5</v>
          </cell>
          <cell r="L186" t="b">
            <v>1</v>
          </cell>
          <cell r="M186">
            <v>3</v>
          </cell>
          <cell r="N186">
            <v>3</v>
          </cell>
        </row>
        <row r="187">
          <cell r="G187" t="str">
            <v>B057892010002570L</v>
          </cell>
          <cell r="H187">
            <v>0</v>
          </cell>
          <cell r="L187" t="b">
            <v>1</v>
          </cell>
          <cell r="M187">
            <v>5</v>
          </cell>
          <cell r="N187">
            <v>5</v>
          </cell>
        </row>
        <row r="188">
          <cell r="G188" t="str">
            <v>B057892010005070L</v>
          </cell>
          <cell r="H188">
            <v>0</v>
          </cell>
          <cell r="I188" t="str">
            <v>B5</v>
          </cell>
          <cell r="L188" t="b">
            <v>1</v>
          </cell>
          <cell r="M188">
            <v>3</v>
          </cell>
          <cell r="N188">
            <v>3</v>
          </cell>
        </row>
        <row r="189">
          <cell r="G189" t="str">
            <v>B057892010005570L</v>
          </cell>
          <cell r="H189">
            <v>0</v>
          </cell>
          <cell r="L189" t="b">
            <v>1</v>
          </cell>
          <cell r="M189">
            <v>5</v>
          </cell>
          <cell r="N189">
            <v>5</v>
          </cell>
        </row>
        <row r="190">
          <cell r="G190" t="str">
            <v>91113-6100-03670L</v>
          </cell>
          <cell r="H190">
            <v>0</v>
          </cell>
          <cell r="L190" t="b">
            <v>1</v>
          </cell>
          <cell r="M190">
            <v>4</v>
          </cell>
          <cell r="N190">
            <v>4</v>
          </cell>
        </row>
        <row r="191">
          <cell r="G191" t="str">
            <v>B061700005000060L</v>
          </cell>
          <cell r="H191">
            <v>0</v>
          </cell>
          <cell r="I191" t="str">
            <v>B1</v>
          </cell>
          <cell r="L191" t="b">
            <v>1</v>
          </cell>
          <cell r="M191">
            <v>15</v>
          </cell>
          <cell r="N191">
            <v>15</v>
          </cell>
        </row>
        <row r="192">
          <cell r="G192" t="str">
            <v>B061770106000060L</v>
          </cell>
          <cell r="H192">
            <v>0</v>
          </cell>
          <cell r="I192" t="str">
            <v>B7</v>
          </cell>
          <cell r="L192" t="b">
            <v>1</v>
          </cell>
          <cell r="M192">
            <v>16</v>
          </cell>
          <cell r="N192">
            <v>16</v>
          </cell>
        </row>
        <row r="193">
          <cell r="G193" t="str">
            <v>B061870212000060L</v>
          </cell>
          <cell r="H193">
            <v>0</v>
          </cell>
          <cell r="I193" t="str">
            <v>B2</v>
          </cell>
          <cell r="L193" t="b">
            <v>1</v>
          </cell>
          <cell r="M193">
            <v>7</v>
          </cell>
          <cell r="N193">
            <v>7</v>
          </cell>
        </row>
        <row r="194">
          <cell r="G194" t="str">
            <v>B061870216000060L</v>
          </cell>
          <cell r="H194">
            <v>0</v>
          </cell>
          <cell r="L194" t="b">
            <v>1</v>
          </cell>
          <cell r="M194">
            <v>4</v>
          </cell>
          <cell r="N194">
            <v>4</v>
          </cell>
        </row>
        <row r="195">
          <cell r="G195" t="str">
            <v>91218-1050-015T0U</v>
          </cell>
          <cell r="H195">
            <v>0</v>
          </cell>
          <cell r="L195" t="b">
            <v>1</v>
          </cell>
          <cell r="M195">
            <v>260</v>
          </cell>
          <cell r="N195">
            <v>260</v>
          </cell>
        </row>
        <row r="196">
          <cell r="G196" t="str">
            <v>9A133-1042-013X0L</v>
          </cell>
          <cell r="H196">
            <v>0</v>
          </cell>
          <cell r="L196" t="b">
            <v>1</v>
          </cell>
          <cell r="M196">
            <v>256</v>
          </cell>
          <cell r="N196">
            <v>256</v>
          </cell>
        </row>
        <row r="197">
          <cell r="G197" t="str">
            <v>9A133-1048-019X0L</v>
          </cell>
          <cell r="H197">
            <v>0</v>
          </cell>
          <cell r="I197" t="str">
            <v>B3</v>
          </cell>
          <cell r="L197" t="b">
            <v>1</v>
          </cell>
          <cell r="M197">
            <v>76</v>
          </cell>
          <cell r="N197">
            <v>76</v>
          </cell>
        </row>
        <row r="198">
          <cell r="G198" t="str">
            <v>B057890008002570L</v>
          </cell>
          <cell r="H198">
            <v>0</v>
          </cell>
          <cell r="I198" t="str">
            <v>B6</v>
          </cell>
          <cell r="L198" t="b">
            <v>1</v>
          </cell>
          <cell r="M198">
            <v>17</v>
          </cell>
          <cell r="N198">
            <v>17</v>
          </cell>
        </row>
        <row r="199">
          <cell r="G199" t="str">
            <v>B0009601060000K0L</v>
          </cell>
          <cell r="H199">
            <v>0</v>
          </cell>
          <cell r="L199" t="b">
            <v>1</v>
          </cell>
          <cell r="M199">
            <v>479</v>
          </cell>
          <cell r="N199">
            <v>479</v>
          </cell>
        </row>
        <row r="200">
          <cell r="G200" t="str">
            <v>B0009701100000K0L</v>
          </cell>
          <cell r="H200">
            <v>0</v>
          </cell>
          <cell r="L200" t="b">
            <v>1</v>
          </cell>
          <cell r="M200">
            <v>145</v>
          </cell>
          <cell r="N200">
            <v>145</v>
          </cell>
        </row>
        <row r="201">
          <cell r="G201" t="str">
            <v>B000930010000000L</v>
          </cell>
          <cell r="H201">
            <v>0</v>
          </cell>
          <cell r="I201" t="str">
            <v>B6</v>
          </cell>
          <cell r="L201" t="b">
            <v>1</v>
          </cell>
          <cell r="M201">
            <v>24</v>
          </cell>
          <cell r="N201">
            <v>24</v>
          </cell>
        </row>
        <row r="202">
          <cell r="G202" t="str">
            <v>91302-9060-18080L</v>
          </cell>
          <cell r="H202">
            <v>0</v>
          </cell>
          <cell r="L202" t="b">
            <v>1</v>
          </cell>
          <cell r="M202">
            <v>3</v>
          </cell>
          <cell r="N202">
            <v>3</v>
          </cell>
        </row>
        <row r="203">
          <cell r="G203" t="str">
            <v>91302-9050-15040L</v>
          </cell>
          <cell r="H203">
            <v>0</v>
          </cell>
          <cell r="L203" t="b">
            <v>1</v>
          </cell>
          <cell r="M203">
            <v>88</v>
          </cell>
          <cell r="N203">
            <v>88</v>
          </cell>
        </row>
        <row r="204">
          <cell r="G204" t="str">
            <v>91302-9060-15040L</v>
          </cell>
          <cell r="H204">
            <v>0</v>
          </cell>
          <cell r="L204" t="b">
            <v>1</v>
          </cell>
          <cell r="M204">
            <v>32</v>
          </cell>
          <cell r="N204">
            <v>32</v>
          </cell>
        </row>
        <row r="205">
          <cell r="G205" t="str">
            <v>91302-9060-15060L</v>
          </cell>
          <cell r="H205">
            <v>0</v>
          </cell>
          <cell r="L205" t="b">
            <v>1</v>
          </cell>
          <cell r="M205">
            <v>122</v>
          </cell>
          <cell r="N205">
            <v>122</v>
          </cell>
        </row>
        <row r="206">
          <cell r="G206" t="str">
            <v>9A120-1080-02570L</v>
          </cell>
          <cell r="H206">
            <v>0</v>
          </cell>
          <cell r="L206" t="b">
            <v>1</v>
          </cell>
          <cell r="M206">
            <v>14</v>
          </cell>
          <cell r="N206">
            <v>14</v>
          </cell>
        </row>
        <row r="207">
          <cell r="G207" t="str">
            <v>71106-0000-12000L</v>
          </cell>
          <cell r="H207">
            <v>2</v>
          </cell>
          <cell r="L207" t="b">
            <v>1</v>
          </cell>
          <cell r="M207">
            <v>5</v>
          </cell>
          <cell r="N207">
            <v>5</v>
          </cell>
        </row>
        <row r="208">
          <cell r="G208" t="str">
            <v>18007-0000-0100</v>
          </cell>
          <cell r="H208">
            <v>0</v>
          </cell>
          <cell r="I208" t="str">
            <v>B3</v>
          </cell>
          <cell r="L208" t="b">
            <v>1</v>
          </cell>
          <cell r="M208">
            <v>43</v>
          </cell>
          <cell r="N208">
            <v>43</v>
          </cell>
        </row>
        <row r="209">
          <cell r="G209" t="str">
            <v>152.15.22</v>
          </cell>
          <cell r="H209">
            <v>0</v>
          </cell>
          <cell r="I209" t="str">
            <v>B1</v>
          </cell>
          <cell r="L209" t="b">
            <v>1</v>
          </cell>
          <cell r="M209">
            <v>5</v>
          </cell>
          <cell r="N209">
            <v>5</v>
          </cell>
        </row>
        <row r="210">
          <cell r="G210" t="str">
            <v>152.15.21</v>
          </cell>
          <cell r="H210">
            <v>0</v>
          </cell>
          <cell r="I210" t="str">
            <v>B2</v>
          </cell>
          <cell r="L210" t="b">
            <v>1</v>
          </cell>
          <cell r="M210">
            <v>9</v>
          </cell>
          <cell r="N210">
            <v>9</v>
          </cell>
        </row>
        <row r="211">
          <cell r="G211" t="str">
            <v>91218-1060-022T0U</v>
          </cell>
          <cell r="H211">
            <v>0</v>
          </cell>
          <cell r="L211" t="b">
            <v>1</v>
          </cell>
          <cell r="M211">
            <v>91</v>
          </cell>
          <cell r="N211">
            <v>91</v>
          </cell>
        </row>
        <row r="212">
          <cell r="G212" t="str">
            <v>B0578900080065T0L</v>
          </cell>
          <cell r="H212">
            <v>0</v>
          </cell>
          <cell r="I212" t="str">
            <v>B5</v>
          </cell>
          <cell r="L212" t="b">
            <v>1</v>
          </cell>
          <cell r="M212">
            <v>4</v>
          </cell>
          <cell r="N212">
            <v>4</v>
          </cell>
        </row>
        <row r="213">
          <cell r="G213" t="str">
            <v>B008180005001620L</v>
          </cell>
          <cell r="H213">
            <v>0</v>
          </cell>
          <cell r="L213" t="b">
            <v>1</v>
          </cell>
          <cell r="M213">
            <v>187</v>
          </cell>
          <cell r="N213">
            <v>187</v>
          </cell>
        </row>
        <row r="214">
          <cell r="G214" t="str">
            <v>10088-I1F1-000002</v>
          </cell>
          <cell r="H214">
            <v>0</v>
          </cell>
          <cell r="I214" t="str">
            <v>B2</v>
          </cell>
          <cell r="L214" t="b">
            <v>1</v>
          </cell>
          <cell r="M214">
            <v>2</v>
          </cell>
          <cell r="N214">
            <v>2</v>
          </cell>
        </row>
        <row r="215">
          <cell r="G215" t="str">
            <v>41118-I1F1-000003</v>
          </cell>
          <cell r="H215">
            <v>0</v>
          </cell>
          <cell r="I215" t="str">
            <v>B6</v>
          </cell>
          <cell r="L215" t="b">
            <v>1</v>
          </cell>
          <cell r="M215">
            <v>6</v>
          </cell>
          <cell r="N215">
            <v>6</v>
          </cell>
        </row>
        <row r="216">
          <cell r="G216" t="str">
            <v>41118-I1F1-010003</v>
          </cell>
          <cell r="H216">
            <v>0</v>
          </cell>
          <cell r="I216" t="str">
            <v>B5</v>
          </cell>
          <cell r="L216" t="b">
            <v>1</v>
          </cell>
          <cell r="M216">
            <v>8</v>
          </cell>
          <cell r="N216">
            <v>8</v>
          </cell>
        </row>
        <row r="217">
          <cell r="G217" t="str">
            <v>72118-0000-00000LQ</v>
          </cell>
          <cell r="H217">
            <v>0</v>
          </cell>
          <cell r="I217" t="str">
            <v>B2</v>
          </cell>
          <cell r="L217" t="b">
            <v>1</v>
          </cell>
          <cell r="M217">
            <v>2</v>
          </cell>
          <cell r="N217">
            <v>2</v>
          </cell>
        </row>
        <row r="218">
          <cell r="G218" t="str">
            <v>91202-1080-01730L</v>
          </cell>
          <cell r="H218">
            <v>0</v>
          </cell>
          <cell r="I218" t="str">
            <v>B5</v>
          </cell>
          <cell r="L218" t="b">
            <v>1</v>
          </cell>
          <cell r="M218">
            <v>6</v>
          </cell>
          <cell r="N218">
            <v>6</v>
          </cell>
        </row>
        <row r="219">
          <cell r="G219" t="str">
            <v>91302-9080-23070L</v>
          </cell>
          <cell r="H219">
            <v>0</v>
          </cell>
          <cell r="L219" t="b">
            <v>1</v>
          </cell>
          <cell r="M219">
            <v>8</v>
          </cell>
          <cell r="N219">
            <v>8</v>
          </cell>
        </row>
        <row r="220">
          <cell r="G220" t="str">
            <v>9A113-1050-01070L</v>
          </cell>
          <cell r="H220">
            <v>0</v>
          </cell>
          <cell r="L220" t="b">
            <v>1</v>
          </cell>
          <cell r="M220">
            <v>119</v>
          </cell>
          <cell r="N220">
            <v>119</v>
          </cell>
        </row>
        <row r="221">
          <cell r="G221" t="str">
            <v>9A129-1060-01270L</v>
          </cell>
          <cell r="H221">
            <v>0</v>
          </cell>
          <cell r="L221" t="b">
            <v>1</v>
          </cell>
          <cell r="M221">
            <v>13</v>
          </cell>
          <cell r="N221">
            <v>13</v>
          </cell>
        </row>
        <row r="222">
          <cell r="G222" t="str">
            <v>9A129-1060-01670L</v>
          </cell>
          <cell r="H222">
            <v>0</v>
          </cell>
          <cell r="L222" t="b">
            <v>1</v>
          </cell>
          <cell r="M222">
            <v>104</v>
          </cell>
          <cell r="N222">
            <v>104</v>
          </cell>
        </row>
        <row r="223">
          <cell r="G223" t="str">
            <v>9A133-1042-019X0L</v>
          </cell>
          <cell r="H223">
            <v>0</v>
          </cell>
          <cell r="L223" t="b">
            <v>1</v>
          </cell>
          <cell r="M223">
            <v>26</v>
          </cell>
          <cell r="N223">
            <v>26</v>
          </cell>
        </row>
        <row r="224">
          <cell r="G224" t="str">
            <v>B000700105002570L</v>
          </cell>
          <cell r="H224">
            <v>0</v>
          </cell>
          <cell r="I224" t="str">
            <v>B1</v>
          </cell>
          <cell r="L224" t="b">
            <v>1</v>
          </cell>
          <cell r="M224">
            <v>5</v>
          </cell>
          <cell r="N224">
            <v>5</v>
          </cell>
        </row>
        <row r="225">
          <cell r="G225" t="str">
            <v>B0009701160000K0L</v>
          </cell>
          <cell r="H225">
            <v>0</v>
          </cell>
          <cell r="L225" t="b">
            <v>1</v>
          </cell>
          <cell r="M225">
            <v>7</v>
          </cell>
          <cell r="N225">
            <v>7</v>
          </cell>
        </row>
        <row r="226">
          <cell r="G226" t="str">
            <v>B008180005001020L</v>
          </cell>
          <cell r="H226">
            <v>0</v>
          </cell>
          <cell r="L226" t="e">
            <v>#N/A</v>
          </cell>
          <cell r="M226" t="e">
            <v>#N/A</v>
          </cell>
          <cell r="N226">
            <v>0</v>
          </cell>
        </row>
        <row r="227">
          <cell r="G227" t="str">
            <v>B057832010004070L</v>
          </cell>
          <cell r="H227">
            <v>0</v>
          </cell>
          <cell r="I227" t="str">
            <v>B2</v>
          </cell>
          <cell r="L227" t="b">
            <v>1</v>
          </cell>
          <cell r="M227">
            <v>3</v>
          </cell>
          <cell r="N227">
            <v>3</v>
          </cell>
        </row>
        <row r="228">
          <cell r="G228" t="str">
            <v>B057890008003070L</v>
          </cell>
          <cell r="H228">
            <v>0</v>
          </cell>
          <cell r="I228" t="str">
            <v>B5</v>
          </cell>
          <cell r="L228" t="b">
            <v>1</v>
          </cell>
          <cell r="M228">
            <v>6</v>
          </cell>
          <cell r="N228">
            <v>6</v>
          </cell>
        </row>
        <row r="229">
          <cell r="G229" t="str">
            <v>B0578920100123T0L</v>
          </cell>
          <cell r="H229">
            <v>0</v>
          </cell>
          <cell r="L229" t="b">
            <v>1</v>
          </cell>
          <cell r="M229">
            <v>4</v>
          </cell>
          <cell r="N229">
            <v>4</v>
          </cell>
        </row>
        <row r="230">
          <cell r="G230" t="str">
            <v>B061770210000060L</v>
          </cell>
          <cell r="H230">
            <v>0</v>
          </cell>
          <cell r="I230" t="str">
            <v>B1</v>
          </cell>
          <cell r="L230" t="b">
            <v>1</v>
          </cell>
          <cell r="M230">
            <v>23</v>
          </cell>
          <cell r="N230">
            <v>23</v>
          </cell>
        </row>
        <row r="231">
          <cell r="G231" t="str">
            <v>B166740106001070L</v>
          </cell>
          <cell r="H231">
            <v>0</v>
          </cell>
          <cell r="I231" t="str">
            <v>B6</v>
          </cell>
          <cell r="L231" t="b">
            <v>1</v>
          </cell>
          <cell r="M231">
            <v>17</v>
          </cell>
          <cell r="N231">
            <v>17</v>
          </cell>
        </row>
        <row r="232">
          <cell r="G232" t="str">
            <v>B166740106001670L</v>
          </cell>
          <cell r="H232">
            <v>5</v>
          </cell>
          <cell r="L232" t="b">
            <v>1</v>
          </cell>
          <cell r="M232">
            <v>82</v>
          </cell>
          <cell r="N232">
            <v>82</v>
          </cell>
        </row>
        <row r="233">
          <cell r="G233" t="str">
            <v>B166740106002070L</v>
          </cell>
          <cell r="H233">
            <v>0</v>
          </cell>
          <cell r="L233" t="b">
            <v>1</v>
          </cell>
          <cell r="M233">
            <v>159</v>
          </cell>
          <cell r="N233">
            <v>159</v>
          </cell>
        </row>
        <row r="234">
          <cell r="G234" t="str">
            <v>17982-0000-000002</v>
          </cell>
          <cell r="H234">
            <v>0</v>
          </cell>
          <cell r="I234" t="str">
            <v>B7</v>
          </cell>
          <cell r="L234" t="b">
            <v>1</v>
          </cell>
          <cell r="M234">
            <v>8</v>
          </cell>
          <cell r="N234">
            <v>8</v>
          </cell>
        </row>
        <row r="235">
          <cell r="G235" t="str">
            <v>31280-I0L4-0000</v>
          </cell>
          <cell r="H235">
            <v>0</v>
          </cell>
          <cell r="I235" t="str">
            <v>B7</v>
          </cell>
          <cell r="L235" t="b">
            <v>1</v>
          </cell>
          <cell r="M235">
            <v>3</v>
          </cell>
          <cell r="N235">
            <v>3</v>
          </cell>
        </row>
        <row r="236">
          <cell r="G236" t="str">
            <v>61165-H0M8-000001</v>
          </cell>
          <cell r="H236">
            <v>0</v>
          </cell>
          <cell r="I236" t="str">
            <v>B6</v>
          </cell>
          <cell r="L236" t="b">
            <v>1</v>
          </cell>
          <cell r="M236">
            <v>3</v>
          </cell>
          <cell r="N236">
            <v>3</v>
          </cell>
        </row>
        <row r="237">
          <cell r="G237" t="str">
            <v>6116D-H327-0000Q</v>
          </cell>
          <cell r="H237">
            <v>2</v>
          </cell>
          <cell r="I237" t="str">
            <v>B3</v>
          </cell>
          <cell r="L237" t="b">
            <v>1</v>
          </cell>
          <cell r="M237">
            <v>3</v>
          </cell>
          <cell r="N237">
            <v>3</v>
          </cell>
        </row>
        <row r="238">
          <cell r="G238" t="str">
            <v>B000930008000000L</v>
          </cell>
          <cell r="H238">
            <v>0</v>
          </cell>
          <cell r="I238" t="str">
            <v>B7</v>
          </cell>
          <cell r="L238" t="b">
            <v>1</v>
          </cell>
          <cell r="M238">
            <v>9</v>
          </cell>
          <cell r="N238">
            <v>9</v>
          </cell>
        </row>
        <row r="239">
          <cell r="G239" t="str">
            <v>9A113-1050-01670H</v>
          </cell>
          <cell r="H239">
            <v>0</v>
          </cell>
          <cell r="I239" t="str">
            <v>B5</v>
          </cell>
          <cell r="L239" t="b">
            <v>1</v>
          </cell>
          <cell r="M239">
            <v>80</v>
          </cell>
          <cell r="N239">
            <v>80</v>
          </cell>
        </row>
        <row r="240">
          <cell r="G240" t="str">
            <v>B057890005002070L</v>
          </cell>
          <cell r="H240">
            <v>0</v>
          </cell>
          <cell r="I240" t="str">
            <v>B7</v>
          </cell>
          <cell r="L240" t="b">
            <v>1</v>
          </cell>
          <cell r="M240">
            <v>17</v>
          </cell>
          <cell r="N240">
            <v>17</v>
          </cell>
        </row>
        <row r="241">
          <cell r="G241" t="str">
            <v>B061700006000060L</v>
          </cell>
          <cell r="H241">
            <v>0</v>
          </cell>
          <cell r="I241" t="str">
            <v>B7</v>
          </cell>
          <cell r="L241" t="b">
            <v>1</v>
          </cell>
          <cell r="M241">
            <v>407</v>
          </cell>
          <cell r="N241">
            <v>407</v>
          </cell>
        </row>
        <row r="242">
          <cell r="G242" t="str">
            <v>634AO-I1F1-010000</v>
          </cell>
          <cell r="H242">
            <v>0</v>
          </cell>
          <cell r="I242" t="str">
            <v>B3</v>
          </cell>
          <cell r="L242" t="b">
            <v>1</v>
          </cell>
          <cell r="M242">
            <v>4</v>
          </cell>
          <cell r="N242">
            <v>4</v>
          </cell>
        </row>
        <row r="243">
          <cell r="G243" t="str">
            <v>630GW-I1F1-010000</v>
          </cell>
          <cell r="H243">
            <v>0</v>
          </cell>
          <cell r="I243" t="str">
            <v>B6</v>
          </cell>
          <cell r="L243" t="b">
            <v>1</v>
          </cell>
          <cell r="M243">
            <v>4</v>
          </cell>
          <cell r="N243">
            <v>4</v>
          </cell>
        </row>
        <row r="244">
          <cell r="G244" t="str">
            <v>63009-I1F1-010000</v>
          </cell>
          <cell r="H244">
            <v>0</v>
          </cell>
          <cell r="I244" t="str">
            <v>B3</v>
          </cell>
          <cell r="L244" t="b">
            <v>1</v>
          </cell>
          <cell r="M244">
            <v>5</v>
          </cell>
          <cell r="N244">
            <v>5</v>
          </cell>
        </row>
        <row r="245">
          <cell r="G245" t="str">
            <v>08216-0000-0900Q</v>
          </cell>
          <cell r="H245">
            <v>0</v>
          </cell>
          <cell r="I245" t="str">
            <v>B3</v>
          </cell>
          <cell r="L245" t="e">
            <v>#N/A</v>
          </cell>
          <cell r="M245" t="e">
            <v>#N/A</v>
          </cell>
          <cell r="N245">
            <v>0</v>
          </cell>
        </row>
        <row r="246">
          <cell r="G246" t="str">
            <v>613140050ZGT00000Q</v>
          </cell>
          <cell r="H246">
            <v>0</v>
          </cell>
          <cell r="I246" t="str">
            <v>B7</v>
          </cell>
          <cell r="L246" t="b">
            <v>1</v>
          </cell>
          <cell r="M246">
            <v>23</v>
          </cell>
          <cell r="N246">
            <v>23</v>
          </cell>
        </row>
        <row r="247">
          <cell r="G247" t="str">
            <v>621430710ZGR00000Q</v>
          </cell>
          <cell r="H247">
            <v>0</v>
          </cell>
          <cell r="I247" t="str">
            <v>B5</v>
          </cell>
          <cell r="L247" t="b">
            <v>1</v>
          </cell>
          <cell r="M247">
            <v>12</v>
          </cell>
          <cell r="N247">
            <v>12</v>
          </cell>
        </row>
        <row r="248">
          <cell r="G248" t="str">
            <v>63248-H0D3-00001</v>
          </cell>
          <cell r="H248">
            <v>0</v>
          </cell>
          <cell r="I248" t="str">
            <v>B7</v>
          </cell>
          <cell r="L248" t="b">
            <v>1</v>
          </cell>
          <cell r="M248">
            <v>17</v>
          </cell>
          <cell r="N248">
            <v>17</v>
          </cell>
        </row>
        <row r="249">
          <cell r="G249" t="str">
            <v>92001-I1F1-000001</v>
          </cell>
          <cell r="H249">
            <v>0</v>
          </cell>
          <cell r="L249" t="b">
            <v>1</v>
          </cell>
          <cell r="M249">
            <v>10</v>
          </cell>
          <cell r="N249">
            <v>10</v>
          </cell>
        </row>
        <row r="250">
          <cell r="G250" t="str">
            <v>18000-I1F1-020001</v>
          </cell>
          <cell r="H250">
            <v>0</v>
          </cell>
          <cell r="L250" t="b">
            <v>1</v>
          </cell>
          <cell r="M250">
            <v>2</v>
          </cell>
          <cell r="N250">
            <v>2</v>
          </cell>
        </row>
        <row r="251">
          <cell r="G251" t="str">
            <v>B166740106002570L</v>
          </cell>
          <cell r="H251">
            <v>0</v>
          </cell>
          <cell r="L251" t="b">
            <v>1</v>
          </cell>
          <cell r="M251">
            <v>127</v>
          </cell>
          <cell r="N251">
            <v>127</v>
          </cell>
        </row>
        <row r="252">
          <cell r="G252" t="str">
            <v>17920-k241-000001</v>
          </cell>
          <cell r="H252">
            <v>2</v>
          </cell>
          <cell r="I252" t="str">
            <v>B6</v>
          </cell>
          <cell r="L252" t="b">
            <v>1</v>
          </cell>
          <cell r="M252">
            <v>4</v>
          </cell>
          <cell r="N252">
            <v>4</v>
          </cell>
        </row>
        <row r="253">
          <cell r="G253" t="str">
            <v>81215-I0L4-000001</v>
          </cell>
          <cell r="H253">
            <v>0</v>
          </cell>
          <cell r="I253" t="str">
            <v>B5</v>
          </cell>
          <cell r="L253" t="b">
            <v>1</v>
          </cell>
          <cell r="M253">
            <v>3</v>
          </cell>
          <cell r="N253">
            <v>3</v>
          </cell>
        </row>
        <row r="254">
          <cell r="G254" t="str">
            <v>34200-I1F1-000003</v>
          </cell>
          <cell r="H254">
            <v>1</v>
          </cell>
          <cell r="L254" t="e">
            <v>#N/A</v>
          </cell>
          <cell r="M254" t="e">
            <v>#N/A</v>
          </cell>
          <cell r="N254">
            <v>0</v>
          </cell>
        </row>
        <row r="255">
          <cell r="G255" t="str">
            <v>16100-I1F1-010001</v>
          </cell>
          <cell r="H255">
            <v>0</v>
          </cell>
          <cell r="L255" t="e">
            <v>#N/A</v>
          </cell>
          <cell r="M255" t="e">
            <v>#N/A</v>
          </cell>
          <cell r="N255">
            <v>0</v>
          </cell>
        </row>
        <row r="256">
          <cell r="G256" t="str">
            <v>62031-I1F1-000001</v>
          </cell>
          <cell r="H256">
            <v>0</v>
          </cell>
          <cell r="L256" t="e">
            <v>#N/A</v>
          </cell>
          <cell r="M256" t="e">
            <v>#N/A</v>
          </cell>
          <cell r="N256">
            <v>0</v>
          </cell>
        </row>
        <row r="257">
          <cell r="G257" t="str">
            <v>62026-I1F1-000001</v>
          </cell>
          <cell r="H257">
            <v>1</v>
          </cell>
          <cell r="L257" t="b">
            <v>1</v>
          </cell>
          <cell r="M257">
            <v>2</v>
          </cell>
          <cell r="N257">
            <v>2</v>
          </cell>
        </row>
        <row r="258">
          <cell r="G258" t="str">
            <v>62021-I1F1-000002</v>
          </cell>
          <cell r="H258">
            <v>3</v>
          </cell>
          <cell r="I258" t="str">
            <v>B5</v>
          </cell>
          <cell r="L258" t="b">
            <v>1</v>
          </cell>
          <cell r="M258">
            <v>4</v>
          </cell>
          <cell r="N258">
            <v>4</v>
          </cell>
        </row>
        <row r="259">
          <cell r="G259" t="str">
            <v>62020-I1F1-000042</v>
          </cell>
          <cell r="H259">
            <v>0</v>
          </cell>
          <cell r="L259" t="b">
            <v>1</v>
          </cell>
          <cell r="M259">
            <v>1</v>
          </cell>
          <cell r="N259">
            <v>1</v>
          </cell>
        </row>
        <row r="260">
          <cell r="G260" t="str">
            <v>62010-I1F1-000017</v>
          </cell>
          <cell r="H260">
            <v>0</v>
          </cell>
          <cell r="L260" t="b">
            <v>1</v>
          </cell>
          <cell r="M260">
            <v>3</v>
          </cell>
          <cell r="N260">
            <v>3</v>
          </cell>
        </row>
        <row r="261">
          <cell r="G261" t="str">
            <v>62023-I1F1-000038</v>
          </cell>
          <cell r="H261">
            <v>0</v>
          </cell>
          <cell r="L261" t="b">
            <v>1</v>
          </cell>
          <cell r="M261">
            <v>1</v>
          </cell>
          <cell r="N261">
            <v>1</v>
          </cell>
        </row>
        <row r="262">
          <cell r="G262" t="str">
            <v>62024-I1F1-000003</v>
          </cell>
          <cell r="H262">
            <v>0</v>
          </cell>
          <cell r="L262" t="b">
            <v>1</v>
          </cell>
          <cell r="M262">
            <v>3</v>
          </cell>
          <cell r="N262">
            <v>3</v>
          </cell>
        </row>
        <row r="263">
          <cell r="G263" t="str">
            <v>86100-I1F1-000002</v>
          </cell>
          <cell r="H263">
            <v>0</v>
          </cell>
          <cell r="L263" t="b">
            <v>1</v>
          </cell>
          <cell r="M263">
            <v>1</v>
          </cell>
          <cell r="N263">
            <v>1</v>
          </cell>
        </row>
        <row r="264">
          <cell r="G264" t="str">
            <v>53000-I1F1-010002</v>
          </cell>
          <cell r="H264">
            <v>2</v>
          </cell>
          <cell r="L264" t="e">
            <v>#N/A</v>
          </cell>
          <cell r="M264" t="e">
            <v>#N/A</v>
          </cell>
          <cell r="N264">
            <v>0</v>
          </cell>
        </row>
        <row r="265">
          <cell r="G265" t="str">
            <v>86406-I1F1-000001</v>
          </cell>
          <cell r="H265">
            <v>0</v>
          </cell>
          <cell r="L265" t="b">
            <v>1</v>
          </cell>
          <cell r="M265">
            <v>128</v>
          </cell>
          <cell r="N265">
            <v>128</v>
          </cell>
        </row>
        <row r="266">
          <cell r="G266" t="str">
            <v>86406-I1F1-000002</v>
          </cell>
          <cell r="H266">
            <v>0</v>
          </cell>
          <cell r="L266" t="b">
            <v>1</v>
          </cell>
          <cell r="M266">
            <v>118</v>
          </cell>
          <cell r="N266">
            <v>118</v>
          </cell>
        </row>
        <row r="267">
          <cell r="G267" t="str">
            <v>62005-I1F1-000039</v>
          </cell>
          <cell r="H267">
            <v>0</v>
          </cell>
          <cell r="L267" t="b">
            <v>1</v>
          </cell>
          <cell r="M267">
            <v>15</v>
          </cell>
          <cell r="N267">
            <v>15</v>
          </cell>
        </row>
        <row r="268">
          <cell r="G268" t="str">
            <v>39340-AFAA-9000</v>
          </cell>
          <cell r="H268">
            <v>4</v>
          </cell>
          <cell r="I268" t="str">
            <v>D3,B1</v>
          </cell>
          <cell r="L268" t="b">
            <v>1</v>
          </cell>
          <cell r="M268">
            <v>5</v>
          </cell>
          <cell r="N268">
            <v>5</v>
          </cell>
        </row>
        <row r="269">
          <cell r="G269" t="str">
            <v>33300-I1F1-000003</v>
          </cell>
          <cell r="H269">
            <v>2</v>
          </cell>
          <cell r="L269" t="b">
            <v>1</v>
          </cell>
          <cell r="M269">
            <v>1</v>
          </cell>
          <cell r="N269">
            <v>1</v>
          </cell>
        </row>
        <row r="270">
          <cell r="G270" t="str">
            <v>44710-ZT6-0000</v>
          </cell>
          <cell r="H270">
            <v>0</v>
          </cell>
          <cell r="L270" t="b">
            <v>1</v>
          </cell>
          <cell r="M270">
            <v>17</v>
          </cell>
          <cell r="N270">
            <v>17</v>
          </cell>
        </row>
        <row r="271">
          <cell r="G271" t="str">
            <v>18227-AFAA-9000</v>
          </cell>
          <cell r="H271">
            <v>0</v>
          </cell>
          <cell r="L271" t="b">
            <v>1</v>
          </cell>
          <cell r="M271">
            <v>5</v>
          </cell>
          <cell r="N271">
            <v>5</v>
          </cell>
        </row>
        <row r="272">
          <cell r="G272" t="str">
            <v>33110-AFA1-9000</v>
          </cell>
          <cell r="H272">
            <v>4</v>
          </cell>
          <cell r="L272" t="b">
            <v>1</v>
          </cell>
          <cell r="M272">
            <v>19</v>
          </cell>
          <cell r="N272">
            <v>19</v>
          </cell>
        </row>
        <row r="273">
          <cell r="G273" t="str">
            <v>53140-AFA1-9000</v>
          </cell>
          <cell r="H273">
            <v>0</v>
          </cell>
          <cell r="L273" t="e">
            <v>#N/A</v>
          </cell>
          <cell r="M273" t="e">
            <v>#N/A</v>
          </cell>
          <cell r="N273">
            <v>0</v>
          </cell>
        </row>
        <row r="274">
          <cell r="G274" t="str">
            <v>39375-AFAA-9000</v>
          </cell>
          <cell r="H274">
            <v>7</v>
          </cell>
          <cell r="L274" t="b">
            <v>1</v>
          </cell>
          <cell r="M274">
            <v>12</v>
          </cell>
          <cell r="N274">
            <v>12</v>
          </cell>
        </row>
        <row r="275">
          <cell r="G275" t="str">
            <v>39370-AFAM-9000</v>
          </cell>
          <cell r="H275">
            <v>0</v>
          </cell>
          <cell r="L275" t="e">
            <v>#N/A</v>
          </cell>
          <cell r="M275" t="e">
            <v>#N/A</v>
          </cell>
          <cell r="N275">
            <v>0</v>
          </cell>
        </row>
        <row r="276">
          <cell r="G276" t="str">
            <v>39374-AFAE-9000</v>
          </cell>
          <cell r="H276">
            <v>0</v>
          </cell>
          <cell r="L276" t="b">
            <v>1</v>
          </cell>
          <cell r="M276">
            <v>5</v>
          </cell>
          <cell r="N276">
            <v>5</v>
          </cell>
        </row>
        <row r="277">
          <cell r="G277" t="str">
            <v>17211-LKA5-9000</v>
          </cell>
          <cell r="H277">
            <v>0</v>
          </cell>
          <cell r="I277" t="str">
            <v>E</v>
          </cell>
          <cell r="L277" t="b">
            <v>1</v>
          </cell>
          <cell r="M277">
            <v>30</v>
          </cell>
          <cell r="N277">
            <v>30</v>
          </cell>
        </row>
        <row r="278">
          <cell r="G278" t="str">
            <v>34911-KY-9000</v>
          </cell>
          <cell r="H278">
            <v>0</v>
          </cell>
          <cell r="L278" t="b">
            <v>1</v>
          </cell>
          <cell r="M278">
            <v>5</v>
          </cell>
          <cell r="N278">
            <v>5</v>
          </cell>
        </row>
        <row r="279">
          <cell r="G279" t="str">
            <v>11395-GY6C-9000</v>
          </cell>
          <cell r="H279">
            <v>0</v>
          </cell>
          <cell r="L279" t="b">
            <v>1</v>
          </cell>
          <cell r="M279">
            <v>1</v>
          </cell>
          <cell r="N279">
            <v>1</v>
          </cell>
        </row>
        <row r="280">
          <cell r="G280" t="str">
            <v>15651-GY6A-9000</v>
          </cell>
          <cell r="H280">
            <v>0</v>
          </cell>
          <cell r="L280" t="b">
            <v>1</v>
          </cell>
          <cell r="M280">
            <v>5</v>
          </cell>
          <cell r="N280">
            <v>5</v>
          </cell>
        </row>
        <row r="281">
          <cell r="G281" t="str">
            <v>11394-GY6A-9000</v>
          </cell>
          <cell r="H281">
            <v>0</v>
          </cell>
          <cell r="L281" t="b">
            <v>1</v>
          </cell>
          <cell r="M281">
            <v>5</v>
          </cell>
          <cell r="N281">
            <v>5</v>
          </cell>
        </row>
        <row r="282">
          <cell r="G282" t="str">
            <v>15421-GY6A-9000</v>
          </cell>
          <cell r="H282">
            <v>0</v>
          </cell>
          <cell r="I282" t="str">
            <v>E</v>
          </cell>
          <cell r="L282" t="b">
            <v>1</v>
          </cell>
          <cell r="M282">
            <v>5</v>
          </cell>
          <cell r="N282">
            <v>5</v>
          </cell>
        </row>
        <row r="283">
          <cell r="G283" t="str">
            <v>11192-GY6A-9000</v>
          </cell>
          <cell r="H283">
            <v>0</v>
          </cell>
          <cell r="L283" t="b">
            <v>1</v>
          </cell>
          <cell r="M283">
            <v>5</v>
          </cell>
          <cell r="N283">
            <v>5</v>
          </cell>
        </row>
        <row r="284">
          <cell r="G284" t="str">
            <v>13011-GY6A-9000</v>
          </cell>
          <cell r="H284">
            <v>0</v>
          </cell>
          <cell r="L284" t="b">
            <v>1</v>
          </cell>
          <cell r="M284">
            <v>20</v>
          </cell>
          <cell r="N284">
            <v>20</v>
          </cell>
        </row>
        <row r="285">
          <cell r="G285" t="str">
            <v>12251-GY6A-9000</v>
          </cell>
          <cell r="H285">
            <v>0</v>
          </cell>
          <cell r="L285" t="b">
            <v>1</v>
          </cell>
          <cell r="M285">
            <v>21</v>
          </cell>
          <cell r="N285">
            <v>21</v>
          </cell>
        </row>
        <row r="286">
          <cell r="G286" t="str">
            <v>12191-GY6A-9000</v>
          </cell>
          <cell r="H286">
            <v>0</v>
          </cell>
          <cell r="L286" t="b">
            <v>1</v>
          </cell>
          <cell r="M286">
            <v>19</v>
          </cell>
          <cell r="N286">
            <v>19</v>
          </cell>
        </row>
        <row r="287">
          <cell r="G287" t="str">
            <v>19613-GY6A-9000</v>
          </cell>
          <cell r="H287">
            <v>0</v>
          </cell>
          <cell r="I287" t="str">
            <v>E</v>
          </cell>
          <cell r="L287" t="b">
            <v>1</v>
          </cell>
          <cell r="M287">
            <v>3</v>
          </cell>
          <cell r="N287">
            <v>3</v>
          </cell>
        </row>
        <row r="288">
          <cell r="G288" t="str">
            <v>15426-GY6A-9000</v>
          </cell>
          <cell r="H288">
            <v>0</v>
          </cell>
          <cell r="L288" t="b">
            <v>1</v>
          </cell>
          <cell r="M288">
            <v>3</v>
          </cell>
          <cell r="N288">
            <v>3</v>
          </cell>
        </row>
        <row r="289">
          <cell r="G289" t="str">
            <v>91204-GY6A-9000</v>
          </cell>
          <cell r="H289">
            <v>0</v>
          </cell>
          <cell r="I289" t="str">
            <v>E</v>
          </cell>
          <cell r="L289" t="b">
            <v>1</v>
          </cell>
          <cell r="M289">
            <v>5</v>
          </cell>
          <cell r="N289">
            <v>5</v>
          </cell>
        </row>
        <row r="290">
          <cell r="G290" t="str">
            <v>91202-GY6A-9000</v>
          </cell>
          <cell r="H290">
            <v>0</v>
          </cell>
          <cell r="L290" t="b">
            <v>1</v>
          </cell>
          <cell r="M290">
            <v>5</v>
          </cell>
          <cell r="N290">
            <v>5</v>
          </cell>
        </row>
        <row r="291">
          <cell r="G291" t="str">
            <v>16211-GY6A-9000</v>
          </cell>
          <cell r="H291">
            <v>0</v>
          </cell>
          <cell r="L291" t="b">
            <v>1</v>
          </cell>
          <cell r="M291">
            <v>1</v>
          </cell>
          <cell r="N291">
            <v>1</v>
          </cell>
        </row>
        <row r="292">
          <cell r="G292" t="str">
            <v>12391-GY6A-9000</v>
          </cell>
          <cell r="H292">
            <v>0</v>
          </cell>
          <cell r="L292" t="b">
            <v>1</v>
          </cell>
          <cell r="M292">
            <v>5</v>
          </cell>
          <cell r="N292">
            <v>5</v>
          </cell>
        </row>
        <row r="293">
          <cell r="G293" t="str">
            <v>14510-GY6A-9000</v>
          </cell>
          <cell r="H293">
            <v>0</v>
          </cell>
          <cell r="L293" t="b">
            <v>1</v>
          </cell>
          <cell r="M293">
            <v>3</v>
          </cell>
          <cell r="N293">
            <v>3</v>
          </cell>
        </row>
        <row r="294">
          <cell r="G294" t="str">
            <v>14610-GY6A-9000</v>
          </cell>
          <cell r="H294">
            <v>0</v>
          </cell>
          <cell r="I294" t="str">
            <v>E</v>
          </cell>
          <cell r="L294" t="b">
            <v>1</v>
          </cell>
          <cell r="M294">
            <v>3</v>
          </cell>
          <cell r="N294">
            <v>3</v>
          </cell>
        </row>
        <row r="295">
          <cell r="G295" t="str">
            <v>31600-AFAA-9000</v>
          </cell>
          <cell r="H295">
            <v>0</v>
          </cell>
          <cell r="L295" t="b">
            <v>1</v>
          </cell>
          <cell r="M295">
            <v>6</v>
          </cell>
          <cell r="N295">
            <v>6</v>
          </cell>
        </row>
        <row r="296">
          <cell r="G296" t="str">
            <v>35850-DGW-9100</v>
          </cell>
          <cell r="H296">
            <v>5</v>
          </cell>
          <cell r="L296" t="b">
            <v>1</v>
          </cell>
          <cell r="M296">
            <v>8</v>
          </cell>
          <cell r="N296">
            <v>8</v>
          </cell>
        </row>
        <row r="297">
          <cell r="G297" t="str">
            <v>50302-F8-9000</v>
          </cell>
          <cell r="H297">
            <v>0</v>
          </cell>
          <cell r="L297" t="b">
            <v>1</v>
          </cell>
          <cell r="M297">
            <v>20</v>
          </cell>
          <cell r="N297">
            <v>20</v>
          </cell>
        </row>
        <row r="298">
          <cell r="G298" t="str">
            <v>50301-F8-9000</v>
          </cell>
          <cell r="H298">
            <v>0</v>
          </cell>
          <cell r="L298" t="b">
            <v>1</v>
          </cell>
          <cell r="M298">
            <v>20</v>
          </cell>
          <cell r="N298">
            <v>20</v>
          </cell>
        </row>
        <row r="299">
          <cell r="G299" t="str">
            <v>53213-F8-9000</v>
          </cell>
          <cell r="H299">
            <v>0</v>
          </cell>
          <cell r="L299" t="b">
            <v>1</v>
          </cell>
          <cell r="M299">
            <v>19</v>
          </cell>
          <cell r="N299">
            <v>19</v>
          </cell>
        </row>
        <row r="300">
          <cell r="G300" t="str">
            <v>53214-F8-9000</v>
          </cell>
          <cell r="H300">
            <v>0</v>
          </cell>
          <cell r="L300" t="b">
            <v>1</v>
          </cell>
          <cell r="M300">
            <v>20</v>
          </cell>
          <cell r="N300">
            <v>20</v>
          </cell>
        </row>
        <row r="301">
          <cell r="G301" t="str">
            <v>53212-F8-9000</v>
          </cell>
          <cell r="H301">
            <v>0</v>
          </cell>
          <cell r="L301" t="b">
            <v>1</v>
          </cell>
          <cell r="M301">
            <v>20</v>
          </cell>
          <cell r="N301">
            <v>20</v>
          </cell>
        </row>
        <row r="302">
          <cell r="G302" t="str">
            <v>42753-GY6-3000</v>
          </cell>
          <cell r="H302">
            <v>0</v>
          </cell>
          <cell r="L302" t="b">
            <v>1</v>
          </cell>
          <cell r="M302">
            <v>5</v>
          </cell>
          <cell r="N302">
            <v>5</v>
          </cell>
        </row>
        <row r="303">
          <cell r="G303" t="str">
            <v>17620-F8-A000</v>
          </cell>
          <cell r="H303">
            <v>0</v>
          </cell>
          <cell r="L303" t="b">
            <v>1</v>
          </cell>
          <cell r="M303">
            <v>1</v>
          </cell>
          <cell r="N303">
            <v>1</v>
          </cell>
        </row>
        <row r="304">
          <cell r="G304" t="str">
            <v>43410-DGW-9000</v>
          </cell>
          <cell r="H304">
            <v>0</v>
          </cell>
          <cell r="L304" t="b">
            <v>1</v>
          </cell>
          <cell r="M304">
            <v>5</v>
          </cell>
          <cell r="N304">
            <v>5</v>
          </cell>
        </row>
        <row r="305">
          <cell r="G305" t="str">
            <v>43141-DGW-9000</v>
          </cell>
          <cell r="H305">
            <v>0</v>
          </cell>
          <cell r="L305" t="b">
            <v>1</v>
          </cell>
          <cell r="M305">
            <v>5</v>
          </cell>
          <cell r="N305">
            <v>5</v>
          </cell>
        </row>
        <row r="306">
          <cell r="G306" t="str">
            <v>39365-AFAA-9000</v>
          </cell>
          <cell r="H306">
            <v>0</v>
          </cell>
          <cell r="L306" t="e">
            <v>#N/A</v>
          </cell>
          <cell r="M306" t="e">
            <v>#N/A</v>
          </cell>
          <cell r="N306">
            <v>0</v>
          </cell>
        </row>
        <row r="307">
          <cell r="G307" t="str">
            <v>53175-AFA1-9000</v>
          </cell>
          <cell r="H307">
            <v>0</v>
          </cell>
          <cell r="L307" t="b">
            <v>1</v>
          </cell>
          <cell r="M307">
            <v>10</v>
          </cell>
          <cell r="N307">
            <v>10</v>
          </cell>
        </row>
        <row r="308">
          <cell r="G308" t="str">
            <v>52500-AFA1-9200</v>
          </cell>
          <cell r="H308">
            <v>5</v>
          </cell>
          <cell r="L308" t="b">
            <v>1</v>
          </cell>
          <cell r="M308">
            <v>1</v>
          </cell>
          <cell r="N308">
            <v>1</v>
          </cell>
        </row>
        <row r="309">
          <cell r="G309" t="str">
            <v>50530-ADA1-9000-M</v>
          </cell>
          <cell r="H309">
            <v>0</v>
          </cell>
          <cell r="L309" t="b">
            <v>1</v>
          </cell>
          <cell r="M309">
            <v>4</v>
          </cell>
          <cell r="N309">
            <v>4</v>
          </cell>
        </row>
        <row r="310">
          <cell r="G310" t="str">
            <v>45200-AFA1-9000</v>
          </cell>
          <cell r="H310">
            <v>0</v>
          </cell>
          <cell r="L310" t="b">
            <v>1</v>
          </cell>
          <cell r="M310">
            <v>3</v>
          </cell>
          <cell r="N310">
            <v>3</v>
          </cell>
        </row>
        <row r="311">
          <cell r="G311" t="str">
            <v>45500-AFA1-9000</v>
          </cell>
          <cell r="H311">
            <v>0</v>
          </cell>
          <cell r="L311" t="b">
            <v>1</v>
          </cell>
          <cell r="M311">
            <v>2</v>
          </cell>
          <cell r="N311">
            <v>2</v>
          </cell>
        </row>
        <row r="312">
          <cell r="G312" t="str">
            <v>31110-GY6A-9300</v>
          </cell>
          <cell r="H312">
            <v>0</v>
          </cell>
          <cell r="L312" t="b">
            <v>1</v>
          </cell>
          <cell r="M312">
            <v>2</v>
          </cell>
          <cell r="N312">
            <v>2</v>
          </cell>
        </row>
        <row r="313">
          <cell r="G313" t="str">
            <v>21301-GY6A-9000</v>
          </cell>
          <cell r="H313">
            <v>0</v>
          </cell>
          <cell r="L313" t="b">
            <v>1</v>
          </cell>
          <cell r="M313">
            <v>1</v>
          </cell>
          <cell r="N313">
            <v>1</v>
          </cell>
        </row>
        <row r="314">
          <cell r="G314" t="str">
            <v>2812A-GY6A-9000</v>
          </cell>
          <cell r="H314">
            <v>0</v>
          </cell>
          <cell r="I314" t="str">
            <v>E</v>
          </cell>
          <cell r="L314" t="b">
            <v>1</v>
          </cell>
          <cell r="M314">
            <v>5</v>
          </cell>
          <cell r="N314">
            <v>5</v>
          </cell>
        </row>
        <row r="315">
          <cell r="G315" t="str">
            <v>4550A-AFAM-9100</v>
          </cell>
          <cell r="H315">
            <v>0</v>
          </cell>
          <cell r="L315" t="b">
            <v>1</v>
          </cell>
          <cell r="M315">
            <v>2</v>
          </cell>
          <cell r="N315">
            <v>2</v>
          </cell>
        </row>
        <row r="316">
          <cell r="G316" t="str">
            <v>45121-B08-9000</v>
          </cell>
          <cell r="H316">
            <v>4</v>
          </cell>
          <cell r="L316" t="b">
            <v>1</v>
          </cell>
          <cell r="M316">
            <v>14</v>
          </cell>
          <cell r="N316">
            <v>14</v>
          </cell>
        </row>
        <row r="317">
          <cell r="G317" t="str">
            <v>23432-GY6A-9000</v>
          </cell>
          <cell r="H317">
            <v>0</v>
          </cell>
          <cell r="L317" t="b">
            <v>1</v>
          </cell>
          <cell r="M317">
            <v>3</v>
          </cell>
          <cell r="N317">
            <v>3</v>
          </cell>
        </row>
        <row r="318">
          <cell r="G318" t="str">
            <v>23420-GY6A-9000</v>
          </cell>
          <cell r="H318">
            <v>0</v>
          </cell>
          <cell r="L318" t="b">
            <v>1</v>
          </cell>
          <cell r="M318">
            <v>3</v>
          </cell>
          <cell r="N318">
            <v>3</v>
          </cell>
        </row>
        <row r="319">
          <cell r="G319" t="str">
            <v>15100-GY6A-9000</v>
          </cell>
          <cell r="H319">
            <v>0</v>
          </cell>
          <cell r="L319" t="b">
            <v>1</v>
          </cell>
          <cell r="M319">
            <v>5</v>
          </cell>
          <cell r="N319">
            <v>5</v>
          </cell>
        </row>
        <row r="320">
          <cell r="G320" t="str">
            <v>15141-GY6A-9000</v>
          </cell>
          <cell r="H320">
            <v>0</v>
          </cell>
          <cell r="L320" t="b">
            <v>1</v>
          </cell>
          <cell r="M320">
            <v>10</v>
          </cell>
          <cell r="N320">
            <v>10</v>
          </cell>
        </row>
        <row r="321">
          <cell r="G321" t="str">
            <v>15711-GY6A-9000</v>
          </cell>
          <cell r="H321">
            <v>0</v>
          </cell>
          <cell r="L321" t="b">
            <v>1</v>
          </cell>
          <cell r="M321">
            <v>5</v>
          </cell>
          <cell r="N321">
            <v>5</v>
          </cell>
        </row>
        <row r="322">
          <cell r="G322" t="str">
            <v>23431-GY6A-9000</v>
          </cell>
          <cell r="H322">
            <v>0</v>
          </cell>
          <cell r="L322" t="b">
            <v>1</v>
          </cell>
          <cell r="M322">
            <v>5</v>
          </cell>
          <cell r="N322">
            <v>5</v>
          </cell>
        </row>
        <row r="323">
          <cell r="G323" t="str">
            <v>23411-GY6A-9000</v>
          </cell>
          <cell r="H323">
            <v>0</v>
          </cell>
          <cell r="L323" t="b">
            <v>1</v>
          </cell>
          <cell r="M323">
            <v>3</v>
          </cell>
          <cell r="N323">
            <v>3</v>
          </cell>
        </row>
        <row r="324">
          <cell r="G324" t="str">
            <v>28300-GY6A-9000</v>
          </cell>
          <cell r="H324">
            <v>0</v>
          </cell>
          <cell r="L324" t="b">
            <v>1</v>
          </cell>
          <cell r="M324">
            <v>2</v>
          </cell>
          <cell r="N324">
            <v>2</v>
          </cell>
        </row>
        <row r="325">
          <cell r="G325" t="str">
            <v>2825A-GY6A-9146</v>
          </cell>
          <cell r="H325">
            <v>0</v>
          </cell>
          <cell r="L325" t="b">
            <v>1</v>
          </cell>
          <cell r="M325">
            <v>2</v>
          </cell>
          <cell r="N325">
            <v>2</v>
          </cell>
        </row>
        <row r="326">
          <cell r="G326" t="str">
            <v>2823A-GY6A-9000</v>
          </cell>
          <cell r="H326">
            <v>0</v>
          </cell>
          <cell r="L326" t="b">
            <v>1</v>
          </cell>
          <cell r="M326">
            <v>2</v>
          </cell>
          <cell r="N326">
            <v>2</v>
          </cell>
        </row>
        <row r="327">
          <cell r="G327" t="str">
            <v>14721-GY6A-9000</v>
          </cell>
          <cell r="H327">
            <v>0</v>
          </cell>
          <cell r="L327" t="b">
            <v>1</v>
          </cell>
          <cell r="M327">
            <v>8</v>
          </cell>
          <cell r="N327">
            <v>8</v>
          </cell>
        </row>
        <row r="328">
          <cell r="G328" t="str">
            <v>14711-GY6A-9000</v>
          </cell>
          <cell r="H328">
            <v>0</v>
          </cell>
          <cell r="L328" t="b">
            <v>1</v>
          </cell>
          <cell r="M328">
            <v>10</v>
          </cell>
          <cell r="N328">
            <v>10</v>
          </cell>
        </row>
        <row r="329">
          <cell r="G329" t="str">
            <v>12100-GY6A-9000</v>
          </cell>
          <cell r="H329">
            <v>0</v>
          </cell>
          <cell r="L329" t="b">
            <v>1</v>
          </cell>
          <cell r="M329">
            <v>5</v>
          </cell>
          <cell r="N329">
            <v>5</v>
          </cell>
        </row>
        <row r="330">
          <cell r="G330" t="str">
            <v>13111-GY6A-9000</v>
          </cell>
          <cell r="H330">
            <v>0</v>
          </cell>
          <cell r="L330" t="b">
            <v>1</v>
          </cell>
          <cell r="M330">
            <v>5</v>
          </cell>
          <cell r="N330">
            <v>5</v>
          </cell>
        </row>
        <row r="331">
          <cell r="G331" t="str">
            <v>94601-GY6A-9000</v>
          </cell>
          <cell r="H331">
            <v>0</v>
          </cell>
          <cell r="L331" t="b">
            <v>1</v>
          </cell>
          <cell r="M331">
            <v>21</v>
          </cell>
          <cell r="N331">
            <v>21</v>
          </cell>
        </row>
        <row r="332">
          <cell r="G332" t="str">
            <v>91306-GY6A-9000</v>
          </cell>
          <cell r="H332">
            <v>0</v>
          </cell>
          <cell r="L332" t="b">
            <v>1</v>
          </cell>
          <cell r="M332">
            <v>5</v>
          </cell>
          <cell r="N332">
            <v>5</v>
          </cell>
        </row>
        <row r="333">
          <cell r="G333" t="str">
            <v>94301-10016-00</v>
          </cell>
          <cell r="H333">
            <v>0</v>
          </cell>
          <cell r="L333" t="b">
            <v>1</v>
          </cell>
          <cell r="M333">
            <v>4</v>
          </cell>
          <cell r="N333">
            <v>4</v>
          </cell>
        </row>
        <row r="334">
          <cell r="G334" t="str">
            <v>30001-GY6A-9000</v>
          </cell>
          <cell r="H334">
            <v>0</v>
          </cell>
          <cell r="L334" t="b">
            <v>1</v>
          </cell>
          <cell r="M334">
            <v>1</v>
          </cell>
          <cell r="N334">
            <v>1</v>
          </cell>
        </row>
        <row r="335">
          <cell r="G335" t="str">
            <v>12310-GY6A-9000</v>
          </cell>
          <cell r="H335">
            <v>0</v>
          </cell>
          <cell r="L335" t="b">
            <v>1</v>
          </cell>
          <cell r="M335">
            <v>1</v>
          </cell>
          <cell r="N335">
            <v>1</v>
          </cell>
        </row>
        <row r="336">
          <cell r="G336" t="str">
            <v>12200-GY6A-90DP</v>
          </cell>
          <cell r="H336">
            <v>0</v>
          </cell>
          <cell r="L336" t="b">
            <v>1</v>
          </cell>
          <cell r="M336">
            <v>2</v>
          </cell>
          <cell r="N336">
            <v>2</v>
          </cell>
        </row>
        <row r="337">
          <cell r="G337" t="str">
            <v>15133-GY6A-9000</v>
          </cell>
          <cell r="H337">
            <v>0</v>
          </cell>
          <cell r="L337" t="b">
            <v>1</v>
          </cell>
          <cell r="M337">
            <v>10</v>
          </cell>
          <cell r="N337">
            <v>10</v>
          </cell>
        </row>
        <row r="338">
          <cell r="G338" t="str">
            <v>96001-12015-00</v>
          </cell>
          <cell r="H338">
            <v>0</v>
          </cell>
          <cell r="L338" t="b">
            <v>1</v>
          </cell>
          <cell r="M338">
            <v>3</v>
          </cell>
          <cell r="N338">
            <v>3</v>
          </cell>
        </row>
        <row r="339">
          <cell r="G339" t="str">
            <v>28221-GY6A-9000</v>
          </cell>
          <cell r="H339">
            <v>0</v>
          </cell>
          <cell r="L339" t="b">
            <v>1</v>
          </cell>
          <cell r="M339">
            <v>2</v>
          </cell>
          <cell r="N339">
            <v>2</v>
          </cell>
        </row>
        <row r="340">
          <cell r="G340" t="str">
            <v>14401-GY6A-9000</v>
          </cell>
          <cell r="H340">
            <v>0</v>
          </cell>
          <cell r="L340" t="b">
            <v>1</v>
          </cell>
          <cell r="M340">
            <v>20</v>
          </cell>
          <cell r="N340">
            <v>20</v>
          </cell>
        </row>
        <row r="341">
          <cell r="G341" t="str">
            <v>2210A-GY6A-9000</v>
          </cell>
          <cell r="H341">
            <v>0</v>
          </cell>
          <cell r="L341" t="b">
            <v>1</v>
          </cell>
          <cell r="M341">
            <v>3</v>
          </cell>
          <cell r="N341">
            <v>3</v>
          </cell>
        </row>
        <row r="342">
          <cell r="G342" t="str">
            <v>13101-GY6A-9000</v>
          </cell>
          <cell r="H342">
            <v>0</v>
          </cell>
          <cell r="L342" t="b">
            <v>1</v>
          </cell>
          <cell r="M342">
            <v>5</v>
          </cell>
          <cell r="N342">
            <v>5</v>
          </cell>
        </row>
        <row r="343">
          <cell r="G343" t="str">
            <v>22131-GY6A-9000</v>
          </cell>
          <cell r="H343">
            <v>0</v>
          </cell>
          <cell r="L343" t="b">
            <v>1</v>
          </cell>
          <cell r="M343">
            <v>1</v>
          </cell>
          <cell r="N343">
            <v>1</v>
          </cell>
        </row>
        <row r="344">
          <cell r="G344" t="str">
            <v>23011-GY6A-9000</v>
          </cell>
          <cell r="H344">
            <v>0</v>
          </cell>
          <cell r="L344" t="e">
            <v>#N/A</v>
          </cell>
          <cell r="M344" t="e">
            <v>#N/A</v>
          </cell>
          <cell r="N344">
            <v>0</v>
          </cell>
        </row>
        <row r="345">
          <cell r="G345" t="str">
            <v>23010-GY6A-9000</v>
          </cell>
          <cell r="H345">
            <v>0</v>
          </cell>
          <cell r="L345" t="b">
            <v>1</v>
          </cell>
          <cell r="M345">
            <v>2</v>
          </cell>
          <cell r="N345">
            <v>2</v>
          </cell>
        </row>
        <row r="346">
          <cell r="G346" t="str">
            <v>31200-GY6A-9000</v>
          </cell>
          <cell r="H346">
            <v>0</v>
          </cell>
          <cell r="L346" t="b">
            <v>1</v>
          </cell>
          <cell r="M346">
            <v>20</v>
          </cell>
          <cell r="N346">
            <v>20</v>
          </cell>
        </row>
        <row r="347">
          <cell r="G347" t="str">
            <v>22121-GY6A-9000</v>
          </cell>
          <cell r="H347">
            <v>0</v>
          </cell>
          <cell r="L347" t="b">
            <v>1</v>
          </cell>
          <cell r="M347">
            <v>60</v>
          </cell>
          <cell r="N347">
            <v>60</v>
          </cell>
        </row>
        <row r="348">
          <cell r="G348" t="str">
            <v>31120-GY6A-9300</v>
          </cell>
          <cell r="H348">
            <v>0</v>
          </cell>
          <cell r="L348" t="b">
            <v>1</v>
          </cell>
          <cell r="M348">
            <v>10</v>
          </cell>
          <cell r="N348">
            <v>10</v>
          </cell>
        </row>
        <row r="349">
          <cell r="G349" t="str">
            <v>86000-AFA1-9000</v>
          </cell>
          <cell r="H349">
            <v>0</v>
          </cell>
          <cell r="L349" t="b">
            <v>1</v>
          </cell>
          <cell r="M349">
            <v>29</v>
          </cell>
          <cell r="N349">
            <v>29</v>
          </cell>
        </row>
        <row r="350">
          <cell r="G350" t="str">
            <v>11100-GY6A-9000</v>
          </cell>
          <cell r="H350">
            <v>0</v>
          </cell>
          <cell r="L350" t="b">
            <v>1</v>
          </cell>
          <cell r="M350">
            <v>1</v>
          </cell>
          <cell r="N350">
            <v>1</v>
          </cell>
        </row>
        <row r="351">
          <cell r="G351" t="str">
            <v>91201-GY6A-9000</v>
          </cell>
          <cell r="H351">
            <v>0</v>
          </cell>
          <cell r="L351" t="b">
            <v>1</v>
          </cell>
          <cell r="M351">
            <v>10</v>
          </cell>
          <cell r="N351">
            <v>10</v>
          </cell>
        </row>
        <row r="352">
          <cell r="G352" t="str">
            <v>22102-GY6A-9000</v>
          </cell>
          <cell r="H352">
            <v>0</v>
          </cell>
          <cell r="L352" t="b">
            <v>1</v>
          </cell>
          <cell r="M352">
            <v>2</v>
          </cell>
          <cell r="N352">
            <v>2</v>
          </cell>
        </row>
        <row r="353">
          <cell r="G353" t="str">
            <v>14450-GY6A-9000</v>
          </cell>
          <cell r="H353">
            <v>0</v>
          </cell>
          <cell r="L353" t="b">
            <v>1</v>
          </cell>
          <cell r="M353">
            <v>3</v>
          </cell>
          <cell r="N353">
            <v>3</v>
          </cell>
        </row>
        <row r="354">
          <cell r="G354" t="str">
            <v>14452-GY6A-9000</v>
          </cell>
          <cell r="H354">
            <v>0</v>
          </cell>
          <cell r="L354" t="b">
            <v>1</v>
          </cell>
          <cell r="M354">
            <v>3</v>
          </cell>
          <cell r="N354">
            <v>3</v>
          </cell>
        </row>
        <row r="355">
          <cell r="G355" t="str">
            <v>39304-AFAA-9000</v>
          </cell>
          <cell r="H355">
            <v>0</v>
          </cell>
          <cell r="L355" t="b">
            <v>1</v>
          </cell>
          <cell r="M355">
            <v>4</v>
          </cell>
          <cell r="N355">
            <v>4</v>
          </cell>
        </row>
        <row r="356">
          <cell r="G356" t="str">
            <v>13000-GY6A-9000</v>
          </cell>
          <cell r="H356">
            <v>0</v>
          </cell>
          <cell r="L356" t="b">
            <v>1</v>
          </cell>
          <cell r="M356">
            <v>10</v>
          </cell>
          <cell r="N356">
            <v>10</v>
          </cell>
        </row>
        <row r="357">
          <cell r="G357" t="str">
            <v>45105-AFA1-9000</v>
          </cell>
          <cell r="H357">
            <v>0</v>
          </cell>
          <cell r="L357" t="b">
            <v>1</v>
          </cell>
          <cell r="M357">
            <v>59</v>
          </cell>
          <cell r="N357">
            <v>59</v>
          </cell>
        </row>
        <row r="358">
          <cell r="G358" t="str">
            <v>64304-AFA1-9000</v>
          </cell>
          <cell r="L358" t="b">
            <v>1</v>
          </cell>
          <cell r="M358">
            <v>5</v>
          </cell>
          <cell r="N358">
            <v>5</v>
          </cell>
        </row>
        <row r="359">
          <cell r="G359" t="str">
            <v>83500-AFA1-9000-B004</v>
          </cell>
          <cell r="L359" t="b">
            <v>1</v>
          </cell>
          <cell r="M359">
            <v>2</v>
          </cell>
          <cell r="N359">
            <v>2</v>
          </cell>
        </row>
        <row r="360">
          <cell r="G360" t="str">
            <v>83500-AFA1-9000-GY011</v>
          </cell>
          <cell r="L360" t="b">
            <v>1</v>
          </cell>
          <cell r="M360">
            <v>1</v>
          </cell>
          <cell r="N360">
            <v>1</v>
          </cell>
        </row>
        <row r="361">
          <cell r="G361" t="str">
            <v>64301-AFA1-9000-CR001</v>
          </cell>
          <cell r="L361" t="b">
            <v>1</v>
          </cell>
          <cell r="M361">
            <v>2</v>
          </cell>
          <cell r="N361">
            <v>2</v>
          </cell>
        </row>
        <row r="362">
          <cell r="G362" t="str">
            <v>80102-LKA1-9000</v>
          </cell>
          <cell r="L362" t="b">
            <v>1</v>
          </cell>
          <cell r="M362">
            <v>5</v>
          </cell>
          <cell r="N362">
            <v>5</v>
          </cell>
        </row>
        <row r="363">
          <cell r="G363" t="str">
            <v>62012-I1F1-000010</v>
          </cell>
          <cell r="L363" t="b">
            <v>1</v>
          </cell>
          <cell r="M363">
            <v>1</v>
          </cell>
          <cell r="N363">
            <v>1</v>
          </cell>
        </row>
        <row r="364">
          <cell r="G364" t="str">
            <v>61100-AFA1-9000-GY011</v>
          </cell>
          <cell r="L364" t="b">
            <v>1</v>
          </cell>
          <cell r="M364">
            <v>1</v>
          </cell>
          <cell r="N364">
            <v>1</v>
          </cell>
        </row>
        <row r="365">
          <cell r="G365" t="str">
            <v>63022-M154-000001</v>
          </cell>
          <cell r="L365" t="b">
            <v>1</v>
          </cell>
          <cell r="M365">
            <v>1</v>
          </cell>
          <cell r="N365">
            <v>1</v>
          </cell>
        </row>
        <row r="366">
          <cell r="G366" t="str">
            <v>63011-M154-000002</v>
          </cell>
          <cell r="L366" t="b">
            <v>1</v>
          </cell>
          <cell r="M366">
            <v>2</v>
          </cell>
          <cell r="N366">
            <v>2</v>
          </cell>
        </row>
        <row r="367">
          <cell r="G367" t="str">
            <v>63016-M154-000005</v>
          </cell>
          <cell r="L367" t="b">
            <v>1</v>
          </cell>
          <cell r="M367">
            <v>2</v>
          </cell>
          <cell r="N367">
            <v>2</v>
          </cell>
        </row>
        <row r="368">
          <cell r="G368" t="str">
            <v>61113-AFA1-9000</v>
          </cell>
          <cell r="L368" t="b">
            <v>1</v>
          </cell>
          <cell r="M368">
            <v>4</v>
          </cell>
          <cell r="N368">
            <v>4</v>
          </cell>
        </row>
        <row r="369">
          <cell r="G369" t="str">
            <v>61100-AFA1-9000-CR001</v>
          </cell>
          <cell r="L369" t="b">
            <v>1</v>
          </cell>
          <cell r="M369">
            <v>1</v>
          </cell>
          <cell r="N369">
            <v>1</v>
          </cell>
        </row>
        <row r="370">
          <cell r="G370" t="str">
            <v>62001-M154-000001</v>
          </cell>
          <cell r="L370" t="b">
            <v>1</v>
          </cell>
          <cell r="M370">
            <v>2</v>
          </cell>
          <cell r="N370">
            <v>2</v>
          </cell>
        </row>
        <row r="371">
          <cell r="G371" t="str">
            <v>34100-M154-000002</v>
          </cell>
          <cell r="L371" t="b">
            <v>1</v>
          </cell>
          <cell r="M371">
            <v>3</v>
          </cell>
          <cell r="N371">
            <v>3</v>
          </cell>
        </row>
        <row r="372">
          <cell r="G372" t="str">
            <v>34100-I1F1-010003</v>
          </cell>
          <cell r="L372" t="e">
            <v>#N/A</v>
          </cell>
          <cell r="M372" t="e">
            <v>#N/A</v>
          </cell>
          <cell r="N372">
            <v>0</v>
          </cell>
        </row>
        <row r="373">
          <cell r="G373" t="str">
            <v>62003-M154-000004</v>
          </cell>
          <cell r="L373" t="b">
            <v>1</v>
          </cell>
          <cell r="M373">
            <v>2</v>
          </cell>
          <cell r="N373">
            <v>2</v>
          </cell>
        </row>
        <row r="374">
          <cell r="G374" t="str">
            <v>64310-AFA1-9000</v>
          </cell>
          <cell r="L374" t="b">
            <v>1</v>
          </cell>
          <cell r="M374">
            <v>5</v>
          </cell>
          <cell r="N374">
            <v>5</v>
          </cell>
        </row>
        <row r="375">
          <cell r="G375" t="str">
            <v>62005-M154-000005</v>
          </cell>
          <cell r="L375" t="b">
            <v>1</v>
          </cell>
          <cell r="M375">
            <v>2</v>
          </cell>
          <cell r="N375">
            <v>2</v>
          </cell>
        </row>
        <row r="376">
          <cell r="G376" t="str">
            <v>61101-AFA1-9000-GY011</v>
          </cell>
          <cell r="L376" t="b">
            <v>1</v>
          </cell>
          <cell r="M376">
            <v>1</v>
          </cell>
          <cell r="N376">
            <v>1</v>
          </cell>
        </row>
        <row r="377">
          <cell r="G377" t="str">
            <v>83750-AFA1-9000-B004</v>
          </cell>
          <cell r="L377" t="b">
            <v>1</v>
          </cell>
          <cell r="M377">
            <v>2</v>
          </cell>
          <cell r="N377">
            <v>2</v>
          </cell>
        </row>
        <row r="378">
          <cell r="G378" t="str">
            <v>62011-I1F1-000001</v>
          </cell>
          <cell r="L378" t="b">
            <v>1</v>
          </cell>
          <cell r="M378">
            <v>2</v>
          </cell>
          <cell r="N378">
            <v>2</v>
          </cell>
        </row>
        <row r="379">
          <cell r="G379" t="str">
            <v>64308-AFA1-9000</v>
          </cell>
          <cell r="L379" t="b">
            <v>1</v>
          </cell>
          <cell r="M379">
            <v>4</v>
          </cell>
          <cell r="N379">
            <v>4</v>
          </cell>
        </row>
        <row r="380">
          <cell r="G380" t="str">
            <v>62003-I1F1-000006</v>
          </cell>
          <cell r="L380" t="b">
            <v>1</v>
          </cell>
          <cell r="M380">
            <v>2</v>
          </cell>
          <cell r="N380">
            <v>2</v>
          </cell>
        </row>
        <row r="381">
          <cell r="G381" t="str">
            <v>83750-AFA1-9000-GY011</v>
          </cell>
          <cell r="L381" t="b">
            <v>1</v>
          </cell>
          <cell r="M381">
            <v>1</v>
          </cell>
          <cell r="N381">
            <v>1</v>
          </cell>
        </row>
        <row r="382">
          <cell r="G382" t="str">
            <v>62002-M154-000001</v>
          </cell>
          <cell r="L382" t="b">
            <v>1</v>
          </cell>
          <cell r="M382">
            <v>1</v>
          </cell>
          <cell r="N382">
            <v>1</v>
          </cell>
        </row>
        <row r="383">
          <cell r="G383" t="str">
            <v>83601-AFA1-9000</v>
          </cell>
          <cell r="L383" t="b">
            <v>1</v>
          </cell>
          <cell r="M383">
            <v>5</v>
          </cell>
          <cell r="N383">
            <v>5</v>
          </cell>
        </row>
        <row r="384">
          <cell r="G384" t="str">
            <v>62018-I1F1-000002</v>
          </cell>
          <cell r="L384" t="b">
            <v>1</v>
          </cell>
          <cell r="M384">
            <v>2</v>
          </cell>
          <cell r="N384">
            <v>2</v>
          </cell>
        </row>
        <row r="385">
          <cell r="G385" t="str">
            <v>62009-I1F1-000001</v>
          </cell>
          <cell r="L385" t="b">
            <v>1</v>
          </cell>
          <cell r="M385">
            <v>1</v>
          </cell>
          <cell r="N385">
            <v>1</v>
          </cell>
        </row>
        <row r="386">
          <cell r="G386" t="str">
            <v>62044-I1F1-000001</v>
          </cell>
          <cell r="L386" t="b">
            <v>1</v>
          </cell>
          <cell r="M386">
            <v>2</v>
          </cell>
          <cell r="N386">
            <v>2</v>
          </cell>
        </row>
        <row r="387">
          <cell r="G387" t="str">
            <v>50613-AFA1-9000</v>
          </cell>
          <cell r="L387" t="b">
            <v>1</v>
          </cell>
          <cell r="M387">
            <v>4</v>
          </cell>
          <cell r="N387">
            <v>4</v>
          </cell>
        </row>
        <row r="388">
          <cell r="G388" t="str">
            <v>62017-I1F1-000002</v>
          </cell>
          <cell r="L388" t="b">
            <v>1</v>
          </cell>
          <cell r="M388">
            <v>1</v>
          </cell>
          <cell r="N388">
            <v>1</v>
          </cell>
        </row>
        <row r="389">
          <cell r="G389" t="str">
            <v>69110-M154-010001</v>
          </cell>
          <cell r="L389" t="b">
            <v>1</v>
          </cell>
          <cell r="M389">
            <v>1</v>
          </cell>
          <cell r="N389">
            <v>1</v>
          </cell>
        </row>
        <row r="390">
          <cell r="G390" t="str">
            <v>86200-M154-000003</v>
          </cell>
          <cell r="L390" t="b">
            <v>1</v>
          </cell>
          <cell r="M390">
            <v>2</v>
          </cell>
          <cell r="N390">
            <v>2</v>
          </cell>
        </row>
        <row r="391">
          <cell r="G391" t="str">
            <v>34200-M154-000002</v>
          </cell>
          <cell r="L391" t="b">
            <v>1</v>
          </cell>
          <cell r="M391">
            <v>3</v>
          </cell>
          <cell r="N391">
            <v>3</v>
          </cell>
        </row>
        <row r="392">
          <cell r="G392" t="str">
            <v>33300-M154-000002</v>
          </cell>
          <cell r="L392" t="b">
            <v>1</v>
          </cell>
          <cell r="M392">
            <v>7</v>
          </cell>
          <cell r="N392">
            <v>7</v>
          </cell>
        </row>
        <row r="393">
          <cell r="G393" t="str">
            <v>71120-M154-010001</v>
          </cell>
          <cell r="L393" t="b">
            <v>1</v>
          </cell>
          <cell r="M393">
            <v>4</v>
          </cell>
          <cell r="N393">
            <v>4</v>
          </cell>
        </row>
        <row r="394">
          <cell r="G394" t="str">
            <v>53002-M154-000001</v>
          </cell>
          <cell r="L394" t="b">
            <v>1</v>
          </cell>
          <cell r="M394">
            <v>2</v>
          </cell>
          <cell r="N394">
            <v>2</v>
          </cell>
        </row>
        <row r="395">
          <cell r="G395" t="str">
            <v>53004-M154-000001</v>
          </cell>
          <cell r="L395" t="b">
            <v>1</v>
          </cell>
          <cell r="M395">
            <v>2</v>
          </cell>
          <cell r="N395">
            <v>2</v>
          </cell>
        </row>
        <row r="396">
          <cell r="G396" t="str">
            <v>33600-AFA1-9000</v>
          </cell>
          <cell r="L396" t="b">
            <v>1</v>
          </cell>
          <cell r="M396">
            <v>6</v>
          </cell>
          <cell r="N396">
            <v>6</v>
          </cell>
        </row>
        <row r="397">
          <cell r="G397" t="str">
            <v>33400-AFA1-9000</v>
          </cell>
          <cell r="L397" t="b">
            <v>1</v>
          </cell>
          <cell r="M397">
            <v>7</v>
          </cell>
          <cell r="N397">
            <v>7</v>
          </cell>
        </row>
        <row r="398">
          <cell r="G398" t="str">
            <v>86100-M154-000005</v>
          </cell>
          <cell r="L398" t="b">
            <v>1</v>
          </cell>
          <cell r="M398">
            <v>1</v>
          </cell>
          <cell r="N398">
            <v>1</v>
          </cell>
        </row>
        <row r="399">
          <cell r="G399" t="str">
            <v>07002-I1F1-000005</v>
          </cell>
          <cell r="L399" t="b">
            <v>1</v>
          </cell>
          <cell r="M399">
            <v>1</v>
          </cell>
          <cell r="N399">
            <v>1</v>
          </cell>
        </row>
        <row r="400">
          <cell r="G400" t="str">
            <v>87100-I1F1-000002</v>
          </cell>
          <cell r="L400" t="b">
            <v>1</v>
          </cell>
          <cell r="M400">
            <v>1</v>
          </cell>
          <cell r="N400">
            <v>1</v>
          </cell>
        </row>
        <row r="401">
          <cell r="G401" t="str">
            <v>53003-M154-000002</v>
          </cell>
          <cell r="L401" t="b">
            <v>1</v>
          </cell>
          <cell r="M401">
            <v>5</v>
          </cell>
          <cell r="N401">
            <v>5</v>
          </cell>
        </row>
        <row r="402">
          <cell r="G402" t="str">
            <v>33450-AFA1-9000</v>
          </cell>
          <cell r="L402" t="b">
            <v>1</v>
          </cell>
          <cell r="M402">
            <v>7</v>
          </cell>
          <cell r="N402">
            <v>7</v>
          </cell>
        </row>
        <row r="403">
          <cell r="G403" t="str">
            <v>3051A-AFAA-9000</v>
          </cell>
          <cell r="L403" t="b">
            <v>1</v>
          </cell>
          <cell r="M403">
            <v>5</v>
          </cell>
          <cell r="N403">
            <v>5</v>
          </cell>
        </row>
        <row r="404">
          <cell r="G404" t="str">
            <v>39350-AFAA-9000</v>
          </cell>
          <cell r="L404" t="b">
            <v>1</v>
          </cell>
          <cell r="M404">
            <v>5</v>
          </cell>
          <cell r="N404">
            <v>5</v>
          </cell>
        </row>
        <row r="405">
          <cell r="G405" t="str">
            <v>33100-AFA1-9000</v>
          </cell>
          <cell r="L405" t="b">
            <v>1</v>
          </cell>
          <cell r="M405">
            <v>5</v>
          </cell>
          <cell r="N405">
            <v>5</v>
          </cell>
        </row>
        <row r="406">
          <cell r="G406" t="str">
            <v>33650-AFA1-9000</v>
          </cell>
          <cell r="L406" t="b">
            <v>1</v>
          </cell>
          <cell r="M406">
            <v>6</v>
          </cell>
          <cell r="N406">
            <v>6</v>
          </cell>
        </row>
        <row r="407">
          <cell r="G407" t="str">
            <v>32100-AFAM-9100</v>
          </cell>
          <cell r="L407" t="b">
            <v>1</v>
          </cell>
          <cell r="M407">
            <v>2</v>
          </cell>
          <cell r="N407">
            <v>2</v>
          </cell>
        </row>
        <row r="408">
          <cell r="G408" t="str">
            <v>33700-AFA1-9000</v>
          </cell>
          <cell r="L408" t="b">
            <v>1</v>
          </cell>
          <cell r="M408">
            <v>5</v>
          </cell>
          <cell r="N408">
            <v>5</v>
          </cell>
        </row>
        <row r="409">
          <cell r="G409" t="str">
            <v>85430-M154-000002</v>
          </cell>
          <cell r="L409" t="b">
            <v>1</v>
          </cell>
          <cell r="M409">
            <v>2</v>
          </cell>
          <cell r="N409">
            <v>2</v>
          </cell>
        </row>
        <row r="410">
          <cell r="G410" t="str">
            <v>5317B-AFA1-9000</v>
          </cell>
          <cell r="L410" t="b">
            <v>1</v>
          </cell>
          <cell r="M410">
            <v>2</v>
          </cell>
          <cell r="N410">
            <v>2</v>
          </cell>
        </row>
        <row r="411">
          <cell r="G411" t="str">
            <v>37200-AFA1-E100</v>
          </cell>
          <cell r="L411" t="b">
            <v>1</v>
          </cell>
          <cell r="M411">
            <v>5</v>
          </cell>
          <cell r="N411">
            <v>5</v>
          </cell>
        </row>
        <row r="412">
          <cell r="G412" t="str">
            <v>80105-AFA1-9000</v>
          </cell>
          <cell r="L412" t="b">
            <v>1</v>
          </cell>
          <cell r="M412">
            <v>4</v>
          </cell>
          <cell r="N412">
            <v>4</v>
          </cell>
        </row>
        <row r="413">
          <cell r="G413" t="str">
            <v>63025-M154-000001</v>
          </cell>
          <cell r="L413" t="b">
            <v>1</v>
          </cell>
          <cell r="M413">
            <v>2</v>
          </cell>
          <cell r="N413">
            <v>2</v>
          </cell>
        </row>
        <row r="414">
          <cell r="G414" t="str">
            <v>53205-AFA1-9000-GY011</v>
          </cell>
          <cell r="L414" t="b">
            <v>1</v>
          </cell>
          <cell r="M414">
            <v>2</v>
          </cell>
          <cell r="N414">
            <v>2</v>
          </cell>
        </row>
        <row r="415">
          <cell r="G415" t="str">
            <v>53205-AFA1-9000-CR001</v>
          </cell>
          <cell r="L415" t="b">
            <v>1</v>
          </cell>
          <cell r="M415">
            <v>1</v>
          </cell>
          <cell r="N415">
            <v>1</v>
          </cell>
        </row>
        <row r="416">
          <cell r="G416" t="str">
            <v>63005-M154-000002</v>
          </cell>
          <cell r="L416" t="b">
            <v>1</v>
          </cell>
          <cell r="M416">
            <v>2</v>
          </cell>
          <cell r="N416">
            <v>2</v>
          </cell>
        </row>
        <row r="417">
          <cell r="G417" t="str">
            <v>53206-AFA1-9000-R002</v>
          </cell>
          <cell r="L417" t="b">
            <v>1</v>
          </cell>
          <cell r="M417">
            <v>3</v>
          </cell>
          <cell r="N417">
            <v>3</v>
          </cell>
        </row>
        <row r="418">
          <cell r="G418" t="str">
            <v>63004-M154-000001</v>
          </cell>
          <cell r="L418" t="b">
            <v>1</v>
          </cell>
          <cell r="M418">
            <v>2</v>
          </cell>
          <cell r="N418">
            <v>2</v>
          </cell>
        </row>
        <row r="419">
          <cell r="G419" t="str">
            <v>63007-M154-000001</v>
          </cell>
          <cell r="L419" t="b">
            <v>1</v>
          </cell>
          <cell r="M419">
            <v>2</v>
          </cell>
          <cell r="N419">
            <v>2</v>
          </cell>
        </row>
        <row r="420">
          <cell r="G420" t="str">
            <v>62024-I1F1-000015</v>
          </cell>
          <cell r="L420" t="b">
            <v>1</v>
          </cell>
          <cell r="M420">
            <v>0</v>
          </cell>
          <cell r="N420">
            <v>0</v>
          </cell>
        </row>
        <row r="421">
          <cell r="G421" t="str">
            <v>83100-J375-010001</v>
          </cell>
          <cell r="L421" t="b">
            <v>1</v>
          </cell>
          <cell r="M421">
            <v>4</v>
          </cell>
          <cell r="N421">
            <v>4</v>
          </cell>
        </row>
        <row r="422">
          <cell r="G422" t="str">
            <v>72010-M154-000002</v>
          </cell>
          <cell r="L422" t="b">
            <v>1</v>
          </cell>
          <cell r="M422">
            <v>2</v>
          </cell>
          <cell r="N422">
            <v>2</v>
          </cell>
        </row>
        <row r="423">
          <cell r="G423" t="str">
            <v>69126-M154-020001</v>
          </cell>
          <cell r="L423" t="b">
            <v>1</v>
          </cell>
          <cell r="M423">
            <v>5</v>
          </cell>
          <cell r="N423">
            <v>5</v>
          </cell>
        </row>
        <row r="424">
          <cell r="G424" t="str">
            <v>33741-F8-E000</v>
          </cell>
          <cell r="L424" t="b">
            <v>1</v>
          </cell>
          <cell r="M424">
            <v>10</v>
          </cell>
          <cell r="N424">
            <v>10</v>
          </cell>
        </row>
        <row r="425">
          <cell r="G425" t="str">
            <v>33751-F8-E000</v>
          </cell>
          <cell r="L425" t="b">
            <v>1</v>
          </cell>
          <cell r="M425">
            <v>8</v>
          </cell>
          <cell r="N425">
            <v>8</v>
          </cell>
        </row>
        <row r="426">
          <cell r="G426" t="str">
            <v>86860-M154-000001</v>
          </cell>
          <cell r="L426" t="b">
            <v>1</v>
          </cell>
          <cell r="M426">
            <v>2</v>
          </cell>
          <cell r="N426">
            <v>2</v>
          </cell>
        </row>
        <row r="427">
          <cell r="G427" t="str">
            <v>63411-M154-000000</v>
          </cell>
          <cell r="L427" t="b">
            <v>1</v>
          </cell>
          <cell r="M427">
            <v>2</v>
          </cell>
          <cell r="N427">
            <v>2</v>
          </cell>
        </row>
        <row r="428">
          <cell r="G428" t="str">
            <v>71106-0000-120001</v>
          </cell>
          <cell r="L428" t="b">
            <v>1</v>
          </cell>
          <cell r="M428">
            <v>4</v>
          </cell>
          <cell r="N428">
            <v>4</v>
          </cell>
        </row>
        <row r="429">
          <cell r="G429" t="str">
            <v>51222-M154-010002</v>
          </cell>
          <cell r="L429" t="b">
            <v>1</v>
          </cell>
          <cell r="M429">
            <v>2</v>
          </cell>
          <cell r="N429">
            <v>2</v>
          </cell>
        </row>
        <row r="430">
          <cell r="G430" t="str">
            <v>71135-H206-00001X</v>
          </cell>
          <cell r="L430" t="b">
            <v>1</v>
          </cell>
          <cell r="M430">
            <v>4</v>
          </cell>
          <cell r="N430">
            <v>4</v>
          </cell>
        </row>
        <row r="431">
          <cell r="G431" t="str">
            <v>71205-M154-000001</v>
          </cell>
          <cell r="L431" t="b">
            <v>1</v>
          </cell>
          <cell r="M431">
            <v>4</v>
          </cell>
          <cell r="N431">
            <v>4</v>
          </cell>
        </row>
        <row r="432">
          <cell r="G432" t="str">
            <v>86400-M154-000003</v>
          </cell>
          <cell r="L432" t="b">
            <v>1</v>
          </cell>
          <cell r="M432">
            <v>3</v>
          </cell>
          <cell r="N432">
            <v>3</v>
          </cell>
        </row>
        <row r="433">
          <cell r="G433" t="str">
            <v>38300-AFA9-9000</v>
          </cell>
          <cell r="L433" t="b">
            <v>1</v>
          </cell>
          <cell r="M433">
            <v>2</v>
          </cell>
          <cell r="N433">
            <v>2</v>
          </cell>
        </row>
        <row r="434">
          <cell r="G434" t="str">
            <v>85520-M154-000001</v>
          </cell>
          <cell r="L434" t="b">
            <v>1</v>
          </cell>
          <cell r="M434">
            <v>3</v>
          </cell>
          <cell r="N434">
            <v>3</v>
          </cell>
        </row>
        <row r="435">
          <cell r="G435" t="str">
            <v>82290-M154-000002</v>
          </cell>
          <cell r="L435" t="b">
            <v>1</v>
          </cell>
          <cell r="M435">
            <v>2</v>
          </cell>
          <cell r="N435">
            <v>2</v>
          </cell>
        </row>
        <row r="436">
          <cell r="G436" t="str">
            <v>84510-M154-000001</v>
          </cell>
          <cell r="L436" t="b">
            <v>1</v>
          </cell>
          <cell r="M436">
            <v>2</v>
          </cell>
          <cell r="N436">
            <v>2</v>
          </cell>
        </row>
        <row r="437">
          <cell r="G437" t="str">
            <v>17940-K241-000001</v>
          </cell>
          <cell r="L437" t="b">
            <v>1</v>
          </cell>
          <cell r="M437">
            <v>2</v>
          </cell>
          <cell r="N437">
            <v>2</v>
          </cell>
        </row>
        <row r="438">
          <cell r="G438" t="str">
            <v>72201-M154-010001</v>
          </cell>
          <cell r="L438" t="b">
            <v>1</v>
          </cell>
          <cell r="M438">
            <v>5</v>
          </cell>
          <cell r="N438">
            <v>5</v>
          </cell>
        </row>
        <row r="439">
          <cell r="G439" t="str">
            <v>72301-M154-010001</v>
          </cell>
          <cell r="L439" t="b">
            <v>1</v>
          </cell>
          <cell r="M439">
            <v>5</v>
          </cell>
          <cell r="N439">
            <v>5</v>
          </cell>
        </row>
        <row r="440">
          <cell r="G440" t="str">
            <v>82290-I258-0000Q</v>
          </cell>
          <cell r="L440" t="b">
            <v>1</v>
          </cell>
          <cell r="M440">
            <v>1</v>
          </cell>
          <cell r="N440">
            <v>1</v>
          </cell>
        </row>
        <row r="441">
          <cell r="G441" t="str">
            <v>86300-M154-000003</v>
          </cell>
          <cell r="L441" t="b">
            <v>1</v>
          </cell>
          <cell r="M441">
            <v>3</v>
          </cell>
          <cell r="N441">
            <v>3</v>
          </cell>
        </row>
        <row r="442">
          <cell r="G442" t="str">
            <v>53001-M154-000002</v>
          </cell>
          <cell r="L442" t="b">
            <v>1</v>
          </cell>
          <cell r="M442">
            <v>5</v>
          </cell>
          <cell r="N442">
            <v>5</v>
          </cell>
        </row>
        <row r="443">
          <cell r="G443" t="str">
            <v>87100-M154-000005</v>
          </cell>
          <cell r="L443" t="b">
            <v>1</v>
          </cell>
          <cell r="M443">
            <v>1</v>
          </cell>
          <cell r="N443">
            <v>1</v>
          </cell>
        </row>
        <row r="444">
          <cell r="G444" t="str">
            <v>53168-WY-9000</v>
          </cell>
          <cell r="L444" t="b">
            <v>1</v>
          </cell>
          <cell r="M444">
            <v>1</v>
          </cell>
          <cell r="N444">
            <v>1</v>
          </cell>
        </row>
        <row r="445">
          <cell r="G445" t="str">
            <v>42218-M154-000001</v>
          </cell>
          <cell r="L445" t="b">
            <v>1</v>
          </cell>
          <cell r="M445">
            <v>2</v>
          </cell>
          <cell r="N445">
            <v>2</v>
          </cell>
        </row>
        <row r="446">
          <cell r="G446" t="str">
            <v>86300-I1F1-000002</v>
          </cell>
          <cell r="L446" t="b">
            <v>1</v>
          </cell>
          <cell r="M446">
            <v>4</v>
          </cell>
          <cell r="N446">
            <v>4</v>
          </cell>
        </row>
        <row r="447">
          <cell r="G447" t="str">
            <v>42217-M154-000001</v>
          </cell>
          <cell r="L447" t="b">
            <v>1</v>
          </cell>
          <cell r="M447">
            <v>2</v>
          </cell>
          <cell r="N447">
            <v>2</v>
          </cell>
        </row>
        <row r="448">
          <cell r="G448" t="str">
            <v>8811A-AFA1-9000</v>
          </cell>
          <cell r="L448" t="b">
            <v>1</v>
          </cell>
          <cell r="M448">
            <v>10</v>
          </cell>
          <cell r="N448">
            <v>10</v>
          </cell>
        </row>
        <row r="449">
          <cell r="G449" t="str">
            <v>63023-M154-000005</v>
          </cell>
          <cell r="L449" t="b">
            <v>1</v>
          </cell>
          <cell r="M449">
            <v>2</v>
          </cell>
          <cell r="N449">
            <v>2</v>
          </cell>
        </row>
        <row r="450">
          <cell r="G450" t="str">
            <v>17601-AFA1-9000</v>
          </cell>
          <cell r="L450" t="b">
            <v>1</v>
          </cell>
          <cell r="M450">
            <v>5</v>
          </cell>
          <cell r="N450">
            <v>5</v>
          </cell>
        </row>
        <row r="451">
          <cell r="G451" t="str">
            <v>63023-M154-000001</v>
          </cell>
          <cell r="L451" t="b">
            <v>1</v>
          </cell>
          <cell r="M451">
            <v>1</v>
          </cell>
          <cell r="N451">
            <v>1</v>
          </cell>
        </row>
        <row r="452">
          <cell r="G452" t="str">
            <v>62023-M154-000002</v>
          </cell>
          <cell r="L452" t="b">
            <v>1</v>
          </cell>
          <cell r="M452">
            <v>1</v>
          </cell>
          <cell r="N452">
            <v>1</v>
          </cell>
        </row>
        <row r="453">
          <cell r="G453" t="str">
            <v>62008-M154-000002</v>
          </cell>
          <cell r="L453" t="b">
            <v>1</v>
          </cell>
          <cell r="M453">
            <v>2</v>
          </cell>
          <cell r="N453">
            <v>2</v>
          </cell>
        </row>
        <row r="454">
          <cell r="G454" t="str">
            <v>62007-M154-000002</v>
          </cell>
          <cell r="L454" t="b">
            <v>1</v>
          </cell>
          <cell r="M454">
            <v>5</v>
          </cell>
          <cell r="N454">
            <v>5</v>
          </cell>
        </row>
        <row r="455">
          <cell r="G455" t="str">
            <v>62004-M154-000001</v>
          </cell>
          <cell r="L455" t="b">
            <v>1</v>
          </cell>
          <cell r="M455">
            <v>1</v>
          </cell>
          <cell r="N455">
            <v>1</v>
          </cell>
        </row>
        <row r="456">
          <cell r="G456" t="str">
            <v>62006-M154-000002</v>
          </cell>
          <cell r="L456" t="b">
            <v>1</v>
          </cell>
          <cell r="M456">
            <v>2</v>
          </cell>
          <cell r="N456">
            <v>2</v>
          </cell>
        </row>
        <row r="457">
          <cell r="G457" t="str">
            <v>83600-AFA1-9000-B004</v>
          </cell>
          <cell r="L457" t="b">
            <v>1</v>
          </cell>
          <cell r="M457">
            <v>2</v>
          </cell>
          <cell r="N457">
            <v>2</v>
          </cell>
        </row>
        <row r="458">
          <cell r="G458" t="str">
            <v>83500-AFA1-9000-CR001</v>
          </cell>
          <cell r="L458" t="b">
            <v>1</v>
          </cell>
          <cell r="M458">
            <v>2</v>
          </cell>
          <cell r="N458">
            <v>2</v>
          </cell>
        </row>
        <row r="459">
          <cell r="G459" t="str">
            <v>83756-AFA1-9000</v>
          </cell>
          <cell r="L459" t="b">
            <v>1</v>
          </cell>
          <cell r="M459">
            <v>5</v>
          </cell>
          <cell r="N459">
            <v>5</v>
          </cell>
        </row>
        <row r="460">
          <cell r="G460" t="str">
            <v>64303-AFA1-9000</v>
          </cell>
          <cell r="L460" t="b">
            <v>1</v>
          </cell>
          <cell r="M460">
            <v>4</v>
          </cell>
          <cell r="N460">
            <v>4</v>
          </cell>
        </row>
        <row r="461">
          <cell r="G461" t="str">
            <v>83501-AFA1-9000</v>
          </cell>
          <cell r="L461" t="b">
            <v>1</v>
          </cell>
          <cell r="M461">
            <v>2</v>
          </cell>
          <cell r="N461">
            <v>2</v>
          </cell>
        </row>
        <row r="462">
          <cell r="G462" t="str">
            <v>86400-I1F1-000002</v>
          </cell>
          <cell r="L462" t="b">
            <v>1</v>
          </cell>
          <cell r="M462">
            <v>4</v>
          </cell>
          <cell r="N462">
            <v>4</v>
          </cell>
        </row>
        <row r="463">
          <cell r="G463" t="str">
            <v>33720-AFA1-9000</v>
          </cell>
          <cell r="L463" t="b">
            <v>1</v>
          </cell>
          <cell r="M463">
            <v>5</v>
          </cell>
          <cell r="N463">
            <v>5</v>
          </cell>
        </row>
        <row r="464">
          <cell r="G464" t="str">
            <v>87330-I1F1-000002</v>
          </cell>
          <cell r="L464" t="b">
            <v>1</v>
          </cell>
          <cell r="M464">
            <v>3</v>
          </cell>
          <cell r="N464">
            <v>3</v>
          </cell>
        </row>
        <row r="465">
          <cell r="G465" t="str">
            <v>62015-M154-000001</v>
          </cell>
          <cell r="L465" t="b">
            <v>1</v>
          </cell>
          <cell r="M465">
            <v>1</v>
          </cell>
          <cell r="N465">
            <v>1</v>
          </cell>
        </row>
        <row r="466">
          <cell r="G466" t="str">
            <v>63017-M154-000005</v>
          </cell>
          <cell r="L466" t="b">
            <v>1</v>
          </cell>
          <cell r="M466">
            <v>2</v>
          </cell>
          <cell r="N466">
            <v>2</v>
          </cell>
        </row>
        <row r="467">
          <cell r="G467" t="str">
            <v>83600-AFA1-9000-CR001</v>
          </cell>
          <cell r="L467" t="b">
            <v>1</v>
          </cell>
          <cell r="M467">
            <v>2</v>
          </cell>
          <cell r="N467">
            <v>2</v>
          </cell>
        </row>
        <row r="468">
          <cell r="G468" t="str">
            <v>83600-AFA1-9000-GY011</v>
          </cell>
          <cell r="L468" t="b">
            <v>1</v>
          </cell>
          <cell r="M468">
            <v>1</v>
          </cell>
          <cell r="N468">
            <v>1</v>
          </cell>
        </row>
        <row r="469">
          <cell r="G469" t="str">
            <v>63020-M154-000005</v>
          </cell>
          <cell r="L469" t="b">
            <v>1</v>
          </cell>
          <cell r="M469">
            <v>2</v>
          </cell>
          <cell r="N469">
            <v>2</v>
          </cell>
        </row>
        <row r="470">
          <cell r="G470" t="str">
            <v>63017-M154-000001</v>
          </cell>
          <cell r="L470" t="b">
            <v>1</v>
          </cell>
          <cell r="M470">
            <v>1</v>
          </cell>
          <cell r="N470">
            <v>1</v>
          </cell>
        </row>
        <row r="471">
          <cell r="G471" t="str">
            <v>62018-M154-000007</v>
          </cell>
          <cell r="L471" t="b">
            <v>1</v>
          </cell>
          <cell r="M471">
            <v>1</v>
          </cell>
          <cell r="N471">
            <v>1</v>
          </cell>
        </row>
        <row r="472">
          <cell r="G472" t="str">
            <v>63021-M154-000005</v>
          </cell>
          <cell r="L472" t="b">
            <v>1</v>
          </cell>
          <cell r="M472">
            <v>1</v>
          </cell>
          <cell r="N472">
            <v>1</v>
          </cell>
        </row>
        <row r="473">
          <cell r="G473" t="str">
            <v>62019-M154-000007</v>
          </cell>
          <cell r="L473" t="b">
            <v>1</v>
          </cell>
          <cell r="M473">
            <v>1</v>
          </cell>
          <cell r="N473">
            <v>1</v>
          </cell>
        </row>
        <row r="474">
          <cell r="G474" t="str">
            <v>62004-M154-000005</v>
          </cell>
          <cell r="L474" t="b">
            <v>1</v>
          </cell>
          <cell r="M474">
            <v>2</v>
          </cell>
          <cell r="N474">
            <v>2</v>
          </cell>
        </row>
        <row r="475">
          <cell r="G475" t="str">
            <v>63008-M154-000018</v>
          </cell>
          <cell r="L475" t="b">
            <v>1</v>
          </cell>
          <cell r="M475">
            <v>2</v>
          </cell>
          <cell r="N475">
            <v>2</v>
          </cell>
        </row>
        <row r="476">
          <cell r="G476" t="str">
            <v>64306-AFA1-9000-GY011</v>
          </cell>
          <cell r="L476" t="b">
            <v>1</v>
          </cell>
          <cell r="M476">
            <v>1</v>
          </cell>
          <cell r="N476">
            <v>1</v>
          </cell>
        </row>
        <row r="477">
          <cell r="G477" t="str">
            <v>64306-AFA1-9000-B004</v>
          </cell>
          <cell r="L477" t="b">
            <v>1</v>
          </cell>
          <cell r="M477">
            <v>1</v>
          </cell>
          <cell r="N477">
            <v>1</v>
          </cell>
        </row>
        <row r="478">
          <cell r="G478" t="str">
            <v>63021-M154-000001</v>
          </cell>
          <cell r="L478" t="b">
            <v>1</v>
          </cell>
          <cell r="M478">
            <v>1</v>
          </cell>
          <cell r="N478">
            <v>1</v>
          </cell>
        </row>
        <row r="479">
          <cell r="G479" t="str">
            <v>64305-AFA1-9000-B004</v>
          </cell>
          <cell r="L479" t="b">
            <v>1</v>
          </cell>
          <cell r="M479">
            <v>1</v>
          </cell>
          <cell r="N479">
            <v>1</v>
          </cell>
        </row>
        <row r="480">
          <cell r="G480" t="str">
            <v>62015-M154-010001</v>
          </cell>
          <cell r="L480" t="b">
            <v>1</v>
          </cell>
          <cell r="M480">
            <v>1</v>
          </cell>
          <cell r="N480">
            <v>1</v>
          </cell>
        </row>
        <row r="481">
          <cell r="G481" t="str">
            <v>64305-AFA1-9000-CR002/ 64305-AFA1-9000-CR001</v>
          </cell>
          <cell r="L481" t="b">
            <v>1</v>
          </cell>
          <cell r="M481">
            <v>1</v>
          </cell>
          <cell r="N481">
            <v>1</v>
          </cell>
        </row>
        <row r="482">
          <cell r="G482" t="str">
            <v>64305-AFA1-9000-GY011</v>
          </cell>
          <cell r="L482" t="b">
            <v>1</v>
          </cell>
          <cell r="M482">
            <v>1</v>
          </cell>
          <cell r="N482">
            <v>1</v>
          </cell>
        </row>
        <row r="483">
          <cell r="G483" t="str">
            <v>63009-M154-000018</v>
          </cell>
          <cell r="L483" t="b">
            <v>1</v>
          </cell>
          <cell r="M483">
            <v>2</v>
          </cell>
          <cell r="N483">
            <v>2</v>
          </cell>
        </row>
        <row r="484">
          <cell r="G484" t="str">
            <v>80104-AFA1-9000</v>
          </cell>
          <cell r="L484" t="b">
            <v>1</v>
          </cell>
          <cell r="M484">
            <v>5</v>
          </cell>
          <cell r="N484">
            <v>5</v>
          </cell>
        </row>
        <row r="485">
          <cell r="G485" t="str">
            <v>62020-M154-000001</v>
          </cell>
          <cell r="L485" t="b">
            <v>1</v>
          </cell>
          <cell r="M485">
            <v>1</v>
          </cell>
          <cell r="N485">
            <v>1</v>
          </cell>
        </row>
        <row r="486">
          <cell r="G486" t="str">
            <v>63003-M154-000001</v>
          </cell>
          <cell r="L486" t="b">
            <v>1</v>
          </cell>
          <cell r="M486">
            <v>2</v>
          </cell>
          <cell r="N486">
            <v>2</v>
          </cell>
        </row>
        <row r="487">
          <cell r="G487" t="str">
            <v>63019-M154-000001</v>
          </cell>
          <cell r="L487" t="b">
            <v>1</v>
          </cell>
          <cell r="M487">
            <v>1</v>
          </cell>
          <cell r="N487">
            <v>1</v>
          </cell>
        </row>
        <row r="488">
          <cell r="G488" t="str">
            <v>63018-M154-000001</v>
          </cell>
          <cell r="L488" t="b">
            <v>1</v>
          </cell>
          <cell r="M488">
            <v>1</v>
          </cell>
          <cell r="N488">
            <v>1</v>
          </cell>
        </row>
        <row r="489">
          <cell r="G489" t="str">
            <v>62021-M154-000001</v>
          </cell>
          <cell r="L489" t="b">
            <v>1</v>
          </cell>
          <cell r="M489">
            <v>1</v>
          </cell>
          <cell r="N489">
            <v>1</v>
          </cell>
        </row>
        <row r="490">
          <cell r="G490" t="str">
            <v>63002-M154-000001</v>
          </cell>
          <cell r="L490" t="b">
            <v>1</v>
          </cell>
          <cell r="M490">
            <v>2</v>
          </cell>
          <cell r="N490">
            <v>2</v>
          </cell>
        </row>
        <row r="491">
          <cell r="G491" t="str">
            <v>63003-M154-010001</v>
          </cell>
          <cell r="L491" t="b">
            <v>1</v>
          </cell>
          <cell r="M491">
            <v>2</v>
          </cell>
          <cell r="N491">
            <v>2</v>
          </cell>
        </row>
        <row r="492">
          <cell r="G492" t="str">
            <v>63002-M154-010001</v>
          </cell>
          <cell r="L492" t="b">
            <v>1</v>
          </cell>
          <cell r="M492">
            <v>2</v>
          </cell>
          <cell r="N492">
            <v>2</v>
          </cell>
        </row>
        <row r="493">
          <cell r="G493" t="str">
            <v>63024-M154-000001</v>
          </cell>
          <cell r="L493" t="b">
            <v>1</v>
          </cell>
          <cell r="M493">
            <v>1</v>
          </cell>
          <cell r="N493">
            <v>1</v>
          </cell>
        </row>
        <row r="494">
          <cell r="G494" t="str">
            <v>61101-AFA1-9000-B004</v>
          </cell>
          <cell r="L494" t="b">
            <v>1</v>
          </cell>
          <cell r="M494">
            <v>1</v>
          </cell>
          <cell r="N494">
            <v>1</v>
          </cell>
        </row>
        <row r="495">
          <cell r="G495" t="str">
            <v>71135-I1F1-000001</v>
          </cell>
          <cell r="L495" t="b">
            <v>1</v>
          </cell>
          <cell r="M495">
            <v>1</v>
          </cell>
          <cell r="N495">
            <v>1</v>
          </cell>
        </row>
        <row r="496">
          <cell r="G496" t="str">
            <v>85530-M154-000001</v>
          </cell>
          <cell r="L496" t="b">
            <v>1</v>
          </cell>
          <cell r="M496">
            <v>3</v>
          </cell>
          <cell r="N496">
            <v>3</v>
          </cell>
        </row>
        <row r="497">
          <cell r="G497" t="str">
            <v>07002-M154-000001</v>
          </cell>
          <cell r="L497" t="b">
            <v>1</v>
          </cell>
          <cell r="M497">
            <v>2</v>
          </cell>
          <cell r="N497">
            <v>2</v>
          </cell>
        </row>
        <row r="498">
          <cell r="G498" t="str">
            <v>81100-M954-0100</v>
          </cell>
          <cell r="L498" t="b">
            <v>1</v>
          </cell>
          <cell r="M498">
            <v>2</v>
          </cell>
          <cell r="N498">
            <v>2</v>
          </cell>
        </row>
        <row r="499">
          <cell r="G499" t="str">
            <v>61110-M154-000001</v>
          </cell>
          <cell r="L499" t="b">
            <v>1</v>
          </cell>
          <cell r="M499">
            <v>2</v>
          </cell>
          <cell r="N499">
            <v>2</v>
          </cell>
        </row>
        <row r="500">
          <cell r="G500" t="str">
            <v>72020-M154-000002</v>
          </cell>
          <cell r="L500" t="b">
            <v>1</v>
          </cell>
          <cell r="M500">
            <v>2</v>
          </cell>
          <cell r="N500">
            <v>2</v>
          </cell>
        </row>
        <row r="501">
          <cell r="G501" t="str">
            <v>5305P-M154-000003</v>
          </cell>
          <cell r="L501" t="b">
            <v>1</v>
          </cell>
          <cell r="M501">
            <v>5</v>
          </cell>
          <cell r="N501">
            <v>5</v>
          </cell>
        </row>
        <row r="502">
          <cell r="G502" t="str">
            <v>87360-M154-000001</v>
          </cell>
          <cell r="L502" t="b">
            <v>1</v>
          </cell>
          <cell r="M502">
            <v>3</v>
          </cell>
          <cell r="N502">
            <v>3</v>
          </cell>
        </row>
        <row r="503">
          <cell r="G503" t="str">
            <v>63006-M154-000001</v>
          </cell>
          <cell r="L503" t="b">
            <v>1</v>
          </cell>
          <cell r="M503">
            <v>2</v>
          </cell>
          <cell r="N503">
            <v>2</v>
          </cell>
        </row>
        <row r="504">
          <cell r="G504" t="str">
            <v>62008-I1F1-000002</v>
          </cell>
          <cell r="L504" t="b">
            <v>1</v>
          </cell>
          <cell r="M504">
            <v>1</v>
          </cell>
          <cell r="N504">
            <v>1</v>
          </cell>
        </row>
        <row r="505">
          <cell r="G505" t="str">
            <v>5320T-M154-000003</v>
          </cell>
          <cell r="L505" t="b">
            <v>1</v>
          </cell>
          <cell r="M505">
            <v>1</v>
          </cell>
          <cell r="N505">
            <v>1</v>
          </cell>
        </row>
        <row r="506">
          <cell r="G506" t="str">
            <v>51222-M154-000002</v>
          </cell>
          <cell r="L506" t="b">
            <v>1</v>
          </cell>
          <cell r="M506">
            <v>2</v>
          </cell>
          <cell r="N506">
            <v>2</v>
          </cell>
        </row>
        <row r="507">
          <cell r="G507" t="str">
            <v>84003-M154-000002</v>
          </cell>
          <cell r="L507" t="b">
            <v>1</v>
          </cell>
          <cell r="M507">
            <v>2</v>
          </cell>
          <cell r="N507">
            <v>2</v>
          </cell>
        </row>
        <row r="508">
          <cell r="G508" t="str">
            <v>32280-I1F1-000002</v>
          </cell>
          <cell r="L508" t="b">
            <v>1</v>
          </cell>
          <cell r="M508">
            <v>4</v>
          </cell>
          <cell r="N508">
            <v>4</v>
          </cell>
        </row>
        <row r="509">
          <cell r="G509" t="str">
            <v>64301-AFA1-9000-GY011</v>
          </cell>
          <cell r="L509" t="b">
            <v>1</v>
          </cell>
          <cell r="M509">
            <v>1</v>
          </cell>
          <cell r="N509">
            <v>1</v>
          </cell>
        </row>
        <row r="510">
          <cell r="G510" t="str">
            <v>8370-AFA1-9000-W002/8370-AFA1-9000-CR001</v>
          </cell>
          <cell r="L510" t="b">
            <v>1</v>
          </cell>
          <cell r="M510">
            <v>1</v>
          </cell>
          <cell r="N510">
            <v>1</v>
          </cell>
        </row>
        <row r="511">
          <cell r="G511" t="str">
            <v>62002-M154-000005</v>
          </cell>
          <cell r="L511" t="b">
            <v>1</v>
          </cell>
          <cell r="M511">
            <v>2</v>
          </cell>
          <cell r="N511">
            <v>2</v>
          </cell>
        </row>
        <row r="512">
          <cell r="G512" t="str">
            <v>63012-M154-000001</v>
          </cell>
          <cell r="L512" t="b">
            <v>1</v>
          </cell>
          <cell r="M512">
            <v>2</v>
          </cell>
          <cell r="N512">
            <v>2</v>
          </cell>
        </row>
        <row r="513">
          <cell r="G513" t="str">
            <v>63020-M154-000001</v>
          </cell>
          <cell r="L513" t="b">
            <v>1</v>
          </cell>
          <cell r="M513">
            <v>1</v>
          </cell>
          <cell r="N513">
            <v>1</v>
          </cell>
        </row>
        <row r="514">
          <cell r="G514" t="str">
            <v>62005-M154-000001</v>
          </cell>
          <cell r="L514" t="b">
            <v>1</v>
          </cell>
          <cell r="M514">
            <v>1</v>
          </cell>
          <cell r="N514">
            <v>1</v>
          </cell>
        </row>
        <row r="515">
          <cell r="G515" t="str">
            <v>53205-AFA1-9000-R002</v>
          </cell>
          <cell r="L515" t="b">
            <v>1</v>
          </cell>
          <cell r="M515">
            <v>1</v>
          </cell>
          <cell r="N515">
            <v>1</v>
          </cell>
        </row>
        <row r="516">
          <cell r="G516" t="str">
            <v>51203-M154-000001</v>
          </cell>
          <cell r="L516" t="e">
            <v>#N/A</v>
          </cell>
          <cell r="M516" t="e">
            <v>#N/A</v>
          </cell>
          <cell r="N516">
            <v>0</v>
          </cell>
        </row>
        <row r="517">
          <cell r="G517" t="str">
            <v>51103-M154-000001</v>
          </cell>
          <cell r="L517" t="e">
            <v>#N/A</v>
          </cell>
          <cell r="M517" t="e">
            <v>#N/A</v>
          </cell>
          <cell r="N517">
            <v>0</v>
          </cell>
        </row>
        <row r="518">
          <cell r="G518" t="str">
            <v>63016-M154-000001</v>
          </cell>
          <cell r="L518" t="b">
            <v>1</v>
          </cell>
          <cell r="M518">
            <v>2</v>
          </cell>
          <cell r="N518">
            <v>2</v>
          </cell>
        </row>
        <row r="519">
          <cell r="G519" t="str">
            <v>64306-AFA1-9000-CR001</v>
          </cell>
          <cell r="L519" t="b">
            <v>1</v>
          </cell>
          <cell r="M519">
            <v>1</v>
          </cell>
          <cell r="N519">
            <v>1</v>
          </cell>
        </row>
        <row r="520">
          <cell r="G520" t="str">
            <v>53205-AFA1-9000-B004</v>
          </cell>
          <cell r="L520" t="b">
            <v>1</v>
          </cell>
          <cell r="M520">
            <v>1</v>
          </cell>
          <cell r="N520">
            <v>1</v>
          </cell>
        </row>
        <row r="521">
          <cell r="G521" t="str">
            <v>17970-0000-040002</v>
          </cell>
          <cell r="L521" t="b">
            <v>1</v>
          </cell>
          <cell r="M521">
            <v>2</v>
          </cell>
          <cell r="N521">
            <v>2</v>
          </cell>
        </row>
        <row r="522">
          <cell r="G522" t="str">
            <v>63001-M154-000002</v>
          </cell>
          <cell r="L522" t="b">
            <v>1</v>
          </cell>
          <cell r="M522">
            <v>2</v>
          </cell>
          <cell r="N522">
            <v>2</v>
          </cell>
        </row>
        <row r="523">
          <cell r="G523" t="str">
            <v>69120-M154-010001</v>
          </cell>
          <cell r="L523" t="b">
            <v>1</v>
          </cell>
          <cell r="M523">
            <v>1</v>
          </cell>
          <cell r="N523">
            <v>1</v>
          </cell>
        </row>
        <row r="524">
          <cell r="G524" t="str">
            <v>17910-0000-040002L</v>
          </cell>
          <cell r="L524" t="b">
            <v>1</v>
          </cell>
          <cell r="M524">
            <v>0</v>
          </cell>
          <cell r="N524">
            <v>0</v>
          </cell>
        </row>
        <row r="525">
          <cell r="G525" t="str">
            <v>72313-I1F1-000003</v>
          </cell>
          <cell r="L525" t="e">
            <v>#N/A</v>
          </cell>
          <cell r="M525" t="e">
            <v>#N/A</v>
          </cell>
          <cell r="N525">
            <v>0</v>
          </cell>
        </row>
        <row r="526">
          <cell r="G526" t="str">
            <v>adv1200</v>
          </cell>
          <cell r="L526" t="b">
            <v>1</v>
          </cell>
          <cell r="M526">
            <v>7</v>
          </cell>
          <cell r="N526">
            <v>7</v>
          </cell>
        </row>
        <row r="527">
          <cell r="G527" t="str">
            <v>12V 7Ah</v>
          </cell>
          <cell r="L527" t="b">
            <v>0</v>
          </cell>
          <cell r="M527">
            <v>0</v>
          </cell>
          <cell r="N527">
            <v>5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U2299"/>
  <sheetViews>
    <sheetView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2286" sqref="C2286"/>
    </sheetView>
  </sheetViews>
  <sheetFormatPr defaultRowHeight="15" x14ac:dyDescent="0.25"/>
  <cols>
    <col min="1" max="1" width="4.85546875" customWidth="1"/>
    <col min="2" max="2" width="17.85546875" customWidth="1"/>
    <col min="3" max="3" width="22.28515625" style="43" customWidth="1"/>
    <col min="4" max="4" width="33.85546875" style="43" customWidth="1"/>
    <col min="5" max="5" width="16" customWidth="1"/>
    <col min="6" max="6" width="6.140625" customWidth="1"/>
    <col min="7" max="7" width="19.5703125" customWidth="1"/>
    <col min="8" max="8" width="14.140625" customWidth="1"/>
    <col min="9" max="13" width="12.5703125" customWidth="1"/>
    <col min="14" max="14" width="10.28515625" customWidth="1"/>
    <col min="15" max="15" width="5.42578125" customWidth="1"/>
    <col min="16" max="16" width="12.5703125" customWidth="1"/>
    <col min="17" max="17" width="9.7109375" customWidth="1"/>
    <col min="18" max="18" width="10.140625" customWidth="1"/>
    <col min="19" max="19" width="10.7109375" customWidth="1"/>
    <col min="20" max="20" width="25.5703125" customWidth="1"/>
  </cols>
  <sheetData>
    <row r="1" spans="1:21" x14ac:dyDescent="0.25">
      <c r="A1" s="52" t="s">
        <v>3874</v>
      </c>
      <c r="B1" s="52"/>
      <c r="C1" s="42"/>
      <c r="D1" s="9"/>
      <c r="E1" s="40"/>
      <c r="F1" s="40"/>
      <c r="G1" s="58"/>
      <c r="H1" s="1" t="s">
        <v>0</v>
      </c>
      <c r="I1" s="39" t="s">
        <v>3938</v>
      </c>
      <c r="J1" s="39"/>
      <c r="K1" s="39"/>
      <c r="L1" s="39"/>
      <c r="M1" s="39"/>
      <c r="N1" s="2" t="s">
        <v>3939</v>
      </c>
      <c r="O1" s="2"/>
      <c r="P1" s="3" t="s">
        <v>1</v>
      </c>
      <c r="Q1" s="65"/>
      <c r="R1" s="9"/>
      <c r="S1" s="60"/>
      <c r="T1" s="9"/>
      <c r="U1" s="43"/>
    </row>
    <row r="2" spans="1:21" ht="38.25" customHeight="1" x14ac:dyDescent="0.25">
      <c r="A2" s="4" t="s">
        <v>2</v>
      </c>
      <c r="B2" s="4"/>
      <c r="C2" s="4" t="s">
        <v>3</v>
      </c>
      <c r="D2" s="4" t="s">
        <v>4</v>
      </c>
      <c r="E2" s="4" t="s">
        <v>5</v>
      </c>
      <c r="F2" s="4" t="s">
        <v>12</v>
      </c>
      <c r="G2" s="4" t="s">
        <v>13</v>
      </c>
      <c r="H2" s="5" t="s">
        <v>3857</v>
      </c>
      <c r="I2" s="4" t="s">
        <v>6</v>
      </c>
      <c r="J2" s="151"/>
      <c r="K2" s="4"/>
      <c r="L2" s="4" t="s">
        <v>4148</v>
      </c>
      <c r="M2" s="4" t="s">
        <v>9</v>
      </c>
      <c r="N2" s="5" t="s">
        <v>7</v>
      </c>
      <c r="O2" s="5" t="s">
        <v>3866</v>
      </c>
      <c r="P2" s="4" t="s">
        <v>8</v>
      </c>
      <c r="Q2" s="4" t="s">
        <v>9</v>
      </c>
      <c r="R2" s="6" t="s">
        <v>1</v>
      </c>
      <c r="S2" s="61" t="s">
        <v>10</v>
      </c>
      <c r="T2" s="4" t="s">
        <v>11</v>
      </c>
    </row>
    <row r="3" spans="1:21" hidden="1" x14ac:dyDescent="0.25">
      <c r="A3" s="7">
        <v>1</v>
      </c>
      <c r="B3" s="7" t="str">
        <f>TRIM(C3)</f>
        <v>B073969</v>
      </c>
      <c r="C3" s="9" t="s">
        <v>303</v>
      </c>
      <c r="D3" s="9" t="s">
        <v>2070</v>
      </c>
      <c r="E3" s="9" t="s">
        <v>33</v>
      </c>
      <c r="F3" s="7" t="s">
        <v>141</v>
      </c>
      <c r="G3" s="46">
        <v>0.39</v>
      </c>
      <c r="H3" s="11">
        <v>29</v>
      </c>
      <c r="I3" s="11">
        <v>29</v>
      </c>
      <c r="J3" s="11">
        <f>VLOOKUP(B3,'[1]Jan''24 (3)'!$G$4:$T$2414,14,0)</f>
        <v>11.31</v>
      </c>
      <c r="K3" s="11">
        <f>J3-I3</f>
        <v>-17.689999999999998</v>
      </c>
      <c r="L3" s="11" t="b">
        <f>J3=I3</f>
        <v>0</v>
      </c>
      <c r="M3" s="11" t="b">
        <f>I3=L3</f>
        <v>0</v>
      </c>
      <c r="N3" s="8">
        <v>45310</v>
      </c>
      <c r="O3" s="8" t="s">
        <v>3873</v>
      </c>
      <c r="P3" s="7"/>
      <c r="Q3" s="7" t="b">
        <f>H3=I3</f>
        <v>1</v>
      </c>
      <c r="R3" s="7"/>
      <c r="S3" s="11">
        <f>H3-I3</f>
        <v>0</v>
      </c>
      <c r="T3" s="59"/>
    </row>
    <row r="4" spans="1:21" s="139" customFormat="1" hidden="1" x14ac:dyDescent="0.25">
      <c r="A4" s="134">
        <v>2</v>
      </c>
      <c r="B4" s="7" t="str">
        <f t="shared" ref="B4:B67" si="0">TRIM(C4)</f>
        <v>B074170</v>
      </c>
      <c r="C4" s="135" t="s">
        <v>31</v>
      </c>
      <c r="D4" s="135" t="s">
        <v>32</v>
      </c>
      <c r="E4" s="135" t="s">
        <v>33</v>
      </c>
      <c r="F4" s="134" t="s">
        <v>141</v>
      </c>
      <c r="G4" s="136">
        <v>3.83</v>
      </c>
      <c r="H4" s="137">
        <v>1</v>
      </c>
      <c r="I4" s="137">
        <v>1</v>
      </c>
      <c r="J4" s="11">
        <f>VLOOKUP(B4,'[1]Jan''24 (3)'!$G$4:$T$2414,14,0)</f>
        <v>3.83</v>
      </c>
      <c r="K4" s="11">
        <f t="shared" ref="K4:K67" si="1">J4-I4</f>
        <v>2.83</v>
      </c>
      <c r="L4" s="11" t="b">
        <f t="shared" ref="L4:L67" si="2">J4=I4</f>
        <v>0</v>
      </c>
      <c r="M4" s="137" t="b">
        <f t="shared" ref="M4:M67" si="3">I4=L4</f>
        <v>0</v>
      </c>
      <c r="N4" s="138">
        <v>45309</v>
      </c>
      <c r="O4" s="138" t="s">
        <v>3873</v>
      </c>
      <c r="P4" s="134"/>
      <c r="Q4" s="134" t="b">
        <f t="shared" ref="Q4:Q67" si="4">H4=I4</f>
        <v>1</v>
      </c>
      <c r="R4" s="134"/>
      <c r="S4" s="137">
        <f t="shared" ref="S4:S67" si="5">H4-I4</f>
        <v>0</v>
      </c>
      <c r="T4" s="135"/>
    </row>
    <row r="5" spans="1:21" hidden="1" x14ac:dyDescent="0.25">
      <c r="A5" s="7">
        <v>3</v>
      </c>
      <c r="B5" s="7" t="str">
        <f t="shared" si="0"/>
        <v>8771</v>
      </c>
      <c r="C5" s="9">
        <v>8771</v>
      </c>
      <c r="D5" s="9" t="s">
        <v>2071</v>
      </c>
      <c r="E5" s="9" t="s">
        <v>33</v>
      </c>
      <c r="F5" s="7" t="s">
        <v>141</v>
      </c>
      <c r="G5" s="46">
        <v>0.14000000000000001</v>
      </c>
      <c r="H5" s="11">
        <f>23-1</f>
        <v>22</v>
      </c>
      <c r="I5" s="11">
        <v>22</v>
      </c>
      <c r="J5" s="11">
        <f>VLOOKUP(B5,'[1]Jan''24 (3)'!$G$4:$T$2414,14,0)</f>
        <v>3.08</v>
      </c>
      <c r="K5" s="11">
        <f t="shared" si="1"/>
        <v>-18.920000000000002</v>
      </c>
      <c r="L5" s="11" t="b">
        <f t="shared" si="2"/>
        <v>0</v>
      </c>
      <c r="M5" s="11" t="b">
        <f t="shared" si="3"/>
        <v>0</v>
      </c>
      <c r="N5" s="8">
        <v>45309</v>
      </c>
      <c r="O5" s="8" t="s">
        <v>3877</v>
      </c>
      <c r="P5" s="7"/>
      <c r="Q5" s="7" t="b">
        <f t="shared" si="4"/>
        <v>1</v>
      </c>
      <c r="R5" s="7"/>
      <c r="S5" s="11">
        <f t="shared" si="5"/>
        <v>0</v>
      </c>
      <c r="T5" s="9" t="s">
        <v>3968</v>
      </c>
    </row>
    <row r="6" spans="1:21" hidden="1" x14ac:dyDescent="0.25">
      <c r="A6" s="7">
        <v>4</v>
      </c>
      <c r="B6" s="7" t="str">
        <f t="shared" si="0"/>
        <v>20359</v>
      </c>
      <c r="C6" s="9">
        <v>20359</v>
      </c>
      <c r="D6" s="9" t="s">
        <v>117</v>
      </c>
      <c r="E6" s="9" t="s">
        <v>33</v>
      </c>
      <c r="F6" s="7" t="s">
        <v>141</v>
      </c>
      <c r="G6" s="46">
        <v>0.23</v>
      </c>
      <c r="H6" s="11">
        <f>7-1</f>
        <v>6</v>
      </c>
      <c r="I6" s="11">
        <v>6</v>
      </c>
      <c r="J6" s="11">
        <f>VLOOKUP(B6,'[1]Jan''24 (3)'!$G$4:$T$2414,14,0)</f>
        <v>1.3800000000000001</v>
      </c>
      <c r="K6" s="11">
        <f t="shared" si="1"/>
        <v>-4.62</v>
      </c>
      <c r="L6" s="11" t="b">
        <f t="shared" si="2"/>
        <v>0</v>
      </c>
      <c r="M6" s="11" t="b">
        <f t="shared" si="3"/>
        <v>0</v>
      </c>
      <c r="N6" s="8">
        <v>45310</v>
      </c>
      <c r="O6" s="8" t="s">
        <v>3877</v>
      </c>
      <c r="P6" s="7"/>
      <c r="Q6" s="7" t="b">
        <f t="shared" si="4"/>
        <v>1</v>
      </c>
      <c r="R6" s="7"/>
      <c r="S6" s="11">
        <f t="shared" si="5"/>
        <v>0</v>
      </c>
      <c r="T6" s="9" t="s">
        <v>3968</v>
      </c>
    </row>
    <row r="7" spans="1:21" hidden="1" x14ac:dyDescent="0.25">
      <c r="A7" s="7">
        <v>5</v>
      </c>
      <c r="B7" s="7" t="str">
        <f t="shared" si="0"/>
        <v>74414</v>
      </c>
      <c r="C7" s="9">
        <v>74414</v>
      </c>
      <c r="D7" s="9" t="s">
        <v>2072</v>
      </c>
      <c r="E7" s="9" t="s">
        <v>33</v>
      </c>
      <c r="F7" s="7" t="s">
        <v>141</v>
      </c>
      <c r="G7" s="46">
        <v>0.17</v>
      </c>
      <c r="H7" s="11">
        <v>26</v>
      </c>
      <c r="I7" s="11">
        <v>26</v>
      </c>
      <c r="J7" s="11">
        <f>VLOOKUP(B7,'[1]Jan''24 (3)'!$G$4:$T$2414,14,0)</f>
        <v>4.42</v>
      </c>
      <c r="K7" s="11">
        <f t="shared" si="1"/>
        <v>-21.58</v>
      </c>
      <c r="L7" s="11" t="b">
        <f t="shared" si="2"/>
        <v>0</v>
      </c>
      <c r="M7" s="11" t="b">
        <f t="shared" si="3"/>
        <v>0</v>
      </c>
      <c r="N7" s="8">
        <v>45310</v>
      </c>
      <c r="O7" s="8" t="s">
        <v>3873</v>
      </c>
      <c r="P7" s="7"/>
      <c r="Q7" s="7" t="b">
        <f t="shared" si="4"/>
        <v>1</v>
      </c>
      <c r="R7" s="7"/>
      <c r="S7" s="11">
        <f t="shared" si="5"/>
        <v>0</v>
      </c>
      <c r="T7" s="9"/>
    </row>
    <row r="8" spans="1:21" hidden="1" x14ac:dyDescent="0.25">
      <c r="A8" s="7">
        <v>6</v>
      </c>
      <c r="B8" s="7" t="str">
        <f t="shared" si="0"/>
        <v>75708</v>
      </c>
      <c r="C8" s="9">
        <v>75708</v>
      </c>
      <c r="D8" s="9" t="s">
        <v>2073</v>
      </c>
      <c r="E8" s="9" t="s">
        <v>33</v>
      </c>
      <c r="F8" s="7" t="s">
        <v>141</v>
      </c>
      <c r="G8" s="46">
        <v>0.47</v>
      </c>
      <c r="H8" s="11">
        <v>10</v>
      </c>
      <c r="I8" s="11">
        <v>10</v>
      </c>
      <c r="J8" s="11">
        <f>VLOOKUP(B8,'[1]Jan''24 (3)'!$G$4:$T$2414,14,0)</f>
        <v>4.6999999999999993</v>
      </c>
      <c r="K8" s="11">
        <f t="shared" si="1"/>
        <v>-5.3000000000000007</v>
      </c>
      <c r="L8" s="11" t="b">
        <f t="shared" si="2"/>
        <v>0</v>
      </c>
      <c r="M8" s="11" t="b">
        <f t="shared" si="3"/>
        <v>0</v>
      </c>
      <c r="N8" s="8">
        <v>45309</v>
      </c>
      <c r="O8" s="8" t="s">
        <v>3877</v>
      </c>
      <c r="P8" s="7"/>
      <c r="Q8" s="7" t="b">
        <f t="shared" si="4"/>
        <v>1</v>
      </c>
      <c r="R8" s="7"/>
      <c r="S8" s="11">
        <f t="shared" si="5"/>
        <v>0</v>
      </c>
      <c r="T8" s="9"/>
    </row>
    <row r="9" spans="1:21" hidden="1" x14ac:dyDescent="0.25">
      <c r="A9" s="7">
        <v>7</v>
      </c>
      <c r="B9" s="7" t="str">
        <f t="shared" si="0"/>
        <v>107718</v>
      </c>
      <c r="C9" s="9">
        <v>107718</v>
      </c>
      <c r="D9" s="9" t="s">
        <v>34</v>
      </c>
      <c r="E9" s="9" t="s">
        <v>33</v>
      </c>
      <c r="F9" s="7" t="s">
        <v>141</v>
      </c>
      <c r="G9" s="46">
        <v>0.84</v>
      </c>
      <c r="H9" s="11">
        <v>134</v>
      </c>
      <c r="I9" s="11">
        <f>62*2+10</f>
        <v>134</v>
      </c>
      <c r="J9" s="11">
        <f>VLOOKUP(B9,'[1]Jan''24 (3)'!$G$4:$T$2414,14,0)</f>
        <v>112.56</v>
      </c>
      <c r="K9" s="11">
        <f t="shared" si="1"/>
        <v>-21.439999999999998</v>
      </c>
      <c r="L9" s="11" t="b">
        <f t="shared" si="2"/>
        <v>0</v>
      </c>
      <c r="M9" s="11" t="b">
        <f t="shared" si="3"/>
        <v>0</v>
      </c>
      <c r="N9" s="8">
        <v>45313</v>
      </c>
      <c r="O9" s="8" t="s">
        <v>3877</v>
      </c>
      <c r="P9" s="7"/>
      <c r="Q9" s="7" t="b">
        <f t="shared" si="4"/>
        <v>1</v>
      </c>
      <c r="R9" s="7"/>
      <c r="S9" s="11">
        <f t="shared" si="5"/>
        <v>0</v>
      </c>
      <c r="T9" s="9"/>
    </row>
    <row r="10" spans="1:21" hidden="1" x14ac:dyDescent="0.25">
      <c r="A10" s="7">
        <v>8</v>
      </c>
      <c r="B10" s="7" t="str">
        <f t="shared" si="0"/>
        <v>109117</v>
      </c>
      <c r="C10" s="9">
        <v>109117</v>
      </c>
      <c r="D10" s="9" t="s">
        <v>2074</v>
      </c>
      <c r="E10" s="9" t="s">
        <v>33</v>
      </c>
      <c r="F10" s="7" t="s">
        <v>141</v>
      </c>
      <c r="G10" s="46">
        <v>0.8</v>
      </c>
      <c r="H10" s="11">
        <v>16</v>
      </c>
      <c r="I10" s="11">
        <v>16</v>
      </c>
      <c r="J10" s="11">
        <f>VLOOKUP(B10,'[1]Jan''24 (3)'!$G$4:$T$2414,14,0)</f>
        <v>12.8</v>
      </c>
      <c r="K10" s="11">
        <f t="shared" si="1"/>
        <v>-3.1999999999999993</v>
      </c>
      <c r="L10" s="11" t="b">
        <f t="shared" si="2"/>
        <v>0</v>
      </c>
      <c r="M10" s="11" t="b">
        <f t="shared" si="3"/>
        <v>0</v>
      </c>
      <c r="N10" s="8">
        <v>45309</v>
      </c>
      <c r="O10" s="8" t="s">
        <v>3877</v>
      </c>
      <c r="P10" s="7"/>
      <c r="Q10" s="7" t="b">
        <f t="shared" si="4"/>
        <v>1</v>
      </c>
      <c r="R10" s="7"/>
      <c r="S10" s="11">
        <f t="shared" si="5"/>
        <v>0</v>
      </c>
      <c r="T10" s="9"/>
    </row>
    <row r="11" spans="1:21" hidden="1" x14ac:dyDescent="0.25">
      <c r="A11" s="7">
        <v>9</v>
      </c>
      <c r="B11" s="7" t="str">
        <f t="shared" si="0"/>
        <v>136434</v>
      </c>
      <c r="C11" s="9">
        <v>136434</v>
      </c>
      <c r="D11" s="9" t="s">
        <v>35</v>
      </c>
      <c r="E11" s="9" t="s">
        <v>33</v>
      </c>
      <c r="F11" s="7" t="s">
        <v>141</v>
      </c>
      <c r="G11" s="46">
        <v>0.14000000000000001</v>
      </c>
      <c r="H11" s="11">
        <v>5</v>
      </c>
      <c r="I11" s="11">
        <v>5</v>
      </c>
      <c r="J11" s="11">
        <f>VLOOKUP(B11,'[1]Jan''24 (3)'!$G$4:$T$2414,14,0)</f>
        <v>0.70000000000000007</v>
      </c>
      <c r="K11" s="11">
        <f t="shared" si="1"/>
        <v>-4.3</v>
      </c>
      <c r="L11" s="11" t="b">
        <f t="shared" si="2"/>
        <v>0</v>
      </c>
      <c r="M11" s="11" t="b">
        <f t="shared" si="3"/>
        <v>0</v>
      </c>
      <c r="N11" s="8">
        <v>45309</v>
      </c>
      <c r="O11" s="8" t="s">
        <v>3877</v>
      </c>
      <c r="P11" s="7"/>
      <c r="Q11" s="7" t="b">
        <f t="shared" si="4"/>
        <v>1</v>
      </c>
      <c r="R11" s="7"/>
      <c r="S11" s="11">
        <f t="shared" si="5"/>
        <v>0</v>
      </c>
      <c r="T11" s="9"/>
    </row>
    <row r="12" spans="1:21" hidden="1" x14ac:dyDescent="0.25">
      <c r="A12" s="7">
        <v>10</v>
      </c>
      <c r="B12" s="7" t="str">
        <f t="shared" si="0"/>
        <v>137235</v>
      </c>
      <c r="C12" s="9">
        <v>137235</v>
      </c>
      <c r="D12" s="9" t="s">
        <v>156</v>
      </c>
      <c r="E12" s="9" t="s">
        <v>33</v>
      </c>
      <c r="F12" s="7" t="s">
        <v>141</v>
      </c>
      <c r="G12" s="46">
        <v>0.74</v>
      </c>
      <c r="H12" s="11">
        <v>69</v>
      </c>
      <c r="I12" s="11">
        <v>69</v>
      </c>
      <c r="J12" s="11">
        <f>VLOOKUP(B12,'[1]Jan''24 (3)'!$G$4:$T$2414,14,0)</f>
        <v>51.06</v>
      </c>
      <c r="K12" s="11">
        <f t="shared" si="1"/>
        <v>-17.939999999999998</v>
      </c>
      <c r="L12" s="11" t="b">
        <f t="shared" si="2"/>
        <v>0</v>
      </c>
      <c r="M12" s="11" t="b">
        <f t="shared" si="3"/>
        <v>0</v>
      </c>
      <c r="N12" s="8">
        <v>45310</v>
      </c>
      <c r="O12" s="8" t="s">
        <v>3873</v>
      </c>
      <c r="P12" s="7"/>
      <c r="Q12" s="7" t="b">
        <f t="shared" si="4"/>
        <v>1</v>
      </c>
      <c r="R12" s="7"/>
      <c r="S12" s="11">
        <f t="shared" si="5"/>
        <v>0</v>
      </c>
      <c r="T12" s="9"/>
    </row>
    <row r="13" spans="1:21" hidden="1" x14ac:dyDescent="0.25">
      <c r="A13" s="7">
        <v>11</v>
      </c>
      <c r="B13" s="7" t="str">
        <f t="shared" si="0"/>
        <v>183511</v>
      </c>
      <c r="C13" s="9">
        <v>183511</v>
      </c>
      <c r="D13" s="9" t="s">
        <v>35</v>
      </c>
      <c r="E13" s="9" t="s">
        <v>33</v>
      </c>
      <c r="F13" s="7" t="s">
        <v>141</v>
      </c>
      <c r="G13" s="46">
        <v>0.14000000000000001</v>
      </c>
      <c r="H13" s="11">
        <v>14</v>
      </c>
      <c r="I13" s="11">
        <v>14</v>
      </c>
      <c r="J13" s="11">
        <f>VLOOKUP(B13,'[1]Jan''24 (3)'!$G$4:$T$2414,14,0)</f>
        <v>1.9600000000000002</v>
      </c>
      <c r="K13" s="11">
        <f t="shared" si="1"/>
        <v>-12.04</v>
      </c>
      <c r="L13" s="11" t="b">
        <f t="shared" si="2"/>
        <v>0</v>
      </c>
      <c r="M13" s="11" t="b">
        <f t="shared" si="3"/>
        <v>0</v>
      </c>
      <c r="N13" s="8">
        <v>45309</v>
      </c>
      <c r="O13" s="8" t="s">
        <v>3877</v>
      </c>
      <c r="P13" s="7"/>
      <c r="Q13" s="7" t="b">
        <f t="shared" si="4"/>
        <v>1</v>
      </c>
      <c r="R13" s="7"/>
      <c r="S13" s="11">
        <f t="shared" si="5"/>
        <v>0</v>
      </c>
      <c r="T13" s="9"/>
    </row>
    <row r="14" spans="1:21" hidden="1" x14ac:dyDescent="0.25">
      <c r="A14" s="7">
        <v>12</v>
      </c>
      <c r="B14" s="7" t="str">
        <f t="shared" si="0"/>
        <v>196302</v>
      </c>
      <c r="C14" s="9">
        <v>196302</v>
      </c>
      <c r="D14" s="9" t="s">
        <v>35</v>
      </c>
      <c r="E14" s="9" t="s">
        <v>33</v>
      </c>
      <c r="F14" s="7" t="s">
        <v>141</v>
      </c>
      <c r="G14" s="46">
        <v>0.22</v>
      </c>
      <c r="H14" s="11">
        <v>19</v>
      </c>
      <c r="I14" s="11">
        <v>19</v>
      </c>
      <c r="J14" s="11">
        <f>VLOOKUP(B14,'[1]Jan''24 (3)'!$G$4:$T$2414,14,0)</f>
        <v>4.18</v>
      </c>
      <c r="K14" s="11">
        <f t="shared" si="1"/>
        <v>-14.82</v>
      </c>
      <c r="L14" s="11" t="b">
        <f t="shared" si="2"/>
        <v>0</v>
      </c>
      <c r="M14" s="11" t="b">
        <f t="shared" si="3"/>
        <v>0</v>
      </c>
      <c r="N14" s="8">
        <v>45309</v>
      </c>
      <c r="O14" s="8" t="s">
        <v>3877</v>
      </c>
      <c r="P14" s="7"/>
      <c r="Q14" s="7" t="b">
        <f t="shared" si="4"/>
        <v>1</v>
      </c>
      <c r="R14" s="7"/>
      <c r="S14" s="11">
        <f t="shared" si="5"/>
        <v>0</v>
      </c>
      <c r="T14" s="9"/>
    </row>
    <row r="15" spans="1:21" hidden="1" x14ac:dyDescent="0.25">
      <c r="A15" s="7">
        <v>13</v>
      </c>
      <c r="B15" s="7" t="str">
        <f t="shared" si="0"/>
        <v>567992</v>
      </c>
      <c r="C15" s="9">
        <v>567992</v>
      </c>
      <c r="D15" s="9" t="s">
        <v>284</v>
      </c>
      <c r="E15" s="9" t="s">
        <v>33</v>
      </c>
      <c r="F15" s="7" t="s">
        <v>141</v>
      </c>
      <c r="G15" s="46">
        <v>2.6</v>
      </c>
      <c r="H15" s="11">
        <v>5</v>
      </c>
      <c r="I15" s="11">
        <v>5</v>
      </c>
      <c r="J15" s="11">
        <f>VLOOKUP(B15,'[1]Jan''24 (3)'!$G$4:$T$2414,14,0)</f>
        <v>13</v>
      </c>
      <c r="K15" s="11">
        <f t="shared" si="1"/>
        <v>8</v>
      </c>
      <c r="L15" s="11" t="b">
        <f t="shared" si="2"/>
        <v>0</v>
      </c>
      <c r="M15" s="11" t="b">
        <f t="shared" si="3"/>
        <v>0</v>
      </c>
      <c r="N15" s="8">
        <v>45310</v>
      </c>
      <c r="O15" s="8" t="s">
        <v>3873</v>
      </c>
      <c r="P15" s="7"/>
      <c r="Q15" s="7" t="b">
        <f t="shared" si="4"/>
        <v>1</v>
      </c>
      <c r="R15" s="7"/>
      <c r="S15" s="11">
        <f t="shared" si="5"/>
        <v>0</v>
      </c>
      <c r="T15" s="9"/>
    </row>
    <row r="16" spans="1:21" hidden="1" x14ac:dyDescent="0.25">
      <c r="A16" s="7">
        <v>14</v>
      </c>
      <c r="B16" s="7" t="str">
        <f t="shared" si="0"/>
        <v>567993</v>
      </c>
      <c r="C16" s="9">
        <v>567993</v>
      </c>
      <c r="D16" s="9" t="s">
        <v>72</v>
      </c>
      <c r="E16" s="9" t="s">
        <v>33</v>
      </c>
      <c r="F16" s="7" t="s">
        <v>141</v>
      </c>
      <c r="G16" s="46">
        <v>1.28</v>
      </c>
      <c r="H16" s="11">
        <v>4</v>
      </c>
      <c r="I16" s="11">
        <v>4</v>
      </c>
      <c r="J16" s="11">
        <f>VLOOKUP(B16,'[1]Jan''24 (3)'!$G$4:$T$2414,14,0)</f>
        <v>5.12</v>
      </c>
      <c r="K16" s="11">
        <f t="shared" si="1"/>
        <v>1.1200000000000001</v>
      </c>
      <c r="L16" s="11" t="b">
        <f t="shared" si="2"/>
        <v>0</v>
      </c>
      <c r="M16" s="11" t="b">
        <f t="shared" si="3"/>
        <v>0</v>
      </c>
      <c r="N16" s="8">
        <v>45310</v>
      </c>
      <c r="O16" s="8" t="s">
        <v>3873</v>
      </c>
      <c r="P16" s="7"/>
      <c r="Q16" s="7" t="b">
        <f t="shared" si="4"/>
        <v>1</v>
      </c>
      <c r="R16" s="7"/>
      <c r="S16" s="11">
        <f t="shared" si="5"/>
        <v>0</v>
      </c>
      <c r="T16" s="9"/>
    </row>
    <row r="17" spans="1:20" hidden="1" x14ac:dyDescent="0.25">
      <c r="A17" s="7">
        <v>15</v>
      </c>
      <c r="B17" s="7" t="str">
        <f t="shared" si="0"/>
        <v>568289</v>
      </c>
      <c r="C17" s="9">
        <v>568289</v>
      </c>
      <c r="D17" s="9" t="s">
        <v>2075</v>
      </c>
      <c r="E17" s="9" t="s">
        <v>33</v>
      </c>
      <c r="F17" s="7" t="s">
        <v>141</v>
      </c>
      <c r="G17" s="46">
        <v>5.32</v>
      </c>
      <c r="H17" s="11">
        <v>7</v>
      </c>
      <c r="I17" s="11">
        <v>7</v>
      </c>
      <c r="J17" s="11">
        <f>VLOOKUP(B17,'[1]Jan''24 (3)'!$G$4:$T$2414,14,0)</f>
        <v>37.24</v>
      </c>
      <c r="K17" s="11">
        <f t="shared" si="1"/>
        <v>30.240000000000002</v>
      </c>
      <c r="L17" s="11" t="b">
        <f t="shared" si="2"/>
        <v>0</v>
      </c>
      <c r="M17" s="11" t="b">
        <f t="shared" si="3"/>
        <v>0</v>
      </c>
      <c r="N17" s="8">
        <v>45310</v>
      </c>
      <c r="O17" s="8" t="s">
        <v>3873</v>
      </c>
      <c r="P17" s="7"/>
      <c r="Q17" s="7" t="b">
        <f t="shared" si="4"/>
        <v>1</v>
      </c>
      <c r="R17" s="7"/>
      <c r="S17" s="11">
        <f t="shared" si="5"/>
        <v>0</v>
      </c>
      <c r="T17" s="9"/>
    </row>
    <row r="18" spans="1:20" hidden="1" x14ac:dyDescent="0.25">
      <c r="A18" s="7">
        <v>16</v>
      </c>
      <c r="B18" s="7" t="str">
        <f t="shared" si="0"/>
        <v>587617</v>
      </c>
      <c r="C18" s="9">
        <v>587617</v>
      </c>
      <c r="D18" s="9" t="s">
        <v>201</v>
      </c>
      <c r="E18" s="9" t="s">
        <v>33</v>
      </c>
      <c r="F18" s="7" t="s">
        <v>141</v>
      </c>
      <c r="G18" s="46">
        <v>4.8600000000000003</v>
      </c>
      <c r="H18" s="11">
        <v>2</v>
      </c>
      <c r="I18" s="11">
        <v>2</v>
      </c>
      <c r="J18" s="11">
        <f>VLOOKUP(B18,'[1]Jan''24 (3)'!$G$4:$T$2414,14,0)</f>
        <v>9.7200000000000006</v>
      </c>
      <c r="K18" s="11">
        <f t="shared" si="1"/>
        <v>7.7200000000000006</v>
      </c>
      <c r="L18" s="11" t="b">
        <f t="shared" si="2"/>
        <v>0</v>
      </c>
      <c r="M18" s="11" t="b">
        <f t="shared" si="3"/>
        <v>0</v>
      </c>
      <c r="N18" s="8">
        <v>45309</v>
      </c>
      <c r="O18" s="8" t="s">
        <v>3873</v>
      </c>
      <c r="P18" s="7"/>
      <c r="Q18" s="7" t="b">
        <f t="shared" si="4"/>
        <v>1</v>
      </c>
      <c r="R18" s="7"/>
      <c r="S18" s="11">
        <f t="shared" si="5"/>
        <v>0</v>
      </c>
      <c r="T18" s="9"/>
    </row>
    <row r="19" spans="1:20" hidden="1" x14ac:dyDescent="0.25">
      <c r="A19" s="7">
        <v>17</v>
      </c>
      <c r="B19" s="7" t="str">
        <f t="shared" si="0"/>
        <v>587806</v>
      </c>
      <c r="C19" s="9">
        <v>587806</v>
      </c>
      <c r="D19" s="9" t="s">
        <v>2076</v>
      </c>
      <c r="E19" s="9" t="s">
        <v>33</v>
      </c>
      <c r="F19" s="7" t="s">
        <v>141</v>
      </c>
      <c r="G19" s="46">
        <v>0.42</v>
      </c>
      <c r="H19" s="11">
        <v>13</v>
      </c>
      <c r="I19" s="11">
        <v>13</v>
      </c>
      <c r="J19" s="11">
        <f>VLOOKUP(B19,'[1]Jan''24 (3)'!$G$4:$T$2414,14,0)</f>
        <v>5.46</v>
      </c>
      <c r="K19" s="11">
        <f t="shared" si="1"/>
        <v>-7.54</v>
      </c>
      <c r="L19" s="11" t="b">
        <f t="shared" si="2"/>
        <v>0</v>
      </c>
      <c r="M19" s="11" t="b">
        <f t="shared" si="3"/>
        <v>0</v>
      </c>
      <c r="N19" s="8">
        <v>45309</v>
      </c>
      <c r="O19" s="8" t="s">
        <v>3873</v>
      </c>
      <c r="P19" s="7"/>
      <c r="Q19" s="7" t="b">
        <f t="shared" si="4"/>
        <v>1</v>
      </c>
      <c r="R19" s="7"/>
      <c r="S19" s="11">
        <f t="shared" si="5"/>
        <v>0</v>
      </c>
      <c r="T19" s="9"/>
    </row>
    <row r="20" spans="1:20" hidden="1" x14ac:dyDescent="0.25">
      <c r="A20" s="7">
        <v>18</v>
      </c>
      <c r="B20" s="7" t="str">
        <f t="shared" si="0"/>
        <v>587812</v>
      </c>
      <c r="C20" s="9">
        <v>587812</v>
      </c>
      <c r="D20" s="9" t="s">
        <v>36</v>
      </c>
      <c r="E20" s="9" t="s">
        <v>33</v>
      </c>
      <c r="F20" s="7" t="s">
        <v>141</v>
      </c>
      <c r="G20" s="46">
        <v>0.6</v>
      </c>
      <c r="H20" s="11">
        <v>135</v>
      </c>
      <c r="I20" s="11">
        <v>135</v>
      </c>
      <c r="J20" s="11">
        <f>VLOOKUP(B20,'[1]Jan''24 (3)'!$G$4:$T$2414,14,0)</f>
        <v>81</v>
      </c>
      <c r="K20" s="11">
        <f t="shared" si="1"/>
        <v>-54</v>
      </c>
      <c r="L20" s="11" t="b">
        <f t="shared" si="2"/>
        <v>0</v>
      </c>
      <c r="M20" s="11" t="b">
        <f t="shared" si="3"/>
        <v>0</v>
      </c>
      <c r="N20" s="8">
        <v>45308</v>
      </c>
      <c r="O20" s="8" t="s">
        <v>3873</v>
      </c>
      <c r="P20" s="7"/>
      <c r="Q20" s="7" t="b">
        <f t="shared" si="4"/>
        <v>1</v>
      </c>
      <c r="R20" s="7"/>
      <c r="S20" s="11">
        <f t="shared" si="5"/>
        <v>0</v>
      </c>
      <c r="T20" s="9"/>
    </row>
    <row r="21" spans="1:20" hidden="1" x14ac:dyDescent="0.25">
      <c r="A21" s="7">
        <v>19</v>
      </c>
      <c r="B21" s="7" t="str">
        <f t="shared" si="0"/>
        <v>587919</v>
      </c>
      <c r="C21" s="9">
        <v>587919</v>
      </c>
      <c r="D21" s="9" t="s">
        <v>202</v>
      </c>
      <c r="E21" s="9" t="s">
        <v>33</v>
      </c>
      <c r="F21" s="7" t="s">
        <v>141</v>
      </c>
      <c r="G21" s="46">
        <v>0.85</v>
      </c>
      <c r="H21" s="11">
        <f>15-1-2-1-1</f>
        <v>10</v>
      </c>
      <c r="I21" s="11">
        <v>10</v>
      </c>
      <c r="J21" s="11">
        <f>VLOOKUP(B21,'[1]Jan''24 (3)'!$G$4:$T$2414,14,0)</f>
        <v>8.5</v>
      </c>
      <c r="K21" s="11">
        <f t="shared" si="1"/>
        <v>-1.5</v>
      </c>
      <c r="L21" s="11" t="b">
        <f t="shared" si="2"/>
        <v>0</v>
      </c>
      <c r="M21" s="11" t="b">
        <f t="shared" si="3"/>
        <v>0</v>
      </c>
      <c r="N21" s="8">
        <v>45309</v>
      </c>
      <c r="O21" s="8" t="s">
        <v>3873</v>
      </c>
      <c r="P21" s="7"/>
      <c r="Q21" s="7" t="b">
        <f t="shared" si="4"/>
        <v>1</v>
      </c>
      <c r="R21" s="7"/>
      <c r="S21" s="11">
        <f t="shared" si="5"/>
        <v>0</v>
      </c>
      <c r="T21" s="9" t="s">
        <v>3948</v>
      </c>
    </row>
    <row r="22" spans="1:20" hidden="1" x14ac:dyDescent="0.25">
      <c r="A22" s="7">
        <v>20</v>
      </c>
      <c r="B22" s="7" t="str">
        <f t="shared" si="0"/>
        <v>604508</v>
      </c>
      <c r="C22" s="9">
        <v>604508</v>
      </c>
      <c r="D22" s="9" t="s">
        <v>118</v>
      </c>
      <c r="E22" s="9" t="s">
        <v>33</v>
      </c>
      <c r="F22" s="7" t="s">
        <v>141</v>
      </c>
      <c r="G22" s="46">
        <v>0.24</v>
      </c>
      <c r="H22" s="11">
        <v>2</v>
      </c>
      <c r="I22" s="11">
        <v>2</v>
      </c>
      <c r="J22" s="11">
        <f>VLOOKUP(B22,'[1]Jan''24 (3)'!$G$4:$T$2414,14,0)</f>
        <v>0.48</v>
      </c>
      <c r="K22" s="11">
        <f t="shared" si="1"/>
        <v>-1.52</v>
      </c>
      <c r="L22" s="11" t="b">
        <f t="shared" si="2"/>
        <v>0</v>
      </c>
      <c r="M22" s="11" t="b">
        <f t="shared" si="3"/>
        <v>0</v>
      </c>
      <c r="N22" s="8">
        <v>45309</v>
      </c>
      <c r="O22" s="8" t="s">
        <v>3873</v>
      </c>
      <c r="P22" s="7"/>
      <c r="Q22" s="7" t="b">
        <f t="shared" si="4"/>
        <v>1</v>
      </c>
      <c r="R22" s="7"/>
      <c r="S22" s="11">
        <f t="shared" si="5"/>
        <v>0</v>
      </c>
      <c r="T22" s="9"/>
    </row>
    <row r="23" spans="1:20" hidden="1" x14ac:dyDescent="0.25">
      <c r="A23" s="7">
        <v>21</v>
      </c>
      <c r="B23" s="7" t="str">
        <f t="shared" si="0"/>
        <v>604535</v>
      </c>
      <c r="C23" s="9">
        <v>604535</v>
      </c>
      <c r="D23" s="9" t="s">
        <v>157</v>
      </c>
      <c r="E23" s="9" t="s">
        <v>33</v>
      </c>
      <c r="F23" s="7" t="s">
        <v>141</v>
      </c>
      <c r="G23" s="46">
        <v>3.04</v>
      </c>
      <c r="H23" s="11">
        <f>7-1-1</f>
        <v>5</v>
      </c>
      <c r="I23" s="11">
        <v>5</v>
      </c>
      <c r="J23" s="11">
        <f>VLOOKUP(B23,'[1]Jan''24 (3)'!$G$4:$T$2414,14,0)</f>
        <v>15.2</v>
      </c>
      <c r="K23" s="11">
        <f t="shared" si="1"/>
        <v>10.199999999999999</v>
      </c>
      <c r="L23" s="11" t="b">
        <f t="shared" si="2"/>
        <v>0</v>
      </c>
      <c r="M23" s="11" t="b">
        <f t="shared" si="3"/>
        <v>0</v>
      </c>
      <c r="N23" s="8">
        <v>45316</v>
      </c>
      <c r="O23" s="8" t="s">
        <v>3877</v>
      </c>
      <c r="P23" s="7"/>
      <c r="Q23" s="7" t="b">
        <f t="shared" si="4"/>
        <v>1</v>
      </c>
      <c r="R23" s="7"/>
      <c r="S23" s="11">
        <f t="shared" si="5"/>
        <v>0</v>
      </c>
      <c r="T23" s="9" t="s">
        <v>3961</v>
      </c>
    </row>
    <row r="24" spans="1:20" hidden="1" x14ac:dyDescent="0.25">
      <c r="A24" s="7">
        <v>22</v>
      </c>
      <c r="B24" s="7" t="str">
        <f t="shared" si="0"/>
        <v>604779</v>
      </c>
      <c r="C24" s="9">
        <v>604779</v>
      </c>
      <c r="D24" s="9" t="s">
        <v>119</v>
      </c>
      <c r="E24" s="9" t="s">
        <v>33</v>
      </c>
      <c r="F24" s="7" t="s">
        <v>141</v>
      </c>
      <c r="G24" s="46">
        <v>1.27</v>
      </c>
      <c r="H24" s="11">
        <f>1-1</f>
        <v>0</v>
      </c>
      <c r="I24" s="11">
        <v>0</v>
      </c>
      <c r="J24" s="11">
        <f>VLOOKUP(B24,'[1]Jan''24 (3)'!$G$4:$T$2414,14,0)</f>
        <v>0</v>
      </c>
      <c r="K24" s="11">
        <f t="shared" si="1"/>
        <v>0</v>
      </c>
      <c r="L24" s="11" t="b">
        <f t="shared" si="2"/>
        <v>1</v>
      </c>
      <c r="M24" s="11" t="b">
        <f t="shared" si="3"/>
        <v>0</v>
      </c>
      <c r="N24" s="8">
        <v>45320</v>
      </c>
      <c r="O24" s="8" t="s">
        <v>3877</v>
      </c>
      <c r="P24" s="7"/>
      <c r="Q24" s="7" t="b">
        <f t="shared" si="4"/>
        <v>1</v>
      </c>
      <c r="R24" s="7"/>
      <c r="S24" s="11">
        <f t="shared" si="5"/>
        <v>0</v>
      </c>
      <c r="T24" s="9" t="s">
        <v>3963</v>
      </c>
    </row>
    <row r="25" spans="1:20" hidden="1" x14ac:dyDescent="0.25">
      <c r="A25" s="7">
        <v>23</v>
      </c>
      <c r="B25" s="7" t="str">
        <f t="shared" si="0"/>
        <v>632428P</v>
      </c>
      <c r="C25" s="9" t="s">
        <v>304</v>
      </c>
      <c r="D25" s="9" t="s">
        <v>2077</v>
      </c>
      <c r="E25" s="9" t="s">
        <v>33</v>
      </c>
      <c r="F25" s="7" t="s">
        <v>141</v>
      </c>
      <c r="G25" s="46">
        <v>2.54</v>
      </c>
      <c r="H25" s="11">
        <v>21</v>
      </c>
      <c r="I25" s="53">
        <v>22</v>
      </c>
      <c r="J25" s="11">
        <f>VLOOKUP(B25,'[1]Jan''24 (3)'!$G$4:$T$2414,14,0)</f>
        <v>55.88</v>
      </c>
      <c r="K25" s="11">
        <f t="shared" si="1"/>
        <v>33.880000000000003</v>
      </c>
      <c r="L25" s="11" t="b">
        <f t="shared" si="2"/>
        <v>0</v>
      </c>
      <c r="M25" s="11" t="b">
        <f t="shared" si="3"/>
        <v>0</v>
      </c>
      <c r="N25" s="8">
        <v>45308</v>
      </c>
      <c r="O25" s="8" t="s">
        <v>3873</v>
      </c>
      <c r="P25" s="7"/>
      <c r="Q25" s="7" t="b">
        <f t="shared" si="4"/>
        <v>0</v>
      </c>
      <c r="R25" s="7"/>
      <c r="S25" s="11">
        <f t="shared" si="5"/>
        <v>-1</v>
      </c>
      <c r="T25" s="9"/>
    </row>
    <row r="26" spans="1:20" hidden="1" x14ac:dyDescent="0.25">
      <c r="A26" s="7">
        <v>24</v>
      </c>
      <c r="B26" s="7" t="str">
        <f t="shared" si="0"/>
        <v>645124</v>
      </c>
      <c r="C26" s="9">
        <v>645124</v>
      </c>
      <c r="D26" s="9" t="s">
        <v>37</v>
      </c>
      <c r="E26" s="9" t="s">
        <v>33</v>
      </c>
      <c r="F26" s="7" t="s">
        <v>141</v>
      </c>
      <c r="G26" s="46">
        <v>1.77</v>
      </c>
      <c r="H26" s="11">
        <f>172-1</f>
        <v>171</v>
      </c>
      <c r="I26" s="11">
        <f>17+50+50+50+4</f>
        <v>171</v>
      </c>
      <c r="J26" s="11">
        <f>VLOOKUP(B26,'[1]Jan''24 (3)'!$G$4:$T$2414,14,0)</f>
        <v>302.67</v>
      </c>
      <c r="K26" s="11">
        <f t="shared" si="1"/>
        <v>131.67000000000002</v>
      </c>
      <c r="L26" s="11" t="b">
        <f t="shared" si="2"/>
        <v>0</v>
      </c>
      <c r="M26" s="11" t="b">
        <f t="shared" si="3"/>
        <v>0</v>
      </c>
      <c r="N26" s="8">
        <v>45316</v>
      </c>
      <c r="O26" s="8" t="s">
        <v>3877</v>
      </c>
      <c r="P26" s="7"/>
      <c r="Q26" s="7" t="b">
        <f t="shared" si="4"/>
        <v>1</v>
      </c>
      <c r="R26" s="7"/>
      <c r="S26" s="11">
        <f t="shared" si="5"/>
        <v>0</v>
      </c>
      <c r="T26" s="9" t="s">
        <v>3944</v>
      </c>
    </row>
    <row r="27" spans="1:20" hidden="1" x14ac:dyDescent="0.25">
      <c r="A27" s="7">
        <v>25</v>
      </c>
      <c r="B27" s="7" t="str">
        <f t="shared" si="0"/>
        <v>661282</v>
      </c>
      <c r="C27" s="9">
        <v>661282</v>
      </c>
      <c r="D27" s="9" t="s">
        <v>38</v>
      </c>
      <c r="E27" s="9" t="s">
        <v>33</v>
      </c>
      <c r="F27" s="7" t="s">
        <v>141</v>
      </c>
      <c r="G27" s="46">
        <v>1.08</v>
      </c>
      <c r="H27" s="11">
        <f>10-2-2-1</f>
        <v>5</v>
      </c>
      <c r="I27" s="11">
        <v>5</v>
      </c>
      <c r="J27" s="11">
        <f>VLOOKUP(B27,'[1]Jan''24 (3)'!$G$4:$T$2414,14,0)</f>
        <v>5.4</v>
      </c>
      <c r="K27" s="11">
        <f t="shared" si="1"/>
        <v>0.40000000000000036</v>
      </c>
      <c r="L27" s="11" t="b">
        <f t="shared" si="2"/>
        <v>0</v>
      </c>
      <c r="M27" s="11" t="b">
        <f t="shared" si="3"/>
        <v>0</v>
      </c>
      <c r="N27" s="8">
        <v>45308</v>
      </c>
      <c r="O27" s="8" t="s">
        <v>3877</v>
      </c>
      <c r="P27" s="7"/>
      <c r="Q27" s="7" t="b">
        <f t="shared" si="4"/>
        <v>1</v>
      </c>
      <c r="R27" s="7"/>
      <c r="S27" s="11">
        <f t="shared" si="5"/>
        <v>0</v>
      </c>
      <c r="T27" s="9" t="s">
        <v>3949</v>
      </c>
    </row>
    <row r="28" spans="1:20" hidden="1" x14ac:dyDescent="0.25">
      <c r="A28" s="7">
        <v>26</v>
      </c>
      <c r="B28" s="7" t="str">
        <f t="shared" si="0"/>
        <v>925508</v>
      </c>
      <c r="C28" s="9">
        <v>925508</v>
      </c>
      <c r="D28" s="9" t="s">
        <v>2078</v>
      </c>
      <c r="E28" s="9" t="s">
        <v>33</v>
      </c>
      <c r="F28" s="7" t="s">
        <v>141</v>
      </c>
      <c r="G28" s="46">
        <v>7.55</v>
      </c>
      <c r="H28" s="11">
        <v>3</v>
      </c>
      <c r="I28" s="11">
        <v>3</v>
      </c>
      <c r="J28" s="11">
        <f>VLOOKUP(B28,'[1]Jan''24 (3)'!$G$4:$T$2414,14,0)</f>
        <v>22.65</v>
      </c>
      <c r="K28" s="11">
        <f t="shared" si="1"/>
        <v>19.649999999999999</v>
      </c>
      <c r="L28" s="11" t="b">
        <f t="shared" si="2"/>
        <v>0</v>
      </c>
      <c r="M28" s="11" t="b">
        <f t="shared" si="3"/>
        <v>0</v>
      </c>
      <c r="N28" s="8">
        <v>45310</v>
      </c>
      <c r="O28" s="8" t="s">
        <v>3873</v>
      </c>
      <c r="P28" s="7"/>
      <c r="Q28" s="7" t="b">
        <f t="shared" si="4"/>
        <v>1</v>
      </c>
      <c r="R28" s="7"/>
      <c r="S28" s="11">
        <f t="shared" si="5"/>
        <v>0</v>
      </c>
      <c r="T28" s="9"/>
    </row>
    <row r="29" spans="1:20" hidden="1" x14ac:dyDescent="0.25">
      <c r="A29" s="7">
        <v>27</v>
      </c>
      <c r="B29" s="7" t="str">
        <f t="shared" si="0"/>
        <v>925509</v>
      </c>
      <c r="C29" s="9">
        <v>925509</v>
      </c>
      <c r="D29" s="9" t="s">
        <v>2079</v>
      </c>
      <c r="E29" s="9" t="s">
        <v>33</v>
      </c>
      <c r="F29" s="7" t="s">
        <v>141</v>
      </c>
      <c r="G29" s="46">
        <v>3.2</v>
      </c>
      <c r="H29" s="11">
        <v>4</v>
      </c>
      <c r="I29" s="11">
        <v>4</v>
      </c>
      <c r="J29" s="11">
        <f>VLOOKUP(B29,'[1]Jan''24 (3)'!$G$4:$T$2414,14,0)</f>
        <v>12.8</v>
      </c>
      <c r="K29" s="11">
        <f t="shared" si="1"/>
        <v>8.8000000000000007</v>
      </c>
      <c r="L29" s="11" t="b">
        <f t="shared" si="2"/>
        <v>0</v>
      </c>
      <c r="M29" s="11" t="b">
        <f t="shared" si="3"/>
        <v>0</v>
      </c>
      <c r="N29" s="8">
        <v>45310</v>
      </c>
      <c r="O29" s="8" t="s">
        <v>3873</v>
      </c>
      <c r="P29" s="7"/>
      <c r="Q29" s="7" t="b">
        <f t="shared" si="4"/>
        <v>1</v>
      </c>
      <c r="R29" s="7"/>
      <c r="S29" s="11">
        <f t="shared" si="5"/>
        <v>0</v>
      </c>
      <c r="T29" s="9"/>
    </row>
    <row r="30" spans="1:20" hidden="1" x14ac:dyDescent="0.25">
      <c r="A30" s="7">
        <v>28</v>
      </c>
      <c r="B30" s="7" t="str">
        <f t="shared" si="0"/>
        <v>925573</v>
      </c>
      <c r="C30" s="9">
        <v>925573</v>
      </c>
      <c r="D30" s="9" t="s">
        <v>2080</v>
      </c>
      <c r="E30" s="9" t="s">
        <v>33</v>
      </c>
      <c r="F30" s="7" t="s">
        <v>141</v>
      </c>
      <c r="G30" s="46">
        <v>2.44</v>
      </c>
      <c r="H30" s="11">
        <f>1-1</f>
        <v>0</v>
      </c>
      <c r="I30" s="11">
        <v>0</v>
      </c>
      <c r="J30" s="11">
        <f>VLOOKUP(B30,'[1]Jan''24 (3)'!$G$4:$T$2414,14,0)</f>
        <v>0</v>
      </c>
      <c r="K30" s="11">
        <f t="shared" si="1"/>
        <v>0</v>
      </c>
      <c r="L30" s="11" t="b">
        <f t="shared" si="2"/>
        <v>1</v>
      </c>
      <c r="M30" s="11" t="b">
        <f t="shared" si="3"/>
        <v>0</v>
      </c>
      <c r="N30" s="8">
        <v>45320</v>
      </c>
      <c r="O30" s="8" t="s">
        <v>3877</v>
      </c>
      <c r="P30" s="7"/>
      <c r="Q30" s="7" t="b">
        <f t="shared" si="4"/>
        <v>1</v>
      </c>
      <c r="R30" s="7"/>
      <c r="S30" s="11">
        <f t="shared" si="5"/>
        <v>0</v>
      </c>
      <c r="T30" s="9" t="s">
        <v>3963</v>
      </c>
    </row>
    <row r="31" spans="1:20" hidden="1" x14ac:dyDescent="0.25">
      <c r="A31" s="7">
        <v>29</v>
      </c>
      <c r="B31" s="7" t="str">
        <f t="shared" si="0"/>
        <v>925574</v>
      </c>
      <c r="C31" s="9">
        <v>925574</v>
      </c>
      <c r="D31" s="9" t="s">
        <v>158</v>
      </c>
      <c r="E31" s="9" t="s">
        <v>33</v>
      </c>
      <c r="F31" s="7" t="s">
        <v>141</v>
      </c>
      <c r="G31" s="46">
        <v>0.61</v>
      </c>
      <c r="H31" s="11">
        <v>6</v>
      </c>
      <c r="I31" s="11">
        <v>6</v>
      </c>
      <c r="J31" s="11">
        <f>VLOOKUP(B31,'[1]Jan''24 (3)'!$G$4:$T$2414,14,0)</f>
        <v>3.66</v>
      </c>
      <c r="K31" s="11">
        <f t="shared" si="1"/>
        <v>-2.34</v>
      </c>
      <c r="L31" s="11" t="b">
        <f t="shared" si="2"/>
        <v>0</v>
      </c>
      <c r="M31" s="11" t="b">
        <f t="shared" si="3"/>
        <v>0</v>
      </c>
      <c r="N31" s="8">
        <v>45310</v>
      </c>
      <c r="O31" s="8" t="s">
        <v>3873</v>
      </c>
      <c r="P31" s="7"/>
      <c r="Q31" s="7" t="b">
        <f t="shared" si="4"/>
        <v>1</v>
      </c>
      <c r="R31" s="7"/>
      <c r="S31" s="11">
        <f t="shared" si="5"/>
        <v>0</v>
      </c>
      <c r="T31" s="9"/>
    </row>
    <row r="32" spans="1:20" hidden="1" x14ac:dyDescent="0.25">
      <c r="A32" s="7">
        <v>30</v>
      </c>
      <c r="B32" s="7" t="str">
        <f t="shared" si="0"/>
        <v>940004</v>
      </c>
      <c r="C32" s="9">
        <v>940004</v>
      </c>
      <c r="D32" s="9" t="s">
        <v>245</v>
      </c>
      <c r="E32" s="9" t="s">
        <v>33</v>
      </c>
      <c r="F32" s="7" t="s">
        <v>141</v>
      </c>
      <c r="G32" s="46">
        <v>3.45</v>
      </c>
      <c r="H32" s="11">
        <v>7</v>
      </c>
      <c r="I32" s="53">
        <v>9</v>
      </c>
      <c r="J32" s="11">
        <f>VLOOKUP(B32,'[1]Jan''24 (3)'!$G$4:$T$2414,14,0)</f>
        <v>31.05</v>
      </c>
      <c r="K32" s="11">
        <f t="shared" si="1"/>
        <v>22.05</v>
      </c>
      <c r="L32" s="11" t="b">
        <f t="shared" si="2"/>
        <v>0</v>
      </c>
      <c r="M32" s="11" t="b">
        <f t="shared" si="3"/>
        <v>0</v>
      </c>
      <c r="N32" s="8">
        <v>45310</v>
      </c>
      <c r="O32" s="8" t="s">
        <v>3873</v>
      </c>
      <c r="P32" s="7"/>
      <c r="Q32" s="7" t="b">
        <f t="shared" si="4"/>
        <v>0</v>
      </c>
      <c r="R32" s="7"/>
      <c r="S32" s="11">
        <f t="shared" si="5"/>
        <v>-2</v>
      </c>
      <c r="T32" s="9"/>
    </row>
    <row r="33" spans="1:20" hidden="1" x14ac:dyDescent="0.25">
      <c r="A33" s="7">
        <v>31</v>
      </c>
      <c r="B33" s="7" t="str">
        <f t="shared" si="0"/>
        <v>120212012</v>
      </c>
      <c r="C33" s="9">
        <v>120212012</v>
      </c>
      <c r="D33" s="9" t="s">
        <v>2081</v>
      </c>
      <c r="E33" s="9" t="s">
        <v>33</v>
      </c>
      <c r="F33" s="7" t="s">
        <v>141</v>
      </c>
      <c r="G33" s="46">
        <v>0.63</v>
      </c>
      <c r="H33" s="11">
        <v>2</v>
      </c>
      <c r="I33" s="11">
        <v>2</v>
      </c>
      <c r="J33" s="11">
        <f>VLOOKUP(B33,'[1]Jan''24 (3)'!$G$4:$T$2414,14,0)</f>
        <v>1.26</v>
      </c>
      <c r="K33" s="11">
        <f t="shared" si="1"/>
        <v>-0.74</v>
      </c>
      <c r="L33" s="11" t="b">
        <f t="shared" si="2"/>
        <v>0</v>
      </c>
      <c r="M33" s="11" t="b">
        <f t="shared" si="3"/>
        <v>0</v>
      </c>
      <c r="N33" s="8">
        <v>45309</v>
      </c>
      <c r="O33" s="8" t="s">
        <v>3877</v>
      </c>
      <c r="P33" s="7"/>
      <c r="Q33" s="7" t="b">
        <f t="shared" si="4"/>
        <v>1</v>
      </c>
      <c r="R33" s="7"/>
      <c r="S33" s="11">
        <f t="shared" si="5"/>
        <v>0</v>
      </c>
      <c r="T33" s="9"/>
    </row>
    <row r="34" spans="1:20" hidden="1" x14ac:dyDescent="0.25">
      <c r="A34" s="7">
        <v>32</v>
      </c>
      <c r="B34" s="7" t="str">
        <f t="shared" si="0"/>
        <v>127141016</v>
      </c>
      <c r="C34" s="9">
        <v>127141016</v>
      </c>
      <c r="D34" s="9" t="s">
        <v>2082</v>
      </c>
      <c r="E34" s="9" t="s">
        <v>33</v>
      </c>
      <c r="F34" s="7" t="s">
        <v>141</v>
      </c>
      <c r="G34" s="46">
        <v>0.41</v>
      </c>
      <c r="H34" s="11">
        <v>13</v>
      </c>
      <c r="I34" s="11">
        <v>13</v>
      </c>
      <c r="J34" s="11">
        <f>VLOOKUP(B34,'[1]Jan''24 (3)'!$G$4:$T$2414,14,0)</f>
        <v>5.33</v>
      </c>
      <c r="K34" s="11">
        <f t="shared" si="1"/>
        <v>-7.67</v>
      </c>
      <c r="L34" s="11" t="b">
        <f t="shared" si="2"/>
        <v>0</v>
      </c>
      <c r="M34" s="11" t="b">
        <f t="shared" si="3"/>
        <v>0</v>
      </c>
      <c r="N34" s="8">
        <v>45309</v>
      </c>
      <c r="O34" s="8" t="s">
        <v>3877</v>
      </c>
      <c r="P34" s="7"/>
      <c r="Q34" s="7" t="b">
        <f t="shared" si="4"/>
        <v>1</v>
      </c>
      <c r="R34" s="7"/>
      <c r="S34" s="11">
        <f t="shared" si="5"/>
        <v>0</v>
      </c>
      <c r="T34" s="9"/>
    </row>
    <row r="35" spans="1:20" hidden="1" x14ac:dyDescent="0.25">
      <c r="A35" s="7">
        <v>33</v>
      </c>
      <c r="B35" s="7" t="str">
        <f t="shared" si="0"/>
        <v>127290013</v>
      </c>
      <c r="C35" s="9">
        <v>127290013</v>
      </c>
      <c r="D35" s="9" t="s">
        <v>2083</v>
      </c>
      <c r="E35" s="9" t="s">
        <v>33</v>
      </c>
      <c r="F35" s="7" t="s">
        <v>141</v>
      </c>
      <c r="G35" s="46">
        <v>0.68</v>
      </c>
      <c r="H35" s="11">
        <v>13</v>
      </c>
      <c r="I35" s="11">
        <v>13</v>
      </c>
      <c r="J35" s="11">
        <f>VLOOKUP(B35,'[1]Jan''24 (3)'!$G$4:$T$2414,14,0)</f>
        <v>8.84</v>
      </c>
      <c r="K35" s="11">
        <f t="shared" si="1"/>
        <v>-4.16</v>
      </c>
      <c r="L35" s="11" t="b">
        <f t="shared" si="2"/>
        <v>0</v>
      </c>
      <c r="M35" s="11" t="b">
        <f t="shared" si="3"/>
        <v>0</v>
      </c>
      <c r="N35" s="8">
        <v>45310</v>
      </c>
      <c r="O35" s="8" t="s">
        <v>3877</v>
      </c>
      <c r="P35" s="7"/>
      <c r="Q35" s="7" t="b">
        <f t="shared" si="4"/>
        <v>1</v>
      </c>
      <c r="R35" s="7"/>
      <c r="S35" s="11">
        <f t="shared" si="5"/>
        <v>0</v>
      </c>
      <c r="T35" s="9"/>
    </row>
    <row r="36" spans="1:20" hidden="1" x14ac:dyDescent="0.25">
      <c r="A36" s="7">
        <v>34</v>
      </c>
      <c r="B36" s="7" t="str">
        <f t="shared" si="0"/>
        <v>127640012</v>
      </c>
      <c r="C36" s="9">
        <v>127640012</v>
      </c>
      <c r="D36" s="9" t="s">
        <v>2084</v>
      </c>
      <c r="E36" s="9" t="s">
        <v>33</v>
      </c>
      <c r="F36" s="7" t="s">
        <v>141</v>
      </c>
      <c r="G36" s="46">
        <v>3.57</v>
      </c>
      <c r="H36" s="11">
        <v>1</v>
      </c>
      <c r="I36" s="11">
        <v>1</v>
      </c>
      <c r="J36" s="11">
        <f>VLOOKUP(B36,'[1]Jan''24 (3)'!$G$4:$T$2414,14,0)</f>
        <v>3.57</v>
      </c>
      <c r="K36" s="11">
        <f t="shared" si="1"/>
        <v>2.57</v>
      </c>
      <c r="L36" s="11" t="b">
        <f t="shared" si="2"/>
        <v>0</v>
      </c>
      <c r="M36" s="11" t="b">
        <f t="shared" si="3"/>
        <v>0</v>
      </c>
      <c r="N36" s="8">
        <v>45310</v>
      </c>
      <c r="O36" s="8" t="s">
        <v>3877</v>
      </c>
      <c r="P36" s="7"/>
      <c r="Q36" s="7" t="b">
        <f t="shared" si="4"/>
        <v>1</v>
      </c>
      <c r="R36" s="7"/>
      <c r="S36" s="11">
        <f t="shared" si="5"/>
        <v>0</v>
      </c>
      <c r="T36" s="9"/>
    </row>
    <row r="37" spans="1:20" hidden="1" x14ac:dyDescent="0.25">
      <c r="A37" s="7">
        <v>35</v>
      </c>
      <c r="B37" s="7" t="str">
        <f t="shared" si="0"/>
        <v>127691011P</v>
      </c>
      <c r="C37" s="9" t="s">
        <v>305</v>
      </c>
      <c r="D37" s="9" t="s">
        <v>285</v>
      </c>
      <c r="E37" s="9" t="s">
        <v>33</v>
      </c>
      <c r="F37" s="7" t="s">
        <v>141</v>
      </c>
      <c r="G37" s="46">
        <v>1.69</v>
      </c>
      <c r="H37" s="11">
        <v>1</v>
      </c>
      <c r="I37" s="11">
        <v>1</v>
      </c>
      <c r="J37" s="11">
        <f>VLOOKUP(B37,'[1]Jan''24 (3)'!$G$4:$T$2414,14,0)</f>
        <v>1.69</v>
      </c>
      <c r="K37" s="11">
        <f t="shared" si="1"/>
        <v>0.69</v>
      </c>
      <c r="L37" s="11" t="b">
        <f t="shared" si="2"/>
        <v>0</v>
      </c>
      <c r="M37" s="11" t="b">
        <f t="shared" si="3"/>
        <v>0</v>
      </c>
      <c r="N37" s="8">
        <v>45310</v>
      </c>
      <c r="O37" s="8" t="s">
        <v>3877</v>
      </c>
      <c r="P37" s="7"/>
      <c r="Q37" s="7" t="b">
        <f t="shared" si="4"/>
        <v>1</v>
      </c>
      <c r="R37" s="7"/>
      <c r="S37" s="11">
        <f t="shared" si="5"/>
        <v>0</v>
      </c>
      <c r="T37" s="9"/>
    </row>
    <row r="38" spans="1:20" hidden="1" x14ac:dyDescent="0.25">
      <c r="A38" s="7">
        <v>36</v>
      </c>
      <c r="B38" s="7" t="str">
        <f t="shared" si="0"/>
        <v>127692015</v>
      </c>
      <c r="C38" s="9">
        <v>127692015</v>
      </c>
      <c r="D38" s="9" t="s">
        <v>2085</v>
      </c>
      <c r="E38" s="9" t="s">
        <v>33</v>
      </c>
      <c r="F38" s="7" t="s">
        <v>141</v>
      </c>
      <c r="G38" s="46">
        <v>0.3</v>
      </c>
      <c r="H38" s="11">
        <v>412</v>
      </c>
      <c r="I38" s="11">
        <f>172+240</f>
        <v>412</v>
      </c>
      <c r="J38" s="11">
        <f>VLOOKUP(B38,'[1]Jan''24 (3)'!$G$4:$T$2414,14,0)</f>
        <v>123.6</v>
      </c>
      <c r="K38" s="11">
        <f t="shared" si="1"/>
        <v>-288.39999999999998</v>
      </c>
      <c r="L38" s="11" t="b">
        <f t="shared" si="2"/>
        <v>0</v>
      </c>
      <c r="M38" s="11" t="b">
        <f t="shared" si="3"/>
        <v>0</v>
      </c>
      <c r="N38" s="8">
        <v>45310</v>
      </c>
      <c r="O38" s="8" t="s">
        <v>3877</v>
      </c>
      <c r="P38" s="7"/>
      <c r="Q38" s="7" t="b">
        <f t="shared" si="4"/>
        <v>1</v>
      </c>
      <c r="R38" s="7"/>
      <c r="S38" s="11">
        <f t="shared" si="5"/>
        <v>0</v>
      </c>
      <c r="T38" s="9"/>
    </row>
    <row r="39" spans="1:20" hidden="1" x14ac:dyDescent="0.25">
      <c r="A39" s="7">
        <v>37</v>
      </c>
      <c r="B39" s="7" t="str">
        <f t="shared" si="0"/>
        <v>127693019</v>
      </c>
      <c r="C39" s="9">
        <v>127693019</v>
      </c>
      <c r="D39" s="9" t="s">
        <v>2086</v>
      </c>
      <c r="E39" s="9" t="s">
        <v>33</v>
      </c>
      <c r="F39" s="7" t="s">
        <v>141</v>
      </c>
      <c r="G39" s="46">
        <v>0.31</v>
      </c>
      <c r="H39" s="11">
        <v>69</v>
      </c>
      <c r="I39" s="11">
        <v>69</v>
      </c>
      <c r="J39" s="11">
        <f>VLOOKUP(B39,'[1]Jan''24 (3)'!$G$4:$T$2414,14,0)</f>
        <v>21.39</v>
      </c>
      <c r="K39" s="11">
        <f t="shared" si="1"/>
        <v>-47.61</v>
      </c>
      <c r="L39" s="11" t="b">
        <f t="shared" si="2"/>
        <v>0</v>
      </c>
      <c r="M39" s="11" t="b">
        <f t="shared" si="3"/>
        <v>0</v>
      </c>
      <c r="N39" s="8">
        <v>45310</v>
      </c>
      <c r="O39" s="8" t="s">
        <v>3877</v>
      </c>
      <c r="P39" s="7"/>
      <c r="Q39" s="7" t="b">
        <f t="shared" si="4"/>
        <v>1</v>
      </c>
      <c r="R39" s="7"/>
      <c r="S39" s="11">
        <f t="shared" si="5"/>
        <v>0</v>
      </c>
      <c r="T39" s="9"/>
    </row>
    <row r="40" spans="1:20" hidden="1" x14ac:dyDescent="0.25">
      <c r="A40" s="7">
        <v>38</v>
      </c>
      <c r="B40" s="7" t="str">
        <f t="shared" si="0"/>
        <v>127740018</v>
      </c>
      <c r="C40" s="9">
        <v>127740018</v>
      </c>
      <c r="D40" s="9" t="s">
        <v>2087</v>
      </c>
      <c r="E40" s="9" t="s">
        <v>33</v>
      </c>
      <c r="F40" s="7" t="s">
        <v>141</v>
      </c>
      <c r="G40" s="46">
        <v>3.84</v>
      </c>
      <c r="H40" s="11">
        <v>3</v>
      </c>
      <c r="I40" s="11">
        <v>3</v>
      </c>
      <c r="J40" s="11">
        <f>VLOOKUP(B40,'[1]Jan''24 (3)'!$G$4:$T$2414,14,0)</f>
        <v>11.52</v>
      </c>
      <c r="K40" s="11">
        <f t="shared" si="1"/>
        <v>8.52</v>
      </c>
      <c r="L40" s="11" t="b">
        <f t="shared" si="2"/>
        <v>0</v>
      </c>
      <c r="M40" s="11" t="b">
        <f t="shared" si="3"/>
        <v>0</v>
      </c>
      <c r="N40" s="8">
        <v>45310</v>
      </c>
      <c r="O40" s="8" t="s">
        <v>3877</v>
      </c>
      <c r="P40" s="7"/>
      <c r="Q40" s="7" t="b">
        <f t="shared" si="4"/>
        <v>1</v>
      </c>
      <c r="R40" s="7"/>
      <c r="S40" s="11">
        <f t="shared" si="5"/>
        <v>0</v>
      </c>
      <c r="T40" s="9"/>
    </row>
    <row r="41" spans="1:20" hidden="1" x14ac:dyDescent="0.25">
      <c r="A41" s="7">
        <v>39</v>
      </c>
      <c r="B41" s="7" t="str">
        <f t="shared" si="0"/>
        <v>127753015</v>
      </c>
      <c r="C41" s="9">
        <v>127753015</v>
      </c>
      <c r="D41" s="9" t="s">
        <v>285</v>
      </c>
      <c r="E41" s="9" t="s">
        <v>33</v>
      </c>
      <c r="F41" s="7" t="s">
        <v>141</v>
      </c>
      <c r="G41" s="46">
        <v>1.91</v>
      </c>
      <c r="H41" s="11">
        <v>1</v>
      </c>
      <c r="I41" s="11">
        <v>1</v>
      </c>
      <c r="J41" s="11">
        <f>VLOOKUP(B41,'[1]Jan''24 (3)'!$G$4:$T$2414,14,0)</f>
        <v>1.91</v>
      </c>
      <c r="K41" s="11">
        <f t="shared" si="1"/>
        <v>0.90999999999999992</v>
      </c>
      <c r="L41" s="11" t="b">
        <f t="shared" si="2"/>
        <v>0</v>
      </c>
      <c r="M41" s="11" t="b">
        <f t="shared" si="3"/>
        <v>0</v>
      </c>
      <c r="N41" s="8">
        <v>45310</v>
      </c>
      <c r="O41" s="8" t="s">
        <v>3877</v>
      </c>
      <c r="P41" s="7"/>
      <c r="Q41" s="7" t="b">
        <f t="shared" si="4"/>
        <v>1</v>
      </c>
      <c r="R41" s="7"/>
      <c r="S41" s="11">
        <f t="shared" si="5"/>
        <v>0</v>
      </c>
      <c r="T41" s="9"/>
    </row>
    <row r="42" spans="1:20" hidden="1" x14ac:dyDescent="0.25">
      <c r="A42" s="7">
        <v>40</v>
      </c>
      <c r="B42" s="7" t="str">
        <f t="shared" si="0"/>
        <v>127755013</v>
      </c>
      <c r="C42" s="9">
        <v>127755013</v>
      </c>
      <c r="D42" s="9" t="s">
        <v>63</v>
      </c>
      <c r="E42" s="9" t="s">
        <v>33</v>
      </c>
      <c r="F42" s="7" t="s">
        <v>141</v>
      </c>
      <c r="G42" s="46">
        <v>0.11</v>
      </c>
      <c r="H42" s="11">
        <v>40</v>
      </c>
      <c r="I42" s="11">
        <v>40</v>
      </c>
      <c r="J42" s="11">
        <f>VLOOKUP(B42,'[1]Jan''24 (3)'!$G$4:$T$2414,14,0)</f>
        <v>4.4000000000000004</v>
      </c>
      <c r="K42" s="11">
        <f t="shared" si="1"/>
        <v>-35.6</v>
      </c>
      <c r="L42" s="11" t="b">
        <f t="shared" si="2"/>
        <v>0</v>
      </c>
      <c r="M42" s="11" t="b">
        <f t="shared" si="3"/>
        <v>0</v>
      </c>
      <c r="N42" s="8">
        <v>45310</v>
      </c>
      <c r="O42" s="8" t="s">
        <v>3877</v>
      </c>
      <c r="P42" s="7"/>
      <c r="Q42" s="7" t="b">
        <f t="shared" si="4"/>
        <v>1</v>
      </c>
      <c r="R42" s="7"/>
      <c r="S42" s="11">
        <f t="shared" si="5"/>
        <v>0</v>
      </c>
      <c r="T42" s="9"/>
    </row>
    <row r="43" spans="1:20" hidden="1" x14ac:dyDescent="0.25">
      <c r="A43" s="7">
        <v>41</v>
      </c>
      <c r="B43" s="7" t="str">
        <f t="shared" si="0"/>
        <v>127757011</v>
      </c>
      <c r="C43" s="9">
        <v>127757011</v>
      </c>
      <c r="D43" s="9" t="s">
        <v>2088</v>
      </c>
      <c r="E43" s="9" t="s">
        <v>33</v>
      </c>
      <c r="F43" s="7" t="s">
        <v>141</v>
      </c>
      <c r="G43" s="46">
        <v>0.12</v>
      </c>
      <c r="H43" s="11">
        <v>119</v>
      </c>
      <c r="I43" s="11">
        <v>119</v>
      </c>
      <c r="J43" s="11">
        <f>VLOOKUP(B43,'[1]Jan''24 (3)'!$G$4:$T$2414,14,0)</f>
        <v>14.28</v>
      </c>
      <c r="K43" s="11">
        <f t="shared" si="1"/>
        <v>-104.72</v>
      </c>
      <c r="L43" s="11" t="b">
        <f t="shared" si="2"/>
        <v>0</v>
      </c>
      <c r="M43" s="11" t="b">
        <f t="shared" si="3"/>
        <v>0</v>
      </c>
      <c r="N43" s="8">
        <v>45310</v>
      </c>
      <c r="O43" s="8" t="s">
        <v>3873</v>
      </c>
      <c r="P43" s="7"/>
      <c r="Q43" s="7" t="b">
        <f t="shared" si="4"/>
        <v>1</v>
      </c>
      <c r="R43" s="7"/>
      <c r="S43" s="11">
        <f t="shared" si="5"/>
        <v>0</v>
      </c>
      <c r="T43" s="9"/>
    </row>
    <row r="44" spans="1:20" hidden="1" x14ac:dyDescent="0.25">
      <c r="A44" s="7">
        <v>42</v>
      </c>
      <c r="B44" s="7" t="str">
        <f t="shared" si="0"/>
        <v>128071012</v>
      </c>
      <c r="C44" s="9">
        <v>128071012</v>
      </c>
      <c r="D44" s="9" t="s">
        <v>2089</v>
      </c>
      <c r="E44" s="9" t="s">
        <v>33</v>
      </c>
      <c r="F44" s="7" t="s">
        <v>141</v>
      </c>
      <c r="G44" s="46">
        <v>0.37</v>
      </c>
      <c r="H44" s="11">
        <v>17</v>
      </c>
      <c r="I44" s="11">
        <f>16+1</f>
        <v>17</v>
      </c>
      <c r="J44" s="11">
        <f>VLOOKUP(B44,'[1]Jan''24 (3)'!$G$4:$T$2414,14,0)</f>
        <v>6.29</v>
      </c>
      <c r="K44" s="11">
        <f t="shared" si="1"/>
        <v>-10.71</v>
      </c>
      <c r="L44" s="11" t="b">
        <f t="shared" si="2"/>
        <v>0</v>
      </c>
      <c r="M44" s="11" t="b">
        <f t="shared" si="3"/>
        <v>0</v>
      </c>
      <c r="N44" s="57">
        <v>45310</v>
      </c>
      <c r="O44" s="8" t="s">
        <v>3873</v>
      </c>
      <c r="P44" s="7"/>
      <c r="Q44" s="7" t="b">
        <f t="shared" si="4"/>
        <v>1</v>
      </c>
      <c r="R44" s="7">
        <v>1</v>
      </c>
      <c r="S44" s="11">
        <f t="shared" si="5"/>
        <v>0</v>
      </c>
      <c r="T44" s="9" t="s">
        <v>3879</v>
      </c>
    </row>
    <row r="45" spans="1:20" hidden="1" x14ac:dyDescent="0.25">
      <c r="A45" s="7">
        <v>43</v>
      </c>
      <c r="B45" s="7" t="str">
        <f t="shared" si="0"/>
        <v>128081017</v>
      </c>
      <c r="C45" s="9">
        <v>128081017</v>
      </c>
      <c r="D45" s="9" t="s">
        <v>2090</v>
      </c>
      <c r="E45" s="9" t="s">
        <v>33</v>
      </c>
      <c r="F45" s="7" t="s">
        <v>141</v>
      </c>
      <c r="G45" s="46">
        <v>0.05</v>
      </c>
      <c r="H45" s="11">
        <f>1-1</f>
        <v>0</v>
      </c>
      <c r="I45" s="11">
        <v>0</v>
      </c>
      <c r="J45" s="11">
        <f>VLOOKUP(B45,'[1]Jan''24 (3)'!$G$4:$T$2414,14,0)</f>
        <v>0</v>
      </c>
      <c r="K45" s="11">
        <f t="shared" si="1"/>
        <v>0</v>
      </c>
      <c r="L45" s="11" t="b">
        <f t="shared" si="2"/>
        <v>1</v>
      </c>
      <c r="M45" s="11" t="b">
        <f t="shared" si="3"/>
        <v>0</v>
      </c>
      <c r="N45" s="8">
        <v>45320</v>
      </c>
      <c r="O45" s="8" t="s">
        <v>3877</v>
      </c>
      <c r="P45" s="7"/>
      <c r="Q45" s="7" t="b">
        <f t="shared" si="4"/>
        <v>1</v>
      </c>
      <c r="R45" s="7"/>
      <c r="S45" s="11">
        <f t="shared" si="5"/>
        <v>0</v>
      </c>
      <c r="T45" s="9" t="s">
        <v>3950</v>
      </c>
    </row>
    <row r="46" spans="1:20" hidden="1" x14ac:dyDescent="0.25">
      <c r="A46" s="7">
        <v>44</v>
      </c>
      <c r="B46" s="7" t="str">
        <f t="shared" si="0"/>
        <v>129001014</v>
      </c>
      <c r="C46" s="9">
        <v>129001014</v>
      </c>
      <c r="D46" s="9" t="s">
        <v>2091</v>
      </c>
      <c r="E46" s="9" t="s">
        <v>33</v>
      </c>
      <c r="F46" s="7" t="s">
        <v>141</v>
      </c>
      <c r="G46" s="46">
        <v>0.1</v>
      </c>
      <c r="H46" s="11">
        <v>24</v>
      </c>
      <c r="I46" s="11">
        <f>22+2</f>
        <v>24</v>
      </c>
      <c r="J46" s="11">
        <f>VLOOKUP(B46,'[1]Jan''24 (3)'!$G$4:$T$2414,14,0)</f>
        <v>2.4000000000000004</v>
      </c>
      <c r="K46" s="11">
        <f t="shared" si="1"/>
        <v>-21.6</v>
      </c>
      <c r="L46" s="11" t="b">
        <f t="shared" si="2"/>
        <v>0</v>
      </c>
      <c r="M46" s="11" t="b">
        <f t="shared" si="3"/>
        <v>0</v>
      </c>
      <c r="N46" s="57">
        <v>45310</v>
      </c>
      <c r="O46" s="8" t="s">
        <v>3873</v>
      </c>
      <c r="P46" s="7"/>
      <c r="Q46" s="7" t="b">
        <f t="shared" si="4"/>
        <v>1</v>
      </c>
      <c r="R46" s="7">
        <v>1</v>
      </c>
      <c r="S46" s="11">
        <f t="shared" si="5"/>
        <v>0</v>
      </c>
      <c r="T46" s="9" t="s">
        <v>3879</v>
      </c>
    </row>
    <row r="47" spans="1:20" hidden="1" x14ac:dyDescent="0.25">
      <c r="A47" s="7">
        <v>45</v>
      </c>
      <c r="B47" s="7" t="str">
        <f t="shared" si="0"/>
        <v>523021018</v>
      </c>
      <c r="C47" s="9">
        <v>523021018</v>
      </c>
      <c r="D47" s="9" t="s">
        <v>159</v>
      </c>
      <c r="E47" s="9" t="s">
        <v>33</v>
      </c>
      <c r="F47" s="7" t="s">
        <v>141</v>
      </c>
      <c r="G47" s="46">
        <v>0.89</v>
      </c>
      <c r="H47" s="11">
        <v>4</v>
      </c>
      <c r="I47" s="11">
        <f>3+1</f>
        <v>4</v>
      </c>
      <c r="J47" s="11">
        <f>VLOOKUP(B47,'[1]Jan''24 (3)'!$G$4:$T$2414,14,0)</f>
        <v>3.56</v>
      </c>
      <c r="K47" s="11">
        <f t="shared" si="1"/>
        <v>-0.43999999999999995</v>
      </c>
      <c r="L47" s="11" t="b">
        <f t="shared" si="2"/>
        <v>0</v>
      </c>
      <c r="M47" s="11" t="b">
        <f t="shared" si="3"/>
        <v>0</v>
      </c>
      <c r="N47" s="57">
        <v>45310</v>
      </c>
      <c r="O47" s="8" t="s">
        <v>3877</v>
      </c>
      <c r="P47" s="7"/>
      <c r="Q47" s="7" t="b">
        <f t="shared" si="4"/>
        <v>1</v>
      </c>
      <c r="R47" s="7"/>
      <c r="S47" s="11">
        <f t="shared" si="5"/>
        <v>0</v>
      </c>
      <c r="T47" s="9"/>
    </row>
    <row r="48" spans="1:20" hidden="1" x14ac:dyDescent="0.25">
      <c r="A48" s="7">
        <v>46</v>
      </c>
      <c r="B48" s="7" t="str">
        <f t="shared" si="0"/>
        <v>888472578</v>
      </c>
      <c r="C48" s="9">
        <v>888472578</v>
      </c>
      <c r="D48" s="9" t="s">
        <v>2092</v>
      </c>
      <c r="E48" s="9" t="s">
        <v>33</v>
      </c>
      <c r="F48" s="7" t="s">
        <v>141</v>
      </c>
      <c r="G48" s="46">
        <v>0.14000000000000001</v>
      </c>
      <c r="H48" s="11">
        <v>5</v>
      </c>
      <c r="I48" s="11">
        <v>5</v>
      </c>
      <c r="J48" s="11">
        <f>VLOOKUP(B48,'[1]Jan''24 (3)'!$G$4:$T$2414,14,0)</f>
        <v>0.70000000000000007</v>
      </c>
      <c r="K48" s="11">
        <f t="shared" si="1"/>
        <v>-4.3</v>
      </c>
      <c r="L48" s="11" t="b">
        <f t="shared" si="2"/>
        <v>0</v>
      </c>
      <c r="M48" s="11" t="b">
        <f t="shared" si="3"/>
        <v>0</v>
      </c>
      <c r="N48" s="8">
        <v>45310</v>
      </c>
      <c r="O48" s="8" t="s">
        <v>3873</v>
      </c>
      <c r="P48" s="7"/>
      <c r="Q48" s="7" t="b">
        <f t="shared" si="4"/>
        <v>1</v>
      </c>
      <c r="R48" s="7"/>
      <c r="S48" s="11">
        <f t="shared" si="5"/>
        <v>0</v>
      </c>
      <c r="T48" s="9"/>
    </row>
    <row r="49" spans="1:20" hidden="1" x14ac:dyDescent="0.25">
      <c r="A49" s="7">
        <v>47</v>
      </c>
      <c r="B49" s="7" t="str">
        <f t="shared" si="0"/>
        <v>888472671</v>
      </c>
      <c r="C49" s="9">
        <v>888472671</v>
      </c>
      <c r="D49" s="9" t="s">
        <v>2093</v>
      </c>
      <c r="E49" s="9" t="s">
        <v>33</v>
      </c>
      <c r="F49" s="7" t="s">
        <v>141</v>
      </c>
      <c r="G49" s="46">
        <v>0.34</v>
      </c>
      <c r="H49" s="11">
        <v>4</v>
      </c>
      <c r="I49" s="11">
        <v>4</v>
      </c>
      <c r="J49" s="11">
        <f>VLOOKUP(B49,'[1]Jan''24 (3)'!$G$4:$T$2414,14,0)</f>
        <v>1.36</v>
      </c>
      <c r="K49" s="11">
        <f t="shared" si="1"/>
        <v>-2.6399999999999997</v>
      </c>
      <c r="L49" s="11" t="b">
        <f t="shared" si="2"/>
        <v>0</v>
      </c>
      <c r="M49" s="11" t="b">
        <f t="shared" si="3"/>
        <v>0</v>
      </c>
      <c r="N49" s="8">
        <v>45308</v>
      </c>
      <c r="O49" s="8" t="s">
        <v>3877</v>
      </c>
      <c r="P49" s="7"/>
      <c r="Q49" s="7" t="b">
        <f t="shared" si="4"/>
        <v>1</v>
      </c>
      <c r="R49" s="7"/>
      <c r="S49" s="11">
        <f t="shared" si="5"/>
        <v>0</v>
      </c>
      <c r="T49" s="9"/>
    </row>
    <row r="50" spans="1:20" hidden="1" x14ac:dyDescent="0.25">
      <c r="A50" s="7">
        <v>48</v>
      </c>
      <c r="B50" s="7" t="str">
        <f t="shared" si="0"/>
        <v>1A001457</v>
      </c>
      <c r="C50" s="9" t="s">
        <v>306</v>
      </c>
      <c r="D50" s="9" t="s">
        <v>2083</v>
      </c>
      <c r="E50" s="9" t="s">
        <v>33</v>
      </c>
      <c r="F50" s="7" t="s">
        <v>141</v>
      </c>
      <c r="G50" s="46">
        <v>0.49</v>
      </c>
      <c r="H50" s="11">
        <f>7-1-1</f>
        <v>5</v>
      </c>
      <c r="I50" s="11">
        <f>2+3</f>
        <v>5</v>
      </c>
      <c r="J50" s="11">
        <f>VLOOKUP(B50,'[1]Jan''24 (3)'!$G$4:$T$2414,14,0)</f>
        <v>2.4500000000000002</v>
      </c>
      <c r="K50" s="11">
        <f t="shared" si="1"/>
        <v>-2.5499999999999998</v>
      </c>
      <c r="L50" s="11" t="b">
        <f t="shared" si="2"/>
        <v>0</v>
      </c>
      <c r="M50" s="11" t="b">
        <f t="shared" si="3"/>
        <v>0</v>
      </c>
      <c r="N50" s="8">
        <v>45320</v>
      </c>
      <c r="O50" s="8" t="s">
        <v>3873</v>
      </c>
      <c r="P50" s="7"/>
      <c r="Q50" s="7" t="b">
        <f t="shared" si="4"/>
        <v>1</v>
      </c>
      <c r="R50" s="7"/>
      <c r="S50" s="11">
        <f t="shared" si="5"/>
        <v>0</v>
      </c>
      <c r="T50" s="9" t="s">
        <v>3974</v>
      </c>
    </row>
    <row r="51" spans="1:20" hidden="1" x14ac:dyDescent="0.25">
      <c r="A51" s="7">
        <v>49</v>
      </c>
      <c r="B51" s="7" t="str">
        <f t="shared" si="0"/>
        <v>30209R</v>
      </c>
      <c r="C51" s="9" t="s">
        <v>39</v>
      </c>
      <c r="D51" s="9" t="s">
        <v>40</v>
      </c>
      <c r="E51" s="9" t="s">
        <v>33</v>
      </c>
      <c r="F51" s="7" t="s">
        <v>141</v>
      </c>
      <c r="G51" s="46">
        <v>1.33</v>
      </c>
      <c r="H51" s="11">
        <v>12</v>
      </c>
      <c r="I51" s="11">
        <v>12</v>
      </c>
      <c r="J51" s="11">
        <f>VLOOKUP(B51,'[1]Jan''24 (3)'!$G$4:$T$2414,14,0)</f>
        <v>15.96</v>
      </c>
      <c r="K51" s="11">
        <f t="shared" si="1"/>
        <v>3.9600000000000009</v>
      </c>
      <c r="L51" s="11" t="b">
        <f t="shared" si="2"/>
        <v>0</v>
      </c>
      <c r="M51" s="11" t="b">
        <f t="shared" si="3"/>
        <v>0</v>
      </c>
      <c r="N51" s="8">
        <v>45310</v>
      </c>
      <c r="O51" s="8" t="s">
        <v>3873</v>
      </c>
      <c r="P51" s="7"/>
      <c r="Q51" s="7" t="b">
        <f t="shared" si="4"/>
        <v>1</v>
      </c>
      <c r="R51" s="7"/>
      <c r="S51" s="11">
        <f t="shared" si="5"/>
        <v>0</v>
      </c>
      <c r="T51" s="9"/>
    </row>
    <row r="52" spans="1:20" hidden="1" x14ac:dyDescent="0.25">
      <c r="A52" s="7">
        <v>50</v>
      </c>
      <c r="B52" s="7" t="str">
        <f t="shared" si="0"/>
        <v>616738R</v>
      </c>
      <c r="C52" s="9" t="s">
        <v>177</v>
      </c>
      <c r="D52" s="9" t="s">
        <v>203</v>
      </c>
      <c r="E52" s="9" t="s">
        <v>33</v>
      </c>
      <c r="F52" s="7" t="s">
        <v>141</v>
      </c>
      <c r="G52" s="46">
        <v>1.88</v>
      </c>
      <c r="H52" s="11">
        <v>65</v>
      </c>
      <c r="I52" s="11">
        <v>65</v>
      </c>
      <c r="J52" s="11">
        <f>VLOOKUP(B52,'[1]Jan''24 (3)'!$G$4:$T$2414,14,0)</f>
        <v>122.19999999999999</v>
      </c>
      <c r="K52" s="11">
        <f t="shared" si="1"/>
        <v>57.199999999999989</v>
      </c>
      <c r="L52" s="11" t="b">
        <f t="shared" si="2"/>
        <v>0</v>
      </c>
      <c r="M52" s="11" t="b">
        <f t="shared" si="3"/>
        <v>0</v>
      </c>
      <c r="N52" s="8">
        <v>45308</v>
      </c>
      <c r="O52" s="8" t="s">
        <v>3873</v>
      </c>
      <c r="P52" s="7"/>
      <c r="Q52" s="7" t="b">
        <f t="shared" si="4"/>
        <v>1</v>
      </c>
      <c r="R52" s="7"/>
      <c r="S52" s="11">
        <f t="shared" si="5"/>
        <v>0</v>
      </c>
      <c r="T52" s="9"/>
    </row>
    <row r="53" spans="1:20" hidden="1" x14ac:dyDescent="0.25">
      <c r="A53" s="7">
        <v>51</v>
      </c>
      <c r="B53" s="7" t="str">
        <f t="shared" si="0"/>
        <v>82635R</v>
      </c>
      <c r="C53" s="9" t="s">
        <v>41</v>
      </c>
      <c r="D53" s="9" t="s">
        <v>42</v>
      </c>
      <c r="E53" s="9" t="s">
        <v>33</v>
      </c>
      <c r="F53" s="7" t="s">
        <v>141</v>
      </c>
      <c r="G53" s="46">
        <v>1.2</v>
      </c>
      <c r="H53" s="11">
        <f>6-1</f>
        <v>5</v>
      </c>
      <c r="I53" s="11">
        <f>6-1</f>
        <v>5</v>
      </c>
      <c r="J53" s="11">
        <f>VLOOKUP(B53,'[1]Jan''24 (3)'!$G$4:$T$2414,14,0)</f>
        <v>6</v>
      </c>
      <c r="K53" s="11">
        <f t="shared" si="1"/>
        <v>1</v>
      </c>
      <c r="L53" s="11" t="b">
        <f t="shared" si="2"/>
        <v>0</v>
      </c>
      <c r="M53" s="11" t="b">
        <f t="shared" si="3"/>
        <v>0</v>
      </c>
      <c r="N53" s="57">
        <v>45310</v>
      </c>
      <c r="O53" s="8" t="s">
        <v>3873</v>
      </c>
      <c r="P53" s="7"/>
      <c r="Q53" s="7" t="b">
        <f t="shared" si="4"/>
        <v>1</v>
      </c>
      <c r="R53" s="7"/>
      <c r="S53" s="11">
        <f t="shared" si="5"/>
        <v>0</v>
      </c>
      <c r="T53" s="65" t="s">
        <v>4038</v>
      </c>
    </row>
    <row r="54" spans="1:20" hidden="1" x14ac:dyDescent="0.25">
      <c r="A54" s="7">
        <v>52</v>
      </c>
      <c r="B54" s="7" t="str">
        <f t="shared" si="0"/>
        <v>82948R</v>
      </c>
      <c r="C54" s="9" t="s">
        <v>253</v>
      </c>
      <c r="D54" s="9" t="s">
        <v>259</v>
      </c>
      <c r="E54" s="9" t="s">
        <v>33</v>
      </c>
      <c r="F54" s="7" t="s">
        <v>141</v>
      </c>
      <c r="G54" s="46">
        <v>2.35</v>
      </c>
      <c r="H54" s="11">
        <v>15</v>
      </c>
      <c r="I54" s="53">
        <v>16</v>
      </c>
      <c r="J54" s="11">
        <f>VLOOKUP(B54,'[1]Jan''24 (3)'!$G$4:$T$2414,14,0)</f>
        <v>37.6</v>
      </c>
      <c r="K54" s="11">
        <f t="shared" si="1"/>
        <v>21.6</v>
      </c>
      <c r="L54" s="11" t="b">
        <f t="shared" si="2"/>
        <v>0</v>
      </c>
      <c r="M54" s="11" t="b">
        <f t="shared" si="3"/>
        <v>0</v>
      </c>
      <c r="N54" s="8">
        <v>45308</v>
      </c>
      <c r="O54" s="8" t="s">
        <v>3877</v>
      </c>
      <c r="P54" s="7"/>
      <c r="Q54" s="7" t="b">
        <f t="shared" si="4"/>
        <v>0</v>
      </c>
      <c r="R54" s="7"/>
      <c r="S54" s="11">
        <f t="shared" si="5"/>
        <v>-1</v>
      </c>
      <c r="T54" s="9"/>
    </row>
    <row r="55" spans="1:20" hidden="1" x14ac:dyDescent="0.25">
      <c r="A55" s="7">
        <v>53</v>
      </c>
      <c r="B55" s="7" t="str">
        <f t="shared" si="0"/>
        <v>83065R</v>
      </c>
      <c r="C55" s="9" t="s">
        <v>178</v>
      </c>
      <c r="D55" s="9" t="s">
        <v>204</v>
      </c>
      <c r="E55" s="9" t="s">
        <v>33</v>
      </c>
      <c r="F55" s="7" t="s">
        <v>141</v>
      </c>
      <c r="G55" s="46">
        <v>0.2</v>
      </c>
      <c r="H55" s="11">
        <v>6</v>
      </c>
      <c r="I55" s="11">
        <f>4+2</f>
        <v>6</v>
      </c>
      <c r="J55" s="11">
        <f>VLOOKUP(B55,'[1]Jan''24 (3)'!$G$4:$T$2414,14,0)</f>
        <v>1.2000000000000002</v>
      </c>
      <c r="K55" s="11">
        <f t="shared" si="1"/>
        <v>-4.8</v>
      </c>
      <c r="L55" s="11" t="b">
        <f t="shared" si="2"/>
        <v>0</v>
      </c>
      <c r="M55" s="11" t="b">
        <f t="shared" si="3"/>
        <v>0</v>
      </c>
      <c r="N55" s="57">
        <v>45310</v>
      </c>
      <c r="O55" s="8" t="s">
        <v>3873</v>
      </c>
      <c r="P55" s="7"/>
      <c r="Q55" s="7" t="b">
        <f t="shared" si="4"/>
        <v>1</v>
      </c>
      <c r="R55" s="7"/>
      <c r="S55" s="11">
        <f t="shared" si="5"/>
        <v>0</v>
      </c>
      <c r="T55" s="9"/>
    </row>
    <row r="56" spans="1:20" hidden="1" x14ac:dyDescent="0.25">
      <c r="A56" s="7">
        <v>54</v>
      </c>
      <c r="B56" s="7" t="str">
        <f t="shared" si="0"/>
        <v>880255211R</v>
      </c>
      <c r="C56" s="9" t="s">
        <v>307</v>
      </c>
      <c r="D56" s="9" t="s">
        <v>2094</v>
      </c>
      <c r="E56" s="9" t="s">
        <v>33</v>
      </c>
      <c r="F56" s="7" t="s">
        <v>141</v>
      </c>
      <c r="G56" s="46">
        <v>1.59</v>
      </c>
      <c r="H56" s="11">
        <v>3</v>
      </c>
      <c r="I56" s="11">
        <v>3</v>
      </c>
      <c r="J56" s="11">
        <f>VLOOKUP(B56,'[1]Jan''24 (3)'!$G$4:$T$2414,14,0)</f>
        <v>4.7700000000000005</v>
      </c>
      <c r="K56" s="11">
        <f t="shared" si="1"/>
        <v>1.7700000000000005</v>
      </c>
      <c r="L56" s="11" t="b">
        <f t="shared" si="2"/>
        <v>0</v>
      </c>
      <c r="M56" s="11" t="b">
        <f t="shared" si="3"/>
        <v>0</v>
      </c>
      <c r="N56" s="8">
        <v>45310</v>
      </c>
      <c r="O56" s="8" t="s">
        <v>3877</v>
      </c>
      <c r="P56" s="7"/>
      <c r="Q56" s="7" t="b">
        <f t="shared" si="4"/>
        <v>1</v>
      </c>
      <c r="R56" s="7"/>
      <c r="S56" s="11">
        <f t="shared" si="5"/>
        <v>0</v>
      </c>
      <c r="T56" s="9"/>
    </row>
    <row r="57" spans="1:20" hidden="1" x14ac:dyDescent="0.25">
      <c r="A57" s="7">
        <v>55</v>
      </c>
      <c r="B57" s="7" t="str">
        <f t="shared" si="0"/>
        <v>880305509R</v>
      </c>
      <c r="C57" s="9" t="s">
        <v>179</v>
      </c>
      <c r="D57" s="9" t="s">
        <v>205</v>
      </c>
      <c r="E57" s="9" t="s">
        <v>33</v>
      </c>
      <c r="F57" s="7" t="s">
        <v>141</v>
      </c>
      <c r="G57" s="46">
        <v>2.2000000000000002</v>
      </c>
      <c r="H57" s="11">
        <v>7</v>
      </c>
      <c r="I57" s="11">
        <v>7</v>
      </c>
      <c r="J57" s="11">
        <f>VLOOKUP(B57,'[1]Jan''24 (3)'!$G$4:$T$2414,14,0)</f>
        <v>15.400000000000002</v>
      </c>
      <c r="K57" s="11">
        <f t="shared" si="1"/>
        <v>8.4000000000000021</v>
      </c>
      <c r="L57" s="11" t="b">
        <f t="shared" si="2"/>
        <v>0</v>
      </c>
      <c r="M57" s="11" t="b">
        <f t="shared" si="3"/>
        <v>0</v>
      </c>
      <c r="N57" s="8">
        <v>45310</v>
      </c>
      <c r="O57" s="8" t="s">
        <v>3877</v>
      </c>
      <c r="P57" s="7"/>
      <c r="Q57" s="7" t="b">
        <f t="shared" si="4"/>
        <v>1</v>
      </c>
      <c r="R57" s="7"/>
      <c r="S57" s="11">
        <f t="shared" si="5"/>
        <v>0</v>
      </c>
      <c r="T57" s="9"/>
    </row>
    <row r="58" spans="1:20" hidden="1" x14ac:dyDescent="0.25">
      <c r="A58" s="7">
        <v>56</v>
      </c>
      <c r="B58" s="7" t="str">
        <f t="shared" si="0"/>
        <v>B003325</v>
      </c>
      <c r="C58" s="9" t="s">
        <v>142</v>
      </c>
      <c r="D58" s="9" t="s">
        <v>160</v>
      </c>
      <c r="E58" s="9" t="s">
        <v>33</v>
      </c>
      <c r="F58" s="7" t="s">
        <v>141</v>
      </c>
      <c r="G58" s="46">
        <v>0.65</v>
      </c>
      <c r="H58" s="11">
        <v>14</v>
      </c>
      <c r="I58" s="11">
        <v>14</v>
      </c>
      <c r="J58" s="11">
        <f>VLOOKUP(B58,'[1]Jan''24 (3)'!$G$4:$T$2414,14,0)</f>
        <v>9.1</v>
      </c>
      <c r="K58" s="11">
        <f t="shared" si="1"/>
        <v>-4.9000000000000004</v>
      </c>
      <c r="L58" s="11" t="b">
        <f t="shared" si="2"/>
        <v>0</v>
      </c>
      <c r="M58" s="11" t="b">
        <f t="shared" si="3"/>
        <v>0</v>
      </c>
      <c r="N58" s="8">
        <v>45310</v>
      </c>
      <c r="O58" s="8" t="s">
        <v>3873</v>
      </c>
      <c r="P58" s="7"/>
      <c r="Q58" s="7" t="b">
        <f t="shared" si="4"/>
        <v>1</v>
      </c>
      <c r="R58" s="7"/>
      <c r="S58" s="11">
        <f t="shared" si="5"/>
        <v>0</v>
      </c>
      <c r="T58" s="9"/>
    </row>
    <row r="59" spans="1:20" hidden="1" x14ac:dyDescent="0.25">
      <c r="A59" s="7">
        <v>57</v>
      </c>
      <c r="B59" s="7" t="str">
        <f t="shared" si="0"/>
        <v>B003330</v>
      </c>
      <c r="C59" s="9" t="s">
        <v>143</v>
      </c>
      <c r="D59" s="9" t="s">
        <v>161</v>
      </c>
      <c r="E59" s="9" t="s">
        <v>33</v>
      </c>
      <c r="F59" s="7" t="s">
        <v>141</v>
      </c>
      <c r="G59" s="46">
        <v>3.94</v>
      </c>
      <c r="H59" s="11">
        <f>23-1-1-1</f>
        <v>20</v>
      </c>
      <c r="I59" s="11">
        <v>20</v>
      </c>
      <c r="J59" s="11">
        <f>VLOOKUP(B59,'[1]Jan''24 (3)'!$G$4:$T$2414,14,0)</f>
        <v>78.8</v>
      </c>
      <c r="K59" s="11">
        <f t="shared" si="1"/>
        <v>58.8</v>
      </c>
      <c r="L59" s="11" t="b">
        <f t="shared" si="2"/>
        <v>0</v>
      </c>
      <c r="M59" s="11" t="b">
        <f t="shared" si="3"/>
        <v>0</v>
      </c>
      <c r="N59" s="8">
        <v>45310</v>
      </c>
      <c r="O59" s="8" t="s">
        <v>3873</v>
      </c>
      <c r="P59" s="7"/>
      <c r="Q59" s="7" t="b">
        <f t="shared" si="4"/>
        <v>1</v>
      </c>
      <c r="R59" s="7"/>
      <c r="S59" s="11">
        <f t="shared" si="5"/>
        <v>0</v>
      </c>
      <c r="T59" s="9" t="s">
        <v>3947</v>
      </c>
    </row>
    <row r="60" spans="1:20" hidden="1" x14ac:dyDescent="0.25">
      <c r="A60" s="7">
        <v>58</v>
      </c>
      <c r="B60" s="7" t="str">
        <f t="shared" si="0"/>
        <v>B003331</v>
      </c>
      <c r="C60" s="9" t="s">
        <v>74</v>
      </c>
      <c r="D60" s="9" t="s">
        <v>75</v>
      </c>
      <c r="E60" s="9" t="s">
        <v>33</v>
      </c>
      <c r="F60" s="7" t="s">
        <v>141</v>
      </c>
      <c r="G60" s="46">
        <v>3.94</v>
      </c>
      <c r="H60" s="11">
        <f>22-1-1</f>
        <v>20</v>
      </c>
      <c r="I60" s="11">
        <f>19+1</f>
        <v>20</v>
      </c>
      <c r="J60" s="11">
        <f>VLOOKUP(B60,'[1]Jan''24 (3)'!$G$4:$T$2414,14,0)</f>
        <v>78.8</v>
      </c>
      <c r="K60" s="11">
        <f t="shared" si="1"/>
        <v>58.8</v>
      </c>
      <c r="L60" s="11" t="b">
        <f t="shared" si="2"/>
        <v>0</v>
      </c>
      <c r="M60" s="11" t="b">
        <f t="shared" si="3"/>
        <v>0</v>
      </c>
      <c r="N60" s="8">
        <v>45320</v>
      </c>
      <c r="O60" s="8" t="s">
        <v>3873</v>
      </c>
      <c r="P60" s="7"/>
      <c r="Q60" s="7" t="b">
        <f t="shared" si="4"/>
        <v>1</v>
      </c>
      <c r="R60" s="7"/>
      <c r="S60" s="11">
        <f t="shared" si="5"/>
        <v>0</v>
      </c>
      <c r="T60" s="9" t="s">
        <v>3946</v>
      </c>
    </row>
    <row r="61" spans="1:20" hidden="1" x14ac:dyDescent="0.25">
      <c r="A61" s="7">
        <v>59</v>
      </c>
      <c r="B61" s="7" t="str">
        <f t="shared" si="0"/>
        <v>B003784</v>
      </c>
      <c r="C61" s="9" t="s">
        <v>308</v>
      </c>
      <c r="D61" s="9" t="s">
        <v>2095</v>
      </c>
      <c r="E61" s="9" t="s">
        <v>33</v>
      </c>
      <c r="F61" s="7" t="s">
        <v>141</v>
      </c>
      <c r="G61" s="46">
        <v>2.12</v>
      </c>
      <c r="H61" s="11">
        <f>4-1-1-1</f>
        <v>1</v>
      </c>
      <c r="I61" s="11">
        <v>1</v>
      </c>
      <c r="J61" s="11">
        <f>VLOOKUP(B61,'[1]Jan''24 (3)'!$G$4:$T$2414,14,0)</f>
        <v>2.12</v>
      </c>
      <c r="K61" s="11">
        <f t="shared" si="1"/>
        <v>1.1200000000000001</v>
      </c>
      <c r="L61" s="11" t="b">
        <f t="shared" si="2"/>
        <v>0</v>
      </c>
      <c r="M61" s="11" t="b">
        <f t="shared" si="3"/>
        <v>0</v>
      </c>
      <c r="N61" s="8">
        <v>45310</v>
      </c>
      <c r="O61" s="8" t="s">
        <v>3873</v>
      </c>
      <c r="P61" s="7"/>
      <c r="Q61" s="7" t="b">
        <f t="shared" si="4"/>
        <v>1</v>
      </c>
      <c r="R61" s="7"/>
      <c r="S61" s="11">
        <f t="shared" si="5"/>
        <v>0</v>
      </c>
      <c r="T61" s="9" t="s">
        <v>3956</v>
      </c>
    </row>
    <row r="62" spans="1:20" hidden="1" x14ac:dyDescent="0.25">
      <c r="A62" s="7">
        <v>60</v>
      </c>
      <c r="B62" s="7" t="str">
        <f t="shared" si="0"/>
        <v>B003924</v>
      </c>
      <c r="C62" s="9" t="s">
        <v>43</v>
      </c>
      <c r="D62" s="9" t="s">
        <v>44</v>
      </c>
      <c r="E62" s="9" t="s">
        <v>33</v>
      </c>
      <c r="F62" s="7" t="s">
        <v>141</v>
      </c>
      <c r="G62" s="46">
        <v>2.02</v>
      </c>
      <c r="H62" s="11">
        <f>13-1</f>
        <v>12</v>
      </c>
      <c r="I62" s="11">
        <f>12</f>
        <v>12</v>
      </c>
      <c r="J62" s="11">
        <f>VLOOKUP(B62,'[1]Jan''24 (3)'!$G$4:$T$2414,14,0)</f>
        <v>24.240000000000002</v>
      </c>
      <c r="K62" s="11">
        <f t="shared" si="1"/>
        <v>12.240000000000002</v>
      </c>
      <c r="L62" s="11" t="b">
        <f t="shared" si="2"/>
        <v>0</v>
      </c>
      <c r="M62" s="11" t="b">
        <f t="shared" si="3"/>
        <v>0</v>
      </c>
      <c r="N62" s="8">
        <v>45310</v>
      </c>
      <c r="O62" s="8" t="s">
        <v>3877</v>
      </c>
      <c r="P62" s="7"/>
      <c r="Q62" s="7" t="b">
        <f t="shared" si="4"/>
        <v>1</v>
      </c>
      <c r="R62" s="7"/>
      <c r="S62" s="11">
        <f t="shared" si="5"/>
        <v>0</v>
      </c>
      <c r="T62" s="9" t="s">
        <v>3957</v>
      </c>
    </row>
    <row r="63" spans="1:20" hidden="1" x14ac:dyDescent="0.25">
      <c r="A63" s="7">
        <v>61</v>
      </c>
      <c r="B63" s="7" t="str">
        <f t="shared" si="0"/>
        <v>B015872</v>
      </c>
      <c r="C63" s="9" t="s">
        <v>309</v>
      </c>
      <c r="D63" s="9" t="s">
        <v>2096</v>
      </c>
      <c r="E63" s="9" t="s">
        <v>33</v>
      </c>
      <c r="F63" s="7" t="s">
        <v>141</v>
      </c>
      <c r="G63" s="46">
        <v>0.79</v>
      </c>
      <c r="H63" s="11">
        <v>3</v>
      </c>
      <c r="I63" s="11">
        <f>2+1</f>
        <v>3</v>
      </c>
      <c r="J63" s="11">
        <f>VLOOKUP(B63,'[1]Jan''24 (3)'!$G$4:$T$2414,14,0)</f>
        <v>2.37</v>
      </c>
      <c r="K63" s="11">
        <f t="shared" si="1"/>
        <v>-0.62999999999999989</v>
      </c>
      <c r="L63" s="11" t="b">
        <f t="shared" si="2"/>
        <v>0</v>
      </c>
      <c r="M63" s="11" t="b">
        <f t="shared" si="3"/>
        <v>0</v>
      </c>
      <c r="N63" s="8">
        <v>45313</v>
      </c>
      <c r="O63" s="8" t="s">
        <v>3877</v>
      </c>
      <c r="P63" s="7"/>
      <c r="Q63" s="7" t="b">
        <f t="shared" si="4"/>
        <v>1</v>
      </c>
      <c r="R63" s="7"/>
      <c r="S63" s="11">
        <f t="shared" si="5"/>
        <v>0</v>
      </c>
      <c r="T63" s="9" t="s">
        <v>3881</v>
      </c>
    </row>
    <row r="64" spans="1:20" hidden="1" x14ac:dyDescent="0.25">
      <c r="A64" s="7">
        <v>62</v>
      </c>
      <c r="B64" s="7" t="str">
        <f t="shared" si="0"/>
        <v>B015873</v>
      </c>
      <c r="C64" s="9" t="s">
        <v>310</v>
      </c>
      <c r="D64" s="9" t="s">
        <v>2097</v>
      </c>
      <c r="E64" s="9" t="s">
        <v>33</v>
      </c>
      <c r="F64" s="7" t="s">
        <v>141</v>
      </c>
      <c r="G64" s="46">
        <v>2.4300000000000002</v>
      </c>
      <c r="H64" s="11">
        <v>1</v>
      </c>
      <c r="I64" s="11">
        <v>1</v>
      </c>
      <c r="J64" s="11">
        <f>VLOOKUP(B64,'[1]Jan''24 (3)'!$G$4:$T$2414,14,0)</f>
        <v>2.4300000000000002</v>
      </c>
      <c r="K64" s="11">
        <f t="shared" si="1"/>
        <v>1.4300000000000002</v>
      </c>
      <c r="L64" s="11" t="b">
        <f t="shared" si="2"/>
        <v>0</v>
      </c>
      <c r="M64" s="11" t="b">
        <f t="shared" si="3"/>
        <v>0</v>
      </c>
      <c r="N64" s="8">
        <v>45308</v>
      </c>
      <c r="O64" s="8" t="s">
        <v>3877</v>
      </c>
      <c r="P64" s="7"/>
      <c r="Q64" s="7" t="b">
        <f t="shared" si="4"/>
        <v>1</v>
      </c>
      <c r="R64" s="7"/>
      <c r="S64" s="11">
        <f t="shared" si="5"/>
        <v>0</v>
      </c>
      <c r="T64" s="9" t="s">
        <v>3881</v>
      </c>
    </row>
    <row r="65" spans="1:20" hidden="1" x14ac:dyDescent="0.25">
      <c r="A65" s="7">
        <v>63</v>
      </c>
      <c r="B65" s="7" t="str">
        <f t="shared" si="0"/>
        <v>B016829</v>
      </c>
      <c r="C65" s="9" t="s">
        <v>311</v>
      </c>
      <c r="D65" s="9" t="s">
        <v>2098</v>
      </c>
      <c r="E65" s="9" t="s">
        <v>33</v>
      </c>
      <c r="F65" s="7" t="s">
        <v>141</v>
      </c>
      <c r="G65" s="46">
        <v>0.18</v>
      </c>
      <c r="H65" s="11">
        <v>10</v>
      </c>
      <c r="I65" s="11">
        <v>10</v>
      </c>
      <c r="J65" s="11">
        <f>VLOOKUP(B65,'[1]Jan''24 (3)'!$G$4:$T$2414,14,0)</f>
        <v>1.7999999999999998</v>
      </c>
      <c r="K65" s="11">
        <f t="shared" si="1"/>
        <v>-8.1999999999999993</v>
      </c>
      <c r="L65" s="11" t="b">
        <f t="shared" si="2"/>
        <v>0</v>
      </c>
      <c r="M65" s="11" t="b">
        <f t="shared" si="3"/>
        <v>0</v>
      </c>
      <c r="N65" s="8">
        <v>45308</v>
      </c>
      <c r="O65" s="8" t="s">
        <v>3877</v>
      </c>
      <c r="P65" s="7"/>
      <c r="Q65" s="7" t="b">
        <f t="shared" si="4"/>
        <v>1</v>
      </c>
      <c r="R65" s="7"/>
      <c r="S65" s="11">
        <f t="shared" si="5"/>
        <v>0</v>
      </c>
      <c r="T65" s="9"/>
    </row>
    <row r="66" spans="1:20" hidden="1" x14ac:dyDescent="0.25">
      <c r="A66" s="7">
        <v>64</v>
      </c>
      <c r="B66" s="7" t="str">
        <f t="shared" si="0"/>
        <v>B019342</v>
      </c>
      <c r="C66" s="9" t="s">
        <v>312</v>
      </c>
      <c r="D66" s="9" t="s">
        <v>2099</v>
      </c>
      <c r="E66" s="9" t="s">
        <v>33</v>
      </c>
      <c r="F66" s="7" t="s">
        <v>141</v>
      </c>
      <c r="G66" s="46">
        <v>1.07</v>
      </c>
      <c r="H66" s="11">
        <v>7</v>
      </c>
      <c r="I66" s="11">
        <v>7</v>
      </c>
      <c r="J66" s="11">
        <f>VLOOKUP(B66,'[1]Jan''24 (3)'!$G$4:$T$2414,14,0)</f>
        <v>7.49</v>
      </c>
      <c r="K66" s="11">
        <f t="shared" si="1"/>
        <v>0.49000000000000021</v>
      </c>
      <c r="L66" s="11" t="b">
        <f t="shared" si="2"/>
        <v>0</v>
      </c>
      <c r="M66" s="11" t="b">
        <f t="shared" si="3"/>
        <v>0</v>
      </c>
      <c r="N66" s="8">
        <v>45309</v>
      </c>
      <c r="O66" s="8" t="s">
        <v>3873</v>
      </c>
      <c r="P66" s="7"/>
      <c r="Q66" s="7" t="b">
        <f t="shared" si="4"/>
        <v>1</v>
      </c>
      <c r="R66" s="7"/>
      <c r="S66" s="11">
        <f t="shared" si="5"/>
        <v>0</v>
      </c>
      <c r="T66" s="9"/>
    </row>
    <row r="67" spans="1:20" hidden="1" x14ac:dyDescent="0.25">
      <c r="A67" s="7">
        <v>65</v>
      </c>
      <c r="B67" s="7" t="str">
        <f t="shared" si="0"/>
        <v>B019344</v>
      </c>
      <c r="C67" s="9" t="s">
        <v>313</v>
      </c>
      <c r="D67" s="9" t="s">
        <v>2100</v>
      </c>
      <c r="E67" s="9" t="s">
        <v>33</v>
      </c>
      <c r="F67" s="7" t="s">
        <v>141</v>
      </c>
      <c r="G67" s="46">
        <v>1</v>
      </c>
      <c r="H67" s="11">
        <v>23</v>
      </c>
      <c r="I67" s="11">
        <v>23</v>
      </c>
      <c r="J67" s="11">
        <f>VLOOKUP(B67,'[1]Jan''24 (3)'!$G$4:$T$2414,14,0)</f>
        <v>23</v>
      </c>
      <c r="K67" s="11">
        <f t="shared" si="1"/>
        <v>0</v>
      </c>
      <c r="L67" s="11" t="b">
        <f t="shared" si="2"/>
        <v>1</v>
      </c>
      <c r="M67" s="11" t="b">
        <f t="shared" si="3"/>
        <v>0</v>
      </c>
      <c r="N67" s="8">
        <v>45308</v>
      </c>
      <c r="O67" s="8" t="s">
        <v>3877</v>
      </c>
      <c r="P67" s="7"/>
      <c r="Q67" s="7" t="b">
        <f t="shared" si="4"/>
        <v>1</v>
      </c>
      <c r="R67" s="7"/>
      <c r="S67" s="11">
        <f t="shared" si="5"/>
        <v>0</v>
      </c>
      <c r="T67" s="9"/>
    </row>
    <row r="68" spans="1:20" hidden="1" x14ac:dyDescent="0.25">
      <c r="A68" s="7">
        <v>66</v>
      </c>
      <c r="B68" s="7" t="str">
        <f t="shared" ref="B68:B131" si="6">TRIM(C68)</f>
        <v>B023916</v>
      </c>
      <c r="C68" s="9" t="s">
        <v>144</v>
      </c>
      <c r="D68" s="9" t="s">
        <v>162</v>
      </c>
      <c r="E68" s="9" t="s">
        <v>33</v>
      </c>
      <c r="F68" s="7" t="s">
        <v>141</v>
      </c>
      <c r="G68" s="46">
        <v>0.52</v>
      </c>
      <c r="H68" s="11">
        <v>2</v>
      </c>
      <c r="I68" s="11">
        <v>2</v>
      </c>
      <c r="J68" s="11">
        <f>VLOOKUP(B68,'[1]Jan''24 (3)'!$G$4:$T$2414,14,0)</f>
        <v>1.04</v>
      </c>
      <c r="K68" s="11">
        <f t="shared" ref="K68:K131" si="7">J68-I68</f>
        <v>-0.96</v>
      </c>
      <c r="L68" s="11" t="b">
        <f t="shared" ref="L68:L131" si="8">J68=I68</f>
        <v>0</v>
      </c>
      <c r="M68" s="11" t="b">
        <f t="shared" ref="M68:M131" si="9">I68=L68</f>
        <v>0</v>
      </c>
      <c r="N68" s="8">
        <v>45309</v>
      </c>
      <c r="O68" s="8" t="s">
        <v>3873</v>
      </c>
      <c r="P68" s="7"/>
      <c r="Q68" s="7" t="b">
        <f t="shared" ref="Q68:Q131" si="10">H68=I68</f>
        <v>1</v>
      </c>
      <c r="R68" s="7"/>
      <c r="S68" s="11">
        <f t="shared" ref="S68:S131" si="11">H68-I68</f>
        <v>0</v>
      </c>
      <c r="T68" s="9"/>
    </row>
    <row r="69" spans="1:20" hidden="1" x14ac:dyDescent="0.25">
      <c r="A69" s="7">
        <v>67</v>
      </c>
      <c r="B69" s="7" t="str">
        <f t="shared" si="6"/>
        <v>B1114302</v>
      </c>
      <c r="C69" s="9" t="s">
        <v>314</v>
      </c>
      <c r="D69" s="9" t="s">
        <v>162</v>
      </c>
      <c r="E69" s="9" t="s">
        <v>33</v>
      </c>
      <c r="F69" s="7" t="s">
        <v>141</v>
      </c>
      <c r="G69" s="46">
        <v>0.52</v>
      </c>
      <c r="H69" s="11">
        <v>5</v>
      </c>
      <c r="I69" s="53">
        <f>3+5</f>
        <v>8</v>
      </c>
      <c r="J69" s="11">
        <f>VLOOKUP(B69,'[1]Jan''24 (3)'!$G$4:$T$2414,14,0)</f>
        <v>4.16</v>
      </c>
      <c r="K69" s="11">
        <f t="shared" si="7"/>
        <v>-3.84</v>
      </c>
      <c r="L69" s="11" t="b">
        <f t="shared" si="8"/>
        <v>0</v>
      </c>
      <c r="M69" s="11" t="b">
        <f t="shared" si="9"/>
        <v>0</v>
      </c>
      <c r="N69" s="8">
        <v>45309</v>
      </c>
      <c r="O69" s="8" t="s">
        <v>3877</v>
      </c>
      <c r="P69" s="7"/>
      <c r="Q69" s="7" t="b">
        <f t="shared" si="10"/>
        <v>0</v>
      </c>
      <c r="R69" s="7"/>
      <c r="S69" s="11">
        <f t="shared" si="11"/>
        <v>-3</v>
      </c>
      <c r="T69" s="9"/>
    </row>
    <row r="70" spans="1:20" hidden="1" x14ac:dyDescent="0.25">
      <c r="A70" s="7">
        <v>68</v>
      </c>
      <c r="B70" s="7" t="str">
        <f t="shared" si="6"/>
        <v>B024374</v>
      </c>
      <c r="C70" s="9" t="s">
        <v>145</v>
      </c>
      <c r="D70" s="9" t="s">
        <v>163</v>
      </c>
      <c r="E70" s="9" t="s">
        <v>33</v>
      </c>
      <c r="F70" s="7" t="s">
        <v>141</v>
      </c>
      <c r="G70" s="46">
        <v>11.17</v>
      </c>
      <c r="H70" s="11">
        <v>2</v>
      </c>
      <c r="I70" s="11">
        <v>2</v>
      </c>
      <c r="J70" s="11">
        <f>VLOOKUP(B70,'[1]Jan''24 (3)'!$G$4:$T$2414,14,0)</f>
        <v>22.34</v>
      </c>
      <c r="K70" s="11">
        <f t="shared" si="7"/>
        <v>20.34</v>
      </c>
      <c r="L70" s="11" t="b">
        <f t="shared" si="8"/>
        <v>0</v>
      </c>
      <c r="M70" s="11" t="b">
        <f t="shared" si="9"/>
        <v>0</v>
      </c>
      <c r="N70" s="8">
        <v>45308</v>
      </c>
      <c r="O70" s="8" t="s">
        <v>3877</v>
      </c>
      <c r="P70" s="7"/>
      <c r="Q70" s="7" t="b">
        <f t="shared" si="10"/>
        <v>1</v>
      </c>
      <c r="R70" s="7"/>
      <c r="S70" s="11">
        <f t="shared" si="11"/>
        <v>0</v>
      </c>
      <c r="T70" s="9"/>
    </row>
    <row r="71" spans="1:20" hidden="1" x14ac:dyDescent="0.25">
      <c r="A71" s="7">
        <v>69</v>
      </c>
      <c r="B71" s="7" t="str">
        <f t="shared" si="6"/>
        <v>B073467R</v>
      </c>
      <c r="C71" s="9" t="s">
        <v>76</v>
      </c>
      <c r="D71" s="9" t="s">
        <v>77</v>
      </c>
      <c r="E71" s="9" t="s">
        <v>33</v>
      </c>
      <c r="F71" s="7" t="s">
        <v>141</v>
      </c>
      <c r="G71" s="46">
        <v>3.11</v>
      </c>
      <c r="H71" s="11">
        <v>1</v>
      </c>
      <c r="I71" s="11">
        <v>1</v>
      </c>
      <c r="J71" s="11">
        <f>VLOOKUP(B71,'[1]Jan''24 (3)'!$G$4:$T$2414,14,0)</f>
        <v>3.11</v>
      </c>
      <c r="K71" s="11">
        <f t="shared" si="7"/>
        <v>2.11</v>
      </c>
      <c r="L71" s="11" t="b">
        <f t="shared" si="8"/>
        <v>0</v>
      </c>
      <c r="M71" s="11" t="b">
        <f t="shared" si="9"/>
        <v>0</v>
      </c>
      <c r="N71" s="8">
        <v>45318</v>
      </c>
      <c r="O71" s="8" t="s">
        <v>3873</v>
      </c>
      <c r="P71" s="7"/>
      <c r="Q71" s="7" t="b">
        <f t="shared" si="10"/>
        <v>1</v>
      </c>
      <c r="R71" s="7"/>
      <c r="S71" s="11">
        <f t="shared" si="11"/>
        <v>0</v>
      </c>
      <c r="T71" s="9"/>
    </row>
    <row r="72" spans="1:20" hidden="1" x14ac:dyDescent="0.25">
      <c r="A72" s="7">
        <v>70</v>
      </c>
      <c r="B72" s="7" t="str">
        <f t="shared" si="6"/>
        <v>B073690</v>
      </c>
      <c r="C72" s="9" t="s">
        <v>315</v>
      </c>
      <c r="D72" s="9" t="s">
        <v>2101</v>
      </c>
      <c r="E72" s="9" t="s">
        <v>33</v>
      </c>
      <c r="F72" s="7" t="s">
        <v>141</v>
      </c>
      <c r="G72" s="46">
        <v>12.25</v>
      </c>
      <c r="H72" s="11">
        <v>7</v>
      </c>
      <c r="I72" s="11">
        <v>7</v>
      </c>
      <c r="J72" s="11">
        <f>VLOOKUP(B72,'[1]Jan''24 (3)'!$G$4:$T$2414,14,0)</f>
        <v>85.75</v>
      </c>
      <c r="K72" s="11">
        <f t="shared" si="7"/>
        <v>78.75</v>
      </c>
      <c r="L72" s="11" t="b">
        <f t="shared" si="8"/>
        <v>0</v>
      </c>
      <c r="M72" s="11" t="b">
        <f t="shared" si="9"/>
        <v>0</v>
      </c>
      <c r="N72" s="8">
        <v>45310</v>
      </c>
      <c r="O72" s="8" t="s">
        <v>3877</v>
      </c>
      <c r="P72" s="7"/>
      <c r="Q72" s="7" t="b">
        <f t="shared" si="10"/>
        <v>1</v>
      </c>
      <c r="R72" s="7"/>
      <c r="S72" s="11">
        <f t="shared" si="11"/>
        <v>0</v>
      </c>
      <c r="T72" s="9"/>
    </row>
    <row r="73" spans="1:20" hidden="1" x14ac:dyDescent="0.25">
      <c r="A73" s="7">
        <v>71</v>
      </c>
      <c r="B73" s="7" t="str">
        <f t="shared" si="6"/>
        <v>CM167706</v>
      </c>
      <c r="C73" s="9" t="s">
        <v>316</v>
      </c>
      <c r="D73" s="9" t="s">
        <v>2102</v>
      </c>
      <c r="E73" s="9" t="s">
        <v>33</v>
      </c>
      <c r="F73" s="7" t="s">
        <v>141</v>
      </c>
      <c r="G73" s="46">
        <v>0.54</v>
      </c>
      <c r="H73" s="11">
        <v>5</v>
      </c>
      <c r="I73" s="11">
        <v>5</v>
      </c>
      <c r="J73" s="11">
        <f>VLOOKUP(B73,'[1]Jan''24 (3)'!$G$4:$T$2414,14,0)</f>
        <v>2.7</v>
      </c>
      <c r="K73" s="11">
        <f t="shared" si="7"/>
        <v>-2.2999999999999998</v>
      </c>
      <c r="L73" s="11" t="b">
        <f t="shared" si="8"/>
        <v>0</v>
      </c>
      <c r="M73" s="11" t="b">
        <f t="shared" si="9"/>
        <v>0</v>
      </c>
      <c r="N73" s="8">
        <v>45308</v>
      </c>
      <c r="O73" s="8" t="s">
        <v>3877</v>
      </c>
      <c r="P73" s="7"/>
      <c r="Q73" s="7" t="b">
        <f t="shared" si="10"/>
        <v>1</v>
      </c>
      <c r="R73" s="7"/>
      <c r="S73" s="11">
        <f t="shared" si="11"/>
        <v>0</v>
      </c>
      <c r="T73" s="9"/>
    </row>
    <row r="74" spans="1:20" hidden="1" x14ac:dyDescent="0.25">
      <c r="A74" s="7">
        <v>72</v>
      </c>
      <c r="B74" s="7" t="str">
        <f t="shared" si="6"/>
        <v>CM167803</v>
      </c>
      <c r="C74" s="9" t="s">
        <v>317</v>
      </c>
      <c r="D74" s="9" t="s">
        <v>2103</v>
      </c>
      <c r="E74" s="9" t="s">
        <v>33</v>
      </c>
      <c r="F74" s="7" t="s">
        <v>141</v>
      </c>
      <c r="G74" s="46">
        <v>2.12</v>
      </c>
      <c r="H74" s="11">
        <v>22</v>
      </c>
      <c r="I74" s="53">
        <v>23</v>
      </c>
      <c r="J74" s="11">
        <f>VLOOKUP(B74,'[1]Jan''24 (3)'!$G$4:$T$2414,14,0)</f>
        <v>48.760000000000005</v>
      </c>
      <c r="K74" s="11">
        <f t="shared" si="7"/>
        <v>25.760000000000005</v>
      </c>
      <c r="L74" s="11" t="b">
        <f t="shared" si="8"/>
        <v>0</v>
      </c>
      <c r="M74" s="11" t="b">
        <f t="shared" si="9"/>
        <v>0</v>
      </c>
      <c r="N74" s="8">
        <v>45308</v>
      </c>
      <c r="O74" s="8" t="s">
        <v>3877</v>
      </c>
      <c r="P74" s="7"/>
      <c r="Q74" s="7" t="b">
        <f t="shared" si="10"/>
        <v>0</v>
      </c>
      <c r="R74" s="7"/>
      <c r="S74" s="11">
        <f t="shared" si="11"/>
        <v>-1</v>
      </c>
      <c r="T74" s="9"/>
    </row>
    <row r="75" spans="1:20" hidden="1" x14ac:dyDescent="0.25">
      <c r="A75" s="7">
        <v>73</v>
      </c>
      <c r="B75" s="7" t="str">
        <f t="shared" si="6"/>
        <v>CM167901</v>
      </c>
      <c r="C75" s="9" t="s">
        <v>318</v>
      </c>
      <c r="D75" s="9" t="s">
        <v>2104</v>
      </c>
      <c r="E75" s="9" t="s">
        <v>33</v>
      </c>
      <c r="F75" s="7" t="s">
        <v>141</v>
      </c>
      <c r="G75" s="46">
        <v>0.75</v>
      </c>
      <c r="H75" s="11">
        <v>5</v>
      </c>
      <c r="I75" s="11">
        <v>5</v>
      </c>
      <c r="J75" s="11">
        <f>VLOOKUP(B75,'[1]Jan''24 (3)'!$G$4:$T$2414,14,0)</f>
        <v>3.75</v>
      </c>
      <c r="K75" s="11">
        <f t="shared" si="7"/>
        <v>-1.25</v>
      </c>
      <c r="L75" s="11" t="b">
        <f t="shared" si="8"/>
        <v>0</v>
      </c>
      <c r="M75" s="11" t="b">
        <f t="shared" si="9"/>
        <v>0</v>
      </c>
      <c r="N75" s="8">
        <v>45308</v>
      </c>
      <c r="O75" s="8" t="s">
        <v>3877</v>
      </c>
      <c r="P75" s="7"/>
      <c r="Q75" s="7" t="b">
        <f t="shared" si="10"/>
        <v>1</v>
      </c>
      <c r="R75" s="7"/>
      <c r="S75" s="11">
        <f t="shared" si="11"/>
        <v>0</v>
      </c>
      <c r="T75" s="9"/>
    </row>
    <row r="76" spans="1:20" hidden="1" x14ac:dyDescent="0.25">
      <c r="A76" s="7">
        <v>74</v>
      </c>
      <c r="B76" s="7" t="str">
        <f t="shared" si="6"/>
        <v>E40020513</v>
      </c>
      <c r="C76" s="9" t="s">
        <v>319</v>
      </c>
      <c r="D76" s="9" t="s">
        <v>2105</v>
      </c>
      <c r="E76" s="9" t="s">
        <v>33</v>
      </c>
      <c r="F76" s="7" t="s">
        <v>141</v>
      </c>
      <c r="G76" s="46">
        <v>25.18</v>
      </c>
      <c r="H76" s="11">
        <v>1</v>
      </c>
      <c r="I76" s="11">
        <v>1</v>
      </c>
      <c r="J76" s="11">
        <f>VLOOKUP(B76,'[1]Jan''24 (3)'!$G$4:$T$2414,14,0)</f>
        <v>25.18</v>
      </c>
      <c r="K76" s="11">
        <f t="shared" si="7"/>
        <v>24.18</v>
      </c>
      <c r="L76" s="11" t="b">
        <f t="shared" si="8"/>
        <v>0</v>
      </c>
      <c r="M76" s="11" t="b">
        <f t="shared" si="9"/>
        <v>0</v>
      </c>
      <c r="N76" s="8">
        <v>45309</v>
      </c>
      <c r="O76" s="8" t="s">
        <v>3873</v>
      </c>
      <c r="P76" s="7"/>
      <c r="Q76" s="7" t="b">
        <f t="shared" si="10"/>
        <v>1</v>
      </c>
      <c r="R76" s="7"/>
      <c r="S76" s="11">
        <f t="shared" si="11"/>
        <v>0</v>
      </c>
      <c r="T76" s="9"/>
    </row>
    <row r="77" spans="1:20" hidden="1" x14ac:dyDescent="0.25">
      <c r="A77" s="7">
        <v>75</v>
      </c>
      <c r="B77" s="7" t="str">
        <f t="shared" si="6"/>
        <v>F002B10538</v>
      </c>
      <c r="C77" s="9" t="s">
        <v>320</v>
      </c>
      <c r="D77" s="9" t="s">
        <v>2106</v>
      </c>
      <c r="E77" s="9" t="s">
        <v>33</v>
      </c>
      <c r="F77" s="7" t="s">
        <v>141</v>
      </c>
      <c r="G77" s="46">
        <v>9.66</v>
      </c>
      <c r="H77" s="11">
        <v>4</v>
      </c>
      <c r="I77" s="11">
        <v>4</v>
      </c>
      <c r="J77" s="11">
        <f>VLOOKUP(B77,'[1]Jan''24 (3)'!$G$4:$T$2414,14,0)</f>
        <v>38.64</v>
      </c>
      <c r="K77" s="11">
        <f t="shared" si="7"/>
        <v>34.64</v>
      </c>
      <c r="L77" s="11" t="b">
        <f t="shared" si="8"/>
        <v>0</v>
      </c>
      <c r="M77" s="11" t="b">
        <f t="shared" si="9"/>
        <v>0</v>
      </c>
      <c r="N77" s="8">
        <v>45308</v>
      </c>
      <c r="O77" s="8" t="s">
        <v>3877</v>
      </c>
      <c r="P77" s="7"/>
      <c r="Q77" s="7" t="b">
        <f t="shared" si="10"/>
        <v>1</v>
      </c>
      <c r="R77" s="7"/>
      <c r="S77" s="11">
        <f t="shared" si="11"/>
        <v>0</v>
      </c>
      <c r="T77" s="9"/>
    </row>
    <row r="78" spans="1:20" hidden="1" x14ac:dyDescent="0.25">
      <c r="A78" s="7">
        <v>76</v>
      </c>
      <c r="B78" s="7" t="str">
        <f t="shared" si="6"/>
        <v>F002C40521</v>
      </c>
      <c r="C78" s="9" t="s">
        <v>321</v>
      </c>
      <c r="D78" s="9" t="s">
        <v>2107</v>
      </c>
      <c r="E78" s="9" t="s">
        <v>33</v>
      </c>
      <c r="F78" s="7" t="s">
        <v>141</v>
      </c>
      <c r="G78" s="46">
        <v>19.440000000000001</v>
      </c>
      <c r="H78" s="11">
        <v>7</v>
      </c>
      <c r="I78" s="11">
        <v>7</v>
      </c>
      <c r="J78" s="11">
        <f>VLOOKUP(B78,'[1]Jan''24 (3)'!$G$4:$T$2414,14,0)</f>
        <v>136.08000000000001</v>
      </c>
      <c r="K78" s="11">
        <f t="shared" si="7"/>
        <v>129.08000000000001</v>
      </c>
      <c r="L78" s="11" t="b">
        <f t="shared" si="8"/>
        <v>0</v>
      </c>
      <c r="M78" s="11" t="b">
        <f t="shared" si="9"/>
        <v>0</v>
      </c>
      <c r="N78" s="8">
        <v>45309</v>
      </c>
      <c r="O78" s="8" t="s">
        <v>3873</v>
      </c>
      <c r="P78" s="7"/>
      <c r="Q78" s="7" t="b">
        <f t="shared" si="10"/>
        <v>1</v>
      </c>
      <c r="R78" s="7"/>
      <c r="S78" s="11">
        <f t="shared" si="11"/>
        <v>0</v>
      </c>
      <c r="T78" s="9"/>
    </row>
    <row r="79" spans="1:20" hidden="1" x14ac:dyDescent="0.25">
      <c r="A79" s="7">
        <v>77</v>
      </c>
      <c r="B79" s="7" t="str">
        <f t="shared" si="6"/>
        <v>KIT1U000020</v>
      </c>
      <c r="C79" s="9" t="s">
        <v>265</v>
      </c>
      <c r="D79" s="9" t="s">
        <v>286</v>
      </c>
      <c r="E79" s="9" t="s">
        <v>33</v>
      </c>
      <c r="F79" s="7" t="s">
        <v>242</v>
      </c>
      <c r="G79" s="46">
        <v>4.9000000000000004</v>
      </c>
      <c r="H79" s="11">
        <v>12</v>
      </c>
      <c r="I79" s="11">
        <v>12</v>
      </c>
      <c r="J79" s="11">
        <f>VLOOKUP(B79,'[1]Jan''24 (3)'!$G$4:$T$2414,14,0)</f>
        <v>58.800000000000004</v>
      </c>
      <c r="K79" s="11">
        <f t="shared" si="7"/>
        <v>46.800000000000004</v>
      </c>
      <c r="L79" s="11" t="b">
        <f t="shared" si="8"/>
        <v>0</v>
      </c>
      <c r="M79" s="11" t="b">
        <f t="shared" si="9"/>
        <v>0</v>
      </c>
      <c r="N79" s="8">
        <v>45308</v>
      </c>
      <c r="O79" s="8" t="s">
        <v>3877</v>
      </c>
      <c r="P79" s="7"/>
      <c r="Q79" s="7" t="b">
        <f t="shared" si="10"/>
        <v>1</v>
      </c>
      <c r="R79" s="7"/>
      <c r="S79" s="11">
        <f t="shared" si="11"/>
        <v>0</v>
      </c>
      <c r="T79" s="9"/>
    </row>
    <row r="80" spans="1:20" hidden="1" x14ac:dyDescent="0.25">
      <c r="A80" s="7">
        <v>78</v>
      </c>
      <c r="B80" s="7" t="str">
        <f t="shared" si="6"/>
        <v>KIT95002R</v>
      </c>
      <c r="C80" s="9" t="s">
        <v>254</v>
      </c>
      <c r="D80" s="9" t="s">
        <v>260</v>
      </c>
      <c r="E80" s="9" t="s">
        <v>33</v>
      </c>
      <c r="F80" s="7" t="s">
        <v>141</v>
      </c>
      <c r="G80" s="46">
        <v>4.6900000000000004</v>
      </c>
      <c r="H80" s="11">
        <v>47</v>
      </c>
      <c r="I80" s="11">
        <v>47</v>
      </c>
      <c r="J80" s="11">
        <f>VLOOKUP(B80,'[1]Jan''24 (3)'!$G$4:$T$2414,14,0)</f>
        <v>220.43</v>
      </c>
      <c r="K80" s="11">
        <f t="shared" si="7"/>
        <v>173.43</v>
      </c>
      <c r="L80" s="11" t="b">
        <f t="shared" si="8"/>
        <v>0</v>
      </c>
      <c r="M80" s="11" t="b">
        <f t="shared" si="9"/>
        <v>0</v>
      </c>
      <c r="N80" s="8">
        <v>45309</v>
      </c>
      <c r="O80" s="8" t="s">
        <v>3873</v>
      </c>
      <c r="P80" s="7"/>
      <c r="Q80" s="7" t="b">
        <f t="shared" si="10"/>
        <v>1</v>
      </c>
      <c r="R80" s="7"/>
      <c r="S80" s="11">
        <f t="shared" si="11"/>
        <v>0</v>
      </c>
      <c r="T80" s="9"/>
    </row>
    <row r="81" spans="1:20" hidden="1" x14ac:dyDescent="0.25">
      <c r="A81" s="7">
        <v>79</v>
      </c>
      <c r="B81" s="7" t="str">
        <f t="shared" si="6"/>
        <v>KIT95003R</v>
      </c>
      <c r="C81" s="9" t="s">
        <v>322</v>
      </c>
      <c r="D81" s="9" t="s">
        <v>2108</v>
      </c>
      <c r="E81" s="9" t="s">
        <v>33</v>
      </c>
      <c r="F81" s="7" t="s">
        <v>141</v>
      </c>
      <c r="G81" s="46">
        <v>0.74</v>
      </c>
      <c r="H81" s="11">
        <v>28</v>
      </c>
      <c r="I81" s="11">
        <v>28</v>
      </c>
      <c r="J81" s="11">
        <f>VLOOKUP(B81,'[1]Jan''24 (3)'!$G$4:$T$2414,14,0)</f>
        <v>20.72</v>
      </c>
      <c r="K81" s="11">
        <f t="shared" si="7"/>
        <v>-7.2800000000000011</v>
      </c>
      <c r="L81" s="11" t="b">
        <f t="shared" si="8"/>
        <v>0</v>
      </c>
      <c r="M81" s="11" t="b">
        <f t="shared" si="9"/>
        <v>0</v>
      </c>
      <c r="N81" s="8">
        <v>45308</v>
      </c>
      <c r="O81" s="8" t="s">
        <v>3877</v>
      </c>
      <c r="P81" s="7"/>
      <c r="Q81" s="7" t="b">
        <f t="shared" si="10"/>
        <v>1</v>
      </c>
      <c r="R81" s="7"/>
      <c r="S81" s="11">
        <f t="shared" si="11"/>
        <v>0</v>
      </c>
      <c r="T81" s="9"/>
    </row>
    <row r="82" spans="1:20" hidden="1" x14ac:dyDescent="0.25">
      <c r="A82" s="7">
        <v>80</v>
      </c>
      <c r="B82" s="7" t="str">
        <f t="shared" si="6"/>
        <v>KIT95005R</v>
      </c>
      <c r="C82" s="9" t="s">
        <v>78</v>
      </c>
      <c r="D82" s="9" t="s">
        <v>79</v>
      </c>
      <c r="E82" s="9" t="s">
        <v>33</v>
      </c>
      <c r="F82" s="7" t="s">
        <v>141</v>
      </c>
      <c r="G82" s="46">
        <v>1.03</v>
      </c>
      <c r="H82" s="11">
        <v>51</v>
      </c>
      <c r="I82" s="11">
        <v>51</v>
      </c>
      <c r="J82" s="11">
        <f>VLOOKUP(B82,'[1]Jan''24 (3)'!$G$4:$T$2414,14,0)</f>
        <v>52.53</v>
      </c>
      <c r="K82" s="11">
        <f t="shared" si="7"/>
        <v>1.5300000000000011</v>
      </c>
      <c r="L82" s="11" t="b">
        <f t="shared" si="8"/>
        <v>0</v>
      </c>
      <c r="M82" s="11" t="b">
        <f t="shared" si="9"/>
        <v>0</v>
      </c>
      <c r="N82" s="8">
        <v>45310</v>
      </c>
      <c r="O82" s="8" t="s">
        <v>3877</v>
      </c>
      <c r="P82" s="7"/>
      <c r="Q82" s="7" t="b">
        <f t="shared" si="10"/>
        <v>1</v>
      </c>
      <c r="R82" s="7"/>
      <c r="S82" s="11">
        <f t="shared" si="11"/>
        <v>0</v>
      </c>
      <c r="T82" s="9"/>
    </row>
    <row r="83" spans="1:20" hidden="1" x14ac:dyDescent="0.25">
      <c r="A83" s="7">
        <v>81</v>
      </c>
      <c r="B83" s="7" t="str">
        <f t="shared" si="6"/>
        <v>KIT95006R</v>
      </c>
      <c r="C83" s="9" t="s">
        <v>323</v>
      </c>
      <c r="D83" s="9" t="s">
        <v>2109</v>
      </c>
      <c r="E83" s="9" t="s">
        <v>33</v>
      </c>
      <c r="F83" s="7" t="s">
        <v>141</v>
      </c>
      <c r="G83" s="46">
        <v>0.54</v>
      </c>
      <c r="H83" s="11">
        <v>32</v>
      </c>
      <c r="I83" s="11">
        <v>32</v>
      </c>
      <c r="J83" s="11">
        <f>VLOOKUP(B83,'[1]Jan''24 (3)'!$G$4:$T$2414,14,0)</f>
        <v>17.28</v>
      </c>
      <c r="K83" s="11">
        <f t="shared" si="7"/>
        <v>-14.719999999999999</v>
      </c>
      <c r="L83" s="11" t="b">
        <f t="shared" si="8"/>
        <v>0</v>
      </c>
      <c r="M83" s="11" t="b">
        <f t="shared" si="9"/>
        <v>0</v>
      </c>
      <c r="N83" s="8">
        <v>45308</v>
      </c>
      <c r="O83" s="8" t="s">
        <v>3877</v>
      </c>
      <c r="P83" s="7"/>
      <c r="Q83" s="7" t="b">
        <f t="shared" si="10"/>
        <v>1</v>
      </c>
      <c r="R83" s="7"/>
      <c r="S83" s="11">
        <f t="shared" si="11"/>
        <v>0</v>
      </c>
      <c r="T83" s="9"/>
    </row>
    <row r="84" spans="1:20" hidden="1" x14ac:dyDescent="0.25">
      <c r="A84" s="7">
        <v>82</v>
      </c>
      <c r="B84" s="7" t="str">
        <f t="shared" si="6"/>
        <v>KIT95008R</v>
      </c>
      <c r="C84" s="9" t="s">
        <v>324</v>
      </c>
      <c r="D84" s="9" t="s">
        <v>2110</v>
      </c>
      <c r="E84" s="9" t="s">
        <v>33</v>
      </c>
      <c r="F84" s="7" t="s">
        <v>141</v>
      </c>
      <c r="G84" s="46">
        <v>3.46</v>
      </c>
      <c r="H84" s="11">
        <v>13</v>
      </c>
      <c r="I84" s="11">
        <v>13</v>
      </c>
      <c r="J84" s="11">
        <f>VLOOKUP(B84,'[1]Jan''24 (3)'!$G$4:$T$2414,14,0)</f>
        <v>44.98</v>
      </c>
      <c r="K84" s="11">
        <f t="shared" si="7"/>
        <v>31.979999999999997</v>
      </c>
      <c r="L84" s="11" t="b">
        <f t="shared" si="8"/>
        <v>0</v>
      </c>
      <c r="M84" s="11" t="b">
        <f t="shared" si="9"/>
        <v>0</v>
      </c>
      <c r="N84" s="8">
        <v>45308</v>
      </c>
      <c r="O84" s="8" t="s">
        <v>3877</v>
      </c>
      <c r="P84" s="7"/>
      <c r="Q84" s="7" t="b">
        <f t="shared" si="10"/>
        <v>1</v>
      </c>
      <c r="R84" s="7"/>
      <c r="S84" s="11">
        <f t="shared" si="11"/>
        <v>0</v>
      </c>
      <c r="T84" s="9"/>
    </row>
    <row r="85" spans="1:20" hidden="1" x14ac:dyDescent="0.25">
      <c r="A85" s="7">
        <v>83</v>
      </c>
      <c r="B85" s="7" t="str">
        <f t="shared" si="6"/>
        <v>KIT95009R</v>
      </c>
      <c r="C85" s="9" t="s">
        <v>325</v>
      </c>
      <c r="D85" s="9" t="s">
        <v>2111</v>
      </c>
      <c r="E85" s="9" t="s">
        <v>33</v>
      </c>
      <c r="F85" s="7" t="s">
        <v>141</v>
      </c>
      <c r="G85" s="46">
        <v>2.0499999999999998</v>
      </c>
      <c r="H85" s="11">
        <v>14</v>
      </c>
      <c r="I85" s="11">
        <v>14</v>
      </c>
      <c r="J85" s="11">
        <f>VLOOKUP(B85,'[1]Jan''24 (3)'!$G$4:$T$2414,14,0)</f>
        <v>28.699999999999996</v>
      </c>
      <c r="K85" s="11">
        <f t="shared" si="7"/>
        <v>14.699999999999996</v>
      </c>
      <c r="L85" s="11" t="b">
        <f t="shared" si="8"/>
        <v>0</v>
      </c>
      <c r="M85" s="11" t="b">
        <f t="shared" si="9"/>
        <v>0</v>
      </c>
      <c r="N85" s="8">
        <v>45308</v>
      </c>
      <c r="O85" s="8" t="s">
        <v>3877</v>
      </c>
      <c r="P85" s="7"/>
      <c r="Q85" s="7" t="b">
        <f t="shared" si="10"/>
        <v>1</v>
      </c>
      <c r="R85" s="7"/>
      <c r="S85" s="11">
        <f t="shared" si="11"/>
        <v>0</v>
      </c>
      <c r="T85" s="9"/>
    </row>
    <row r="86" spans="1:20" hidden="1" x14ac:dyDescent="0.25">
      <c r="A86" s="7">
        <v>84</v>
      </c>
      <c r="B86" s="7" t="str">
        <f t="shared" si="6"/>
        <v>KIT95023R</v>
      </c>
      <c r="C86" s="9" t="s">
        <v>243</v>
      </c>
      <c r="D86" s="9" t="s">
        <v>246</v>
      </c>
      <c r="E86" s="9" t="s">
        <v>33</v>
      </c>
      <c r="F86" s="7" t="s">
        <v>141</v>
      </c>
      <c r="G86" s="46">
        <v>3.08</v>
      </c>
      <c r="H86" s="11">
        <v>7</v>
      </c>
      <c r="I86" s="11">
        <v>7</v>
      </c>
      <c r="J86" s="11">
        <f>VLOOKUP(B86,'[1]Jan''24 (3)'!$G$4:$T$2414,14,0)</f>
        <v>21.560000000000002</v>
      </c>
      <c r="K86" s="11">
        <f t="shared" si="7"/>
        <v>14.560000000000002</v>
      </c>
      <c r="L86" s="11" t="b">
        <f t="shared" si="8"/>
        <v>0</v>
      </c>
      <c r="M86" s="11" t="b">
        <f t="shared" si="9"/>
        <v>0</v>
      </c>
      <c r="N86" s="8">
        <v>45310</v>
      </c>
      <c r="O86" s="8" t="s">
        <v>3877</v>
      </c>
      <c r="P86" s="7"/>
      <c r="Q86" s="7" t="b">
        <f t="shared" si="10"/>
        <v>1</v>
      </c>
      <c r="R86" s="7"/>
      <c r="S86" s="11">
        <f t="shared" si="11"/>
        <v>0</v>
      </c>
      <c r="T86" s="9"/>
    </row>
    <row r="87" spans="1:20" hidden="1" x14ac:dyDescent="0.25">
      <c r="A87" s="7">
        <v>85</v>
      </c>
      <c r="B87" s="7" t="str">
        <f t="shared" si="6"/>
        <v>660345</v>
      </c>
      <c r="C87" s="9">
        <v>660345</v>
      </c>
      <c r="D87" s="9" t="s">
        <v>80</v>
      </c>
      <c r="E87" s="9" t="s">
        <v>33</v>
      </c>
      <c r="F87" s="7" t="s">
        <v>141</v>
      </c>
      <c r="G87" s="46">
        <v>0.46</v>
      </c>
      <c r="H87" s="11">
        <v>5</v>
      </c>
      <c r="I87" s="11">
        <v>5</v>
      </c>
      <c r="J87" s="11">
        <f>VLOOKUP(B87,'[1]Jan''24 (3)'!$G$4:$T$2414,14,0)</f>
        <v>2.3000000000000003</v>
      </c>
      <c r="K87" s="11">
        <f t="shared" si="7"/>
        <v>-2.6999999999999997</v>
      </c>
      <c r="L87" s="11" t="b">
        <f t="shared" si="8"/>
        <v>0</v>
      </c>
      <c r="M87" s="11" t="b">
        <f t="shared" si="9"/>
        <v>0</v>
      </c>
      <c r="N87" s="8">
        <v>45309</v>
      </c>
      <c r="O87" s="8" t="s">
        <v>3873</v>
      </c>
      <c r="P87" s="7"/>
      <c r="Q87" s="7" t="b">
        <f t="shared" si="10"/>
        <v>1</v>
      </c>
      <c r="R87" s="7"/>
      <c r="S87" s="11">
        <f t="shared" si="11"/>
        <v>0</v>
      </c>
      <c r="T87" s="9"/>
    </row>
    <row r="88" spans="1:20" hidden="1" x14ac:dyDescent="0.25">
      <c r="A88" s="7">
        <v>86</v>
      </c>
      <c r="B88" s="7" t="str">
        <f t="shared" si="6"/>
        <v>932279</v>
      </c>
      <c r="C88" s="9">
        <v>932279</v>
      </c>
      <c r="D88" s="9" t="s">
        <v>2112</v>
      </c>
      <c r="E88" s="9" t="s">
        <v>33</v>
      </c>
      <c r="F88" s="7" t="s">
        <v>141</v>
      </c>
      <c r="G88" s="46">
        <v>3.49</v>
      </c>
      <c r="H88" s="11">
        <f>25-1</f>
        <v>24</v>
      </c>
      <c r="I88" s="11">
        <f>23+1</f>
        <v>24</v>
      </c>
      <c r="J88" s="11">
        <f>VLOOKUP(B88,'[1]Jan''24 (3)'!$G$4:$T$2414,14,0)</f>
        <v>83.76</v>
      </c>
      <c r="K88" s="11">
        <f t="shared" si="7"/>
        <v>59.760000000000005</v>
      </c>
      <c r="L88" s="11" t="b">
        <f t="shared" si="8"/>
        <v>0</v>
      </c>
      <c r="M88" s="11" t="b">
        <f t="shared" si="9"/>
        <v>0</v>
      </c>
      <c r="N88" s="8">
        <v>45308</v>
      </c>
      <c r="O88" s="8" t="s">
        <v>3873</v>
      </c>
      <c r="P88" s="7"/>
      <c r="Q88" s="7" t="b">
        <f t="shared" si="10"/>
        <v>1</v>
      </c>
      <c r="R88" s="7"/>
      <c r="S88" s="11">
        <f t="shared" si="11"/>
        <v>0</v>
      </c>
      <c r="T88" s="9" t="s">
        <v>3944</v>
      </c>
    </row>
    <row r="89" spans="1:20" hidden="1" x14ac:dyDescent="0.25">
      <c r="A89" s="7">
        <v>87</v>
      </c>
      <c r="B89" s="7" t="str">
        <f t="shared" si="6"/>
        <v>127306018</v>
      </c>
      <c r="C89" s="9">
        <v>127306018</v>
      </c>
      <c r="D89" s="9" t="s">
        <v>164</v>
      </c>
      <c r="E89" s="9" t="s">
        <v>33</v>
      </c>
      <c r="F89" s="7" t="s">
        <v>141</v>
      </c>
      <c r="G89" s="46">
        <v>1.87</v>
      </c>
      <c r="H89" s="11">
        <v>7</v>
      </c>
      <c r="I89" s="11">
        <v>7</v>
      </c>
      <c r="J89" s="11">
        <f>VLOOKUP(B89,'[1]Jan''24 (3)'!$G$4:$T$2414,14,0)</f>
        <v>13.09</v>
      </c>
      <c r="K89" s="11">
        <f t="shared" si="7"/>
        <v>6.09</v>
      </c>
      <c r="L89" s="11" t="b">
        <f t="shared" si="8"/>
        <v>0</v>
      </c>
      <c r="M89" s="11" t="b">
        <f t="shared" si="9"/>
        <v>0</v>
      </c>
      <c r="N89" s="8">
        <v>45310</v>
      </c>
      <c r="O89" s="8" t="s">
        <v>3877</v>
      </c>
      <c r="P89" s="7"/>
      <c r="Q89" s="7" t="b">
        <f t="shared" si="10"/>
        <v>1</v>
      </c>
      <c r="R89" s="7"/>
      <c r="S89" s="11">
        <f t="shared" si="11"/>
        <v>0</v>
      </c>
      <c r="T89" s="9"/>
    </row>
    <row r="90" spans="1:20" hidden="1" x14ac:dyDescent="0.25">
      <c r="A90" s="7">
        <v>88</v>
      </c>
      <c r="B90" s="7" t="str">
        <f t="shared" si="6"/>
        <v>880255209</v>
      </c>
      <c r="C90" s="9">
        <v>880255209</v>
      </c>
      <c r="D90" s="9" t="s">
        <v>2113</v>
      </c>
      <c r="E90" s="9" t="s">
        <v>33</v>
      </c>
      <c r="F90" s="7" t="s">
        <v>141</v>
      </c>
      <c r="G90" s="46">
        <v>1.62</v>
      </c>
      <c r="H90" s="11">
        <v>2</v>
      </c>
      <c r="I90" s="11">
        <v>2</v>
      </c>
      <c r="J90" s="11">
        <f>VLOOKUP(B90,'[1]Jan''24 (3)'!$G$4:$T$2414,14,0)</f>
        <v>3.24</v>
      </c>
      <c r="K90" s="11">
        <f t="shared" si="7"/>
        <v>1.2400000000000002</v>
      </c>
      <c r="L90" s="11" t="b">
        <f t="shared" si="8"/>
        <v>0</v>
      </c>
      <c r="M90" s="11" t="b">
        <f t="shared" si="9"/>
        <v>0</v>
      </c>
      <c r="N90" s="8">
        <v>45310</v>
      </c>
      <c r="O90" s="8" t="s">
        <v>3877</v>
      </c>
      <c r="P90" s="7"/>
      <c r="Q90" s="7" t="b">
        <f t="shared" si="10"/>
        <v>1</v>
      </c>
      <c r="R90" s="7"/>
      <c r="S90" s="11">
        <f t="shared" si="11"/>
        <v>0</v>
      </c>
      <c r="T90" s="9"/>
    </row>
    <row r="91" spans="1:20" hidden="1" x14ac:dyDescent="0.25">
      <c r="A91" s="7">
        <v>89</v>
      </c>
      <c r="B91" s="7" t="str">
        <f t="shared" si="6"/>
        <v>569246R</v>
      </c>
      <c r="C91" s="9" t="s">
        <v>326</v>
      </c>
      <c r="D91" s="9" t="s">
        <v>2114</v>
      </c>
      <c r="E91" s="9" t="s">
        <v>33</v>
      </c>
      <c r="F91" s="7" t="s">
        <v>141</v>
      </c>
      <c r="G91" s="46">
        <v>6.17</v>
      </c>
      <c r="H91" s="11">
        <v>1</v>
      </c>
      <c r="I91" s="11">
        <v>1</v>
      </c>
      <c r="J91" s="11">
        <f>VLOOKUP(B91,'[1]Jan''24 (3)'!$G$4:$T$2414,14,0)</f>
        <v>6.17</v>
      </c>
      <c r="K91" s="11">
        <f t="shared" si="7"/>
        <v>5.17</v>
      </c>
      <c r="L91" s="11" t="b">
        <f t="shared" si="8"/>
        <v>0</v>
      </c>
      <c r="M91" s="11" t="b">
        <f t="shared" si="9"/>
        <v>0</v>
      </c>
      <c r="N91" s="8">
        <v>45310</v>
      </c>
      <c r="O91" s="8" t="s">
        <v>3877</v>
      </c>
      <c r="P91" s="7"/>
      <c r="Q91" s="7" t="b">
        <f t="shared" si="10"/>
        <v>1</v>
      </c>
      <c r="R91" s="7"/>
      <c r="S91" s="11">
        <f t="shared" si="11"/>
        <v>0</v>
      </c>
      <c r="T91" s="9"/>
    </row>
    <row r="92" spans="1:20" hidden="1" x14ac:dyDescent="0.25">
      <c r="A92" s="7">
        <v>90</v>
      </c>
      <c r="B92" s="7" t="str">
        <f t="shared" si="6"/>
        <v>B003326</v>
      </c>
      <c r="C92" s="9" t="s">
        <v>327</v>
      </c>
      <c r="D92" s="9" t="s">
        <v>2115</v>
      </c>
      <c r="E92" s="9" t="s">
        <v>33</v>
      </c>
      <c r="F92" s="7" t="s">
        <v>141</v>
      </c>
      <c r="G92" s="46">
        <v>3.68</v>
      </c>
      <c r="H92" s="11">
        <v>1</v>
      </c>
      <c r="I92" s="11">
        <v>1</v>
      </c>
      <c r="J92" s="11">
        <f>VLOOKUP(B92,'[1]Jan''24 (3)'!$G$4:$T$2414,14,0)</f>
        <v>3.68</v>
      </c>
      <c r="K92" s="11">
        <f t="shared" si="7"/>
        <v>2.68</v>
      </c>
      <c r="L92" s="11" t="b">
        <f t="shared" si="8"/>
        <v>0</v>
      </c>
      <c r="M92" s="11" t="b">
        <f t="shared" si="9"/>
        <v>0</v>
      </c>
      <c r="N92" s="8">
        <v>45310</v>
      </c>
      <c r="O92" s="8" t="s">
        <v>3877</v>
      </c>
      <c r="P92" s="7"/>
      <c r="Q92" s="7" t="b">
        <f t="shared" si="10"/>
        <v>1</v>
      </c>
      <c r="R92" s="7"/>
      <c r="S92" s="11">
        <f t="shared" si="11"/>
        <v>0</v>
      </c>
      <c r="T92" s="9"/>
    </row>
    <row r="93" spans="1:20" hidden="1" x14ac:dyDescent="0.25">
      <c r="A93" s="7">
        <v>91</v>
      </c>
      <c r="B93" s="7" t="str">
        <f t="shared" si="6"/>
        <v>B023912</v>
      </c>
      <c r="C93" s="9" t="s">
        <v>146</v>
      </c>
      <c r="D93" s="9" t="s">
        <v>165</v>
      </c>
      <c r="E93" s="9" t="s">
        <v>33</v>
      </c>
      <c r="F93" s="7" t="s">
        <v>141</v>
      </c>
      <c r="G93" s="46">
        <v>1.19</v>
      </c>
      <c r="H93" s="11">
        <v>5</v>
      </c>
      <c r="I93" s="11">
        <v>5</v>
      </c>
      <c r="J93" s="11">
        <f>VLOOKUP(B93,'[1]Jan''24 (3)'!$G$4:$T$2414,14,0)</f>
        <v>5.9499999999999993</v>
      </c>
      <c r="K93" s="11">
        <f t="shared" si="7"/>
        <v>0.94999999999999929</v>
      </c>
      <c r="L93" s="11" t="b">
        <f t="shared" si="8"/>
        <v>0</v>
      </c>
      <c r="M93" s="11" t="b">
        <f t="shared" si="9"/>
        <v>0</v>
      </c>
      <c r="N93" s="8">
        <v>45309</v>
      </c>
      <c r="O93" s="8" t="s">
        <v>3873</v>
      </c>
      <c r="P93" s="7"/>
      <c r="Q93" s="7" t="b">
        <f t="shared" si="10"/>
        <v>1</v>
      </c>
      <c r="R93" s="7"/>
      <c r="S93" s="11">
        <f t="shared" si="11"/>
        <v>0</v>
      </c>
      <c r="T93" s="9"/>
    </row>
    <row r="94" spans="1:20" hidden="1" x14ac:dyDescent="0.25">
      <c r="A94" s="7">
        <v>92</v>
      </c>
      <c r="B94" s="7" t="str">
        <f t="shared" si="6"/>
        <v>F002H24593</v>
      </c>
      <c r="C94" s="9" t="s">
        <v>96</v>
      </c>
      <c r="D94" s="9" t="s">
        <v>120</v>
      </c>
      <c r="E94" s="9" t="s">
        <v>33</v>
      </c>
      <c r="F94" s="7" t="s">
        <v>141</v>
      </c>
      <c r="G94" s="46">
        <v>1.18</v>
      </c>
      <c r="H94" s="11">
        <f>16-1</f>
        <v>15</v>
      </c>
      <c r="I94" s="11">
        <f>16-1</f>
        <v>15</v>
      </c>
      <c r="J94" s="11">
        <f>VLOOKUP(B94,'[1]Jan''24 (3)'!$G$4:$T$2414,14,0)</f>
        <v>17.7</v>
      </c>
      <c r="K94" s="11">
        <f t="shared" si="7"/>
        <v>2.6999999999999993</v>
      </c>
      <c r="L94" s="11" t="b">
        <f t="shared" si="8"/>
        <v>0</v>
      </c>
      <c r="M94" s="11" t="b">
        <f t="shared" si="9"/>
        <v>0</v>
      </c>
      <c r="N94" s="8">
        <v>45308</v>
      </c>
      <c r="O94" s="8" t="s">
        <v>3873</v>
      </c>
      <c r="P94" s="7"/>
      <c r="Q94" s="7" t="b">
        <f t="shared" si="10"/>
        <v>1</v>
      </c>
      <c r="R94" s="7"/>
      <c r="S94" s="11">
        <f t="shared" si="11"/>
        <v>0</v>
      </c>
      <c r="T94" s="65" t="s">
        <v>4029</v>
      </c>
    </row>
    <row r="95" spans="1:20" hidden="1" x14ac:dyDescent="0.25">
      <c r="A95" s="7">
        <v>93</v>
      </c>
      <c r="B95" s="7" t="str">
        <f t="shared" si="6"/>
        <v>KIT940003R</v>
      </c>
      <c r="C95" s="9" t="s">
        <v>81</v>
      </c>
      <c r="D95" s="9" t="s">
        <v>82</v>
      </c>
      <c r="E95" s="9" t="s">
        <v>33</v>
      </c>
      <c r="F95" s="7" t="s">
        <v>141</v>
      </c>
      <c r="G95" s="46">
        <v>2.77</v>
      </c>
      <c r="H95" s="11">
        <v>29</v>
      </c>
      <c r="I95" s="11">
        <v>29</v>
      </c>
      <c r="J95" s="11">
        <f>VLOOKUP(B95,'[1]Jan''24 (3)'!$G$4:$T$2414,14,0)</f>
        <v>80.33</v>
      </c>
      <c r="K95" s="11">
        <f t="shared" si="7"/>
        <v>51.33</v>
      </c>
      <c r="L95" s="11" t="b">
        <f t="shared" si="8"/>
        <v>0</v>
      </c>
      <c r="M95" s="11" t="b">
        <f t="shared" si="9"/>
        <v>0</v>
      </c>
      <c r="N95" s="8">
        <v>45309</v>
      </c>
      <c r="O95" s="8" t="s">
        <v>3877</v>
      </c>
      <c r="P95" s="7"/>
      <c r="Q95" s="7" t="b">
        <f t="shared" si="10"/>
        <v>1</v>
      </c>
      <c r="R95" s="7"/>
      <c r="S95" s="11">
        <f t="shared" si="11"/>
        <v>0</v>
      </c>
      <c r="T95" s="9"/>
    </row>
    <row r="96" spans="1:20" hidden="1" x14ac:dyDescent="0.25">
      <c r="A96" s="7">
        <v>94</v>
      </c>
      <c r="B96" s="7" t="str">
        <f t="shared" si="6"/>
        <v>KIT95004R</v>
      </c>
      <c r="C96" s="9" t="s">
        <v>328</v>
      </c>
      <c r="D96" s="9" t="s">
        <v>2116</v>
      </c>
      <c r="E96" s="9" t="s">
        <v>33</v>
      </c>
      <c r="F96" s="7" t="s">
        <v>141</v>
      </c>
      <c r="G96" s="46">
        <v>1.43</v>
      </c>
      <c r="H96" s="11">
        <v>5</v>
      </c>
      <c r="I96" s="11">
        <v>5</v>
      </c>
      <c r="J96" s="11">
        <f>VLOOKUP(B96,'[1]Jan''24 (3)'!$G$4:$T$2414,14,0)</f>
        <v>7.1499999999999995</v>
      </c>
      <c r="K96" s="11">
        <f t="shared" si="7"/>
        <v>2.1499999999999995</v>
      </c>
      <c r="L96" s="11" t="b">
        <f t="shared" si="8"/>
        <v>0</v>
      </c>
      <c r="M96" s="11" t="b">
        <f t="shared" si="9"/>
        <v>0</v>
      </c>
      <c r="N96" s="8">
        <v>45308</v>
      </c>
      <c r="O96" s="8" t="s">
        <v>3877</v>
      </c>
      <c r="P96" s="7"/>
      <c r="Q96" s="7" t="b">
        <f t="shared" si="10"/>
        <v>1</v>
      </c>
      <c r="R96" s="7"/>
      <c r="S96" s="11">
        <f t="shared" si="11"/>
        <v>0</v>
      </c>
      <c r="T96" s="9"/>
    </row>
    <row r="97" spans="1:20" hidden="1" x14ac:dyDescent="0.25">
      <c r="A97" s="7">
        <v>95</v>
      </c>
      <c r="B97" s="7" t="str">
        <f t="shared" si="6"/>
        <v>990001202</v>
      </c>
      <c r="C97" s="9">
        <v>990001202</v>
      </c>
      <c r="D97" s="9" t="s">
        <v>2117</v>
      </c>
      <c r="E97" s="9" t="s">
        <v>33</v>
      </c>
      <c r="F97" s="7" t="s">
        <v>141</v>
      </c>
      <c r="G97" s="46">
        <v>3.48</v>
      </c>
      <c r="H97" s="11">
        <v>1</v>
      </c>
      <c r="I97" s="11">
        <v>1</v>
      </c>
      <c r="J97" s="11">
        <f>VLOOKUP(B97,'[1]Jan''24 (3)'!$G$4:$T$2414,14,0)</f>
        <v>3.48</v>
      </c>
      <c r="K97" s="11">
        <f t="shared" si="7"/>
        <v>2.48</v>
      </c>
      <c r="L97" s="11" t="b">
        <f t="shared" si="8"/>
        <v>0</v>
      </c>
      <c r="M97" s="11" t="b">
        <f t="shared" si="9"/>
        <v>0</v>
      </c>
      <c r="N97" s="8">
        <v>45310</v>
      </c>
      <c r="O97" s="8" t="s">
        <v>3877</v>
      </c>
      <c r="P97" s="7"/>
      <c r="Q97" s="7" t="b">
        <f t="shared" si="10"/>
        <v>1</v>
      </c>
      <c r="R97" s="7"/>
      <c r="S97" s="11">
        <f t="shared" si="11"/>
        <v>0</v>
      </c>
      <c r="T97" s="9" t="s">
        <v>3881</v>
      </c>
    </row>
    <row r="98" spans="1:20" hidden="1" x14ac:dyDescent="0.25">
      <c r="A98" s="7">
        <v>96</v>
      </c>
      <c r="B98" s="7" t="str">
        <f t="shared" si="6"/>
        <v>B001302</v>
      </c>
      <c r="C98" s="9" t="s">
        <v>329</v>
      </c>
      <c r="D98" s="9" t="s">
        <v>2118</v>
      </c>
      <c r="E98" s="9" t="s">
        <v>33</v>
      </c>
      <c r="F98" s="7" t="s">
        <v>141</v>
      </c>
      <c r="G98" s="46">
        <v>4.46</v>
      </c>
      <c r="H98" s="11">
        <v>6</v>
      </c>
      <c r="I98" s="11">
        <v>6</v>
      </c>
      <c r="J98" s="11">
        <f>VLOOKUP(B98,'[1]Jan''24 (3)'!$G$4:$T$2414,14,0)</f>
        <v>26.759999999999998</v>
      </c>
      <c r="K98" s="11">
        <f t="shared" si="7"/>
        <v>20.759999999999998</v>
      </c>
      <c r="L98" s="11" t="b">
        <f t="shared" si="8"/>
        <v>0</v>
      </c>
      <c r="M98" s="11" t="b">
        <f t="shared" si="9"/>
        <v>0</v>
      </c>
      <c r="N98" s="8">
        <v>45309</v>
      </c>
      <c r="O98" s="8" t="s">
        <v>3873</v>
      </c>
      <c r="P98" s="7"/>
      <c r="Q98" s="7" t="b">
        <f t="shared" si="10"/>
        <v>1</v>
      </c>
      <c r="R98" s="7"/>
      <c r="S98" s="11">
        <f t="shared" si="11"/>
        <v>0</v>
      </c>
      <c r="T98" s="9"/>
    </row>
    <row r="99" spans="1:20" hidden="1" x14ac:dyDescent="0.25">
      <c r="A99" s="7">
        <v>97</v>
      </c>
      <c r="B99" s="7" t="str">
        <f t="shared" si="6"/>
        <v>SPB015863</v>
      </c>
      <c r="C99" s="9" t="s">
        <v>330</v>
      </c>
      <c r="D99" s="9" t="s">
        <v>2119</v>
      </c>
      <c r="E99" s="9" t="s">
        <v>33</v>
      </c>
      <c r="F99" s="7" t="s">
        <v>141</v>
      </c>
      <c r="G99" s="46">
        <v>15.64</v>
      </c>
      <c r="H99" s="11">
        <v>3</v>
      </c>
      <c r="I99" s="11">
        <v>3</v>
      </c>
      <c r="J99" s="11">
        <f>VLOOKUP(B99,'[1]Jan''24 (3)'!$G$4:$T$2414,14,0)</f>
        <v>46.92</v>
      </c>
      <c r="K99" s="11">
        <f t="shared" si="7"/>
        <v>43.92</v>
      </c>
      <c r="L99" s="11" t="b">
        <f t="shared" si="8"/>
        <v>0</v>
      </c>
      <c r="M99" s="11" t="b">
        <f t="shared" si="9"/>
        <v>0</v>
      </c>
      <c r="N99" s="8">
        <v>45310</v>
      </c>
      <c r="O99" s="8" t="s">
        <v>3877</v>
      </c>
      <c r="P99" s="7"/>
      <c r="Q99" s="7" t="b">
        <f t="shared" si="10"/>
        <v>1</v>
      </c>
      <c r="R99" s="7"/>
      <c r="S99" s="11">
        <f t="shared" si="11"/>
        <v>0</v>
      </c>
      <c r="T99" s="9"/>
    </row>
    <row r="100" spans="1:20" hidden="1" x14ac:dyDescent="0.25">
      <c r="A100" s="7">
        <v>98</v>
      </c>
      <c r="B100" s="7" t="str">
        <f t="shared" si="6"/>
        <v>B042566</v>
      </c>
      <c r="C100" s="9" t="s">
        <v>147</v>
      </c>
      <c r="D100" s="9" t="s">
        <v>166</v>
      </c>
      <c r="E100" s="9" t="s">
        <v>33</v>
      </c>
      <c r="F100" s="7" t="s">
        <v>141</v>
      </c>
      <c r="G100" s="46">
        <v>1.65</v>
      </c>
      <c r="H100" s="11">
        <v>7</v>
      </c>
      <c r="I100" s="11">
        <v>7</v>
      </c>
      <c r="J100" s="11">
        <f>VLOOKUP(B100,'[1]Jan''24 (3)'!$G$4:$T$2414,14,0)</f>
        <v>11.549999999999999</v>
      </c>
      <c r="K100" s="11">
        <f t="shared" si="7"/>
        <v>4.5499999999999989</v>
      </c>
      <c r="L100" s="11" t="b">
        <f t="shared" si="8"/>
        <v>0</v>
      </c>
      <c r="M100" s="11" t="b">
        <f t="shared" si="9"/>
        <v>0</v>
      </c>
      <c r="N100" s="8">
        <v>45309</v>
      </c>
      <c r="O100" s="8" t="s">
        <v>3873</v>
      </c>
      <c r="P100" s="7"/>
      <c r="Q100" s="7" t="b">
        <f t="shared" si="10"/>
        <v>1</v>
      </c>
      <c r="R100" s="7"/>
      <c r="S100" s="11">
        <f t="shared" si="11"/>
        <v>0</v>
      </c>
      <c r="T100" s="9"/>
    </row>
    <row r="101" spans="1:20" hidden="1" x14ac:dyDescent="0.25">
      <c r="A101" s="7">
        <v>99</v>
      </c>
      <c r="B101" s="7" t="str">
        <f t="shared" si="6"/>
        <v>B002344 </v>
      </c>
      <c r="C101" s="9" t="s">
        <v>180</v>
      </c>
      <c r="D101" s="9" t="s">
        <v>206</v>
      </c>
      <c r="E101" s="9" t="s">
        <v>33</v>
      </c>
      <c r="F101" s="7" t="s">
        <v>141</v>
      </c>
      <c r="G101" s="46">
        <v>3.89</v>
      </c>
      <c r="H101" s="11">
        <v>2</v>
      </c>
      <c r="I101" s="11">
        <v>2</v>
      </c>
      <c r="J101" s="11">
        <f>VLOOKUP(B101,'[1]Jan''24 (3)'!$G$4:$T$2414,14,0)</f>
        <v>7.78</v>
      </c>
      <c r="K101" s="11">
        <f t="shared" si="7"/>
        <v>5.78</v>
      </c>
      <c r="L101" s="11" t="b">
        <f t="shared" si="8"/>
        <v>0</v>
      </c>
      <c r="M101" s="11" t="b">
        <f t="shared" si="9"/>
        <v>0</v>
      </c>
      <c r="N101" s="8">
        <v>45309</v>
      </c>
      <c r="O101" s="8" t="s">
        <v>3873</v>
      </c>
      <c r="P101" s="7"/>
      <c r="Q101" s="7" t="b">
        <f t="shared" si="10"/>
        <v>1</v>
      </c>
      <c r="R101" s="7"/>
      <c r="S101" s="11">
        <f t="shared" si="11"/>
        <v>0</v>
      </c>
      <c r="T101" s="9"/>
    </row>
    <row r="102" spans="1:20" hidden="1" x14ac:dyDescent="0.25">
      <c r="A102" s="7">
        <v>100</v>
      </c>
      <c r="B102" s="7" t="str">
        <f t="shared" si="6"/>
        <v>660141</v>
      </c>
      <c r="C102" s="9">
        <v>660141</v>
      </c>
      <c r="D102" s="9" t="s">
        <v>207</v>
      </c>
      <c r="E102" s="9" t="s">
        <v>33</v>
      </c>
      <c r="F102" s="7" t="s">
        <v>141</v>
      </c>
      <c r="G102" s="46">
        <v>0.43</v>
      </c>
      <c r="H102" s="11">
        <v>35</v>
      </c>
      <c r="I102" s="11">
        <f>4+31</f>
        <v>35</v>
      </c>
      <c r="J102" s="11">
        <f>VLOOKUP(B102,'[1]Jan''24 (3)'!$G$4:$T$2414,14,0)</f>
        <v>15.049999999999999</v>
      </c>
      <c r="K102" s="11">
        <f t="shared" si="7"/>
        <v>-19.950000000000003</v>
      </c>
      <c r="L102" s="11" t="b">
        <f t="shared" si="8"/>
        <v>0</v>
      </c>
      <c r="M102" s="11" t="b">
        <f t="shared" si="9"/>
        <v>0</v>
      </c>
      <c r="N102" s="8">
        <v>45313</v>
      </c>
      <c r="O102" s="8" t="s">
        <v>3877</v>
      </c>
      <c r="P102" s="7"/>
      <c r="Q102" s="7" t="b">
        <f t="shared" si="10"/>
        <v>1</v>
      </c>
      <c r="R102" s="7"/>
      <c r="S102" s="11">
        <f t="shared" si="11"/>
        <v>0</v>
      </c>
      <c r="T102" s="9"/>
    </row>
    <row r="103" spans="1:20" hidden="1" x14ac:dyDescent="0.25">
      <c r="A103" s="7">
        <v>101</v>
      </c>
      <c r="B103" s="7" t="str">
        <f t="shared" si="6"/>
        <v>660358</v>
      </c>
      <c r="C103" s="9">
        <v>660358</v>
      </c>
      <c r="D103" s="9" t="s">
        <v>121</v>
      </c>
      <c r="E103" s="9" t="s">
        <v>33</v>
      </c>
      <c r="F103" s="7" t="s">
        <v>141</v>
      </c>
      <c r="G103" s="46">
        <v>0.53</v>
      </c>
      <c r="H103" s="11">
        <v>5</v>
      </c>
      <c r="I103" s="11">
        <v>5</v>
      </c>
      <c r="J103" s="11">
        <f>VLOOKUP(B103,'[1]Jan''24 (3)'!$G$4:$T$2414,14,0)</f>
        <v>2.6500000000000004</v>
      </c>
      <c r="K103" s="11">
        <f t="shared" si="7"/>
        <v>-2.3499999999999996</v>
      </c>
      <c r="L103" s="11" t="b">
        <f t="shared" si="8"/>
        <v>0</v>
      </c>
      <c r="M103" s="11" t="b">
        <f t="shared" si="9"/>
        <v>0</v>
      </c>
      <c r="N103" s="8">
        <v>45322</v>
      </c>
      <c r="O103" s="8" t="s">
        <v>3877</v>
      </c>
      <c r="P103" s="7"/>
      <c r="Q103" s="7" t="b">
        <f t="shared" si="10"/>
        <v>1</v>
      </c>
      <c r="R103" s="7"/>
      <c r="S103" s="11">
        <f t="shared" si="11"/>
        <v>0</v>
      </c>
      <c r="T103" s="9"/>
    </row>
    <row r="104" spans="1:20" hidden="1" x14ac:dyDescent="0.25">
      <c r="A104" s="7">
        <v>102</v>
      </c>
      <c r="B104" s="7" t="str">
        <f t="shared" si="6"/>
        <v>6A000068</v>
      </c>
      <c r="C104" s="9" t="s">
        <v>331</v>
      </c>
      <c r="D104" s="9" t="s">
        <v>121</v>
      </c>
      <c r="E104" s="9" t="s">
        <v>33</v>
      </c>
      <c r="F104" s="7" t="s">
        <v>141</v>
      </c>
      <c r="G104" s="46">
        <v>0.53</v>
      </c>
      <c r="H104" s="11">
        <v>4</v>
      </c>
      <c r="I104" s="11">
        <v>4</v>
      </c>
      <c r="J104" s="11">
        <f>VLOOKUP(B104,'[1]Jan''24 (3)'!$G$4:$T$2414,14,0)</f>
        <v>2.12</v>
      </c>
      <c r="K104" s="11">
        <f t="shared" si="7"/>
        <v>-1.88</v>
      </c>
      <c r="L104" s="11" t="b">
        <f t="shared" si="8"/>
        <v>0</v>
      </c>
      <c r="M104" s="11" t="b">
        <f t="shared" si="9"/>
        <v>0</v>
      </c>
      <c r="N104" s="8">
        <v>45309</v>
      </c>
      <c r="O104" s="8" t="s">
        <v>3873</v>
      </c>
      <c r="P104" s="7"/>
      <c r="Q104" s="7" t="b">
        <f t="shared" si="10"/>
        <v>1</v>
      </c>
      <c r="R104" s="7"/>
      <c r="S104" s="11">
        <f t="shared" si="11"/>
        <v>0</v>
      </c>
      <c r="T104" s="9"/>
    </row>
    <row r="105" spans="1:20" hidden="1" x14ac:dyDescent="0.25">
      <c r="A105" s="7">
        <v>103</v>
      </c>
      <c r="B105" s="7" t="str">
        <f t="shared" si="6"/>
        <v>109064</v>
      </c>
      <c r="C105" s="9">
        <v>109064</v>
      </c>
      <c r="D105" s="9" t="s">
        <v>2120</v>
      </c>
      <c r="E105" s="9" t="s">
        <v>33</v>
      </c>
      <c r="F105" s="7" t="s">
        <v>141</v>
      </c>
      <c r="G105" s="46">
        <v>0.31</v>
      </c>
      <c r="H105" s="11">
        <v>4</v>
      </c>
      <c r="I105" s="11">
        <v>4</v>
      </c>
      <c r="J105" s="11">
        <f>VLOOKUP(B105,'[1]Jan''24 (3)'!$G$4:$T$2414,14,0)</f>
        <v>1.24</v>
      </c>
      <c r="K105" s="11">
        <f t="shared" si="7"/>
        <v>-2.76</v>
      </c>
      <c r="L105" s="11" t="b">
        <f t="shared" si="8"/>
        <v>0</v>
      </c>
      <c r="M105" s="11" t="b">
        <f t="shared" si="9"/>
        <v>0</v>
      </c>
      <c r="N105" s="8">
        <v>45310</v>
      </c>
      <c r="O105" s="8" t="s">
        <v>3873</v>
      </c>
      <c r="P105" s="7"/>
      <c r="Q105" s="7" t="b">
        <f t="shared" si="10"/>
        <v>1</v>
      </c>
      <c r="R105" s="7"/>
      <c r="S105" s="11">
        <f t="shared" si="11"/>
        <v>0</v>
      </c>
      <c r="T105" s="9"/>
    </row>
    <row r="106" spans="1:20" hidden="1" x14ac:dyDescent="0.25">
      <c r="A106" s="7">
        <v>104</v>
      </c>
      <c r="B106" s="7" t="str">
        <f t="shared" si="6"/>
        <v>587628</v>
      </c>
      <c r="C106" s="9">
        <v>587628</v>
      </c>
      <c r="D106" s="9" t="s">
        <v>208</v>
      </c>
      <c r="E106" s="9" t="s">
        <v>33</v>
      </c>
      <c r="F106" s="7" t="s">
        <v>141</v>
      </c>
      <c r="G106" s="46">
        <v>0.81</v>
      </c>
      <c r="H106" s="11">
        <v>2</v>
      </c>
      <c r="I106" s="11">
        <v>2</v>
      </c>
      <c r="J106" s="11">
        <f>VLOOKUP(B106,'[1]Jan''24 (3)'!$G$4:$T$2414,14,0)</f>
        <v>1.62</v>
      </c>
      <c r="K106" s="11">
        <f t="shared" si="7"/>
        <v>-0.37999999999999989</v>
      </c>
      <c r="L106" s="11" t="b">
        <f t="shared" si="8"/>
        <v>0</v>
      </c>
      <c r="M106" s="11" t="b">
        <f t="shared" si="9"/>
        <v>0</v>
      </c>
      <c r="N106" s="8">
        <v>45309</v>
      </c>
      <c r="O106" s="8" t="s">
        <v>3873</v>
      </c>
      <c r="P106" s="7"/>
      <c r="Q106" s="7" t="b">
        <f t="shared" si="10"/>
        <v>1</v>
      </c>
      <c r="R106" s="7"/>
      <c r="S106" s="11">
        <f t="shared" si="11"/>
        <v>0</v>
      </c>
      <c r="T106" s="9"/>
    </row>
    <row r="107" spans="1:20" hidden="1" x14ac:dyDescent="0.25">
      <c r="A107" s="7">
        <v>105</v>
      </c>
      <c r="B107" s="7" t="str">
        <f t="shared" si="6"/>
        <v>566545</v>
      </c>
      <c r="C107" s="9">
        <v>566545</v>
      </c>
      <c r="D107" s="9" t="s">
        <v>2073</v>
      </c>
      <c r="E107" s="9" t="s">
        <v>33</v>
      </c>
      <c r="F107" s="7" t="s">
        <v>141</v>
      </c>
      <c r="G107" s="46">
        <v>0.55000000000000004</v>
      </c>
      <c r="H107" s="11">
        <v>32</v>
      </c>
      <c r="I107" s="11">
        <v>32</v>
      </c>
      <c r="J107" s="11">
        <f>VLOOKUP(B107,'[1]Jan''24 (3)'!$G$4:$T$2414,14,0)</f>
        <v>17.600000000000001</v>
      </c>
      <c r="K107" s="11">
        <f t="shared" si="7"/>
        <v>-14.399999999999999</v>
      </c>
      <c r="L107" s="11" t="b">
        <f t="shared" si="8"/>
        <v>0</v>
      </c>
      <c r="M107" s="11" t="b">
        <f t="shared" si="9"/>
        <v>0</v>
      </c>
      <c r="N107" s="8">
        <v>45308</v>
      </c>
      <c r="O107" s="8" t="s">
        <v>3877</v>
      </c>
      <c r="P107" s="7"/>
      <c r="Q107" s="7" t="b">
        <f t="shared" si="10"/>
        <v>1</v>
      </c>
      <c r="R107" s="7"/>
      <c r="S107" s="11">
        <f t="shared" si="11"/>
        <v>0</v>
      </c>
      <c r="T107" s="9"/>
    </row>
    <row r="108" spans="1:20" hidden="1" x14ac:dyDescent="0.25">
      <c r="A108" s="7">
        <v>106</v>
      </c>
      <c r="B108" s="7" t="str">
        <f t="shared" si="6"/>
        <v>KIT95021R</v>
      </c>
      <c r="C108" s="9" t="s">
        <v>332</v>
      </c>
      <c r="D108" s="9" t="s">
        <v>2121</v>
      </c>
      <c r="E108" s="9" t="s">
        <v>33</v>
      </c>
      <c r="F108" s="7" t="s">
        <v>141</v>
      </c>
      <c r="G108" s="46">
        <v>1.96</v>
      </c>
      <c r="H108" s="11">
        <v>12</v>
      </c>
      <c r="I108" s="11">
        <v>12</v>
      </c>
      <c r="J108" s="11">
        <f>VLOOKUP(B108,'[1]Jan''24 (3)'!$G$4:$T$2414,14,0)</f>
        <v>23.52</v>
      </c>
      <c r="K108" s="11">
        <f t="shared" si="7"/>
        <v>11.52</v>
      </c>
      <c r="L108" s="11" t="b">
        <f t="shared" si="8"/>
        <v>0</v>
      </c>
      <c r="M108" s="11" t="b">
        <f t="shared" si="9"/>
        <v>0</v>
      </c>
      <c r="N108" s="8">
        <v>45309</v>
      </c>
      <c r="O108" s="8" t="s">
        <v>3877</v>
      </c>
      <c r="P108" s="7"/>
      <c r="Q108" s="7" t="b">
        <f t="shared" si="10"/>
        <v>1</v>
      </c>
      <c r="R108" s="7"/>
      <c r="S108" s="11">
        <f t="shared" si="11"/>
        <v>0</v>
      </c>
      <c r="T108" s="9"/>
    </row>
    <row r="109" spans="1:20" hidden="1" x14ac:dyDescent="0.25">
      <c r="A109" s="7">
        <v>107</v>
      </c>
      <c r="B109" s="7" t="str">
        <f t="shared" si="6"/>
        <v>B073626</v>
      </c>
      <c r="C109" s="9" t="s">
        <v>266</v>
      </c>
      <c r="D109" s="9" t="s">
        <v>287</v>
      </c>
      <c r="E109" s="9" t="s">
        <v>33</v>
      </c>
      <c r="F109" s="7" t="s">
        <v>141</v>
      </c>
      <c r="G109" s="46">
        <v>4.79</v>
      </c>
      <c r="H109" s="11">
        <v>15</v>
      </c>
      <c r="I109" s="11">
        <v>15</v>
      </c>
      <c r="J109" s="11">
        <f>VLOOKUP(B109,'[1]Jan''24 (3)'!$G$4:$T$2414,14,0)</f>
        <v>71.849999999999994</v>
      </c>
      <c r="K109" s="11">
        <f t="shared" si="7"/>
        <v>56.849999999999994</v>
      </c>
      <c r="L109" s="11" t="b">
        <f t="shared" si="8"/>
        <v>0</v>
      </c>
      <c r="M109" s="11" t="b">
        <f t="shared" si="9"/>
        <v>0</v>
      </c>
      <c r="N109" s="8">
        <v>45309</v>
      </c>
      <c r="O109" s="8" t="s">
        <v>3877</v>
      </c>
      <c r="P109" s="7"/>
      <c r="Q109" s="7" t="b">
        <f t="shared" si="10"/>
        <v>1</v>
      </c>
      <c r="R109" s="7"/>
      <c r="S109" s="11">
        <f t="shared" si="11"/>
        <v>0</v>
      </c>
      <c r="T109" s="9"/>
    </row>
    <row r="110" spans="1:20" hidden="1" x14ac:dyDescent="0.25">
      <c r="A110" s="7">
        <v>108</v>
      </c>
      <c r="B110" s="7" t="str">
        <f t="shared" si="6"/>
        <v>1A010696R</v>
      </c>
      <c r="C110" s="9" t="s">
        <v>333</v>
      </c>
      <c r="D110" s="9" t="s">
        <v>2122</v>
      </c>
      <c r="E110" s="9" t="s">
        <v>33</v>
      </c>
      <c r="F110" s="7" t="s">
        <v>141</v>
      </c>
      <c r="G110" s="46">
        <v>7.34</v>
      </c>
      <c r="H110" s="11">
        <v>1</v>
      </c>
      <c r="I110" s="11">
        <v>1</v>
      </c>
      <c r="J110" s="11">
        <f>VLOOKUP(B110,'[1]Jan''24 (3)'!$G$4:$T$2414,14,0)</f>
        <v>7.34</v>
      </c>
      <c r="K110" s="11">
        <f t="shared" si="7"/>
        <v>6.34</v>
      </c>
      <c r="L110" s="11" t="b">
        <f t="shared" si="8"/>
        <v>0</v>
      </c>
      <c r="M110" s="11" t="b">
        <f t="shared" si="9"/>
        <v>0</v>
      </c>
      <c r="N110" s="8">
        <v>45309</v>
      </c>
      <c r="O110" s="8" t="s">
        <v>3877</v>
      </c>
      <c r="P110" s="7"/>
      <c r="Q110" s="7" t="b">
        <f t="shared" si="10"/>
        <v>1</v>
      </c>
      <c r="R110" s="7"/>
      <c r="S110" s="11">
        <f t="shared" si="11"/>
        <v>0</v>
      </c>
      <c r="T110" s="9"/>
    </row>
    <row r="111" spans="1:20" hidden="1" x14ac:dyDescent="0.25">
      <c r="A111" s="7">
        <v>109</v>
      </c>
      <c r="B111" s="7" t="str">
        <f t="shared" si="6"/>
        <v>1A008667R</v>
      </c>
      <c r="C111" s="9" t="s">
        <v>334</v>
      </c>
      <c r="D111" s="9" t="s">
        <v>2123</v>
      </c>
      <c r="E111" s="9" t="s">
        <v>33</v>
      </c>
      <c r="F111" s="7" t="s">
        <v>141</v>
      </c>
      <c r="G111" s="46">
        <v>6.01</v>
      </c>
      <c r="H111" s="11">
        <v>1</v>
      </c>
      <c r="I111" s="11">
        <v>1</v>
      </c>
      <c r="J111" s="11">
        <f>VLOOKUP(B111,'[1]Jan''24 (3)'!$G$4:$T$2414,14,0)</f>
        <v>6.01</v>
      </c>
      <c r="K111" s="11">
        <f t="shared" si="7"/>
        <v>5.01</v>
      </c>
      <c r="L111" s="11" t="b">
        <f t="shared" si="8"/>
        <v>0</v>
      </c>
      <c r="M111" s="11" t="b">
        <f t="shared" si="9"/>
        <v>0</v>
      </c>
      <c r="N111" s="8">
        <v>45310</v>
      </c>
      <c r="O111" s="8" t="s">
        <v>3877</v>
      </c>
      <c r="P111" s="7"/>
      <c r="Q111" s="7" t="b">
        <f t="shared" si="10"/>
        <v>1</v>
      </c>
      <c r="R111" s="7"/>
      <c r="S111" s="11">
        <f t="shared" si="11"/>
        <v>0</v>
      </c>
      <c r="T111" s="9"/>
    </row>
    <row r="112" spans="1:20" hidden="1" x14ac:dyDescent="0.25">
      <c r="A112" s="7">
        <v>110</v>
      </c>
      <c r="B112" s="7" t="str">
        <f t="shared" si="6"/>
        <v>1D000671R</v>
      </c>
      <c r="C112" s="9" t="s">
        <v>267</v>
      </c>
      <c r="D112" s="9" t="s">
        <v>288</v>
      </c>
      <c r="E112" s="9" t="s">
        <v>33</v>
      </c>
      <c r="F112" s="7" t="s">
        <v>141</v>
      </c>
      <c r="G112" s="46">
        <v>14.81</v>
      </c>
      <c r="H112" s="11">
        <v>1</v>
      </c>
      <c r="I112" s="11">
        <v>1</v>
      </c>
      <c r="J112" s="11">
        <f>VLOOKUP(B112,'[1]Jan''24 (3)'!$G$4:$T$2414,14,0)</f>
        <v>14.81</v>
      </c>
      <c r="K112" s="11">
        <f t="shared" si="7"/>
        <v>13.81</v>
      </c>
      <c r="L112" s="11" t="b">
        <f t="shared" si="8"/>
        <v>0</v>
      </c>
      <c r="M112" s="11" t="b">
        <f t="shared" si="9"/>
        <v>0</v>
      </c>
      <c r="N112" s="8">
        <v>45309</v>
      </c>
      <c r="O112" s="8" t="s">
        <v>3873</v>
      </c>
      <c r="P112" s="7"/>
      <c r="Q112" s="7" t="b">
        <f t="shared" si="10"/>
        <v>1</v>
      </c>
      <c r="R112" s="7"/>
      <c r="S112" s="11">
        <f t="shared" si="11"/>
        <v>0</v>
      </c>
      <c r="T112" s="9"/>
    </row>
    <row r="113" spans="1:20" hidden="1" x14ac:dyDescent="0.25">
      <c r="A113" s="7">
        <v>111</v>
      </c>
      <c r="B113" s="7" t="str">
        <f t="shared" si="6"/>
        <v>132244</v>
      </c>
      <c r="C113" s="9">
        <v>132244</v>
      </c>
      <c r="D113" s="9" t="s">
        <v>2124</v>
      </c>
      <c r="E113" s="9" t="s">
        <v>33</v>
      </c>
      <c r="F113" s="7" t="s">
        <v>141</v>
      </c>
      <c r="G113" s="46">
        <v>0.33</v>
      </c>
      <c r="H113" s="11">
        <v>2</v>
      </c>
      <c r="I113" s="11">
        <v>2</v>
      </c>
      <c r="J113" s="11">
        <f>VLOOKUP(B113,'[1]Jan''24 (3)'!$G$4:$T$2414,14,0)</f>
        <v>0.66</v>
      </c>
      <c r="K113" s="11">
        <f t="shared" si="7"/>
        <v>-1.3399999999999999</v>
      </c>
      <c r="L113" s="11" t="b">
        <f t="shared" si="8"/>
        <v>0</v>
      </c>
      <c r="M113" s="11" t="b">
        <f t="shared" si="9"/>
        <v>0</v>
      </c>
      <c r="N113" s="8">
        <v>45308</v>
      </c>
      <c r="O113" s="8" t="s">
        <v>3877</v>
      </c>
      <c r="P113" s="7"/>
      <c r="Q113" s="7" t="b">
        <f t="shared" si="10"/>
        <v>1</v>
      </c>
      <c r="R113" s="7"/>
      <c r="S113" s="11">
        <f t="shared" si="11"/>
        <v>0</v>
      </c>
      <c r="T113" s="9"/>
    </row>
    <row r="114" spans="1:20" hidden="1" x14ac:dyDescent="0.25">
      <c r="A114" s="7">
        <v>112</v>
      </c>
      <c r="B114" s="7" t="str">
        <f t="shared" si="6"/>
        <v>109066</v>
      </c>
      <c r="C114" s="9">
        <v>109066</v>
      </c>
      <c r="D114" s="9" t="s">
        <v>2125</v>
      </c>
      <c r="E114" s="9" t="s">
        <v>33</v>
      </c>
      <c r="F114" s="7" t="s">
        <v>141</v>
      </c>
      <c r="G114" s="46">
        <v>0.45</v>
      </c>
      <c r="H114" s="11">
        <v>5</v>
      </c>
      <c r="I114" s="11">
        <v>5</v>
      </c>
      <c r="J114" s="11">
        <f>VLOOKUP(B114,'[1]Jan''24 (3)'!$G$4:$T$2414,14,0)</f>
        <v>2.25</v>
      </c>
      <c r="K114" s="11">
        <f t="shared" si="7"/>
        <v>-2.75</v>
      </c>
      <c r="L114" s="11" t="b">
        <f t="shared" si="8"/>
        <v>0</v>
      </c>
      <c r="M114" s="11" t="b">
        <f t="shared" si="9"/>
        <v>0</v>
      </c>
      <c r="N114" s="8">
        <v>45309</v>
      </c>
      <c r="O114" s="8" t="s">
        <v>3877</v>
      </c>
      <c r="P114" s="7"/>
      <c r="Q114" s="7" t="b">
        <f t="shared" si="10"/>
        <v>1</v>
      </c>
      <c r="R114" s="7"/>
      <c r="S114" s="11">
        <f t="shared" si="11"/>
        <v>0</v>
      </c>
      <c r="T114" s="9"/>
    </row>
    <row r="115" spans="1:20" hidden="1" x14ac:dyDescent="0.25">
      <c r="A115" s="7">
        <v>113</v>
      </c>
      <c r="B115" s="7" t="str">
        <f t="shared" si="6"/>
        <v>B017230</v>
      </c>
      <c r="C115" s="9" t="s">
        <v>335</v>
      </c>
      <c r="D115" s="9" t="s">
        <v>2126</v>
      </c>
      <c r="E115" s="9" t="s">
        <v>33</v>
      </c>
      <c r="F115" s="7" t="s">
        <v>141</v>
      </c>
      <c r="G115" s="46">
        <v>0.74</v>
      </c>
      <c r="H115" s="11">
        <v>2</v>
      </c>
      <c r="I115" s="11">
        <v>2</v>
      </c>
      <c r="J115" s="11">
        <f>VLOOKUP(B115,'[1]Jan''24 (3)'!$G$4:$T$2414,14,0)</f>
        <v>1.48</v>
      </c>
      <c r="K115" s="11">
        <f t="shared" si="7"/>
        <v>-0.52</v>
      </c>
      <c r="L115" s="11" t="b">
        <f t="shared" si="8"/>
        <v>0</v>
      </c>
      <c r="M115" s="11" t="b">
        <f t="shared" si="9"/>
        <v>0</v>
      </c>
      <c r="N115" s="8">
        <v>45308</v>
      </c>
      <c r="O115" s="8" t="s">
        <v>3877</v>
      </c>
      <c r="P115" s="7"/>
      <c r="Q115" s="7" t="b">
        <f t="shared" si="10"/>
        <v>1</v>
      </c>
      <c r="R115" s="7"/>
      <c r="S115" s="11">
        <f t="shared" si="11"/>
        <v>0</v>
      </c>
      <c r="T115" s="9"/>
    </row>
    <row r="116" spans="1:20" hidden="1" x14ac:dyDescent="0.25">
      <c r="A116" s="7">
        <v>114</v>
      </c>
      <c r="B116" s="7" t="str">
        <f t="shared" si="6"/>
        <v>B042226</v>
      </c>
      <c r="C116" s="9" t="s">
        <v>148</v>
      </c>
      <c r="D116" s="9" t="s">
        <v>167</v>
      </c>
      <c r="E116" s="9" t="s">
        <v>33</v>
      </c>
      <c r="F116" s="7" t="s">
        <v>141</v>
      </c>
      <c r="G116" s="46">
        <v>4.91</v>
      </c>
      <c r="H116" s="11">
        <v>5</v>
      </c>
      <c r="I116" s="11">
        <v>5</v>
      </c>
      <c r="J116" s="11">
        <f>VLOOKUP(B116,'[1]Jan''24 (3)'!$G$4:$T$2414,14,0)</f>
        <v>24.55</v>
      </c>
      <c r="K116" s="11">
        <f t="shared" si="7"/>
        <v>19.55</v>
      </c>
      <c r="L116" s="11" t="b">
        <f t="shared" si="8"/>
        <v>0</v>
      </c>
      <c r="M116" s="11" t="b">
        <f t="shared" si="9"/>
        <v>0</v>
      </c>
      <c r="N116" s="8">
        <v>45310</v>
      </c>
      <c r="O116" s="8" t="s">
        <v>3877</v>
      </c>
      <c r="P116" s="7"/>
      <c r="Q116" s="7" t="b">
        <f t="shared" si="10"/>
        <v>1</v>
      </c>
      <c r="R116" s="7"/>
      <c r="S116" s="11">
        <f t="shared" si="11"/>
        <v>0</v>
      </c>
      <c r="T116" s="9"/>
    </row>
    <row r="117" spans="1:20" hidden="1" x14ac:dyDescent="0.25">
      <c r="A117" s="7">
        <v>115</v>
      </c>
      <c r="B117" s="7" t="str">
        <f t="shared" si="6"/>
        <v>B015026</v>
      </c>
      <c r="C117" s="9" t="s">
        <v>336</v>
      </c>
      <c r="D117" s="9" t="s">
        <v>2127</v>
      </c>
      <c r="E117" s="9" t="s">
        <v>33</v>
      </c>
      <c r="F117" s="7" t="s">
        <v>141</v>
      </c>
      <c r="G117" s="46">
        <v>0.84</v>
      </c>
      <c r="H117" s="11">
        <v>1</v>
      </c>
      <c r="I117" s="11">
        <v>1</v>
      </c>
      <c r="J117" s="11">
        <f>VLOOKUP(B117,'[1]Jan''24 (3)'!$G$4:$T$2414,14,0)</f>
        <v>0.84</v>
      </c>
      <c r="K117" s="11">
        <f t="shared" si="7"/>
        <v>-0.16000000000000003</v>
      </c>
      <c r="L117" s="11" t="b">
        <f t="shared" si="8"/>
        <v>0</v>
      </c>
      <c r="M117" s="11" t="b">
        <f t="shared" si="9"/>
        <v>0</v>
      </c>
      <c r="N117" s="8">
        <v>45308</v>
      </c>
      <c r="O117" s="8" t="s">
        <v>3877</v>
      </c>
      <c r="P117" s="7"/>
      <c r="Q117" s="7" t="b">
        <f t="shared" si="10"/>
        <v>1</v>
      </c>
      <c r="R117" s="7"/>
      <c r="S117" s="11">
        <f t="shared" si="11"/>
        <v>0</v>
      </c>
      <c r="T117" s="9"/>
    </row>
    <row r="118" spans="1:20" hidden="1" x14ac:dyDescent="0.25">
      <c r="A118" s="7">
        <v>116</v>
      </c>
      <c r="B118" s="7" t="str">
        <f t="shared" si="6"/>
        <v>B014997</v>
      </c>
      <c r="C118" s="9" t="s">
        <v>337</v>
      </c>
      <c r="D118" s="9" t="s">
        <v>2128</v>
      </c>
      <c r="E118" s="9" t="s">
        <v>33</v>
      </c>
      <c r="F118" s="7" t="s">
        <v>141</v>
      </c>
      <c r="G118" s="46">
        <v>0.21</v>
      </c>
      <c r="H118" s="11">
        <v>1</v>
      </c>
      <c r="I118" s="11">
        <v>1</v>
      </c>
      <c r="J118" s="11">
        <f>VLOOKUP(B118,'[1]Jan''24 (3)'!$G$4:$T$2414,14,0)</f>
        <v>0.21</v>
      </c>
      <c r="K118" s="11">
        <f t="shared" si="7"/>
        <v>-0.79</v>
      </c>
      <c r="L118" s="11" t="b">
        <f t="shared" si="8"/>
        <v>0</v>
      </c>
      <c r="M118" s="11" t="b">
        <f t="shared" si="9"/>
        <v>0</v>
      </c>
      <c r="N118" s="8">
        <v>45309</v>
      </c>
      <c r="O118" s="8" t="s">
        <v>3877</v>
      </c>
      <c r="P118" s="7"/>
      <c r="Q118" s="7" t="b">
        <f t="shared" si="10"/>
        <v>1</v>
      </c>
      <c r="R118" s="7"/>
      <c r="S118" s="11">
        <f t="shared" si="11"/>
        <v>0</v>
      </c>
      <c r="T118" s="9"/>
    </row>
    <row r="119" spans="1:20" hidden="1" x14ac:dyDescent="0.25">
      <c r="A119" s="7">
        <v>117</v>
      </c>
      <c r="B119" s="7" t="str">
        <f t="shared" si="6"/>
        <v>B003324</v>
      </c>
      <c r="C119" s="9" t="s">
        <v>83</v>
      </c>
      <c r="D119" s="9" t="s">
        <v>54</v>
      </c>
      <c r="E119" s="9" t="s">
        <v>33</v>
      </c>
      <c r="F119" s="7" t="s">
        <v>141</v>
      </c>
      <c r="G119" s="46">
        <v>2.0499999999999998</v>
      </c>
      <c r="H119" s="11">
        <v>4</v>
      </c>
      <c r="I119" s="11">
        <v>4</v>
      </c>
      <c r="J119" s="11">
        <f>VLOOKUP(B119,'[1]Jan''24 (3)'!$G$4:$T$2414,14,0)</f>
        <v>8.1999999999999993</v>
      </c>
      <c r="K119" s="11">
        <f t="shared" si="7"/>
        <v>4.1999999999999993</v>
      </c>
      <c r="L119" s="11" t="b">
        <f t="shared" si="8"/>
        <v>0</v>
      </c>
      <c r="M119" s="11" t="b">
        <f t="shared" si="9"/>
        <v>0</v>
      </c>
      <c r="N119" s="8">
        <v>45309</v>
      </c>
      <c r="O119" s="8" t="s">
        <v>3873</v>
      </c>
      <c r="P119" s="7"/>
      <c r="Q119" s="7" t="b">
        <f t="shared" si="10"/>
        <v>1</v>
      </c>
      <c r="R119" s="7"/>
      <c r="S119" s="11">
        <f t="shared" si="11"/>
        <v>0</v>
      </c>
      <c r="T119" s="9"/>
    </row>
    <row r="120" spans="1:20" hidden="1" x14ac:dyDescent="0.25">
      <c r="A120" s="7">
        <v>118</v>
      </c>
      <c r="B120" s="7" t="str">
        <f t="shared" si="6"/>
        <v>940028</v>
      </c>
      <c r="C120" s="9">
        <v>940028</v>
      </c>
      <c r="D120" s="9" t="s">
        <v>2129</v>
      </c>
      <c r="E120" s="9" t="s">
        <v>33</v>
      </c>
      <c r="F120" s="7" t="s">
        <v>141</v>
      </c>
      <c r="G120" s="46">
        <v>5</v>
      </c>
      <c r="H120" s="11">
        <v>14</v>
      </c>
      <c r="I120" s="11">
        <v>14</v>
      </c>
      <c r="J120" s="11">
        <f>VLOOKUP(B120,'[1]Jan''24 (3)'!$G$4:$T$2414,14,0)</f>
        <v>70</v>
      </c>
      <c r="K120" s="11">
        <f t="shared" si="7"/>
        <v>56</v>
      </c>
      <c r="L120" s="11" t="b">
        <f t="shared" si="8"/>
        <v>0</v>
      </c>
      <c r="M120" s="11" t="b">
        <f t="shared" si="9"/>
        <v>0</v>
      </c>
      <c r="N120" s="8">
        <v>45310</v>
      </c>
      <c r="O120" s="8" t="s">
        <v>3877</v>
      </c>
      <c r="P120" s="7"/>
      <c r="Q120" s="7" t="b">
        <f t="shared" si="10"/>
        <v>1</v>
      </c>
      <c r="R120" s="7"/>
      <c r="S120" s="11">
        <f t="shared" si="11"/>
        <v>0</v>
      </c>
      <c r="T120" s="9"/>
    </row>
    <row r="121" spans="1:20" hidden="1" x14ac:dyDescent="0.25">
      <c r="A121" s="7">
        <v>119</v>
      </c>
      <c r="B121" s="7" t="str">
        <f t="shared" si="6"/>
        <v>127460010</v>
      </c>
      <c r="C121" s="9">
        <v>127460010</v>
      </c>
      <c r="D121" s="9" t="s">
        <v>2130</v>
      </c>
      <c r="E121" s="9" t="s">
        <v>33</v>
      </c>
      <c r="F121" s="7" t="s">
        <v>141</v>
      </c>
      <c r="G121" s="46">
        <v>0.56999999999999995</v>
      </c>
      <c r="H121" s="11">
        <v>5</v>
      </c>
      <c r="I121" s="11">
        <v>5</v>
      </c>
      <c r="J121" s="11">
        <f>VLOOKUP(B121,'[1]Jan''24 (3)'!$G$4:$T$2414,14,0)</f>
        <v>2.8499999999999996</v>
      </c>
      <c r="K121" s="11">
        <f t="shared" si="7"/>
        <v>-2.1500000000000004</v>
      </c>
      <c r="L121" s="11" t="b">
        <f t="shared" si="8"/>
        <v>0</v>
      </c>
      <c r="M121" s="11" t="b">
        <f t="shared" si="9"/>
        <v>0</v>
      </c>
      <c r="N121" s="8">
        <v>45308</v>
      </c>
      <c r="O121" s="8" t="s">
        <v>3877</v>
      </c>
      <c r="P121" s="7"/>
      <c r="Q121" s="7" t="b">
        <f t="shared" si="10"/>
        <v>1</v>
      </c>
      <c r="R121" s="7"/>
      <c r="S121" s="11">
        <f t="shared" si="11"/>
        <v>0</v>
      </c>
      <c r="T121" s="9"/>
    </row>
    <row r="122" spans="1:20" hidden="1" x14ac:dyDescent="0.25">
      <c r="A122" s="7">
        <v>120</v>
      </c>
      <c r="B122" s="7" t="str">
        <f t="shared" si="6"/>
        <v>20110</v>
      </c>
      <c r="C122" s="9">
        <v>20110</v>
      </c>
      <c r="D122" s="9" t="s">
        <v>2131</v>
      </c>
      <c r="E122" s="9" t="s">
        <v>33</v>
      </c>
      <c r="F122" s="7" t="s">
        <v>141</v>
      </c>
      <c r="G122" s="46">
        <v>0.09</v>
      </c>
      <c r="H122" s="11">
        <v>34</v>
      </c>
      <c r="I122" s="11">
        <f>18+16</f>
        <v>34</v>
      </c>
      <c r="J122" s="11">
        <f>VLOOKUP(B122,'[1]Jan''24 (3)'!$G$4:$T$2414,14,0)</f>
        <v>3.06</v>
      </c>
      <c r="K122" s="11">
        <f t="shared" si="7"/>
        <v>-30.94</v>
      </c>
      <c r="L122" s="11" t="b">
        <f t="shared" si="8"/>
        <v>0</v>
      </c>
      <c r="M122" s="11" t="b">
        <f t="shared" si="9"/>
        <v>0</v>
      </c>
      <c r="N122" s="8">
        <v>45309</v>
      </c>
      <c r="O122" s="8" t="s">
        <v>3877</v>
      </c>
      <c r="P122" s="7"/>
      <c r="Q122" s="7" t="b">
        <f t="shared" si="10"/>
        <v>1</v>
      </c>
      <c r="R122" s="7"/>
      <c r="S122" s="11">
        <f t="shared" si="11"/>
        <v>0</v>
      </c>
      <c r="T122" s="9"/>
    </row>
    <row r="123" spans="1:20" hidden="1" x14ac:dyDescent="0.25">
      <c r="A123" s="7">
        <v>121</v>
      </c>
      <c r="B123" s="7" t="str">
        <f t="shared" si="6"/>
        <v>132129</v>
      </c>
      <c r="C123" s="9">
        <v>132129</v>
      </c>
      <c r="D123" s="9" t="s">
        <v>2132</v>
      </c>
      <c r="E123" s="9" t="s">
        <v>33</v>
      </c>
      <c r="F123" s="7" t="s">
        <v>141</v>
      </c>
      <c r="G123" s="46">
        <v>0.54</v>
      </c>
      <c r="H123" s="11">
        <v>4</v>
      </c>
      <c r="I123" s="11">
        <v>4</v>
      </c>
      <c r="J123" s="11">
        <f>VLOOKUP(B123,'[1]Jan''24 (3)'!$G$4:$T$2414,14,0)</f>
        <v>2.16</v>
      </c>
      <c r="K123" s="11">
        <f t="shared" si="7"/>
        <v>-1.8399999999999999</v>
      </c>
      <c r="L123" s="11" t="b">
        <f t="shared" si="8"/>
        <v>0</v>
      </c>
      <c r="M123" s="11" t="b">
        <f t="shared" si="9"/>
        <v>0</v>
      </c>
      <c r="N123" s="8">
        <v>45309</v>
      </c>
      <c r="O123" s="8" t="s">
        <v>3877</v>
      </c>
      <c r="P123" s="7"/>
      <c r="Q123" s="7" t="b">
        <f t="shared" si="10"/>
        <v>1</v>
      </c>
      <c r="R123" s="7"/>
      <c r="S123" s="11">
        <f t="shared" si="11"/>
        <v>0</v>
      </c>
      <c r="T123" s="9"/>
    </row>
    <row r="124" spans="1:20" hidden="1" x14ac:dyDescent="0.25">
      <c r="A124" s="7">
        <v>122</v>
      </c>
      <c r="B124" s="7" t="str">
        <f t="shared" si="6"/>
        <v>113278</v>
      </c>
      <c r="C124" s="9">
        <v>113278</v>
      </c>
      <c r="D124" s="9" t="s">
        <v>2133</v>
      </c>
      <c r="E124" s="9" t="s">
        <v>33</v>
      </c>
      <c r="F124" s="7" t="s">
        <v>141</v>
      </c>
      <c r="G124" s="46">
        <v>0.49</v>
      </c>
      <c r="H124" s="11">
        <v>5</v>
      </c>
      <c r="I124" s="11">
        <v>5</v>
      </c>
      <c r="J124" s="11">
        <f>VLOOKUP(B124,'[1]Jan''24 (3)'!$G$4:$T$2414,14,0)</f>
        <v>2.4500000000000002</v>
      </c>
      <c r="K124" s="11">
        <f t="shared" si="7"/>
        <v>-2.5499999999999998</v>
      </c>
      <c r="L124" s="11" t="b">
        <f t="shared" si="8"/>
        <v>0</v>
      </c>
      <c r="M124" s="11" t="b">
        <f t="shared" si="9"/>
        <v>0</v>
      </c>
      <c r="N124" s="8">
        <v>45308</v>
      </c>
      <c r="O124" s="8" t="s">
        <v>3877</v>
      </c>
      <c r="P124" s="7"/>
      <c r="Q124" s="7" t="b">
        <f t="shared" si="10"/>
        <v>1</v>
      </c>
      <c r="R124" s="7"/>
      <c r="S124" s="11">
        <f t="shared" si="11"/>
        <v>0</v>
      </c>
      <c r="T124" s="9"/>
    </row>
    <row r="125" spans="1:20" hidden="1" x14ac:dyDescent="0.25">
      <c r="A125" s="7">
        <v>123</v>
      </c>
      <c r="B125" s="7" t="str">
        <f t="shared" si="6"/>
        <v>B016472</v>
      </c>
      <c r="C125" s="9" t="s">
        <v>268</v>
      </c>
      <c r="D125" s="9" t="s">
        <v>289</v>
      </c>
      <c r="E125" s="9" t="s">
        <v>33</v>
      </c>
      <c r="F125" s="7" t="s">
        <v>141</v>
      </c>
      <c r="G125" s="46">
        <v>0.2</v>
      </c>
      <c r="H125" s="11">
        <v>11</v>
      </c>
      <c r="I125" s="11">
        <v>11</v>
      </c>
      <c r="J125" s="11">
        <f>VLOOKUP(B125,'[1]Jan''24 (3)'!$G$4:$T$2414,14,0)</f>
        <v>2.2000000000000002</v>
      </c>
      <c r="K125" s="11">
        <f t="shared" si="7"/>
        <v>-8.8000000000000007</v>
      </c>
      <c r="L125" s="11" t="b">
        <f t="shared" si="8"/>
        <v>0</v>
      </c>
      <c r="M125" s="11" t="b">
        <f t="shared" si="9"/>
        <v>0</v>
      </c>
      <c r="N125" s="8">
        <v>45309</v>
      </c>
      <c r="O125" s="8" t="s">
        <v>3873</v>
      </c>
      <c r="P125" s="7"/>
      <c r="Q125" s="7" t="b">
        <f t="shared" si="10"/>
        <v>1</v>
      </c>
      <c r="R125" s="7"/>
      <c r="S125" s="11">
        <f t="shared" si="11"/>
        <v>0</v>
      </c>
      <c r="T125" s="9"/>
    </row>
    <row r="126" spans="1:20" hidden="1" x14ac:dyDescent="0.25">
      <c r="A126" s="7">
        <v>124</v>
      </c>
      <c r="B126" s="7" t="str">
        <f t="shared" si="6"/>
        <v>B017042</v>
      </c>
      <c r="C126" s="9" t="s">
        <v>338</v>
      </c>
      <c r="D126" s="9" t="s">
        <v>2134</v>
      </c>
      <c r="E126" s="9" t="s">
        <v>33</v>
      </c>
      <c r="F126" s="7" t="s">
        <v>141</v>
      </c>
      <c r="G126" s="46">
        <v>0.49</v>
      </c>
      <c r="H126" s="11">
        <v>2</v>
      </c>
      <c r="I126" s="11">
        <v>2</v>
      </c>
      <c r="J126" s="11">
        <f>VLOOKUP(B126,'[1]Jan''24 (3)'!$G$4:$T$2414,14,0)</f>
        <v>0.98</v>
      </c>
      <c r="K126" s="11">
        <f t="shared" si="7"/>
        <v>-1.02</v>
      </c>
      <c r="L126" s="11" t="b">
        <f t="shared" si="8"/>
        <v>0</v>
      </c>
      <c r="M126" s="11" t="b">
        <f t="shared" si="9"/>
        <v>0</v>
      </c>
      <c r="N126" s="8">
        <v>45309</v>
      </c>
      <c r="O126" s="8" t="s">
        <v>3877</v>
      </c>
      <c r="P126" s="7"/>
      <c r="Q126" s="7" t="b">
        <f t="shared" si="10"/>
        <v>1</v>
      </c>
      <c r="R126" s="7"/>
      <c r="S126" s="11">
        <f t="shared" si="11"/>
        <v>0</v>
      </c>
      <c r="T126" s="9"/>
    </row>
    <row r="127" spans="1:20" hidden="1" x14ac:dyDescent="0.25">
      <c r="A127" s="7">
        <v>125</v>
      </c>
      <c r="B127" s="7" t="str">
        <f t="shared" si="6"/>
        <v>B016120</v>
      </c>
      <c r="C127" s="9" t="s">
        <v>339</v>
      </c>
      <c r="D127" s="9" t="s">
        <v>2135</v>
      </c>
      <c r="E127" s="9" t="s">
        <v>33</v>
      </c>
      <c r="F127" s="7" t="s">
        <v>141</v>
      </c>
      <c r="G127" s="46">
        <v>0.45</v>
      </c>
      <c r="H127" s="11">
        <v>46</v>
      </c>
      <c r="I127" s="11">
        <v>46</v>
      </c>
      <c r="J127" s="11">
        <f>VLOOKUP(B127,'[1]Jan''24 (3)'!$G$4:$T$2414,14,0)</f>
        <v>20.7</v>
      </c>
      <c r="K127" s="11">
        <f t="shared" si="7"/>
        <v>-25.3</v>
      </c>
      <c r="L127" s="11" t="b">
        <f t="shared" si="8"/>
        <v>0</v>
      </c>
      <c r="M127" s="11" t="b">
        <f t="shared" si="9"/>
        <v>0</v>
      </c>
      <c r="N127" s="8">
        <v>45309</v>
      </c>
      <c r="O127" s="8" t="s">
        <v>3873</v>
      </c>
      <c r="P127" s="7"/>
      <c r="Q127" s="7" t="b">
        <f t="shared" si="10"/>
        <v>1</v>
      </c>
      <c r="R127" s="7"/>
      <c r="S127" s="11">
        <f t="shared" si="11"/>
        <v>0</v>
      </c>
      <c r="T127" s="9"/>
    </row>
    <row r="128" spans="1:20" hidden="1" x14ac:dyDescent="0.25">
      <c r="A128" s="7">
        <v>126</v>
      </c>
      <c r="B128" s="7" t="str">
        <f t="shared" si="6"/>
        <v>B017746</v>
      </c>
      <c r="C128" s="9" t="s">
        <v>340</v>
      </c>
      <c r="D128" s="9" t="s">
        <v>2136</v>
      </c>
      <c r="E128" s="9" t="s">
        <v>33</v>
      </c>
      <c r="F128" s="7" t="s">
        <v>141</v>
      </c>
      <c r="G128" s="46">
        <v>4.97</v>
      </c>
      <c r="H128" s="11">
        <v>1</v>
      </c>
      <c r="I128" s="11">
        <v>1</v>
      </c>
      <c r="J128" s="11">
        <f>VLOOKUP(B128,'[1]Jan''24 (3)'!$G$4:$T$2414,14,0)</f>
        <v>4.97</v>
      </c>
      <c r="K128" s="11">
        <f t="shared" si="7"/>
        <v>3.9699999999999998</v>
      </c>
      <c r="L128" s="11" t="b">
        <f t="shared" si="8"/>
        <v>0</v>
      </c>
      <c r="M128" s="11" t="b">
        <f t="shared" si="9"/>
        <v>0</v>
      </c>
      <c r="N128" s="8">
        <v>45308</v>
      </c>
      <c r="O128" s="8" t="s">
        <v>3877</v>
      </c>
      <c r="P128" s="7"/>
      <c r="Q128" s="7" t="b">
        <f t="shared" si="10"/>
        <v>1</v>
      </c>
      <c r="R128" s="7"/>
      <c r="S128" s="11">
        <f t="shared" si="11"/>
        <v>0</v>
      </c>
      <c r="T128" s="9"/>
    </row>
    <row r="129" spans="1:20" hidden="1" x14ac:dyDescent="0.25">
      <c r="A129" s="7">
        <v>127</v>
      </c>
      <c r="B129" s="7" t="str">
        <f t="shared" si="6"/>
        <v>B042317</v>
      </c>
      <c r="C129" s="9" t="s">
        <v>341</v>
      </c>
      <c r="D129" s="9" t="s">
        <v>2137</v>
      </c>
      <c r="E129" s="9" t="s">
        <v>33</v>
      </c>
      <c r="F129" s="7" t="s">
        <v>141</v>
      </c>
      <c r="G129" s="46">
        <v>7.0000000000000007E-2</v>
      </c>
      <c r="H129" s="11">
        <v>10</v>
      </c>
      <c r="I129" s="11">
        <v>10</v>
      </c>
      <c r="J129" s="11">
        <f>VLOOKUP(B129,'[1]Jan''24 (3)'!$G$4:$T$2414,14,0)</f>
        <v>0.70000000000000007</v>
      </c>
      <c r="K129" s="11">
        <f t="shared" si="7"/>
        <v>-9.3000000000000007</v>
      </c>
      <c r="L129" s="11" t="b">
        <f t="shared" si="8"/>
        <v>0</v>
      </c>
      <c r="M129" s="11" t="b">
        <f t="shared" si="9"/>
        <v>0</v>
      </c>
      <c r="N129" s="8">
        <v>45309</v>
      </c>
      <c r="O129" s="8" t="s">
        <v>3877</v>
      </c>
      <c r="P129" s="7"/>
      <c r="Q129" s="7" t="b">
        <f t="shared" si="10"/>
        <v>1</v>
      </c>
      <c r="R129" s="7"/>
      <c r="S129" s="11">
        <f t="shared" si="11"/>
        <v>0</v>
      </c>
      <c r="T129" s="9"/>
    </row>
    <row r="130" spans="1:20" hidden="1" x14ac:dyDescent="0.25">
      <c r="A130" s="7">
        <v>128</v>
      </c>
      <c r="B130" s="7" t="str">
        <f t="shared" si="6"/>
        <v>KIT1U000024</v>
      </c>
      <c r="C130" s="9" t="s">
        <v>255</v>
      </c>
      <c r="D130" s="9" t="s">
        <v>261</v>
      </c>
      <c r="E130" s="9" t="s">
        <v>33</v>
      </c>
      <c r="F130" s="7" t="s">
        <v>141</v>
      </c>
      <c r="G130" s="46">
        <v>6.77</v>
      </c>
      <c r="H130" s="11">
        <v>1</v>
      </c>
      <c r="I130" s="11">
        <v>1</v>
      </c>
      <c r="J130" s="11">
        <f>VLOOKUP(B130,'[1]Jan''24 (3)'!$G$4:$T$2414,14,0)</f>
        <v>6.77</v>
      </c>
      <c r="K130" s="11">
        <f t="shared" si="7"/>
        <v>5.77</v>
      </c>
      <c r="L130" s="11" t="b">
        <f t="shared" si="8"/>
        <v>0</v>
      </c>
      <c r="M130" s="11" t="b">
        <f t="shared" si="9"/>
        <v>0</v>
      </c>
      <c r="N130" s="8">
        <v>45310</v>
      </c>
      <c r="O130" s="8" t="s">
        <v>3873</v>
      </c>
      <c r="P130" s="7"/>
      <c r="Q130" s="7" t="b">
        <f t="shared" si="10"/>
        <v>1</v>
      </c>
      <c r="R130" s="7"/>
      <c r="S130" s="11">
        <f t="shared" si="11"/>
        <v>0</v>
      </c>
      <c r="T130" s="9"/>
    </row>
    <row r="131" spans="1:20" hidden="1" x14ac:dyDescent="0.25">
      <c r="A131" s="7">
        <v>129</v>
      </c>
      <c r="B131" s="7" t="str">
        <f t="shared" si="6"/>
        <v>1A000402</v>
      </c>
      <c r="C131" s="9" t="s">
        <v>342</v>
      </c>
      <c r="D131" s="9" t="s">
        <v>2138</v>
      </c>
      <c r="E131" s="9" t="s">
        <v>33</v>
      </c>
      <c r="F131" s="7" t="s">
        <v>141</v>
      </c>
      <c r="G131" s="46">
        <v>7.0000000000000007E-2</v>
      </c>
      <c r="H131" s="11">
        <v>7</v>
      </c>
      <c r="I131" s="11">
        <v>7</v>
      </c>
      <c r="J131" s="11">
        <f>VLOOKUP(B131,'[1]Jan''24 (3)'!$G$4:$T$2414,14,0)</f>
        <v>0.49000000000000005</v>
      </c>
      <c r="K131" s="11">
        <f t="shared" si="7"/>
        <v>-6.51</v>
      </c>
      <c r="L131" s="11" t="b">
        <f t="shared" si="8"/>
        <v>0</v>
      </c>
      <c r="M131" s="11" t="b">
        <f t="shared" si="9"/>
        <v>0</v>
      </c>
      <c r="N131" s="8">
        <v>45309</v>
      </c>
      <c r="O131" s="8" t="s">
        <v>3877</v>
      </c>
      <c r="P131" s="7"/>
      <c r="Q131" s="7" t="b">
        <f t="shared" si="10"/>
        <v>1</v>
      </c>
      <c r="R131" s="7"/>
      <c r="S131" s="11">
        <f t="shared" si="11"/>
        <v>0</v>
      </c>
      <c r="T131" s="9"/>
    </row>
    <row r="132" spans="1:20" hidden="1" x14ac:dyDescent="0.25">
      <c r="A132" s="7">
        <v>130</v>
      </c>
      <c r="B132" s="7" t="str">
        <f t="shared" ref="B132:B195" si="12">TRIM(C132)</f>
        <v>1A003606R</v>
      </c>
      <c r="C132" s="9" t="s">
        <v>343</v>
      </c>
      <c r="D132" s="9" t="s">
        <v>2139</v>
      </c>
      <c r="E132" s="9" t="s">
        <v>33</v>
      </c>
      <c r="F132" s="7" t="s">
        <v>141</v>
      </c>
      <c r="G132" s="46">
        <v>3.37</v>
      </c>
      <c r="H132" s="11">
        <v>1</v>
      </c>
      <c r="I132" s="11">
        <v>1</v>
      </c>
      <c r="J132" s="11">
        <f>VLOOKUP(B132,'[1]Jan''24 (3)'!$G$4:$T$2414,14,0)</f>
        <v>3.37</v>
      </c>
      <c r="K132" s="11">
        <f t="shared" ref="K132:K195" si="13">J132-I132</f>
        <v>2.37</v>
      </c>
      <c r="L132" s="11" t="b">
        <f t="shared" ref="L132:L195" si="14">J132=I132</f>
        <v>0</v>
      </c>
      <c r="M132" s="11" t="b">
        <f t="shared" ref="M132:M195" si="15">I132=L132</f>
        <v>0</v>
      </c>
      <c r="N132" s="8">
        <v>45310</v>
      </c>
      <c r="O132" s="8" t="s">
        <v>3877</v>
      </c>
      <c r="P132" s="7"/>
      <c r="Q132" s="7" t="b">
        <f t="shared" ref="Q132:Q195" si="16">H132=I132</f>
        <v>1</v>
      </c>
      <c r="R132" s="7"/>
      <c r="S132" s="11">
        <f t="shared" ref="S132:S195" si="17">H132-I132</f>
        <v>0</v>
      </c>
      <c r="T132" s="9"/>
    </row>
    <row r="133" spans="1:20" hidden="1" x14ac:dyDescent="0.25">
      <c r="A133" s="7">
        <v>131</v>
      </c>
      <c r="B133" s="7" t="str">
        <f t="shared" si="12"/>
        <v>1A003605R</v>
      </c>
      <c r="C133" s="9" t="s">
        <v>344</v>
      </c>
      <c r="D133" s="9" t="s">
        <v>2140</v>
      </c>
      <c r="E133" s="9" t="s">
        <v>33</v>
      </c>
      <c r="F133" s="7" t="s">
        <v>141</v>
      </c>
      <c r="G133" s="46">
        <v>3.41</v>
      </c>
      <c r="H133" s="11">
        <v>2</v>
      </c>
      <c r="I133" s="11">
        <v>2</v>
      </c>
      <c r="J133" s="11">
        <f>VLOOKUP(B133,'[1]Jan''24 (3)'!$G$4:$T$2414,14,0)</f>
        <v>6.82</v>
      </c>
      <c r="K133" s="11">
        <f t="shared" si="13"/>
        <v>4.82</v>
      </c>
      <c r="L133" s="11" t="b">
        <f t="shared" si="14"/>
        <v>0</v>
      </c>
      <c r="M133" s="11" t="b">
        <f t="shared" si="15"/>
        <v>0</v>
      </c>
      <c r="N133" s="8">
        <v>45310</v>
      </c>
      <c r="O133" s="8" t="s">
        <v>3877</v>
      </c>
      <c r="P133" s="7"/>
      <c r="Q133" s="7" t="b">
        <f t="shared" si="16"/>
        <v>1</v>
      </c>
      <c r="R133" s="7"/>
      <c r="S133" s="11">
        <f t="shared" si="17"/>
        <v>0</v>
      </c>
      <c r="T133" s="9"/>
    </row>
    <row r="134" spans="1:20" hidden="1" x14ac:dyDescent="0.25">
      <c r="A134" s="7">
        <v>132</v>
      </c>
      <c r="B134" s="7" t="str">
        <f t="shared" si="12"/>
        <v>1A003607R</v>
      </c>
      <c r="C134" s="9" t="s">
        <v>345</v>
      </c>
      <c r="D134" s="9" t="s">
        <v>2141</v>
      </c>
      <c r="E134" s="9" t="s">
        <v>33</v>
      </c>
      <c r="F134" s="7" t="s">
        <v>141</v>
      </c>
      <c r="G134" s="46">
        <v>10</v>
      </c>
      <c r="H134" s="11">
        <v>1</v>
      </c>
      <c r="I134" s="11">
        <v>1</v>
      </c>
      <c r="J134" s="11">
        <f>VLOOKUP(B134,'[1]Jan''24 (3)'!$G$4:$T$2414,14,0)</f>
        <v>10</v>
      </c>
      <c r="K134" s="11">
        <f t="shared" si="13"/>
        <v>9</v>
      </c>
      <c r="L134" s="11" t="b">
        <f t="shared" si="14"/>
        <v>0</v>
      </c>
      <c r="M134" s="11" t="b">
        <f t="shared" si="15"/>
        <v>0</v>
      </c>
      <c r="N134" s="8">
        <v>45310</v>
      </c>
      <c r="O134" s="8" t="s">
        <v>3877</v>
      </c>
      <c r="P134" s="7"/>
      <c r="Q134" s="7" t="b">
        <f t="shared" si="16"/>
        <v>1</v>
      </c>
      <c r="R134" s="7"/>
      <c r="S134" s="11">
        <f t="shared" si="17"/>
        <v>0</v>
      </c>
      <c r="T134" s="9"/>
    </row>
    <row r="135" spans="1:20" hidden="1" x14ac:dyDescent="0.25">
      <c r="A135" s="7">
        <v>133</v>
      </c>
      <c r="B135" s="7" t="str">
        <f t="shared" si="12"/>
        <v>1A006988</v>
      </c>
      <c r="C135" s="9" t="s">
        <v>346</v>
      </c>
      <c r="D135" s="9" t="s">
        <v>2142</v>
      </c>
      <c r="E135" s="9" t="s">
        <v>33</v>
      </c>
      <c r="F135" s="7" t="s">
        <v>141</v>
      </c>
      <c r="G135" s="46">
        <v>0.28000000000000003</v>
      </c>
      <c r="H135" s="11">
        <v>19</v>
      </c>
      <c r="I135" s="11">
        <v>19</v>
      </c>
      <c r="J135" s="11">
        <f>VLOOKUP(B135,'[1]Jan''24 (3)'!$G$4:$T$2414,14,0)</f>
        <v>5.32</v>
      </c>
      <c r="K135" s="11">
        <f t="shared" si="13"/>
        <v>-13.68</v>
      </c>
      <c r="L135" s="11" t="b">
        <f t="shared" si="14"/>
        <v>0</v>
      </c>
      <c r="M135" s="11" t="b">
        <f t="shared" si="15"/>
        <v>0</v>
      </c>
      <c r="N135" s="8">
        <v>45309</v>
      </c>
      <c r="O135" s="8" t="s">
        <v>3877</v>
      </c>
      <c r="P135" s="7"/>
      <c r="Q135" s="7" t="b">
        <f t="shared" si="16"/>
        <v>1</v>
      </c>
      <c r="R135" s="7"/>
      <c r="S135" s="11">
        <f t="shared" si="17"/>
        <v>0</v>
      </c>
      <c r="T135" s="9"/>
    </row>
    <row r="136" spans="1:20" hidden="1" x14ac:dyDescent="0.25">
      <c r="A136" s="7">
        <v>134</v>
      </c>
      <c r="B136" s="7" t="str">
        <f t="shared" si="12"/>
        <v>B003004</v>
      </c>
      <c r="C136" s="9" t="s">
        <v>45</v>
      </c>
      <c r="D136" s="9" t="s">
        <v>46</v>
      </c>
      <c r="E136" s="9" t="s">
        <v>33</v>
      </c>
      <c r="F136" s="7" t="s">
        <v>141</v>
      </c>
      <c r="G136" s="46">
        <v>0.27</v>
      </c>
      <c r="H136" s="11">
        <v>15</v>
      </c>
      <c r="I136" s="11">
        <v>15</v>
      </c>
      <c r="J136" s="11">
        <f>VLOOKUP(B136,'[1]Jan''24 (3)'!$G$4:$T$2414,14,0)</f>
        <v>4.0500000000000007</v>
      </c>
      <c r="K136" s="11">
        <f t="shared" si="13"/>
        <v>-10.95</v>
      </c>
      <c r="L136" s="11" t="b">
        <f t="shared" si="14"/>
        <v>0</v>
      </c>
      <c r="M136" s="11" t="b">
        <f t="shared" si="15"/>
        <v>0</v>
      </c>
      <c r="N136" s="8">
        <v>45309</v>
      </c>
      <c r="O136" s="8" t="s">
        <v>3877</v>
      </c>
      <c r="P136" s="7"/>
      <c r="Q136" s="7" t="b">
        <f t="shared" si="16"/>
        <v>1</v>
      </c>
      <c r="R136" s="7"/>
      <c r="S136" s="11">
        <f t="shared" si="17"/>
        <v>0</v>
      </c>
      <c r="T136" s="9"/>
    </row>
    <row r="137" spans="1:20" hidden="1" x14ac:dyDescent="0.25">
      <c r="A137" s="7">
        <v>135</v>
      </c>
      <c r="B137" s="7" t="str">
        <f t="shared" si="12"/>
        <v>B003003</v>
      </c>
      <c r="C137" s="9" t="s">
        <v>47</v>
      </c>
      <c r="D137" s="9" t="s">
        <v>48</v>
      </c>
      <c r="E137" s="9" t="s">
        <v>33</v>
      </c>
      <c r="F137" s="7" t="s">
        <v>141</v>
      </c>
      <c r="G137" s="46">
        <v>0.28000000000000003</v>
      </c>
      <c r="H137" s="11">
        <v>29</v>
      </c>
      <c r="I137" s="11">
        <v>29</v>
      </c>
      <c r="J137" s="11">
        <f>VLOOKUP(B137,'[1]Jan''24 (3)'!$G$4:$T$2414,14,0)</f>
        <v>8.120000000000001</v>
      </c>
      <c r="K137" s="11">
        <f t="shared" si="13"/>
        <v>-20.88</v>
      </c>
      <c r="L137" s="11" t="b">
        <f t="shared" si="14"/>
        <v>0</v>
      </c>
      <c r="M137" s="11" t="b">
        <f t="shared" si="15"/>
        <v>0</v>
      </c>
      <c r="N137" s="8">
        <v>45309</v>
      </c>
      <c r="O137" s="8" t="s">
        <v>3877</v>
      </c>
      <c r="P137" s="7"/>
      <c r="Q137" s="7" t="b">
        <f t="shared" si="16"/>
        <v>1</v>
      </c>
      <c r="R137" s="7"/>
      <c r="S137" s="11">
        <f t="shared" si="17"/>
        <v>0</v>
      </c>
      <c r="T137" s="9"/>
    </row>
    <row r="138" spans="1:20" hidden="1" x14ac:dyDescent="0.25">
      <c r="A138" s="7">
        <v>136</v>
      </c>
      <c r="B138" s="7" t="str">
        <f t="shared" si="12"/>
        <v>568095</v>
      </c>
      <c r="C138" s="9">
        <v>568095</v>
      </c>
      <c r="D138" s="9" t="s">
        <v>2143</v>
      </c>
      <c r="E138" s="9" t="s">
        <v>33</v>
      </c>
      <c r="F138" s="7" t="s">
        <v>141</v>
      </c>
      <c r="G138" s="46">
        <v>0.41</v>
      </c>
      <c r="H138" s="11">
        <v>8</v>
      </c>
      <c r="I138" s="11">
        <v>8</v>
      </c>
      <c r="J138" s="11">
        <f>VLOOKUP(B138,'[1]Jan''24 (3)'!$G$4:$T$2414,14,0)</f>
        <v>3.28</v>
      </c>
      <c r="K138" s="11">
        <f t="shared" si="13"/>
        <v>-4.7200000000000006</v>
      </c>
      <c r="L138" s="11" t="b">
        <f t="shared" si="14"/>
        <v>0</v>
      </c>
      <c r="M138" s="11" t="b">
        <f t="shared" si="15"/>
        <v>0</v>
      </c>
      <c r="N138" s="8">
        <v>45309</v>
      </c>
      <c r="O138" s="8" t="s">
        <v>3877</v>
      </c>
      <c r="P138" s="7"/>
      <c r="Q138" s="7" t="b">
        <f t="shared" si="16"/>
        <v>1</v>
      </c>
      <c r="R138" s="7"/>
      <c r="S138" s="11">
        <f t="shared" si="17"/>
        <v>0</v>
      </c>
      <c r="T138" s="9"/>
    </row>
    <row r="139" spans="1:20" hidden="1" x14ac:dyDescent="0.25">
      <c r="A139" s="7">
        <v>137</v>
      </c>
      <c r="B139" s="7" t="str">
        <f t="shared" si="12"/>
        <v>482335</v>
      </c>
      <c r="C139" s="9">
        <v>482335</v>
      </c>
      <c r="D139" s="9" t="s">
        <v>2144</v>
      </c>
      <c r="E139" s="9" t="s">
        <v>33</v>
      </c>
      <c r="F139" s="7" t="s">
        <v>141</v>
      </c>
      <c r="G139" s="46">
        <v>0.49</v>
      </c>
      <c r="H139" s="11">
        <v>5</v>
      </c>
      <c r="I139" s="11">
        <v>5</v>
      </c>
      <c r="J139" s="11">
        <f>VLOOKUP(B139,'[1]Jan''24 (3)'!$G$4:$T$2414,14,0)</f>
        <v>2.4500000000000002</v>
      </c>
      <c r="K139" s="11">
        <f t="shared" si="13"/>
        <v>-2.5499999999999998</v>
      </c>
      <c r="L139" s="11" t="b">
        <f t="shared" si="14"/>
        <v>0</v>
      </c>
      <c r="M139" s="11" t="b">
        <f t="shared" si="15"/>
        <v>0</v>
      </c>
      <c r="N139" s="8">
        <v>45309</v>
      </c>
      <c r="O139" s="8" t="s">
        <v>3873</v>
      </c>
      <c r="P139" s="7"/>
      <c r="Q139" s="7" t="b">
        <f t="shared" si="16"/>
        <v>1</v>
      </c>
      <c r="R139" s="7"/>
      <c r="S139" s="11">
        <f t="shared" si="17"/>
        <v>0</v>
      </c>
      <c r="T139" s="9"/>
    </row>
    <row r="140" spans="1:20" hidden="1" x14ac:dyDescent="0.25">
      <c r="A140" s="7">
        <v>138</v>
      </c>
      <c r="B140" s="7" t="str">
        <f t="shared" si="12"/>
        <v>B074850</v>
      </c>
      <c r="C140" s="9" t="s">
        <v>49</v>
      </c>
      <c r="D140" s="9" t="s">
        <v>50</v>
      </c>
      <c r="E140" s="9" t="s">
        <v>33</v>
      </c>
      <c r="F140" s="7" t="s">
        <v>141</v>
      </c>
      <c r="G140" s="46">
        <v>1.28</v>
      </c>
      <c r="H140" s="11">
        <v>12</v>
      </c>
      <c r="I140" s="11">
        <f>9+3</f>
        <v>12</v>
      </c>
      <c r="J140" s="11">
        <f>VLOOKUP(B140,'[1]Jan''24 (3)'!$G$4:$T$2414,14,0)</f>
        <v>15.36</v>
      </c>
      <c r="K140" s="11">
        <f t="shared" si="13"/>
        <v>3.3599999999999994</v>
      </c>
      <c r="L140" s="11" t="b">
        <f t="shared" si="14"/>
        <v>0</v>
      </c>
      <c r="M140" s="11" t="b">
        <f t="shared" si="15"/>
        <v>0</v>
      </c>
      <c r="N140" s="8">
        <v>45316</v>
      </c>
      <c r="O140" s="8" t="s">
        <v>3877</v>
      </c>
      <c r="P140" s="7"/>
      <c r="Q140" s="7" t="b">
        <f t="shared" si="16"/>
        <v>1</v>
      </c>
      <c r="R140" s="7"/>
      <c r="S140" s="11">
        <f t="shared" si="17"/>
        <v>0</v>
      </c>
      <c r="T140" s="9"/>
    </row>
    <row r="141" spans="1:20" hidden="1" x14ac:dyDescent="0.25">
      <c r="A141" s="7">
        <v>139</v>
      </c>
      <c r="B141" s="7" t="str">
        <f t="shared" si="12"/>
        <v>127013013</v>
      </c>
      <c r="C141" s="9">
        <v>127013013</v>
      </c>
      <c r="D141" s="9" t="s">
        <v>2145</v>
      </c>
      <c r="E141" s="9" t="s">
        <v>33</v>
      </c>
      <c r="F141" s="7" t="s">
        <v>141</v>
      </c>
      <c r="G141" s="46">
        <v>0.11</v>
      </c>
      <c r="H141" s="11">
        <v>9</v>
      </c>
      <c r="I141" s="11">
        <v>9</v>
      </c>
      <c r="J141" s="11">
        <f>VLOOKUP(B141,'[1]Jan''24 (3)'!$G$4:$T$2414,14,0)</f>
        <v>0.99</v>
      </c>
      <c r="K141" s="11">
        <f t="shared" si="13"/>
        <v>-8.01</v>
      </c>
      <c r="L141" s="11" t="b">
        <f t="shared" si="14"/>
        <v>0</v>
      </c>
      <c r="M141" s="11" t="b">
        <f t="shared" si="15"/>
        <v>0</v>
      </c>
      <c r="N141" s="8">
        <v>45310</v>
      </c>
      <c r="O141" s="8" t="s">
        <v>3873</v>
      </c>
      <c r="P141" s="7"/>
      <c r="Q141" s="7" t="b">
        <f t="shared" si="16"/>
        <v>1</v>
      </c>
      <c r="R141" s="7"/>
      <c r="S141" s="11">
        <f t="shared" si="17"/>
        <v>0</v>
      </c>
      <c r="T141" s="9"/>
    </row>
    <row r="142" spans="1:20" hidden="1" x14ac:dyDescent="0.25">
      <c r="A142" s="7">
        <v>140</v>
      </c>
      <c r="B142" s="7" t="str">
        <f t="shared" si="12"/>
        <v>843000809</v>
      </c>
      <c r="C142" s="9">
        <v>843000809</v>
      </c>
      <c r="D142" s="9" t="s">
        <v>2146</v>
      </c>
      <c r="E142" s="9" t="s">
        <v>33</v>
      </c>
      <c r="F142" s="7" t="s">
        <v>141</v>
      </c>
      <c r="G142" s="46">
        <v>0.05</v>
      </c>
      <c r="H142" s="11">
        <v>8</v>
      </c>
      <c r="I142" s="11">
        <v>8</v>
      </c>
      <c r="J142" s="11">
        <f>VLOOKUP(B142,'[1]Jan''24 (3)'!$G$4:$T$2414,14,0)</f>
        <v>0.4</v>
      </c>
      <c r="K142" s="11">
        <f t="shared" si="13"/>
        <v>-7.6</v>
      </c>
      <c r="L142" s="11" t="b">
        <f t="shared" si="14"/>
        <v>0</v>
      </c>
      <c r="M142" s="11" t="b">
        <f t="shared" si="15"/>
        <v>0</v>
      </c>
      <c r="N142" s="8">
        <v>45310</v>
      </c>
      <c r="O142" s="8" t="s">
        <v>3873</v>
      </c>
      <c r="P142" s="7"/>
      <c r="Q142" s="7" t="b">
        <f t="shared" si="16"/>
        <v>1</v>
      </c>
      <c r="R142" s="7"/>
      <c r="S142" s="11">
        <f t="shared" si="17"/>
        <v>0</v>
      </c>
      <c r="T142" s="9"/>
    </row>
    <row r="143" spans="1:20" hidden="1" x14ac:dyDescent="0.25">
      <c r="A143" s="7">
        <v>141</v>
      </c>
      <c r="B143" s="7" t="str">
        <f t="shared" si="12"/>
        <v>E5005680046</v>
      </c>
      <c r="C143" s="9" t="s">
        <v>347</v>
      </c>
      <c r="D143" s="9" t="s">
        <v>63</v>
      </c>
      <c r="E143" s="9" t="s">
        <v>33</v>
      </c>
      <c r="F143" s="7" t="s">
        <v>141</v>
      </c>
      <c r="G143" s="46">
        <v>0.1</v>
      </c>
      <c r="H143" s="11">
        <v>12</v>
      </c>
      <c r="I143" s="11">
        <v>12</v>
      </c>
      <c r="J143" s="11">
        <f>VLOOKUP(B143,'[1]Jan''24 (3)'!$G$4:$T$2414,14,0)</f>
        <v>1.2000000000000002</v>
      </c>
      <c r="K143" s="11">
        <f t="shared" si="13"/>
        <v>-10.8</v>
      </c>
      <c r="L143" s="11" t="b">
        <f t="shared" si="14"/>
        <v>0</v>
      </c>
      <c r="M143" s="11" t="b">
        <f t="shared" si="15"/>
        <v>0</v>
      </c>
      <c r="N143" s="8">
        <v>45309</v>
      </c>
      <c r="O143" s="8" t="s">
        <v>3877</v>
      </c>
      <c r="P143" s="7"/>
      <c r="Q143" s="7" t="b">
        <f t="shared" si="16"/>
        <v>1</v>
      </c>
      <c r="R143" s="7"/>
      <c r="S143" s="11">
        <f t="shared" si="17"/>
        <v>0</v>
      </c>
      <c r="T143" s="9"/>
    </row>
    <row r="144" spans="1:20" hidden="1" x14ac:dyDescent="0.25">
      <c r="A144" s="7">
        <v>142</v>
      </c>
      <c r="B144" s="7" t="str">
        <f t="shared" si="12"/>
        <v>KIT95022R</v>
      </c>
      <c r="C144" s="9" t="s">
        <v>84</v>
      </c>
      <c r="D144" s="9" t="s">
        <v>85</v>
      </c>
      <c r="E144" s="9" t="s">
        <v>33</v>
      </c>
      <c r="F144" s="7" t="s">
        <v>141</v>
      </c>
      <c r="G144" s="46">
        <v>3.76</v>
      </c>
      <c r="H144" s="11">
        <v>9</v>
      </c>
      <c r="I144" s="11">
        <v>9</v>
      </c>
      <c r="J144" s="11">
        <f>VLOOKUP(B144,'[1]Jan''24 (3)'!$G$4:$T$2414,14,0)</f>
        <v>33.839999999999996</v>
      </c>
      <c r="K144" s="11">
        <f t="shared" si="13"/>
        <v>24.839999999999996</v>
      </c>
      <c r="L144" s="11" t="b">
        <f t="shared" si="14"/>
        <v>0</v>
      </c>
      <c r="M144" s="11" t="b">
        <f t="shared" si="15"/>
        <v>0</v>
      </c>
      <c r="N144" s="8">
        <v>45309</v>
      </c>
      <c r="O144" s="8" t="s">
        <v>3877</v>
      </c>
      <c r="P144" s="7"/>
      <c r="Q144" s="7" t="b">
        <f t="shared" si="16"/>
        <v>1</v>
      </c>
      <c r="R144" s="7"/>
      <c r="S144" s="11">
        <f t="shared" si="17"/>
        <v>0</v>
      </c>
      <c r="T144" s="9"/>
    </row>
    <row r="145" spans="1:20" hidden="1" x14ac:dyDescent="0.25">
      <c r="A145" s="7">
        <v>143</v>
      </c>
      <c r="B145" s="7" t="str">
        <f t="shared" si="12"/>
        <v>B014706</v>
      </c>
      <c r="C145" s="9" t="s">
        <v>348</v>
      </c>
      <c r="D145" s="9" t="s">
        <v>2147</v>
      </c>
      <c r="E145" s="9" t="s">
        <v>33</v>
      </c>
      <c r="F145" s="7" t="s">
        <v>141</v>
      </c>
      <c r="G145" s="46">
        <v>0.21</v>
      </c>
      <c r="H145" s="11">
        <v>13</v>
      </c>
      <c r="I145" s="11">
        <v>13</v>
      </c>
      <c r="J145" s="11">
        <f>VLOOKUP(B145,'[1]Jan''24 (3)'!$G$4:$T$2414,14,0)</f>
        <v>2.73</v>
      </c>
      <c r="K145" s="11">
        <f t="shared" si="13"/>
        <v>-10.27</v>
      </c>
      <c r="L145" s="11" t="b">
        <f t="shared" si="14"/>
        <v>0</v>
      </c>
      <c r="M145" s="11" t="b">
        <f t="shared" si="15"/>
        <v>0</v>
      </c>
      <c r="N145" s="8">
        <v>45309</v>
      </c>
      <c r="O145" s="8" t="s">
        <v>3877</v>
      </c>
      <c r="P145" s="7"/>
      <c r="Q145" s="7" t="b">
        <f t="shared" si="16"/>
        <v>1</v>
      </c>
      <c r="R145" s="7"/>
      <c r="S145" s="11">
        <f t="shared" si="17"/>
        <v>0</v>
      </c>
      <c r="T145" s="9"/>
    </row>
    <row r="146" spans="1:20" hidden="1" x14ac:dyDescent="0.25">
      <c r="A146" s="7">
        <v>144</v>
      </c>
      <c r="B146" s="7" t="str">
        <f t="shared" si="12"/>
        <v>B014705</v>
      </c>
      <c r="C146" s="9" t="s">
        <v>349</v>
      </c>
      <c r="D146" s="9" t="s">
        <v>2148</v>
      </c>
      <c r="E146" s="9" t="s">
        <v>33</v>
      </c>
      <c r="F146" s="7" t="s">
        <v>141</v>
      </c>
      <c r="G146" s="46">
        <v>0.26</v>
      </c>
      <c r="H146" s="11">
        <v>5</v>
      </c>
      <c r="I146" s="11">
        <v>5</v>
      </c>
      <c r="J146" s="11">
        <f>VLOOKUP(B146,'[1]Jan''24 (3)'!$G$4:$T$2414,14,0)</f>
        <v>1.3</v>
      </c>
      <c r="K146" s="11">
        <f t="shared" si="13"/>
        <v>-3.7</v>
      </c>
      <c r="L146" s="11" t="b">
        <f t="shared" si="14"/>
        <v>0</v>
      </c>
      <c r="M146" s="11" t="b">
        <f t="shared" si="15"/>
        <v>0</v>
      </c>
      <c r="N146" s="8">
        <v>45308</v>
      </c>
      <c r="O146" s="8" t="s">
        <v>3877</v>
      </c>
      <c r="P146" s="7"/>
      <c r="Q146" s="7" t="b">
        <f t="shared" si="16"/>
        <v>1</v>
      </c>
      <c r="R146" s="7"/>
      <c r="S146" s="11">
        <f t="shared" si="17"/>
        <v>0</v>
      </c>
      <c r="T146" s="9"/>
    </row>
    <row r="147" spans="1:20" hidden="1" x14ac:dyDescent="0.25">
      <c r="A147" s="7">
        <v>145</v>
      </c>
      <c r="B147" s="7" t="str">
        <f t="shared" si="12"/>
        <v>B015017</v>
      </c>
      <c r="C147" s="9" t="s">
        <v>350</v>
      </c>
      <c r="D147" s="9" t="s">
        <v>2149</v>
      </c>
      <c r="E147" s="9" t="s">
        <v>33</v>
      </c>
      <c r="F147" s="7" t="s">
        <v>141</v>
      </c>
      <c r="G147" s="46">
        <v>1.44</v>
      </c>
      <c r="H147" s="11">
        <v>1</v>
      </c>
      <c r="I147" s="11">
        <v>1</v>
      </c>
      <c r="J147" s="11">
        <f>VLOOKUP(B147,'[1]Jan''24 (3)'!$G$4:$T$2414,14,0)</f>
        <v>1.44</v>
      </c>
      <c r="K147" s="11">
        <f t="shared" si="13"/>
        <v>0.43999999999999995</v>
      </c>
      <c r="L147" s="11" t="b">
        <f t="shared" si="14"/>
        <v>0</v>
      </c>
      <c r="M147" s="11" t="b">
        <f t="shared" si="15"/>
        <v>0</v>
      </c>
      <c r="N147" s="8">
        <v>45308</v>
      </c>
      <c r="O147" s="8" t="s">
        <v>3877</v>
      </c>
      <c r="P147" s="7"/>
      <c r="Q147" s="7" t="b">
        <f t="shared" si="16"/>
        <v>1</v>
      </c>
      <c r="R147" s="7"/>
      <c r="S147" s="11">
        <f t="shared" si="17"/>
        <v>0</v>
      </c>
      <c r="T147" s="9"/>
    </row>
    <row r="148" spans="1:20" hidden="1" x14ac:dyDescent="0.25">
      <c r="A148" s="7">
        <v>146</v>
      </c>
      <c r="B148" s="7" t="str">
        <f t="shared" si="12"/>
        <v>SP1A006004</v>
      </c>
      <c r="C148" s="9" t="s">
        <v>181</v>
      </c>
      <c r="D148" s="9" t="s">
        <v>209</v>
      </c>
      <c r="E148" s="9" t="s">
        <v>33</v>
      </c>
      <c r="F148" s="7" t="s">
        <v>141</v>
      </c>
      <c r="G148" s="46">
        <v>20.64</v>
      </c>
      <c r="H148" s="11">
        <v>1</v>
      </c>
      <c r="I148" s="11">
        <v>1</v>
      </c>
      <c r="J148" s="11">
        <f>VLOOKUP(B148,'[1]Jan''24 (3)'!$G$4:$T$2414,14,0)</f>
        <v>20.64</v>
      </c>
      <c r="K148" s="11">
        <f t="shared" si="13"/>
        <v>19.64</v>
      </c>
      <c r="L148" s="11" t="b">
        <f t="shared" si="14"/>
        <v>0</v>
      </c>
      <c r="M148" s="11" t="b">
        <f t="shared" si="15"/>
        <v>0</v>
      </c>
      <c r="N148" s="8">
        <v>45309</v>
      </c>
      <c r="O148" s="8" t="s">
        <v>3873</v>
      </c>
      <c r="P148" s="7"/>
      <c r="Q148" s="7" t="b">
        <f t="shared" si="16"/>
        <v>1</v>
      </c>
      <c r="R148" s="7"/>
      <c r="S148" s="11">
        <f t="shared" si="17"/>
        <v>0</v>
      </c>
      <c r="T148" s="9"/>
    </row>
    <row r="149" spans="1:20" hidden="1" x14ac:dyDescent="0.25">
      <c r="A149" s="7">
        <v>147</v>
      </c>
      <c r="B149" s="7" t="str">
        <f t="shared" si="12"/>
        <v>220575</v>
      </c>
      <c r="C149" s="9">
        <v>220575</v>
      </c>
      <c r="D149" s="9" t="s">
        <v>2150</v>
      </c>
      <c r="E149" s="9" t="s">
        <v>33</v>
      </c>
      <c r="F149" s="7" t="s">
        <v>141</v>
      </c>
      <c r="G149" s="46">
        <v>0.47</v>
      </c>
      <c r="H149" s="11">
        <v>5</v>
      </c>
      <c r="I149" s="11">
        <v>5</v>
      </c>
      <c r="J149" s="11">
        <f>VLOOKUP(B149,'[1]Jan''24 (3)'!$G$4:$T$2414,14,0)</f>
        <v>2.3499999999999996</v>
      </c>
      <c r="K149" s="11">
        <f t="shared" si="13"/>
        <v>-2.6500000000000004</v>
      </c>
      <c r="L149" s="11" t="b">
        <f t="shared" si="14"/>
        <v>0</v>
      </c>
      <c r="M149" s="11" t="b">
        <f t="shared" si="15"/>
        <v>0</v>
      </c>
      <c r="N149" s="8">
        <v>45309</v>
      </c>
      <c r="O149" s="8" t="s">
        <v>3877</v>
      </c>
      <c r="P149" s="7"/>
      <c r="Q149" s="7" t="b">
        <f t="shared" si="16"/>
        <v>1</v>
      </c>
      <c r="R149" s="7"/>
      <c r="S149" s="11">
        <f t="shared" si="17"/>
        <v>0</v>
      </c>
      <c r="T149" s="9"/>
    </row>
    <row r="150" spans="1:20" hidden="1" x14ac:dyDescent="0.25">
      <c r="A150" s="7">
        <v>148</v>
      </c>
      <c r="B150" s="7" t="str">
        <f t="shared" si="12"/>
        <v>567473</v>
      </c>
      <c r="C150" s="9">
        <v>567473</v>
      </c>
      <c r="D150" s="9" t="s">
        <v>2151</v>
      </c>
      <c r="E150" s="9" t="s">
        <v>33</v>
      </c>
      <c r="F150" s="7" t="s">
        <v>141</v>
      </c>
      <c r="G150" s="46">
        <v>0.14000000000000001</v>
      </c>
      <c r="H150" s="11">
        <v>9</v>
      </c>
      <c r="I150" s="11">
        <v>9</v>
      </c>
      <c r="J150" s="11">
        <f>VLOOKUP(B150,'[1]Jan''24 (3)'!$G$4:$T$2414,14,0)</f>
        <v>1.2600000000000002</v>
      </c>
      <c r="K150" s="11">
        <f t="shared" si="13"/>
        <v>-7.74</v>
      </c>
      <c r="L150" s="11" t="b">
        <f t="shared" si="14"/>
        <v>0</v>
      </c>
      <c r="M150" s="11" t="b">
        <f t="shared" si="15"/>
        <v>0</v>
      </c>
      <c r="N150" s="8">
        <v>45309</v>
      </c>
      <c r="O150" s="8" t="s">
        <v>3877</v>
      </c>
      <c r="P150" s="7"/>
      <c r="Q150" s="7" t="b">
        <f t="shared" si="16"/>
        <v>1</v>
      </c>
      <c r="R150" s="7"/>
      <c r="S150" s="11">
        <f t="shared" si="17"/>
        <v>0</v>
      </c>
      <c r="T150" s="9"/>
    </row>
    <row r="151" spans="1:20" hidden="1" x14ac:dyDescent="0.25">
      <c r="A151" s="7">
        <v>149</v>
      </c>
      <c r="B151" s="7" t="str">
        <f t="shared" si="12"/>
        <v>567690</v>
      </c>
      <c r="C151" s="9">
        <v>567690</v>
      </c>
      <c r="D151" s="9" t="s">
        <v>2152</v>
      </c>
      <c r="E151" s="9" t="s">
        <v>33</v>
      </c>
      <c r="F151" s="7" t="s">
        <v>141</v>
      </c>
      <c r="G151" s="46">
        <v>0.28999999999999998</v>
      </c>
      <c r="H151" s="11">
        <v>2</v>
      </c>
      <c r="I151" s="11">
        <v>2</v>
      </c>
      <c r="J151" s="11">
        <f>VLOOKUP(B151,'[1]Jan''24 (3)'!$G$4:$T$2414,14,0)</f>
        <v>0.57999999999999996</v>
      </c>
      <c r="K151" s="11">
        <f t="shared" si="13"/>
        <v>-1.42</v>
      </c>
      <c r="L151" s="11" t="b">
        <f t="shared" si="14"/>
        <v>0</v>
      </c>
      <c r="M151" s="11" t="b">
        <f t="shared" si="15"/>
        <v>0</v>
      </c>
      <c r="N151" s="8">
        <v>45318</v>
      </c>
      <c r="O151" s="8" t="s">
        <v>3873</v>
      </c>
      <c r="P151" s="7"/>
      <c r="Q151" s="7" t="b">
        <f t="shared" si="16"/>
        <v>1</v>
      </c>
      <c r="R151" s="7"/>
      <c r="S151" s="11">
        <f t="shared" si="17"/>
        <v>0</v>
      </c>
      <c r="T151" s="9"/>
    </row>
    <row r="152" spans="1:20" hidden="1" x14ac:dyDescent="0.25">
      <c r="A152" s="7">
        <v>150</v>
      </c>
      <c r="B152" s="7" t="str">
        <f t="shared" si="12"/>
        <v>16406</v>
      </c>
      <c r="C152" s="9">
        <v>16406</v>
      </c>
      <c r="D152" s="9" t="s">
        <v>2153</v>
      </c>
      <c r="E152" s="9" t="s">
        <v>33</v>
      </c>
      <c r="F152" s="7" t="s">
        <v>141</v>
      </c>
      <c r="G152" s="46">
        <v>0.03</v>
      </c>
      <c r="H152" s="11">
        <v>148</v>
      </c>
      <c r="I152" s="11">
        <v>148</v>
      </c>
      <c r="J152" s="11">
        <f>VLOOKUP(B152,'[1]Jan''24 (3)'!$G$4:$T$2414,14,0)</f>
        <v>4.4399999999999995</v>
      </c>
      <c r="K152" s="11">
        <f t="shared" si="13"/>
        <v>-143.56</v>
      </c>
      <c r="L152" s="11" t="b">
        <f t="shared" si="14"/>
        <v>0</v>
      </c>
      <c r="M152" s="11" t="b">
        <f t="shared" si="15"/>
        <v>0</v>
      </c>
      <c r="N152" s="8">
        <v>45309</v>
      </c>
      <c r="O152" s="8" t="s">
        <v>3877</v>
      </c>
      <c r="P152" s="7"/>
      <c r="Q152" s="7" t="b">
        <f t="shared" si="16"/>
        <v>1</v>
      </c>
      <c r="R152" s="7"/>
      <c r="S152" s="11">
        <f t="shared" si="17"/>
        <v>0</v>
      </c>
      <c r="T152" s="9"/>
    </row>
    <row r="153" spans="1:20" hidden="1" x14ac:dyDescent="0.25">
      <c r="A153" s="7">
        <v>151</v>
      </c>
      <c r="B153" s="7" t="str">
        <f t="shared" si="12"/>
        <v>661267</v>
      </c>
      <c r="C153" s="9">
        <v>661267</v>
      </c>
      <c r="D153" s="9" t="s">
        <v>2154</v>
      </c>
      <c r="E153" s="9" t="s">
        <v>33</v>
      </c>
      <c r="F153" s="7" t="s">
        <v>141</v>
      </c>
      <c r="G153" s="46">
        <v>0.21</v>
      </c>
      <c r="H153" s="11">
        <v>7</v>
      </c>
      <c r="I153" s="11">
        <v>7</v>
      </c>
      <c r="J153" s="11">
        <f>VLOOKUP(B153,'[1]Jan''24 (3)'!$G$4:$T$2414,14,0)</f>
        <v>1.47</v>
      </c>
      <c r="K153" s="11">
        <f t="shared" si="13"/>
        <v>-5.53</v>
      </c>
      <c r="L153" s="11" t="b">
        <f t="shared" si="14"/>
        <v>0</v>
      </c>
      <c r="M153" s="11" t="b">
        <f t="shared" si="15"/>
        <v>0</v>
      </c>
      <c r="N153" s="8">
        <v>45310</v>
      </c>
      <c r="O153" s="8" t="s">
        <v>3873</v>
      </c>
      <c r="P153" s="7"/>
      <c r="Q153" s="7" t="b">
        <f t="shared" si="16"/>
        <v>1</v>
      </c>
      <c r="R153" s="7"/>
      <c r="S153" s="11">
        <f t="shared" si="17"/>
        <v>0</v>
      </c>
      <c r="T153" s="9"/>
    </row>
    <row r="154" spans="1:20" hidden="1" x14ac:dyDescent="0.25">
      <c r="A154" s="7">
        <v>152</v>
      </c>
      <c r="B154" s="7" t="str">
        <f t="shared" si="12"/>
        <v>523012017</v>
      </c>
      <c r="C154" s="9">
        <v>523012017</v>
      </c>
      <c r="D154" s="9" t="s">
        <v>2155</v>
      </c>
      <c r="E154" s="9" t="s">
        <v>33</v>
      </c>
      <c r="F154" s="7" t="s">
        <v>141</v>
      </c>
      <c r="G154" s="46">
        <v>0.2</v>
      </c>
      <c r="H154" s="11">
        <v>3</v>
      </c>
      <c r="I154" s="11">
        <v>3</v>
      </c>
      <c r="J154" s="11">
        <f>VLOOKUP(B154,'[1]Jan''24 (3)'!$G$4:$T$2414,14,0)</f>
        <v>0.60000000000000009</v>
      </c>
      <c r="K154" s="11">
        <f t="shared" si="13"/>
        <v>-2.4</v>
      </c>
      <c r="L154" s="11" t="b">
        <f t="shared" si="14"/>
        <v>0</v>
      </c>
      <c r="M154" s="11" t="b">
        <f t="shared" si="15"/>
        <v>0</v>
      </c>
      <c r="N154" s="8">
        <v>45309</v>
      </c>
      <c r="O154" s="8" t="s">
        <v>3877</v>
      </c>
      <c r="P154" s="7"/>
      <c r="Q154" s="7" t="b">
        <f t="shared" si="16"/>
        <v>1</v>
      </c>
      <c r="R154" s="7"/>
      <c r="S154" s="11">
        <f t="shared" si="17"/>
        <v>0</v>
      </c>
      <c r="T154" s="9"/>
    </row>
    <row r="155" spans="1:20" hidden="1" x14ac:dyDescent="0.25">
      <c r="A155" s="7">
        <v>153</v>
      </c>
      <c r="B155" s="7" t="str">
        <f t="shared" si="12"/>
        <v>940067</v>
      </c>
      <c r="C155" s="9">
        <v>940067</v>
      </c>
      <c r="D155" s="9" t="s">
        <v>2156</v>
      </c>
      <c r="E155" s="9" t="s">
        <v>33</v>
      </c>
      <c r="F155" s="7" t="s">
        <v>141</v>
      </c>
      <c r="G155" s="46">
        <v>6.8</v>
      </c>
      <c r="H155" s="11">
        <v>3</v>
      </c>
      <c r="I155" s="11">
        <v>3</v>
      </c>
      <c r="J155" s="11">
        <f>VLOOKUP(B155,'[1]Jan''24 (3)'!$G$4:$T$2414,14,0)</f>
        <v>20.399999999999999</v>
      </c>
      <c r="K155" s="11">
        <f t="shared" si="13"/>
        <v>17.399999999999999</v>
      </c>
      <c r="L155" s="11" t="b">
        <f t="shared" si="14"/>
        <v>0</v>
      </c>
      <c r="M155" s="11" t="b">
        <f t="shared" si="15"/>
        <v>0</v>
      </c>
      <c r="N155" s="8">
        <v>45309</v>
      </c>
      <c r="O155" s="8" t="s">
        <v>3877</v>
      </c>
      <c r="P155" s="7"/>
      <c r="Q155" s="7" t="b">
        <f t="shared" si="16"/>
        <v>1</v>
      </c>
      <c r="R155" s="7"/>
      <c r="S155" s="11">
        <f t="shared" si="17"/>
        <v>0</v>
      </c>
      <c r="T155" s="9"/>
    </row>
    <row r="156" spans="1:20" hidden="1" x14ac:dyDescent="0.25">
      <c r="A156" s="7">
        <v>154</v>
      </c>
      <c r="B156" s="7" t="str">
        <f t="shared" si="12"/>
        <v>940068</v>
      </c>
      <c r="C156" s="9">
        <v>940068</v>
      </c>
      <c r="D156" s="9" t="s">
        <v>2157</v>
      </c>
      <c r="E156" s="9" t="s">
        <v>33</v>
      </c>
      <c r="F156" s="7" t="s">
        <v>141</v>
      </c>
      <c r="G156" s="46">
        <v>4.37</v>
      </c>
      <c r="H156" s="11">
        <v>18</v>
      </c>
      <c r="I156" s="11">
        <v>18</v>
      </c>
      <c r="J156" s="11">
        <f>VLOOKUP(B156,'[1]Jan''24 (3)'!$G$4:$T$2414,14,0)</f>
        <v>78.66</v>
      </c>
      <c r="K156" s="11">
        <f t="shared" si="13"/>
        <v>60.66</v>
      </c>
      <c r="L156" s="11" t="b">
        <f t="shared" si="14"/>
        <v>0</v>
      </c>
      <c r="M156" s="11" t="b">
        <f t="shared" si="15"/>
        <v>0</v>
      </c>
      <c r="N156" s="8">
        <v>45308</v>
      </c>
      <c r="O156" s="8" t="s">
        <v>3877</v>
      </c>
      <c r="P156" s="7"/>
      <c r="Q156" s="7" t="b">
        <f t="shared" si="16"/>
        <v>1</v>
      </c>
      <c r="R156" s="7"/>
      <c r="S156" s="11">
        <f t="shared" si="17"/>
        <v>0</v>
      </c>
      <c r="T156" s="9"/>
    </row>
    <row r="157" spans="1:20" hidden="1" x14ac:dyDescent="0.25">
      <c r="A157" s="7">
        <v>155</v>
      </c>
      <c r="B157" s="7" t="str">
        <f t="shared" si="12"/>
        <v>2383</v>
      </c>
      <c r="C157" s="9">
        <v>2383</v>
      </c>
      <c r="D157" s="9" t="s">
        <v>2158</v>
      </c>
      <c r="E157" s="9" t="s">
        <v>33</v>
      </c>
      <c r="F157" s="7" t="s">
        <v>141</v>
      </c>
      <c r="G157" s="46">
        <v>7.0000000000000007E-2</v>
      </c>
      <c r="H157" s="11">
        <v>100</v>
      </c>
      <c r="I157" s="11">
        <v>100</v>
      </c>
      <c r="J157" s="11">
        <f>VLOOKUP(B157,'[1]Jan''24 (3)'!$G$4:$T$2414,14,0)</f>
        <v>7.0000000000000009</v>
      </c>
      <c r="K157" s="11">
        <f t="shared" si="13"/>
        <v>-93</v>
      </c>
      <c r="L157" s="11" t="b">
        <f t="shared" si="14"/>
        <v>0</v>
      </c>
      <c r="M157" s="11" t="b">
        <f t="shared" si="15"/>
        <v>0</v>
      </c>
      <c r="N157" s="8">
        <v>45308</v>
      </c>
      <c r="O157" s="8" t="s">
        <v>3877</v>
      </c>
      <c r="P157" s="7"/>
      <c r="Q157" s="7" t="b">
        <f t="shared" si="16"/>
        <v>1</v>
      </c>
      <c r="R157" s="7"/>
      <c r="S157" s="11">
        <f t="shared" si="17"/>
        <v>0</v>
      </c>
      <c r="T157" s="9"/>
    </row>
    <row r="158" spans="1:20" hidden="1" x14ac:dyDescent="0.25">
      <c r="A158" s="7">
        <v>156</v>
      </c>
      <c r="B158" s="7" t="str">
        <f t="shared" si="12"/>
        <v>6650</v>
      </c>
      <c r="C158" s="9">
        <v>6650</v>
      </c>
      <c r="D158" s="9" t="s">
        <v>2159</v>
      </c>
      <c r="E158" s="9" t="s">
        <v>33</v>
      </c>
      <c r="F158" s="7" t="s">
        <v>141</v>
      </c>
      <c r="G158" s="46">
        <v>0.19</v>
      </c>
      <c r="H158" s="11">
        <v>9</v>
      </c>
      <c r="I158" s="11">
        <v>9</v>
      </c>
      <c r="J158" s="11">
        <f>VLOOKUP(B158,'[1]Jan''24 (3)'!$G$4:$T$2414,14,0)</f>
        <v>1.71</v>
      </c>
      <c r="K158" s="11">
        <f t="shared" si="13"/>
        <v>-7.29</v>
      </c>
      <c r="L158" s="11" t="b">
        <f t="shared" si="14"/>
        <v>0</v>
      </c>
      <c r="M158" s="11" t="b">
        <f t="shared" si="15"/>
        <v>0</v>
      </c>
      <c r="N158" s="8">
        <v>45309</v>
      </c>
      <c r="O158" s="8" t="s">
        <v>3877</v>
      </c>
      <c r="P158" s="7"/>
      <c r="Q158" s="7" t="b">
        <f t="shared" si="16"/>
        <v>1</v>
      </c>
      <c r="R158" s="7"/>
      <c r="S158" s="11">
        <f t="shared" si="17"/>
        <v>0</v>
      </c>
      <c r="T158" s="9"/>
    </row>
    <row r="159" spans="1:20" hidden="1" x14ac:dyDescent="0.25">
      <c r="A159" s="7">
        <v>157</v>
      </c>
      <c r="B159" s="7" t="str">
        <f t="shared" si="12"/>
        <v>3055</v>
      </c>
      <c r="C159" s="9">
        <v>3055</v>
      </c>
      <c r="D159" s="9" t="s">
        <v>2160</v>
      </c>
      <c r="E159" s="9" t="s">
        <v>33</v>
      </c>
      <c r="F159" s="7" t="s">
        <v>141</v>
      </c>
      <c r="G159" s="46">
        <v>0.04</v>
      </c>
      <c r="H159" s="11">
        <v>148</v>
      </c>
      <c r="I159" s="11">
        <f>100+48</f>
        <v>148</v>
      </c>
      <c r="J159" s="11">
        <f>VLOOKUP(B159,'[1]Jan''24 (3)'!$G$4:$T$2414,14,0)</f>
        <v>5.92</v>
      </c>
      <c r="K159" s="11">
        <f t="shared" si="13"/>
        <v>-142.08000000000001</v>
      </c>
      <c r="L159" s="11" t="b">
        <f t="shared" si="14"/>
        <v>0</v>
      </c>
      <c r="M159" s="11" t="b">
        <f t="shared" si="15"/>
        <v>0</v>
      </c>
      <c r="N159" s="8">
        <v>45310</v>
      </c>
      <c r="O159" s="8" t="s">
        <v>3873</v>
      </c>
      <c r="P159" s="7"/>
      <c r="Q159" s="7" t="b">
        <f t="shared" si="16"/>
        <v>1</v>
      </c>
      <c r="R159" s="7"/>
      <c r="S159" s="11">
        <f t="shared" si="17"/>
        <v>0</v>
      </c>
      <c r="T159" s="9"/>
    </row>
    <row r="160" spans="1:20" hidden="1" x14ac:dyDescent="0.25">
      <c r="A160" s="7">
        <v>158</v>
      </c>
      <c r="B160" s="7" t="str">
        <f t="shared" si="12"/>
        <v>12138</v>
      </c>
      <c r="C160" s="9">
        <v>12138</v>
      </c>
      <c r="D160" s="9" t="s">
        <v>2161</v>
      </c>
      <c r="E160" s="9" t="s">
        <v>33</v>
      </c>
      <c r="F160" s="7" t="s">
        <v>141</v>
      </c>
      <c r="G160" s="46">
        <v>7.0000000000000007E-2</v>
      </c>
      <c r="H160" s="11">
        <v>45</v>
      </c>
      <c r="I160" s="11">
        <v>45</v>
      </c>
      <c r="J160" s="11">
        <f>VLOOKUP(B160,'[1]Jan''24 (3)'!$G$4:$T$2414,14,0)</f>
        <v>3.1500000000000004</v>
      </c>
      <c r="K160" s="11">
        <f t="shared" si="13"/>
        <v>-41.85</v>
      </c>
      <c r="L160" s="11" t="b">
        <f t="shared" si="14"/>
        <v>0</v>
      </c>
      <c r="M160" s="11" t="b">
        <f t="shared" si="15"/>
        <v>0</v>
      </c>
      <c r="N160" s="8">
        <v>45310</v>
      </c>
      <c r="O160" s="8" t="s">
        <v>3873</v>
      </c>
      <c r="P160" s="7"/>
      <c r="Q160" s="7" t="b">
        <f t="shared" si="16"/>
        <v>1</v>
      </c>
      <c r="R160" s="7"/>
      <c r="S160" s="11">
        <f t="shared" si="17"/>
        <v>0</v>
      </c>
      <c r="T160" s="9"/>
    </row>
    <row r="161" spans="1:20" hidden="1" x14ac:dyDescent="0.25">
      <c r="A161" s="7">
        <v>159</v>
      </c>
      <c r="B161" s="7" t="str">
        <f t="shared" si="12"/>
        <v>3058</v>
      </c>
      <c r="C161" s="9">
        <v>3058</v>
      </c>
      <c r="D161" s="9" t="s">
        <v>2162</v>
      </c>
      <c r="E161" s="9" t="s">
        <v>33</v>
      </c>
      <c r="F161" s="7" t="s">
        <v>141</v>
      </c>
      <c r="G161" s="46">
        <v>0.05</v>
      </c>
      <c r="H161" s="11">
        <v>51</v>
      </c>
      <c r="I161" s="11">
        <v>51</v>
      </c>
      <c r="J161" s="11">
        <f>VLOOKUP(B161,'[1]Jan''24 (3)'!$G$4:$T$2414,14,0)</f>
        <v>2.5500000000000003</v>
      </c>
      <c r="K161" s="11">
        <f t="shared" si="13"/>
        <v>-48.45</v>
      </c>
      <c r="L161" s="11" t="b">
        <f t="shared" si="14"/>
        <v>0</v>
      </c>
      <c r="M161" s="11" t="b">
        <f t="shared" si="15"/>
        <v>0</v>
      </c>
      <c r="N161" s="8">
        <v>45310</v>
      </c>
      <c r="O161" s="8" t="s">
        <v>3873</v>
      </c>
      <c r="P161" s="7"/>
      <c r="Q161" s="7" t="b">
        <f t="shared" si="16"/>
        <v>1</v>
      </c>
      <c r="R161" s="7"/>
      <c r="S161" s="11">
        <f t="shared" si="17"/>
        <v>0</v>
      </c>
      <c r="T161" s="9"/>
    </row>
    <row r="162" spans="1:20" hidden="1" x14ac:dyDescent="0.25">
      <c r="A162" s="7">
        <v>160</v>
      </c>
      <c r="B162" s="7" t="str">
        <f t="shared" si="12"/>
        <v>8080</v>
      </c>
      <c r="C162" s="9">
        <v>8080</v>
      </c>
      <c r="D162" s="9" t="s">
        <v>2163</v>
      </c>
      <c r="E162" s="9" t="s">
        <v>33</v>
      </c>
      <c r="F162" s="7" t="s">
        <v>141</v>
      </c>
      <c r="G162" s="46">
        <v>0.1</v>
      </c>
      <c r="H162" s="11">
        <v>9</v>
      </c>
      <c r="I162" s="11">
        <v>9</v>
      </c>
      <c r="J162" s="11">
        <f>VLOOKUP(B162,'[1]Jan''24 (3)'!$G$4:$T$2414,14,0)</f>
        <v>0.9</v>
      </c>
      <c r="K162" s="11">
        <f t="shared" si="13"/>
        <v>-8.1</v>
      </c>
      <c r="L162" s="11" t="b">
        <f t="shared" si="14"/>
        <v>0</v>
      </c>
      <c r="M162" s="11" t="b">
        <f t="shared" si="15"/>
        <v>0</v>
      </c>
      <c r="N162" s="8">
        <v>45309</v>
      </c>
      <c r="O162" s="8" t="s">
        <v>3877</v>
      </c>
      <c r="P162" s="7"/>
      <c r="Q162" s="7" t="b">
        <f t="shared" si="16"/>
        <v>1</v>
      </c>
      <c r="R162" s="7"/>
      <c r="S162" s="11">
        <f t="shared" si="17"/>
        <v>0</v>
      </c>
      <c r="T162" s="9"/>
    </row>
    <row r="163" spans="1:20" hidden="1" x14ac:dyDescent="0.25">
      <c r="A163" s="7">
        <v>161</v>
      </c>
      <c r="B163" s="7" t="str">
        <f t="shared" si="12"/>
        <v>16408</v>
      </c>
      <c r="C163" s="9">
        <v>16408</v>
      </c>
      <c r="D163" s="9" t="s">
        <v>2164</v>
      </c>
      <c r="E163" s="9" t="s">
        <v>33</v>
      </c>
      <c r="F163" s="7" t="s">
        <v>141</v>
      </c>
      <c r="G163" s="46">
        <v>0.03</v>
      </c>
      <c r="H163" s="11">
        <v>150</v>
      </c>
      <c r="I163" s="11">
        <v>150</v>
      </c>
      <c r="J163" s="11">
        <f>VLOOKUP(B163,'[1]Jan''24 (3)'!$G$4:$T$2414,14,0)</f>
        <v>4.5</v>
      </c>
      <c r="K163" s="11">
        <f t="shared" si="13"/>
        <v>-145.5</v>
      </c>
      <c r="L163" s="11" t="b">
        <f t="shared" si="14"/>
        <v>0</v>
      </c>
      <c r="M163" s="11" t="b">
        <f t="shared" si="15"/>
        <v>0</v>
      </c>
      <c r="N163" s="8">
        <v>45310</v>
      </c>
      <c r="O163" s="8" t="s">
        <v>3873</v>
      </c>
      <c r="P163" s="7"/>
      <c r="Q163" s="7" t="b">
        <f t="shared" si="16"/>
        <v>1</v>
      </c>
      <c r="R163" s="7"/>
      <c r="S163" s="11">
        <f t="shared" si="17"/>
        <v>0</v>
      </c>
      <c r="T163" s="9"/>
    </row>
    <row r="164" spans="1:20" hidden="1" x14ac:dyDescent="0.25">
      <c r="A164" s="7">
        <v>162</v>
      </c>
      <c r="B164" s="7" t="str">
        <f t="shared" si="12"/>
        <v>16410</v>
      </c>
      <c r="C164" s="9">
        <v>16410</v>
      </c>
      <c r="D164" s="9" t="s">
        <v>2165</v>
      </c>
      <c r="E164" s="9" t="s">
        <v>33</v>
      </c>
      <c r="F164" s="7" t="s">
        <v>141</v>
      </c>
      <c r="G164" s="46">
        <v>0.05</v>
      </c>
      <c r="H164" s="11">
        <v>117</v>
      </c>
      <c r="I164" s="11">
        <v>117</v>
      </c>
      <c r="J164" s="11">
        <f>VLOOKUP(B164,'[1]Jan''24 (3)'!$G$4:$T$2414,14,0)</f>
        <v>5.8500000000000005</v>
      </c>
      <c r="K164" s="11">
        <f t="shared" si="13"/>
        <v>-111.15</v>
      </c>
      <c r="L164" s="11" t="b">
        <f t="shared" si="14"/>
        <v>0</v>
      </c>
      <c r="M164" s="11" t="b">
        <f t="shared" si="15"/>
        <v>0</v>
      </c>
      <c r="N164" s="8">
        <v>45310</v>
      </c>
      <c r="O164" s="8" t="s">
        <v>3873</v>
      </c>
      <c r="P164" s="7"/>
      <c r="Q164" s="7" t="b">
        <f t="shared" si="16"/>
        <v>1</v>
      </c>
      <c r="R164" s="7"/>
      <c r="S164" s="11">
        <f t="shared" si="17"/>
        <v>0</v>
      </c>
      <c r="T164" s="9"/>
    </row>
    <row r="165" spans="1:20" hidden="1" x14ac:dyDescent="0.25">
      <c r="A165" s="7">
        <v>163</v>
      </c>
      <c r="B165" s="7" t="str">
        <f t="shared" si="12"/>
        <v>15618</v>
      </c>
      <c r="C165" s="9">
        <v>15618</v>
      </c>
      <c r="D165" s="9" t="s">
        <v>2166</v>
      </c>
      <c r="E165" s="9" t="s">
        <v>33</v>
      </c>
      <c r="F165" s="7" t="s">
        <v>141</v>
      </c>
      <c r="G165" s="46">
        <v>7.0000000000000007E-2</v>
      </c>
      <c r="H165" s="11">
        <v>49</v>
      </c>
      <c r="I165" s="11">
        <f>25+24</f>
        <v>49</v>
      </c>
      <c r="J165" s="11">
        <f>VLOOKUP(B165,'[1]Jan''24 (3)'!$G$4:$T$2414,14,0)</f>
        <v>3.43</v>
      </c>
      <c r="K165" s="11">
        <f t="shared" si="13"/>
        <v>-45.57</v>
      </c>
      <c r="L165" s="11" t="b">
        <f t="shared" si="14"/>
        <v>0</v>
      </c>
      <c r="M165" s="11" t="b">
        <f t="shared" si="15"/>
        <v>0</v>
      </c>
      <c r="N165" s="8">
        <v>45309</v>
      </c>
      <c r="O165" s="8" t="s">
        <v>3877</v>
      </c>
      <c r="P165" s="7"/>
      <c r="Q165" s="7" t="b">
        <f t="shared" si="16"/>
        <v>1</v>
      </c>
      <c r="R165" s="7"/>
      <c r="S165" s="11">
        <f t="shared" si="17"/>
        <v>0</v>
      </c>
      <c r="T165" s="9"/>
    </row>
    <row r="166" spans="1:20" hidden="1" x14ac:dyDescent="0.25">
      <c r="A166" s="7">
        <v>164</v>
      </c>
      <c r="B166" s="7" t="str">
        <f t="shared" si="12"/>
        <v>20104</v>
      </c>
      <c r="C166" s="9">
        <v>20104</v>
      </c>
      <c r="D166" s="9" t="s">
        <v>2167</v>
      </c>
      <c r="E166" s="9" t="s">
        <v>33</v>
      </c>
      <c r="F166" s="7" t="s">
        <v>141</v>
      </c>
      <c r="G166" s="46">
        <v>0.03</v>
      </c>
      <c r="H166" s="11">
        <v>100</v>
      </c>
      <c r="I166" s="11">
        <v>100</v>
      </c>
      <c r="J166" s="11">
        <f>VLOOKUP(B166,'[1]Jan''24 (3)'!$G$4:$T$2414,14,0)</f>
        <v>3</v>
      </c>
      <c r="K166" s="11">
        <f t="shared" si="13"/>
        <v>-97</v>
      </c>
      <c r="L166" s="11" t="b">
        <f t="shared" si="14"/>
        <v>0</v>
      </c>
      <c r="M166" s="11" t="b">
        <f t="shared" si="15"/>
        <v>0</v>
      </c>
      <c r="N166" s="8">
        <v>45309</v>
      </c>
      <c r="O166" s="8" t="s">
        <v>3877</v>
      </c>
      <c r="P166" s="7"/>
      <c r="Q166" s="7" t="b">
        <f t="shared" si="16"/>
        <v>1</v>
      </c>
      <c r="R166" s="7"/>
      <c r="S166" s="11">
        <f t="shared" si="17"/>
        <v>0</v>
      </c>
      <c r="T166" s="9"/>
    </row>
    <row r="167" spans="1:20" hidden="1" x14ac:dyDescent="0.25">
      <c r="A167" s="7">
        <v>165</v>
      </c>
      <c r="B167" s="7" t="str">
        <f t="shared" si="12"/>
        <v>31089</v>
      </c>
      <c r="C167" s="9">
        <v>31089</v>
      </c>
      <c r="D167" s="9" t="s">
        <v>2168</v>
      </c>
      <c r="E167" s="9" t="s">
        <v>33</v>
      </c>
      <c r="F167" s="7" t="s">
        <v>141</v>
      </c>
      <c r="G167" s="46">
        <v>0.08</v>
      </c>
      <c r="H167" s="11">
        <v>194</v>
      </c>
      <c r="I167" s="11">
        <f>54+140</f>
        <v>194</v>
      </c>
      <c r="J167" s="11">
        <f>VLOOKUP(B167,'[1]Jan''24 (3)'!$G$4:$T$2414,14,0)</f>
        <v>15.52</v>
      </c>
      <c r="K167" s="11">
        <f t="shared" si="13"/>
        <v>-178.48</v>
      </c>
      <c r="L167" s="11" t="b">
        <f t="shared" si="14"/>
        <v>0</v>
      </c>
      <c r="M167" s="11" t="b">
        <f t="shared" si="15"/>
        <v>0</v>
      </c>
      <c r="N167" s="8">
        <v>45309</v>
      </c>
      <c r="O167" s="8" t="s">
        <v>3877</v>
      </c>
      <c r="P167" s="7"/>
      <c r="Q167" s="7" t="b">
        <f t="shared" si="16"/>
        <v>1</v>
      </c>
      <c r="R167" s="7"/>
      <c r="S167" s="11">
        <f t="shared" si="17"/>
        <v>0</v>
      </c>
      <c r="T167" s="9"/>
    </row>
    <row r="168" spans="1:20" hidden="1" x14ac:dyDescent="0.25">
      <c r="A168" s="7">
        <v>166</v>
      </c>
      <c r="B168" s="7" t="str">
        <f t="shared" si="12"/>
        <v>20106</v>
      </c>
      <c r="C168" s="9">
        <v>20106</v>
      </c>
      <c r="D168" s="9" t="s">
        <v>2169</v>
      </c>
      <c r="E168" s="9" t="s">
        <v>33</v>
      </c>
      <c r="F168" s="7" t="s">
        <v>141</v>
      </c>
      <c r="G168" s="46">
        <v>0.05</v>
      </c>
      <c r="H168" s="11">
        <v>200</v>
      </c>
      <c r="I168" s="11">
        <v>200</v>
      </c>
      <c r="J168" s="11">
        <f>VLOOKUP(B168,'[1]Jan''24 (3)'!$G$4:$T$2414,14,0)</f>
        <v>10</v>
      </c>
      <c r="K168" s="11">
        <f t="shared" si="13"/>
        <v>-190</v>
      </c>
      <c r="L168" s="11" t="b">
        <f t="shared" si="14"/>
        <v>0</v>
      </c>
      <c r="M168" s="11" t="b">
        <f t="shared" si="15"/>
        <v>0</v>
      </c>
      <c r="N168" s="8">
        <v>45309</v>
      </c>
      <c r="O168" s="8" t="s">
        <v>3877</v>
      </c>
      <c r="P168" s="7"/>
      <c r="Q168" s="7" t="b">
        <f t="shared" si="16"/>
        <v>1</v>
      </c>
      <c r="R168" s="7"/>
      <c r="S168" s="11">
        <f t="shared" si="17"/>
        <v>0</v>
      </c>
      <c r="T168" s="9"/>
    </row>
    <row r="169" spans="1:20" hidden="1" x14ac:dyDescent="0.25">
      <c r="A169" s="7">
        <v>167</v>
      </c>
      <c r="B169" s="7" t="str">
        <f t="shared" si="12"/>
        <v>31088</v>
      </c>
      <c r="C169" s="9">
        <v>31088</v>
      </c>
      <c r="D169" s="9" t="s">
        <v>2170</v>
      </c>
      <c r="E169" s="9" t="s">
        <v>33</v>
      </c>
      <c r="F169" s="7" t="s">
        <v>141</v>
      </c>
      <c r="G169" s="46">
        <v>7.0000000000000007E-2</v>
      </c>
      <c r="H169" s="11">
        <v>50</v>
      </c>
      <c r="I169" s="11">
        <v>50</v>
      </c>
      <c r="J169" s="11">
        <f>VLOOKUP(B169,'[1]Jan''24 (3)'!$G$4:$T$2414,14,0)</f>
        <v>3.5000000000000004</v>
      </c>
      <c r="K169" s="11">
        <f t="shared" si="13"/>
        <v>-46.5</v>
      </c>
      <c r="L169" s="11" t="b">
        <f t="shared" si="14"/>
        <v>0</v>
      </c>
      <c r="M169" s="11" t="b">
        <f t="shared" si="15"/>
        <v>0</v>
      </c>
      <c r="N169" s="8">
        <v>45309</v>
      </c>
      <c r="O169" s="8" t="s">
        <v>3877</v>
      </c>
      <c r="P169" s="7"/>
      <c r="Q169" s="7" t="b">
        <f t="shared" si="16"/>
        <v>1</v>
      </c>
      <c r="R169" s="7"/>
      <c r="S169" s="11">
        <f t="shared" si="17"/>
        <v>0</v>
      </c>
      <c r="T169" s="9"/>
    </row>
    <row r="170" spans="1:20" hidden="1" x14ac:dyDescent="0.25">
      <c r="A170" s="7">
        <v>168</v>
      </c>
      <c r="B170" s="7" t="str">
        <f t="shared" si="12"/>
        <v>20105</v>
      </c>
      <c r="C170" s="9">
        <v>20105</v>
      </c>
      <c r="D170" s="9" t="s">
        <v>2171</v>
      </c>
      <c r="E170" s="9" t="s">
        <v>33</v>
      </c>
      <c r="F170" s="7" t="s">
        <v>141</v>
      </c>
      <c r="G170" s="46">
        <v>0.04</v>
      </c>
      <c r="H170" s="11">
        <v>100</v>
      </c>
      <c r="I170" s="11">
        <v>100</v>
      </c>
      <c r="J170" s="11">
        <f>VLOOKUP(B170,'[1]Jan''24 (3)'!$G$4:$T$2414,14,0)</f>
        <v>4</v>
      </c>
      <c r="K170" s="11">
        <f t="shared" si="13"/>
        <v>-96</v>
      </c>
      <c r="L170" s="11" t="b">
        <f t="shared" si="14"/>
        <v>0</v>
      </c>
      <c r="M170" s="11" t="b">
        <f t="shared" si="15"/>
        <v>0</v>
      </c>
      <c r="N170" s="8">
        <v>45309</v>
      </c>
      <c r="O170" s="8" t="s">
        <v>3877</v>
      </c>
      <c r="P170" s="7"/>
      <c r="Q170" s="7" t="b">
        <f t="shared" si="16"/>
        <v>1</v>
      </c>
      <c r="R170" s="7"/>
      <c r="S170" s="11">
        <f t="shared" si="17"/>
        <v>0</v>
      </c>
      <c r="T170" s="9"/>
    </row>
    <row r="171" spans="1:20" hidden="1" x14ac:dyDescent="0.25">
      <c r="A171" s="7">
        <v>169</v>
      </c>
      <c r="B171" s="7" t="str">
        <f t="shared" si="12"/>
        <v>128633</v>
      </c>
      <c r="C171" s="9">
        <v>128633</v>
      </c>
      <c r="D171" s="9" t="s">
        <v>2172</v>
      </c>
      <c r="E171" s="9" t="s">
        <v>33</v>
      </c>
      <c r="F171" s="7" t="s">
        <v>141</v>
      </c>
      <c r="G171" s="46">
        <v>0.28000000000000003</v>
      </c>
      <c r="H171" s="11">
        <v>6</v>
      </c>
      <c r="I171" s="11">
        <v>6</v>
      </c>
      <c r="J171" s="11">
        <f>VLOOKUP(B171,'[1]Jan''24 (3)'!$G$4:$T$2414,14,0)</f>
        <v>1.6800000000000002</v>
      </c>
      <c r="K171" s="11">
        <f t="shared" si="13"/>
        <v>-4.32</v>
      </c>
      <c r="L171" s="11" t="b">
        <f t="shared" si="14"/>
        <v>0</v>
      </c>
      <c r="M171" s="11" t="b">
        <f t="shared" si="15"/>
        <v>0</v>
      </c>
      <c r="N171" s="8">
        <v>45309</v>
      </c>
      <c r="O171" s="8" t="s">
        <v>3877</v>
      </c>
      <c r="P171" s="7"/>
      <c r="Q171" s="7" t="b">
        <f t="shared" si="16"/>
        <v>1</v>
      </c>
      <c r="R171" s="7"/>
      <c r="S171" s="11">
        <f t="shared" si="17"/>
        <v>0</v>
      </c>
      <c r="T171" s="9"/>
    </row>
    <row r="172" spans="1:20" hidden="1" x14ac:dyDescent="0.25">
      <c r="A172" s="7">
        <v>170</v>
      </c>
      <c r="B172" s="7" t="str">
        <f t="shared" si="12"/>
        <v>180431</v>
      </c>
      <c r="C172" s="9">
        <v>180431</v>
      </c>
      <c r="D172" s="9" t="s">
        <v>2173</v>
      </c>
      <c r="E172" s="9" t="s">
        <v>33</v>
      </c>
      <c r="F172" s="7" t="s">
        <v>141</v>
      </c>
      <c r="G172" s="46">
        <v>0.12</v>
      </c>
      <c r="H172" s="11">
        <v>9</v>
      </c>
      <c r="I172" s="11">
        <v>9</v>
      </c>
      <c r="J172" s="11">
        <f>VLOOKUP(B172,'[1]Jan''24 (3)'!$G$4:$T$2414,14,0)</f>
        <v>1.08</v>
      </c>
      <c r="K172" s="11">
        <f t="shared" si="13"/>
        <v>-7.92</v>
      </c>
      <c r="L172" s="11" t="b">
        <f t="shared" si="14"/>
        <v>0</v>
      </c>
      <c r="M172" s="11" t="b">
        <f t="shared" si="15"/>
        <v>0</v>
      </c>
      <c r="N172" s="8">
        <v>45309</v>
      </c>
      <c r="O172" s="8" t="s">
        <v>3877</v>
      </c>
      <c r="P172" s="7"/>
      <c r="Q172" s="7" t="b">
        <f t="shared" si="16"/>
        <v>1</v>
      </c>
      <c r="R172" s="7"/>
      <c r="S172" s="11">
        <f t="shared" si="17"/>
        <v>0</v>
      </c>
      <c r="T172" s="9"/>
    </row>
    <row r="173" spans="1:20" hidden="1" x14ac:dyDescent="0.25">
      <c r="A173" s="7">
        <v>171</v>
      </c>
      <c r="B173" s="7" t="str">
        <f t="shared" si="12"/>
        <v>74521</v>
      </c>
      <c r="C173" s="9">
        <v>74521</v>
      </c>
      <c r="D173" s="9" t="s">
        <v>2174</v>
      </c>
      <c r="E173" s="9" t="s">
        <v>33</v>
      </c>
      <c r="F173" s="7" t="s">
        <v>141</v>
      </c>
      <c r="G173" s="46">
        <v>0.31</v>
      </c>
      <c r="H173" s="11">
        <v>9</v>
      </c>
      <c r="I173" s="11">
        <v>9</v>
      </c>
      <c r="J173" s="11">
        <f>VLOOKUP(B173,'[1]Jan''24 (3)'!$G$4:$T$2414,14,0)</f>
        <v>2.79</v>
      </c>
      <c r="K173" s="11">
        <f t="shared" si="13"/>
        <v>-6.21</v>
      </c>
      <c r="L173" s="11" t="b">
        <f t="shared" si="14"/>
        <v>0</v>
      </c>
      <c r="M173" s="11" t="b">
        <f t="shared" si="15"/>
        <v>0</v>
      </c>
      <c r="N173" s="8">
        <v>45310</v>
      </c>
      <c r="O173" s="8" t="s">
        <v>3873</v>
      </c>
      <c r="P173" s="7"/>
      <c r="Q173" s="7" t="b">
        <f t="shared" si="16"/>
        <v>1</v>
      </c>
      <c r="R173" s="7"/>
      <c r="S173" s="11">
        <f t="shared" si="17"/>
        <v>0</v>
      </c>
      <c r="T173" s="9"/>
    </row>
    <row r="174" spans="1:20" hidden="1" x14ac:dyDescent="0.25">
      <c r="A174" s="7">
        <v>172</v>
      </c>
      <c r="B174" s="7" t="str">
        <f t="shared" si="12"/>
        <v>B073953</v>
      </c>
      <c r="C174" s="9" t="s">
        <v>351</v>
      </c>
      <c r="D174" s="9" t="s">
        <v>2175</v>
      </c>
      <c r="E174" s="9" t="s">
        <v>33</v>
      </c>
      <c r="F174" s="7" t="s">
        <v>141</v>
      </c>
      <c r="G174" s="46">
        <v>0.23</v>
      </c>
      <c r="H174" s="11">
        <v>5</v>
      </c>
      <c r="I174" s="11">
        <v>5</v>
      </c>
      <c r="J174" s="11">
        <f>VLOOKUP(B174,'[1]Jan''24 (3)'!$G$4:$T$2414,14,0)</f>
        <v>1.1500000000000001</v>
      </c>
      <c r="K174" s="11">
        <f t="shared" si="13"/>
        <v>-3.8499999999999996</v>
      </c>
      <c r="L174" s="11" t="b">
        <f t="shared" si="14"/>
        <v>0</v>
      </c>
      <c r="M174" s="11" t="b">
        <f t="shared" si="15"/>
        <v>0</v>
      </c>
      <c r="N174" s="8">
        <v>45309</v>
      </c>
      <c r="O174" s="8" t="s">
        <v>3873</v>
      </c>
      <c r="P174" s="7"/>
      <c r="Q174" s="7" t="b">
        <f t="shared" si="16"/>
        <v>1</v>
      </c>
      <c r="R174" s="7"/>
      <c r="S174" s="11">
        <f t="shared" si="17"/>
        <v>0</v>
      </c>
      <c r="T174" s="9"/>
    </row>
    <row r="175" spans="1:20" hidden="1" x14ac:dyDescent="0.25">
      <c r="A175" s="7">
        <v>173</v>
      </c>
      <c r="B175" s="7" t="str">
        <f t="shared" si="12"/>
        <v>B017336</v>
      </c>
      <c r="C175" s="9" t="s">
        <v>352</v>
      </c>
      <c r="D175" s="9" t="s">
        <v>2176</v>
      </c>
      <c r="E175" s="9" t="s">
        <v>33</v>
      </c>
      <c r="F175" s="7" t="s">
        <v>141</v>
      </c>
      <c r="G175" s="46">
        <v>0.77</v>
      </c>
      <c r="H175" s="11">
        <v>1</v>
      </c>
      <c r="I175" s="11">
        <v>1</v>
      </c>
      <c r="J175" s="11">
        <f>VLOOKUP(B175,'[1]Jan''24 (3)'!$G$4:$T$2414,14,0)</f>
        <v>0.77</v>
      </c>
      <c r="K175" s="11">
        <f t="shared" si="13"/>
        <v>-0.22999999999999998</v>
      </c>
      <c r="L175" s="11" t="b">
        <f t="shared" si="14"/>
        <v>0</v>
      </c>
      <c r="M175" s="11" t="b">
        <f t="shared" si="15"/>
        <v>0</v>
      </c>
      <c r="N175" s="8">
        <v>45308</v>
      </c>
      <c r="O175" s="8" t="s">
        <v>3877</v>
      </c>
      <c r="P175" s="7"/>
      <c r="Q175" s="7" t="b">
        <f t="shared" si="16"/>
        <v>1</v>
      </c>
      <c r="R175" s="7"/>
      <c r="S175" s="11">
        <f t="shared" si="17"/>
        <v>0</v>
      </c>
      <c r="T175" s="9"/>
    </row>
    <row r="176" spans="1:20" hidden="1" x14ac:dyDescent="0.25">
      <c r="A176" s="7">
        <v>174</v>
      </c>
      <c r="B176" s="7" t="str">
        <f t="shared" si="12"/>
        <v>B016205</v>
      </c>
      <c r="C176" s="9" t="s">
        <v>353</v>
      </c>
      <c r="D176" s="9" t="s">
        <v>2177</v>
      </c>
      <c r="E176" s="9" t="s">
        <v>33</v>
      </c>
      <c r="F176" s="7" t="s">
        <v>141</v>
      </c>
      <c r="G176" s="46">
        <v>1.23</v>
      </c>
      <c r="H176" s="11">
        <v>3</v>
      </c>
      <c r="I176" s="11">
        <v>3</v>
      </c>
      <c r="J176" s="11">
        <f>VLOOKUP(B176,'[1]Jan''24 (3)'!$G$4:$T$2414,14,0)</f>
        <v>3.69</v>
      </c>
      <c r="K176" s="11">
        <f t="shared" si="13"/>
        <v>0.69</v>
      </c>
      <c r="L176" s="11" t="b">
        <f t="shared" si="14"/>
        <v>0</v>
      </c>
      <c r="M176" s="11" t="b">
        <f t="shared" si="15"/>
        <v>0</v>
      </c>
      <c r="N176" s="8">
        <v>45308</v>
      </c>
      <c r="O176" s="8" t="s">
        <v>3877</v>
      </c>
      <c r="P176" s="7"/>
      <c r="Q176" s="7" t="b">
        <f t="shared" si="16"/>
        <v>1</v>
      </c>
      <c r="R176" s="7"/>
      <c r="S176" s="11">
        <f t="shared" si="17"/>
        <v>0</v>
      </c>
      <c r="T176" s="9"/>
    </row>
    <row r="177" spans="1:20" hidden="1" x14ac:dyDescent="0.25">
      <c r="A177" s="7">
        <v>175</v>
      </c>
      <c r="B177" s="7" t="str">
        <f t="shared" si="12"/>
        <v>B024684</v>
      </c>
      <c r="C177" s="9" t="s">
        <v>256</v>
      </c>
      <c r="D177" s="9" t="s">
        <v>262</v>
      </c>
      <c r="E177" s="9" t="s">
        <v>33</v>
      </c>
      <c r="F177" s="7" t="s">
        <v>141</v>
      </c>
      <c r="G177" s="46">
        <v>10.72</v>
      </c>
      <c r="H177" s="11">
        <f>21-1</f>
        <v>20</v>
      </c>
      <c r="I177" s="11">
        <v>20</v>
      </c>
      <c r="J177" s="11">
        <f>VLOOKUP(B177,'[1]Jan''24 (3)'!$G$4:$T$2414,14,0)</f>
        <v>214.4</v>
      </c>
      <c r="K177" s="11">
        <f t="shared" si="13"/>
        <v>194.4</v>
      </c>
      <c r="L177" s="11" t="b">
        <f t="shared" si="14"/>
        <v>0</v>
      </c>
      <c r="M177" s="11" t="b">
        <f t="shared" si="15"/>
        <v>0</v>
      </c>
      <c r="N177" s="8">
        <v>45310</v>
      </c>
      <c r="O177" s="8" t="s">
        <v>3877</v>
      </c>
      <c r="P177" s="7"/>
      <c r="Q177" s="7" t="b">
        <f t="shared" si="16"/>
        <v>1</v>
      </c>
      <c r="R177" s="7"/>
      <c r="S177" s="11">
        <f t="shared" si="17"/>
        <v>0</v>
      </c>
      <c r="T177" s="9" t="s">
        <v>3943</v>
      </c>
    </row>
    <row r="178" spans="1:20" hidden="1" x14ac:dyDescent="0.25">
      <c r="A178" s="7">
        <v>176</v>
      </c>
      <c r="B178" s="7" t="str">
        <f t="shared" si="12"/>
        <v>B042794</v>
      </c>
      <c r="C178" s="9" t="s">
        <v>354</v>
      </c>
      <c r="D178" s="9" t="s">
        <v>2178</v>
      </c>
      <c r="E178" s="9" t="s">
        <v>33</v>
      </c>
      <c r="F178" s="7" t="s">
        <v>141</v>
      </c>
      <c r="G178" s="46">
        <v>0.97</v>
      </c>
      <c r="H178" s="11">
        <v>2</v>
      </c>
      <c r="I178" s="11">
        <v>2</v>
      </c>
      <c r="J178" s="11">
        <f>VLOOKUP(B178,'[1]Jan''24 (3)'!$G$4:$T$2414,14,0)</f>
        <v>1.94</v>
      </c>
      <c r="K178" s="11">
        <f t="shared" si="13"/>
        <v>-6.0000000000000053E-2</v>
      </c>
      <c r="L178" s="11" t="b">
        <f t="shared" si="14"/>
        <v>0</v>
      </c>
      <c r="M178" s="11" t="b">
        <f t="shared" si="15"/>
        <v>0</v>
      </c>
      <c r="N178" s="8">
        <v>45310</v>
      </c>
      <c r="O178" s="8" t="s">
        <v>3873</v>
      </c>
      <c r="P178" s="7"/>
      <c r="Q178" s="7" t="b">
        <f t="shared" si="16"/>
        <v>1</v>
      </c>
      <c r="R178" s="7"/>
      <c r="S178" s="11">
        <f t="shared" si="17"/>
        <v>0</v>
      </c>
      <c r="T178" s="9"/>
    </row>
    <row r="179" spans="1:20" hidden="1" x14ac:dyDescent="0.25">
      <c r="A179" s="7">
        <v>177</v>
      </c>
      <c r="B179" s="7" t="str">
        <f t="shared" si="12"/>
        <v>E870022109</v>
      </c>
      <c r="C179" s="9" t="s">
        <v>355</v>
      </c>
      <c r="D179" s="9" t="s">
        <v>2179</v>
      </c>
      <c r="E179" s="9" t="s">
        <v>33</v>
      </c>
      <c r="F179" s="7" t="s">
        <v>141</v>
      </c>
      <c r="G179" s="46">
        <v>0.23</v>
      </c>
      <c r="H179" s="11">
        <v>10</v>
      </c>
      <c r="I179" s="11">
        <v>10</v>
      </c>
      <c r="J179" s="11">
        <f>VLOOKUP(B179,'[1]Jan''24 (3)'!$G$4:$T$2414,14,0)</f>
        <v>2.3000000000000003</v>
      </c>
      <c r="K179" s="11">
        <f t="shared" si="13"/>
        <v>-7.6999999999999993</v>
      </c>
      <c r="L179" s="11" t="b">
        <f t="shared" si="14"/>
        <v>0</v>
      </c>
      <c r="M179" s="11" t="b">
        <f t="shared" si="15"/>
        <v>0</v>
      </c>
      <c r="N179" s="8">
        <v>45309</v>
      </c>
      <c r="O179" s="8" t="s">
        <v>3873</v>
      </c>
      <c r="P179" s="7"/>
      <c r="Q179" s="7" t="b">
        <f t="shared" si="16"/>
        <v>1</v>
      </c>
      <c r="R179" s="7"/>
      <c r="S179" s="11">
        <f t="shared" si="17"/>
        <v>0</v>
      </c>
      <c r="T179" s="9"/>
    </row>
    <row r="180" spans="1:20" hidden="1" x14ac:dyDescent="0.25">
      <c r="A180" s="7">
        <v>178</v>
      </c>
      <c r="B180" s="7" t="str">
        <f t="shared" si="12"/>
        <v>ED33454</v>
      </c>
      <c r="C180" s="9" t="s">
        <v>356</v>
      </c>
      <c r="D180" s="9" t="s">
        <v>2180</v>
      </c>
      <c r="E180" s="9" t="s">
        <v>33</v>
      </c>
      <c r="F180" s="7" t="s">
        <v>141</v>
      </c>
      <c r="G180" s="46">
        <v>3.85</v>
      </c>
      <c r="H180" s="11">
        <v>6</v>
      </c>
      <c r="I180" s="11">
        <v>6</v>
      </c>
      <c r="J180" s="11">
        <f>VLOOKUP(B180,'[1]Jan''24 (3)'!$G$4:$T$2414,14,0)</f>
        <v>23.1</v>
      </c>
      <c r="K180" s="11">
        <f t="shared" si="13"/>
        <v>17.100000000000001</v>
      </c>
      <c r="L180" s="11" t="b">
        <f t="shared" si="14"/>
        <v>0</v>
      </c>
      <c r="M180" s="11" t="b">
        <f t="shared" si="15"/>
        <v>0</v>
      </c>
      <c r="N180" s="8">
        <v>45309</v>
      </c>
      <c r="O180" s="8" t="s">
        <v>3873</v>
      </c>
      <c r="P180" s="7"/>
      <c r="Q180" s="7" t="b">
        <f t="shared" si="16"/>
        <v>1</v>
      </c>
      <c r="R180" s="7"/>
      <c r="S180" s="11">
        <f t="shared" si="17"/>
        <v>0</v>
      </c>
      <c r="T180" s="9"/>
    </row>
    <row r="181" spans="1:20" hidden="1" x14ac:dyDescent="0.25">
      <c r="A181" s="7">
        <v>179</v>
      </c>
      <c r="B181" s="7" t="str">
        <f t="shared" si="12"/>
        <v>E93240076</v>
      </c>
      <c r="C181" s="9" t="s">
        <v>357</v>
      </c>
      <c r="D181" s="9" t="s">
        <v>2181</v>
      </c>
      <c r="E181" s="9" t="s">
        <v>33</v>
      </c>
      <c r="F181" s="7" t="s">
        <v>141</v>
      </c>
      <c r="G181" s="46">
        <v>0.12</v>
      </c>
      <c r="H181" s="11">
        <v>25</v>
      </c>
      <c r="I181" s="11">
        <f>24+1</f>
        <v>25</v>
      </c>
      <c r="J181" s="11">
        <f>VLOOKUP(B181,'[1]Jan''24 (3)'!$G$4:$T$2414,14,0)</f>
        <v>3</v>
      </c>
      <c r="K181" s="11">
        <f t="shared" si="13"/>
        <v>-22</v>
      </c>
      <c r="L181" s="11" t="b">
        <f t="shared" si="14"/>
        <v>0</v>
      </c>
      <c r="M181" s="11" t="b">
        <f t="shared" si="15"/>
        <v>0</v>
      </c>
      <c r="N181" s="57">
        <v>45310</v>
      </c>
      <c r="O181" s="8" t="s">
        <v>3873</v>
      </c>
      <c r="P181" s="7"/>
      <c r="Q181" s="7" t="b">
        <f t="shared" si="16"/>
        <v>1</v>
      </c>
      <c r="R181" s="7"/>
      <c r="S181" s="11">
        <f t="shared" si="17"/>
        <v>0</v>
      </c>
      <c r="T181" s="9"/>
    </row>
    <row r="182" spans="1:20" hidden="1" x14ac:dyDescent="0.25">
      <c r="A182" s="7">
        <v>180</v>
      </c>
      <c r="B182" s="7" t="str">
        <f t="shared" si="12"/>
        <v>E500676035</v>
      </c>
      <c r="C182" s="9" t="s">
        <v>358</v>
      </c>
      <c r="D182" s="9" t="s">
        <v>2182</v>
      </c>
      <c r="E182" s="9" t="s">
        <v>33</v>
      </c>
      <c r="F182" s="7" t="s">
        <v>141</v>
      </c>
      <c r="G182" s="46">
        <v>0.16</v>
      </c>
      <c r="H182" s="11">
        <f>6-1</f>
        <v>5</v>
      </c>
      <c r="I182" s="11">
        <v>5</v>
      </c>
      <c r="J182" s="11">
        <f>VLOOKUP(B182,'[1]Jan''24 (3)'!$G$4:$T$2414,14,0)</f>
        <v>0.8</v>
      </c>
      <c r="K182" s="11">
        <f t="shared" si="13"/>
        <v>-4.2</v>
      </c>
      <c r="L182" s="11" t="b">
        <f t="shared" si="14"/>
        <v>0</v>
      </c>
      <c r="M182" s="11" t="b">
        <f t="shared" si="15"/>
        <v>0</v>
      </c>
      <c r="N182" s="8">
        <v>45308</v>
      </c>
      <c r="O182" s="8" t="s">
        <v>3877</v>
      </c>
      <c r="P182" s="7"/>
      <c r="Q182" s="7" t="b">
        <f t="shared" si="16"/>
        <v>1</v>
      </c>
      <c r="R182" s="7"/>
      <c r="S182" s="11">
        <f t="shared" si="17"/>
        <v>0</v>
      </c>
      <c r="T182" s="9" t="s">
        <v>3968</v>
      </c>
    </row>
    <row r="183" spans="1:20" hidden="1" x14ac:dyDescent="0.25">
      <c r="A183" s="7">
        <v>181</v>
      </c>
      <c r="B183" s="7" t="str">
        <f t="shared" si="12"/>
        <v>E505985052</v>
      </c>
      <c r="C183" s="9" t="s">
        <v>359</v>
      </c>
      <c r="D183" s="9" t="s">
        <v>2183</v>
      </c>
      <c r="E183" s="9" t="s">
        <v>33</v>
      </c>
      <c r="F183" s="7" t="s">
        <v>141</v>
      </c>
      <c r="G183" s="46">
        <v>0.21</v>
      </c>
      <c r="H183" s="11">
        <v>9</v>
      </c>
      <c r="I183" s="11">
        <f>8+1</f>
        <v>9</v>
      </c>
      <c r="J183" s="11">
        <f>VLOOKUP(B183,'[1]Jan''24 (3)'!$G$4:$T$2414,14,0)</f>
        <v>1.89</v>
      </c>
      <c r="K183" s="11">
        <f t="shared" si="13"/>
        <v>-7.11</v>
      </c>
      <c r="L183" s="11" t="b">
        <f t="shared" si="14"/>
        <v>0</v>
      </c>
      <c r="M183" s="11" t="b">
        <f t="shared" si="15"/>
        <v>0</v>
      </c>
      <c r="N183" s="57">
        <v>45310</v>
      </c>
      <c r="O183" s="8" t="s">
        <v>3873</v>
      </c>
      <c r="P183" s="7"/>
      <c r="Q183" s="7" t="b">
        <f t="shared" si="16"/>
        <v>1</v>
      </c>
      <c r="R183" s="7"/>
      <c r="S183" s="11">
        <f t="shared" si="17"/>
        <v>0</v>
      </c>
      <c r="T183" s="9"/>
    </row>
    <row r="184" spans="1:20" hidden="1" x14ac:dyDescent="0.25">
      <c r="A184" s="7">
        <v>182</v>
      </c>
      <c r="B184" s="7" t="str">
        <f t="shared" si="12"/>
        <v>E40002264</v>
      </c>
      <c r="C184" s="9" t="s">
        <v>360</v>
      </c>
      <c r="D184" s="9" t="s">
        <v>2184</v>
      </c>
      <c r="E184" s="9" t="s">
        <v>33</v>
      </c>
      <c r="F184" s="7" t="s">
        <v>141</v>
      </c>
      <c r="G184" s="46">
        <v>1.75</v>
      </c>
      <c r="H184" s="11">
        <f>2-2</f>
        <v>0</v>
      </c>
      <c r="I184" s="11">
        <v>0</v>
      </c>
      <c r="J184" s="11">
        <f>VLOOKUP(B184,'[1]Jan''24 (3)'!$G$4:$T$2414,14,0)</f>
        <v>0</v>
      </c>
      <c r="K184" s="11">
        <f t="shared" si="13"/>
        <v>0</v>
      </c>
      <c r="L184" s="11" t="b">
        <f t="shared" si="14"/>
        <v>1</v>
      </c>
      <c r="M184" s="11" t="b">
        <f t="shared" si="15"/>
        <v>0</v>
      </c>
      <c r="N184" s="8">
        <v>45320</v>
      </c>
      <c r="O184" s="8" t="s">
        <v>3877</v>
      </c>
      <c r="P184" s="7"/>
      <c r="Q184" s="7" t="b">
        <f t="shared" si="16"/>
        <v>1</v>
      </c>
      <c r="R184" s="7"/>
      <c r="S184" s="11">
        <f t="shared" si="17"/>
        <v>0</v>
      </c>
      <c r="T184" s="9" t="s">
        <v>3951</v>
      </c>
    </row>
    <row r="185" spans="1:20" hidden="1" x14ac:dyDescent="0.25">
      <c r="A185" s="7">
        <v>183</v>
      </c>
      <c r="B185" s="7" t="str">
        <f t="shared" si="12"/>
        <v>E43500573</v>
      </c>
      <c r="C185" s="9" t="s">
        <v>361</v>
      </c>
      <c r="D185" s="9" t="s">
        <v>2185</v>
      </c>
      <c r="E185" s="9" t="s">
        <v>33</v>
      </c>
      <c r="F185" s="7" t="s">
        <v>141</v>
      </c>
      <c r="G185" s="46">
        <v>0.23</v>
      </c>
      <c r="H185" s="11">
        <v>5</v>
      </c>
      <c r="I185" s="11">
        <v>5</v>
      </c>
      <c r="J185" s="11">
        <f>VLOOKUP(B185,'[1]Jan''24 (3)'!$G$4:$T$2414,14,0)</f>
        <v>1.1500000000000001</v>
      </c>
      <c r="K185" s="11">
        <f t="shared" si="13"/>
        <v>-3.8499999999999996</v>
      </c>
      <c r="L185" s="11" t="b">
        <f t="shared" si="14"/>
        <v>0</v>
      </c>
      <c r="M185" s="11" t="b">
        <f t="shared" si="15"/>
        <v>0</v>
      </c>
      <c r="N185" s="8">
        <v>45308</v>
      </c>
      <c r="O185" s="8" t="s">
        <v>3877</v>
      </c>
      <c r="P185" s="7"/>
      <c r="Q185" s="7" t="b">
        <f t="shared" si="16"/>
        <v>1</v>
      </c>
      <c r="R185" s="7"/>
      <c r="S185" s="11">
        <f t="shared" si="17"/>
        <v>0</v>
      </c>
      <c r="T185" s="9"/>
    </row>
    <row r="186" spans="1:20" hidden="1" x14ac:dyDescent="0.25">
      <c r="A186" s="7">
        <v>184</v>
      </c>
      <c r="B186" s="7" t="str">
        <f t="shared" si="12"/>
        <v>E260467001</v>
      </c>
      <c r="C186" s="9" t="s">
        <v>362</v>
      </c>
      <c r="D186" s="9" t="s">
        <v>2186</v>
      </c>
      <c r="E186" s="9" t="s">
        <v>33</v>
      </c>
      <c r="F186" s="7" t="s">
        <v>141</v>
      </c>
      <c r="G186" s="46">
        <v>7.0000000000000007E-2</v>
      </c>
      <c r="H186" s="11">
        <v>23</v>
      </c>
      <c r="I186" s="53">
        <v>24</v>
      </c>
      <c r="J186" s="11">
        <f>VLOOKUP(B186,'[1]Jan''24 (3)'!$G$4:$T$2414,14,0)</f>
        <v>1.6800000000000002</v>
      </c>
      <c r="K186" s="11">
        <f t="shared" si="13"/>
        <v>-22.32</v>
      </c>
      <c r="L186" s="11" t="b">
        <f t="shared" si="14"/>
        <v>0</v>
      </c>
      <c r="M186" s="11" t="b">
        <f t="shared" si="15"/>
        <v>0</v>
      </c>
      <c r="N186" s="8">
        <v>45310</v>
      </c>
      <c r="O186" s="8" t="s">
        <v>3873</v>
      </c>
      <c r="P186" s="7"/>
      <c r="Q186" s="7" t="b">
        <f t="shared" si="16"/>
        <v>0</v>
      </c>
      <c r="R186" s="7"/>
      <c r="S186" s="11">
        <f t="shared" si="17"/>
        <v>-1</v>
      </c>
      <c r="T186" s="9"/>
    </row>
    <row r="187" spans="1:20" hidden="1" x14ac:dyDescent="0.25">
      <c r="A187" s="7">
        <v>185</v>
      </c>
      <c r="B187" s="7" t="str">
        <f t="shared" si="12"/>
        <v>E43522242</v>
      </c>
      <c r="C187" s="9" t="s">
        <v>363</v>
      </c>
      <c r="D187" s="9" t="s">
        <v>2187</v>
      </c>
      <c r="E187" s="9" t="s">
        <v>33</v>
      </c>
      <c r="F187" s="7" t="s">
        <v>141</v>
      </c>
      <c r="G187" s="46">
        <v>0.5</v>
      </c>
      <c r="H187" s="11">
        <v>8</v>
      </c>
      <c r="I187" s="11">
        <v>8</v>
      </c>
      <c r="J187" s="11">
        <f>VLOOKUP(B187,'[1]Jan''24 (3)'!$G$4:$T$2414,14,0)</f>
        <v>4</v>
      </c>
      <c r="K187" s="11">
        <f t="shared" si="13"/>
        <v>-4</v>
      </c>
      <c r="L187" s="11" t="b">
        <f t="shared" si="14"/>
        <v>0</v>
      </c>
      <c r="M187" s="11" t="b">
        <f t="shared" si="15"/>
        <v>0</v>
      </c>
      <c r="N187" s="8">
        <v>45308</v>
      </c>
      <c r="O187" s="8" t="s">
        <v>3877</v>
      </c>
      <c r="P187" s="7"/>
      <c r="Q187" s="7" t="b">
        <f t="shared" si="16"/>
        <v>1</v>
      </c>
      <c r="R187" s="7"/>
      <c r="S187" s="11">
        <f t="shared" si="17"/>
        <v>0</v>
      </c>
      <c r="T187" s="9"/>
    </row>
    <row r="188" spans="1:20" hidden="1" x14ac:dyDescent="0.25">
      <c r="A188" s="7">
        <v>186</v>
      </c>
      <c r="B188" s="7" t="str">
        <f t="shared" si="12"/>
        <v>E43522234</v>
      </c>
      <c r="C188" s="9" t="s">
        <v>364</v>
      </c>
      <c r="D188" s="9" t="s">
        <v>2188</v>
      </c>
      <c r="E188" s="9" t="s">
        <v>33</v>
      </c>
      <c r="F188" s="7" t="s">
        <v>141</v>
      </c>
      <c r="G188" s="46">
        <v>0.78</v>
      </c>
      <c r="H188" s="11">
        <v>5</v>
      </c>
      <c r="I188" s="11">
        <v>5</v>
      </c>
      <c r="J188" s="11">
        <f>VLOOKUP(B188,'[1]Jan''24 (3)'!$G$4:$T$2414,14,0)</f>
        <v>3.9000000000000004</v>
      </c>
      <c r="K188" s="11">
        <f t="shared" si="13"/>
        <v>-1.0999999999999996</v>
      </c>
      <c r="L188" s="11" t="b">
        <f t="shared" si="14"/>
        <v>0</v>
      </c>
      <c r="M188" s="11" t="b">
        <f t="shared" si="15"/>
        <v>0</v>
      </c>
      <c r="N188" s="8">
        <v>45308</v>
      </c>
      <c r="O188" s="8" t="s">
        <v>3877</v>
      </c>
      <c r="P188" s="7"/>
      <c r="Q188" s="7" t="b">
        <f t="shared" si="16"/>
        <v>1</v>
      </c>
      <c r="R188" s="7"/>
      <c r="S188" s="11">
        <f t="shared" si="17"/>
        <v>0</v>
      </c>
      <c r="T188" s="9"/>
    </row>
    <row r="189" spans="1:20" hidden="1" x14ac:dyDescent="0.25">
      <c r="A189" s="7">
        <v>187</v>
      </c>
      <c r="B189" s="7" t="str">
        <f t="shared" si="12"/>
        <v>644814R</v>
      </c>
      <c r="C189" s="9" t="s">
        <v>365</v>
      </c>
      <c r="D189" s="9" t="s">
        <v>2189</v>
      </c>
      <c r="E189" s="9" t="s">
        <v>33</v>
      </c>
      <c r="F189" s="7" t="s">
        <v>141</v>
      </c>
      <c r="G189" s="46">
        <v>1.49</v>
      </c>
      <c r="H189" s="11">
        <v>1</v>
      </c>
      <c r="I189" s="11">
        <v>1</v>
      </c>
      <c r="J189" s="11">
        <f>VLOOKUP(B189,'[1]Jan''24 (3)'!$G$4:$T$2414,14,0)</f>
        <v>1.49</v>
      </c>
      <c r="K189" s="11">
        <f t="shared" si="13"/>
        <v>0.49</v>
      </c>
      <c r="L189" s="11" t="b">
        <f t="shared" si="14"/>
        <v>0</v>
      </c>
      <c r="M189" s="11" t="b">
        <f t="shared" si="15"/>
        <v>0</v>
      </c>
      <c r="N189" s="8">
        <v>45310</v>
      </c>
      <c r="O189" s="8" t="s">
        <v>3873</v>
      </c>
      <c r="P189" s="7"/>
      <c r="Q189" s="7" t="b">
        <f t="shared" si="16"/>
        <v>1</v>
      </c>
      <c r="R189" s="7"/>
      <c r="S189" s="11">
        <f t="shared" si="17"/>
        <v>0</v>
      </c>
      <c r="T189" s="9"/>
    </row>
    <row r="190" spans="1:20" hidden="1" x14ac:dyDescent="0.25">
      <c r="A190" s="7">
        <v>188</v>
      </c>
      <c r="B190" s="7" t="str">
        <f t="shared" si="12"/>
        <v>83054R</v>
      </c>
      <c r="C190" s="9" t="s">
        <v>366</v>
      </c>
      <c r="D190" s="9" t="s">
        <v>2190</v>
      </c>
      <c r="E190" s="9" t="s">
        <v>33</v>
      </c>
      <c r="F190" s="7" t="s">
        <v>141</v>
      </c>
      <c r="G190" s="46">
        <v>0.3</v>
      </c>
      <c r="H190" s="11">
        <v>3</v>
      </c>
      <c r="I190" s="11">
        <v>3</v>
      </c>
      <c r="J190" s="11">
        <f>VLOOKUP(B190,'[1]Jan''24 (3)'!$G$4:$T$2414,14,0)</f>
        <v>0.89999999999999991</v>
      </c>
      <c r="K190" s="11">
        <f t="shared" si="13"/>
        <v>-2.1</v>
      </c>
      <c r="L190" s="11" t="b">
        <f t="shared" si="14"/>
        <v>0</v>
      </c>
      <c r="M190" s="11" t="b">
        <f t="shared" si="15"/>
        <v>0</v>
      </c>
      <c r="N190" s="8">
        <v>45309</v>
      </c>
      <c r="O190" s="8" t="s">
        <v>3873</v>
      </c>
      <c r="P190" s="7"/>
      <c r="Q190" s="7" t="b">
        <f t="shared" si="16"/>
        <v>1</v>
      </c>
      <c r="R190" s="7"/>
      <c r="S190" s="11">
        <f t="shared" si="17"/>
        <v>0</v>
      </c>
      <c r="T190" s="9"/>
    </row>
    <row r="191" spans="1:20" hidden="1" x14ac:dyDescent="0.25">
      <c r="A191" s="7">
        <v>189</v>
      </c>
      <c r="B191" s="7" t="str">
        <f t="shared" si="12"/>
        <v>842001600</v>
      </c>
      <c r="C191" s="9">
        <v>842001600</v>
      </c>
      <c r="D191" s="9" t="s">
        <v>2191</v>
      </c>
      <c r="E191" s="9" t="s">
        <v>33</v>
      </c>
      <c r="F191" s="7" t="s">
        <v>141</v>
      </c>
      <c r="G191" s="46">
        <v>0.06</v>
      </c>
      <c r="H191" s="11">
        <v>9</v>
      </c>
      <c r="I191" s="11">
        <v>9</v>
      </c>
      <c r="J191" s="11">
        <f>VLOOKUP(B191,'[1]Jan''24 (3)'!$G$4:$T$2414,14,0)</f>
        <v>0.54</v>
      </c>
      <c r="K191" s="11">
        <f t="shared" si="13"/>
        <v>-8.4600000000000009</v>
      </c>
      <c r="L191" s="11" t="b">
        <f t="shared" si="14"/>
        <v>0</v>
      </c>
      <c r="M191" s="11" t="b">
        <f t="shared" si="15"/>
        <v>0</v>
      </c>
      <c r="N191" s="8">
        <v>45310</v>
      </c>
      <c r="O191" s="8" t="s">
        <v>3873</v>
      </c>
      <c r="P191" s="7"/>
      <c r="Q191" s="7" t="b">
        <f t="shared" si="16"/>
        <v>1</v>
      </c>
      <c r="R191" s="7"/>
      <c r="S191" s="11">
        <f t="shared" si="17"/>
        <v>0</v>
      </c>
      <c r="T191" s="9"/>
    </row>
    <row r="192" spans="1:20" hidden="1" x14ac:dyDescent="0.25">
      <c r="A192" s="7">
        <v>190</v>
      </c>
      <c r="B192" s="7" t="str">
        <f t="shared" si="12"/>
        <v>841005506</v>
      </c>
      <c r="C192" s="9">
        <v>841005506</v>
      </c>
      <c r="D192" s="9" t="s">
        <v>2192</v>
      </c>
      <c r="E192" s="9" t="s">
        <v>33</v>
      </c>
      <c r="F192" s="7" t="s">
        <v>141</v>
      </c>
      <c r="G192" s="46">
        <v>0.28999999999999998</v>
      </c>
      <c r="H192" s="11">
        <v>19</v>
      </c>
      <c r="I192" s="11">
        <v>19</v>
      </c>
      <c r="J192" s="11">
        <f>VLOOKUP(B192,'[1]Jan''24 (3)'!$G$4:$T$2414,14,0)</f>
        <v>5.51</v>
      </c>
      <c r="K192" s="11">
        <f t="shared" si="13"/>
        <v>-13.49</v>
      </c>
      <c r="L192" s="11" t="b">
        <f t="shared" si="14"/>
        <v>0</v>
      </c>
      <c r="M192" s="11" t="b">
        <f t="shared" si="15"/>
        <v>0</v>
      </c>
      <c r="N192" s="8">
        <v>45309</v>
      </c>
      <c r="O192" s="8" t="s">
        <v>3877</v>
      </c>
      <c r="P192" s="7"/>
      <c r="Q192" s="7" t="b">
        <f t="shared" si="16"/>
        <v>1</v>
      </c>
      <c r="R192" s="7"/>
      <c r="S192" s="11">
        <f t="shared" si="17"/>
        <v>0</v>
      </c>
      <c r="T192" s="9"/>
    </row>
    <row r="193" spans="1:20" hidden="1" x14ac:dyDescent="0.25">
      <c r="A193" s="7">
        <v>191</v>
      </c>
      <c r="B193" s="7" t="str">
        <f t="shared" si="12"/>
        <v>1A001794</v>
      </c>
      <c r="C193" s="9" t="s">
        <v>367</v>
      </c>
      <c r="D193" s="9" t="s">
        <v>2193</v>
      </c>
      <c r="E193" s="9" t="s">
        <v>33</v>
      </c>
      <c r="F193" s="7" t="s">
        <v>141</v>
      </c>
      <c r="G193" s="46">
        <v>3.08</v>
      </c>
      <c r="H193" s="11">
        <v>1</v>
      </c>
      <c r="I193" s="11">
        <v>1</v>
      </c>
      <c r="J193" s="11">
        <f>VLOOKUP(B193,'[1]Jan''24 (3)'!$G$4:$T$2414,14,0)</f>
        <v>3.08</v>
      </c>
      <c r="K193" s="11">
        <f t="shared" si="13"/>
        <v>2.08</v>
      </c>
      <c r="L193" s="11" t="b">
        <f t="shared" si="14"/>
        <v>0</v>
      </c>
      <c r="M193" s="11" t="b">
        <f t="shared" si="15"/>
        <v>0</v>
      </c>
      <c r="N193" s="8">
        <v>45309</v>
      </c>
      <c r="O193" s="8" t="s">
        <v>3873</v>
      </c>
      <c r="P193" s="7"/>
      <c r="Q193" s="7" t="b">
        <f t="shared" si="16"/>
        <v>1</v>
      </c>
      <c r="R193" s="7"/>
      <c r="S193" s="11">
        <f t="shared" si="17"/>
        <v>0</v>
      </c>
      <c r="T193" s="9"/>
    </row>
    <row r="194" spans="1:20" hidden="1" x14ac:dyDescent="0.25">
      <c r="A194" s="7">
        <v>192</v>
      </c>
      <c r="B194" s="7" t="str">
        <f t="shared" si="12"/>
        <v>842004808</v>
      </c>
      <c r="C194" s="9">
        <v>842004808</v>
      </c>
      <c r="D194" s="9" t="s">
        <v>2194</v>
      </c>
      <c r="E194" s="9" t="s">
        <v>33</v>
      </c>
      <c r="F194" s="7" t="s">
        <v>141</v>
      </c>
      <c r="G194" s="46">
        <v>0.18</v>
      </c>
      <c r="H194" s="11">
        <v>8</v>
      </c>
      <c r="I194" s="11">
        <v>8</v>
      </c>
      <c r="J194" s="11">
        <f>VLOOKUP(B194,'[1]Jan''24 (3)'!$G$4:$T$2414,14,0)</f>
        <v>1.44</v>
      </c>
      <c r="K194" s="11">
        <f t="shared" si="13"/>
        <v>-6.5600000000000005</v>
      </c>
      <c r="L194" s="11" t="b">
        <f t="shared" si="14"/>
        <v>0</v>
      </c>
      <c r="M194" s="11" t="b">
        <f t="shared" si="15"/>
        <v>0</v>
      </c>
      <c r="N194" s="8">
        <v>45310</v>
      </c>
      <c r="O194" s="8" t="s">
        <v>3873</v>
      </c>
      <c r="P194" s="7"/>
      <c r="Q194" s="7" t="b">
        <f t="shared" si="16"/>
        <v>1</v>
      </c>
      <c r="R194" s="7"/>
      <c r="S194" s="11">
        <f t="shared" si="17"/>
        <v>0</v>
      </c>
      <c r="T194" s="9"/>
    </row>
    <row r="195" spans="1:20" hidden="1" x14ac:dyDescent="0.25">
      <c r="A195" s="7">
        <v>193</v>
      </c>
      <c r="B195" s="7" t="str">
        <f t="shared" si="12"/>
        <v>569375</v>
      </c>
      <c r="C195" s="9">
        <v>569375</v>
      </c>
      <c r="D195" s="9" t="s">
        <v>2195</v>
      </c>
      <c r="E195" s="9" t="s">
        <v>33</v>
      </c>
      <c r="F195" s="7" t="s">
        <v>141</v>
      </c>
      <c r="G195" s="46">
        <v>0.2</v>
      </c>
      <c r="H195" s="11">
        <v>9</v>
      </c>
      <c r="I195" s="11">
        <v>9</v>
      </c>
      <c r="J195" s="11">
        <f>VLOOKUP(B195,'[1]Jan''24 (3)'!$G$4:$T$2414,14,0)</f>
        <v>1.8</v>
      </c>
      <c r="K195" s="11">
        <f t="shared" si="13"/>
        <v>-7.2</v>
      </c>
      <c r="L195" s="11" t="b">
        <f t="shared" si="14"/>
        <v>0</v>
      </c>
      <c r="M195" s="11" t="b">
        <f t="shared" si="15"/>
        <v>0</v>
      </c>
      <c r="N195" s="8">
        <v>45309</v>
      </c>
      <c r="O195" s="8" t="s">
        <v>3877</v>
      </c>
      <c r="P195" s="7"/>
      <c r="Q195" s="7" t="b">
        <f t="shared" si="16"/>
        <v>1</v>
      </c>
      <c r="R195" s="7"/>
      <c r="S195" s="11">
        <f t="shared" si="17"/>
        <v>0</v>
      </c>
      <c r="T195" s="9"/>
    </row>
    <row r="196" spans="1:20" hidden="1" x14ac:dyDescent="0.25">
      <c r="A196" s="7">
        <v>194</v>
      </c>
      <c r="B196" s="7" t="str">
        <f t="shared" ref="B196:B259" si="18">TRIM(C196)</f>
        <v>604502</v>
      </c>
      <c r="C196" s="9">
        <v>604502</v>
      </c>
      <c r="D196" s="9" t="s">
        <v>2196</v>
      </c>
      <c r="E196" s="9" t="s">
        <v>33</v>
      </c>
      <c r="F196" s="7" t="s">
        <v>141</v>
      </c>
      <c r="G196" s="46">
        <v>0.12</v>
      </c>
      <c r="H196" s="11">
        <f>9-1</f>
        <v>8</v>
      </c>
      <c r="I196" s="11">
        <v>8</v>
      </c>
      <c r="J196" s="11">
        <f>VLOOKUP(B196,'[1]Jan''24 (3)'!$G$4:$T$2414,14,0)</f>
        <v>0.96</v>
      </c>
      <c r="K196" s="11">
        <f t="shared" ref="K196:K259" si="19">J196-I196</f>
        <v>-7.04</v>
      </c>
      <c r="L196" s="11" t="b">
        <f t="shared" ref="L196:L259" si="20">J196=I196</f>
        <v>0</v>
      </c>
      <c r="M196" s="11" t="b">
        <f t="shared" ref="M196:M259" si="21">I196=L196</f>
        <v>0</v>
      </c>
      <c r="N196" s="8">
        <v>45318</v>
      </c>
      <c r="O196" s="8" t="s">
        <v>3873</v>
      </c>
      <c r="P196" s="7"/>
      <c r="Q196" s="7" t="b">
        <f t="shared" ref="Q196:Q259" si="22">H196=I196</f>
        <v>1</v>
      </c>
      <c r="R196" s="7"/>
      <c r="S196" s="11">
        <f t="shared" ref="S196:S259" si="23">H196-I196</f>
        <v>0</v>
      </c>
      <c r="T196" s="9" t="s">
        <v>3958</v>
      </c>
    </row>
    <row r="197" spans="1:20" hidden="1" x14ac:dyDescent="0.25">
      <c r="A197" s="7">
        <v>195</v>
      </c>
      <c r="B197" s="7" t="str">
        <f t="shared" si="18"/>
        <v>604948</v>
      </c>
      <c r="C197" s="9">
        <v>604948</v>
      </c>
      <c r="D197" s="9" t="s">
        <v>2197</v>
      </c>
      <c r="E197" s="9" t="s">
        <v>33</v>
      </c>
      <c r="F197" s="7" t="s">
        <v>141</v>
      </c>
      <c r="G197" s="46">
        <v>0.33</v>
      </c>
      <c r="H197" s="11">
        <v>8</v>
      </c>
      <c r="I197" s="11">
        <v>8</v>
      </c>
      <c r="J197" s="11">
        <f>VLOOKUP(B197,'[1]Jan''24 (3)'!$G$4:$T$2414,14,0)</f>
        <v>2.64</v>
      </c>
      <c r="K197" s="11">
        <f t="shared" si="19"/>
        <v>-5.3599999999999994</v>
      </c>
      <c r="L197" s="11" t="b">
        <f t="shared" si="20"/>
        <v>0</v>
      </c>
      <c r="M197" s="11" t="b">
        <f t="shared" si="21"/>
        <v>0</v>
      </c>
      <c r="N197" s="8">
        <v>45309</v>
      </c>
      <c r="O197" s="8" t="s">
        <v>3877</v>
      </c>
      <c r="P197" s="7"/>
      <c r="Q197" s="7" t="b">
        <f t="shared" si="22"/>
        <v>1</v>
      </c>
      <c r="R197" s="7"/>
      <c r="S197" s="11">
        <f t="shared" si="23"/>
        <v>0</v>
      </c>
      <c r="T197" s="9"/>
    </row>
    <row r="198" spans="1:20" hidden="1" x14ac:dyDescent="0.25">
      <c r="A198" s="7">
        <v>196</v>
      </c>
      <c r="B198" s="7" t="str">
        <f t="shared" si="18"/>
        <v>604717</v>
      </c>
      <c r="C198" s="9">
        <v>604717</v>
      </c>
      <c r="D198" s="9" t="s">
        <v>2198</v>
      </c>
      <c r="E198" s="9" t="s">
        <v>33</v>
      </c>
      <c r="F198" s="7" t="s">
        <v>141</v>
      </c>
      <c r="G198" s="46">
        <v>0.1</v>
      </c>
      <c r="H198" s="11">
        <v>48</v>
      </c>
      <c r="I198" s="11">
        <f>40+8</f>
        <v>48</v>
      </c>
      <c r="J198" s="11">
        <f>VLOOKUP(B198,'[1]Jan''24 (3)'!$G$4:$T$2414,14,0)</f>
        <v>4.8000000000000007</v>
      </c>
      <c r="K198" s="11">
        <f t="shared" si="19"/>
        <v>-43.2</v>
      </c>
      <c r="L198" s="11" t="b">
        <f t="shared" si="20"/>
        <v>0</v>
      </c>
      <c r="M198" s="11" t="b">
        <f t="shared" si="21"/>
        <v>0</v>
      </c>
      <c r="N198" s="8">
        <v>45309</v>
      </c>
      <c r="O198" s="8" t="s">
        <v>3877</v>
      </c>
      <c r="P198" s="7"/>
      <c r="Q198" s="7" t="b">
        <f t="shared" si="22"/>
        <v>1</v>
      </c>
      <c r="R198" s="7"/>
      <c r="S198" s="11">
        <f t="shared" si="23"/>
        <v>0</v>
      </c>
      <c r="T198" s="9"/>
    </row>
    <row r="199" spans="1:20" hidden="1" x14ac:dyDescent="0.25">
      <c r="A199" s="7">
        <v>197</v>
      </c>
      <c r="B199" s="7" t="str">
        <f t="shared" si="18"/>
        <v>660168</v>
      </c>
      <c r="C199" s="9">
        <v>660168</v>
      </c>
      <c r="D199" s="9" t="s">
        <v>2199</v>
      </c>
      <c r="E199" s="9" t="s">
        <v>33</v>
      </c>
      <c r="F199" s="7" t="s">
        <v>141</v>
      </c>
      <c r="G199" s="46">
        <v>0.06</v>
      </c>
      <c r="H199" s="11">
        <v>100</v>
      </c>
      <c r="I199" s="11">
        <v>100</v>
      </c>
      <c r="J199" s="11">
        <f>VLOOKUP(B199,'[1]Jan''24 (3)'!$G$4:$T$2414,14,0)</f>
        <v>6</v>
      </c>
      <c r="K199" s="11">
        <f t="shared" si="19"/>
        <v>-94</v>
      </c>
      <c r="L199" s="11" t="b">
        <f t="shared" si="20"/>
        <v>0</v>
      </c>
      <c r="M199" s="11" t="b">
        <f t="shared" si="21"/>
        <v>0</v>
      </c>
      <c r="N199" s="8">
        <v>45309</v>
      </c>
      <c r="O199" s="8" t="s">
        <v>3877</v>
      </c>
      <c r="P199" s="7"/>
      <c r="Q199" s="7" t="b">
        <f t="shared" si="22"/>
        <v>1</v>
      </c>
      <c r="R199" s="7"/>
      <c r="S199" s="11">
        <f t="shared" si="23"/>
        <v>0</v>
      </c>
      <c r="T199" s="9"/>
    </row>
    <row r="200" spans="1:20" hidden="1" x14ac:dyDescent="0.25">
      <c r="A200" s="7">
        <v>198</v>
      </c>
      <c r="B200" s="7" t="str">
        <f t="shared" si="18"/>
        <v>604560</v>
      </c>
      <c r="C200" s="9">
        <v>604560</v>
      </c>
      <c r="D200" s="9" t="s">
        <v>2200</v>
      </c>
      <c r="E200" s="9" t="s">
        <v>33</v>
      </c>
      <c r="F200" s="7" t="s">
        <v>141</v>
      </c>
      <c r="G200" s="46">
        <v>0.21</v>
      </c>
      <c r="H200" s="11">
        <v>12</v>
      </c>
      <c r="I200" s="11">
        <f>8+4</f>
        <v>12</v>
      </c>
      <c r="J200" s="11">
        <f>VLOOKUP(B200,'[1]Jan''24 (3)'!$G$4:$T$2414,14,0)</f>
        <v>2.52</v>
      </c>
      <c r="K200" s="11">
        <f t="shared" si="19"/>
        <v>-9.48</v>
      </c>
      <c r="L200" s="11" t="b">
        <f t="shared" si="20"/>
        <v>0</v>
      </c>
      <c r="M200" s="11" t="b">
        <f t="shared" si="21"/>
        <v>0</v>
      </c>
      <c r="N200" s="8">
        <v>45313</v>
      </c>
      <c r="O200" s="8" t="s">
        <v>3877</v>
      </c>
      <c r="P200" s="7"/>
      <c r="Q200" s="7" t="b">
        <f t="shared" si="22"/>
        <v>1</v>
      </c>
      <c r="R200" s="7"/>
      <c r="S200" s="11">
        <f t="shared" si="23"/>
        <v>0</v>
      </c>
      <c r="T200" s="9"/>
    </row>
    <row r="201" spans="1:20" hidden="1" x14ac:dyDescent="0.25">
      <c r="A201" s="7">
        <v>199</v>
      </c>
      <c r="B201" s="7" t="str">
        <f t="shared" si="18"/>
        <v>963486</v>
      </c>
      <c r="C201" s="9">
        <v>963486</v>
      </c>
      <c r="D201" s="9" t="s">
        <v>2201</v>
      </c>
      <c r="E201" s="9" t="s">
        <v>33</v>
      </c>
      <c r="F201" s="7" t="s">
        <v>141</v>
      </c>
      <c r="G201" s="46">
        <v>7.0000000000000007E-2</v>
      </c>
      <c r="H201" s="11">
        <v>13</v>
      </c>
      <c r="I201" s="11">
        <f>10+3</f>
        <v>13</v>
      </c>
      <c r="J201" s="11">
        <f>VLOOKUP(B201,'[1]Jan''24 (3)'!$G$4:$T$2414,14,0)</f>
        <v>0.91000000000000014</v>
      </c>
      <c r="K201" s="11">
        <f t="shared" si="19"/>
        <v>-12.09</v>
      </c>
      <c r="L201" s="11" t="b">
        <f t="shared" si="20"/>
        <v>0</v>
      </c>
      <c r="M201" s="11" t="b">
        <f t="shared" si="21"/>
        <v>0</v>
      </c>
      <c r="N201" s="8">
        <v>45310</v>
      </c>
      <c r="O201" s="8" t="s">
        <v>3873</v>
      </c>
      <c r="P201" s="7"/>
      <c r="Q201" s="7" t="b">
        <f t="shared" si="22"/>
        <v>1</v>
      </c>
      <c r="R201" s="7"/>
      <c r="S201" s="11">
        <f t="shared" si="23"/>
        <v>0</v>
      </c>
      <c r="T201" s="9"/>
    </row>
    <row r="202" spans="1:20" hidden="1" x14ac:dyDescent="0.25">
      <c r="A202" s="7">
        <v>200</v>
      </c>
      <c r="B202" s="7" t="str">
        <f t="shared" si="18"/>
        <v>B015598</v>
      </c>
      <c r="C202" s="9" t="s">
        <v>368</v>
      </c>
      <c r="D202" s="9" t="s">
        <v>2202</v>
      </c>
      <c r="E202" s="9" t="s">
        <v>33</v>
      </c>
      <c r="F202" s="7" t="s">
        <v>141</v>
      </c>
      <c r="G202" s="46">
        <v>0.78</v>
      </c>
      <c r="H202" s="11">
        <v>2</v>
      </c>
      <c r="I202" s="11">
        <v>2</v>
      </c>
      <c r="J202" s="11">
        <f>VLOOKUP(B202,'[1]Jan''24 (3)'!$G$4:$T$2414,14,0)</f>
        <v>1.56</v>
      </c>
      <c r="K202" s="11">
        <f t="shared" si="19"/>
        <v>-0.43999999999999995</v>
      </c>
      <c r="L202" s="11" t="b">
        <f t="shared" si="20"/>
        <v>0</v>
      </c>
      <c r="M202" s="11" t="b">
        <f t="shared" si="21"/>
        <v>0</v>
      </c>
      <c r="N202" s="8">
        <v>45308</v>
      </c>
      <c r="O202" s="8" t="s">
        <v>3873</v>
      </c>
      <c r="P202" s="7"/>
      <c r="Q202" s="7" t="b">
        <f t="shared" si="22"/>
        <v>1</v>
      </c>
      <c r="R202" s="7"/>
      <c r="S202" s="11">
        <f t="shared" si="23"/>
        <v>0</v>
      </c>
      <c r="T202" s="9"/>
    </row>
    <row r="203" spans="1:20" hidden="1" x14ac:dyDescent="0.25">
      <c r="A203" s="7">
        <v>201</v>
      </c>
      <c r="B203" s="7" t="str">
        <f t="shared" si="18"/>
        <v>125181</v>
      </c>
      <c r="C203" s="9">
        <v>125181</v>
      </c>
      <c r="D203" s="9" t="s">
        <v>2203</v>
      </c>
      <c r="E203" s="9" t="s">
        <v>33</v>
      </c>
      <c r="F203" s="7" t="s">
        <v>141</v>
      </c>
      <c r="G203" s="46">
        <v>0.11</v>
      </c>
      <c r="H203" s="11">
        <v>24</v>
      </c>
      <c r="I203" s="11">
        <v>24</v>
      </c>
      <c r="J203" s="11">
        <f>VLOOKUP(B203,'[1]Jan''24 (3)'!$G$4:$T$2414,14,0)</f>
        <v>2.64</v>
      </c>
      <c r="K203" s="11">
        <f t="shared" si="19"/>
        <v>-21.36</v>
      </c>
      <c r="L203" s="11" t="b">
        <f t="shared" si="20"/>
        <v>0</v>
      </c>
      <c r="M203" s="11" t="b">
        <f t="shared" si="21"/>
        <v>0</v>
      </c>
      <c r="N203" s="8">
        <v>45309</v>
      </c>
      <c r="O203" s="8" t="s">
        <v>3877</v>
      </c>
      <c r="P203" s="7"/>
      <c r="Q203" s="7" t="b">
        <f t="shared" si="22"/>
        <v>1</v>
      </c>
      <c r="R203" s="7"/>
      <c r="S203" s="11">
        <f t="shared" si="23"/>
        <v>0</v>
      </c>
      <c r="T203" s="9"/>
    </row>
    <row r="204" spans="1:20" hidden="1" x14ac:dyDescent="0.25">
      <c r="A204" s="7">
        <v>202</v>
      </c>
      <c r="B204" s="7" t="str">
        <f t="shared" si="18"/>
        <v>108874</v>
      </c>
      <c r="C204" s="9">
        <v>108874</v>
      </c>
      <c r="D204" s="9" t="s">
        <v>2204</v>
      </c>
      <c r="E204" s="9" t="s">
        <v>33</v>
      </c>
      <c r="F204" s="7" t="s">
        <v>141</v>
      </c>
      <c r="G204" s="46">
        <v>0.53</v>
      </c>
      <c r="H204" s="11">
        <v>3</v>
      </c>
      <c r="I204" s="11">
        <v>3</v>
      </c>
      <c r="J204" s="11">
        <f>VLOOKUP(B204,'[1]Jan''24 (3)'!$G$4:$T$2414,14,0)</f>
        <v>1.59</v>
      </c>
      <c r="K204" s="11">
        <f t="shared" si="19"/>
        <v>-1.41</v>
      </c>
      <c r="L204" s="11" t="b">
        <f t="shared" si="20"/>
        <v>0</v>
      </c>
      <c r="M204" s="11" t="b">
        <f t="shared" si="21"/>
        <v>0</v>
      </c>
      <c r="N204" s="8">
        <v>45309</v>
      </c>
      <c r="O204" s="8" t="s">
        <v>3877</v>
      </c>
      <c r="P204" s="7"/>
      <c r="Q204" s="7" t="b">
        <f t="shared" si="22"/>
        <v>1</v>
      </c>
      <c r="R204" s="7"/>
      <c r="S204" s="11">
        <f t="shared" si="23"/>
        <v>0</v>
      </c>
      <c r="T204" s="9"/>
    </row>
    <row r="205" spans="1:20" hidden="1" x14ac:dyDescent="0.25">
      <c r="A205" s="7">
        <v>203</v>
      </c>
      <c r="B205" s="7" t="str">
        <f t="shared" si="18"/>
        <v>6733</v>
      </c>
      <c r="C205" s="9">
        <v>6733</v>
      </c>
      <c r="D205" s="9" t="s">
        <v>2205</v>
      </c>
      <c r="E205" s="9" t="s">
        <v>33</v>
      </c>
      <c r="F205" s="7" t="s">
        <v>141</v>
      </c>
      <c r="G205" s="46">
        <v>0.08</v>
      </c>
      <c r="H205" s="11">
        <v>19</v>
      </c>
      <c r="I205" s="11">
        <v>19</v>
      </c>
      <c r="J205" s="11">
        <f>VLOOKUP(B205,'[1]Jan''24 (3)'!$G$4:$T$2414,14,0)</f>
        <v>1.52</v>
      </c>
      <c r="K205" s="11">
        <f t="shared" si="19"/>
        <v>-17.48</v>
      </c>
      <c r="L205" s="11" t="b">
        <f t="shared" si="20"/>
        <v>0</v>
      </c>
      <c r="M205" s="11" t="b">
        <f t="shared" si="21"/>
        <v>0</v>
      </c>
      <c r="N205" s="8">
        <v>45309</v>
      </c>
      <c r="O205" s="8" t="s">
        <v>3877</v>
      </c>
      <c r="P205" s="7"/>
      <c r="Q205" s="7" t="b">
        <f t="shared" si="22"/>
        <v>1</v>
      </c>
      <c r="R205" s="7"/>
      <c r="S205" s="11">
        <f t="shared" si="23"/>
        <v>0</v>
      </c>
      <c r="T205" s="9"/>
    </row>
    <row r="206" spans="1:20" hidden="1" x14ac:dyDescent="0.25">
      <c r="A206" s="7">
        <v>204</v>
      </c>
      <c r="B206" s="7" t="str">
        <f t="shared" si="18"/>
        <v>1A002947</v>
      </c>
      <c r="C206" s="9" t="s">
        <v>369</v>
      </c>
      <c r="D206" s="9" t="s">
        <v>2206</v>
      </c>
      <c r="E206" s="9" t="s">
        <v>33</v>
      </c>
      <c r="F206" s="7" t="s">
        <v>141</v>
      </c>
      <c r="G206" s="46">
        <v>0.67</v>
      </c>
      <c r="H206" s="11">
        <v>10</v>
      </c>
      <c r="I206" s="11">
        <f>1+9</f>
        <v>10</v>
      </c>
      <c r="J206" s="11">
        <f>VLOOKUP(B206,'[1]Jan''24 (3)'!$G$4:$T$2414,14,0)</f>
        <v>6.7</v>
      </c>
      <c r="K206" s="11">
        <f t="shared" si="19"/>
        <v>-3.3</v>
      </c>
      <c r="L206" s="11" t="b">
        <f t="shared" si="20"/>
        <v>0</v>
      </c>
      <c r="M206" s="11" t="b">
        <f t="shared" si="21"/>
        <v>0</v>
      </c>
      <c r="N206" s="8">
        <v>45308</v>
      </c>
      <c r="O206" s="8" t="s">
        <v>3877</v>
      </c>
      <c r="P206" s="7"/>
      <c r="Q206" s="7" t="b">
        <f t="shared" si="22"/>
        <v>1</v>
      </c>
      <c r="R206" s="7"/>
      <c r="S206" s="11">
        <f t="shared" si="23"/>
        <v>0</v>
      </c>
      <c r="T206" s="9"/>
    </row>
    <row r="207" spans="1:20" hidden="1" x14ac:dyDescent="0.25">
      <c r="A207" s="7">
        <v>205</v>
      </c>
      <c r="B207" s="7" t="str">
        <f t="shared" si="18"/>
        <v>E40016143</v>
      </c>
      <c r="C207" s="9" t="s">
        <v>370</v>
      </c>
      <c r="D207" s="9" t="s">
        <v>2207</v>
      </c>
      <c r="E207" s="9" t="s">
        <v>33</v>
      </c>
      <c r="F207" s="7" t="s">
        <v>141</v>
      </c>
      <c r="G207" s="46">
        <v>0.84</v>
      </c>
      <c r="H207" s="11">
        <v>39</v>
      </c>
      <c r="I207" s="11">
        <f>36+3</f>
        <v>39</v>
      </c>
      <c r="J207" s="11">
        <f>VLOOKUP(B207,'[1]Jan''24 (3)'!$G$4:$T$2414,14,0)</f>
        <v>32.76</v>
      </c>
      <c r="K207" s="11">
        <f t="shared" si="19"/>
        <v>-6.240000000000002</v>
      </c>
      <c r="L207" s="11" t="b">
        <f t="shared" si="20"/>
        <v>0</v>
      </c>
      <c r="M207" s="11" t="b">
        <f t="shared" si="21"/>
        <v>0</v>
      </c>
      <c r="N207" s="57">
        <v>45310</v>
      </c>
      <c r="O207" s="8" t="s">
        <v>3873</v>
      </c>
      <c r="P207" s="7"/>
      <c r="Q207" s="7" t="b">
        <f t="shared" si="22"/>
        <v>1</v>
      </c>
      <c r="R207" s="7"/>
      <c r="S207" s="11">
        <f t="shared" si="23"/>
        <v>0</v>
      </c>
      <c r="T207" s="9"/>
    </row>
    <row r="208" spans="1:20" hidden="1" x14ac:dyDescent="0.25">
      <c r="A208" s="7">
        <v>206</v>
      </c>
      <c r="B208" s="7" t="str">
        <f t="shared" si="18"/>
        <v>E5508000117</v>
      </c>
      <c r="C208" s="9" t="s">
        <v>371</v>
      </c>
      <c r="D208" s="9" t="s">
        <v>2208</v>
      </c>
      <c r="E208" s="9" t="s">
        <v>33</v>
      </c>
      <c r="F208" s="7" t="s">
        <v>141</v>
      </c>
      <c r="G208" s="46">
        <v>0.78</v>
      </c>
      <c r="H208" s="11">
        <v>5</v>
      </c>
      <c r="I208" s="11">
        <v>5</v>
      </c>
      <c r="J208" s="11">
        <f>VLOOKUP(B208,'[1]Jan''24 (3)'!$G$4:$T$2414,14,0)</f>
        <v>3.9000000000000004</v>
      </c>
      <c r="K208" s="11">
        <f t="shared" si="19"/>
        <v>-1.0999999999999996</v>
      </c>
      <c r="L208" s="11" t="b">
        <f t="shared" si="20"/>
        <v>0</v>
      </c>
      <c r="M208" s="11" t="b">
        <f t="shared" si="21"/>
        <v>0</v>
      </c>
      <c r="N208" s="8">
        <v>45308</v>
      </c>
      <c r="O208" s="8" t="s">
        <v>3877</v>
      </c>
      <c r="P208" s="7"/>
      <c r="Q208" s="7" t="b">
        <f t="shared" si="22"/>
        <v>1</v>
      </c>
      <c r="R208" s="7"/>
      <c r="S208" s="11">
        <f t="shared" si="23"/>
        <v>0</v>
      </c>
      <c r="T208" s="9"/>
    </row>
    <row r="209" spans="1:20" hidden="1" x14ac:dyDescent="0.25">
      <c r="A209" s="7">
        <v>207</v>
      </c>
      <c r="B209" s="7" t="str">
        <f t="shared" si="18"/>
        <v>E5508000118</v>
      </c>
      <c r="C209" s="9" t="s">
        <v>372</v>
      </c>
      <c r="D209" s="9" t="s">
        <v>2176</v>
      </c>
      <c r="E209" s="9" t="s">
        <v>33</v>
      </c>
      <c r="F209" s="7" t="s">
        <v>141</v>
      </c>
      <c r="G209" s="46">
        <v>0.84</v>
      </c>
      <c r="H209" s="11">
        <v>5</v>
      </c>
      <c r="I209" s="11">
        <v>5</v>
      </c>
      <c r="J209" s="11">
        <f>VLOOKUP(B209,'[1]Jan''24 (3)'!$G$4:$T$2414,14,0)</f>
        <v>4.2</v>
      </c>
      <c r="K209" s="11">
        <f t="shared" si="19"/>
        <v>-0.79999999999999982</v>
      </c>
      <c r="L209" s="11" t="b">
        <f t="shared" si="20"/>
        <v>0</v>
      </c>
      <c r="M209" s="11" t="b">
        <f t="shared" si="21"/>
        <v>0</v>
      </c>
      <c r="N209" s="8">
        <v>45308</v>
      </c>
      <c r="O209" s="8" t="s">
        <v>3877</v>
      </c>
      <c r="P209" s="7"/>
      <c r="Q209" s="7" t="b">
        <f t="shared" si="22"/>
        <v>1</v>
      </c>
      <c r="R209" s="7"/>
      <c r="S209" s="11">
        <f t="shared" si="23"/>
        <v>0</v>
      </c>
      <c r="T209" s="9"/>
    </row>
    <row r="210" spans="1:20" hidden="1" x14ac:dyDescent="0.25">
      <c r="A210" s="7">
        <v>208</v>
      </c>
      <c r="B210" s="7" t="str">
        <f t="shared" si="18"/>
        <v>E505193049</v>
      </c>
      <c r="C210" s="9" t="s">
        <v>373</v>
      </c>
      <c r="D210" s="9" t="s">
        <v>2209</v>
      </c>
      <c r="E210" s="9" t="s">
        <v>33</v>
      </c>
      <c r="F210" s="7" t="s">
        <v>141</v>
      </c>
      <c r="G210" s="46">
        <v>0.21</v>
      </c>
      <c r="H210" s="11">
        <v>10</v>
      </c>
      <c r="I210" s="11">
        <v>10</v>
      </c>
      <c r="J210" s="11">
        <f>VLOOKUP(B210,'[1]Jan''24 (3)'!$G$4:$T$2414,14,0)</f>
        <v>2.1</v>
      </c>
      <c r="K210" s="11">
        <f t="shared" si="19"/>
        <v>-7.9</v>
      </c>
      <c r="L210" s="11" t="b">
        <f t="shared" si="20"/>
        <v>0</v>
      </c>
      <c r="M210" s="11" t="b">
        <f t="shared" si="21"/>
        <v>0</v>
      </c>
      <c r="N210" s="8">
        <v>45309</v>
      </c>
      <c r="O210" s="8" t="s">
        <v>3877</v>
      </c>
      <c r="P210" s="7"/>
      <c r="Q210" s="7" t="b">
        <f t="shared" si="22"/>
        <v>1</v>
      </c>
      <c r="R210" s="7"/>
      <c r="S210" s="11">
        <f t="shared" si="23"/>
        <v>0</v>
      </c>
      <c r="T210" s="9"/>
    </row>
    <row r="211" spans="1:20" hidden="1" x14ac:dyDescent="0.25">
      <c r="A211" s="7">
        <v>209</v>
      </c>
      <c r="B211" s="7" t="str">
        <f t="shared" si="18"/>
        <v>B003327</v>
      </c>
      <c r="C211" s="9" t="s">
        <v>374</v>
      </c>
      <c r="D211" s="9" t="s">
        <v>172</v>
      </c>
      <c r="E211" s="9" t="s">
        <v>33</v>
      </c>
      <c r="F211" s="7" t="s">
        <v>141</v>
      </c>
      <c r="G211" s="46">
        <v>0.42</v>
      </c>
      <c r="H211" s="11">
        <f>5-2</f>
        <v>3</v>
      </c>
      <c r="I211" s="11">
        <v>3</v>
      </c>
      <c r="J211" s="11">
        <f>VLOOKUP(B211,'[1]Jan''24 (3)'!$G$4:$T$2414,14,0)</f>
        <v>1.26</v>
      </c>
      <c r="K211" s="11">
        <f t="shared" si="19"/>
        <v>-1.74</v>
      </c>
      <c r="L211" s="11" t="b">
        <f t="shared" si="20"/>
        <v>0</v>
      </c>
      <c r="M211" s="11" t="b">
        <f t="shared" si="21"/>
        <v>0</v>
      </c>
      <c r="N211" s="8">
        <v>45310</v>
      </c>
      <c r="O211" s="8" t="s">
        <v>3873</v>
      </c>
      <c r="P211" s="7"/>
      <c r="Q211" s="7" t="b">
        <f t="shared" si="22"/>
        <v>1</v>
      </c>
      <c r="R211" s="7"/>
      <c r="S211" s="11">
        <f t="shared" si="23"/>
        <v>0</v>
      </c>
      <c r="T211" s="9" t="s">
        <v>3969</v>
      </c>
    </row>
    <row r="212" spans="1:20" hidden="1" x14ac:dyDescent="0.25">
      <c r="A212" s="7">
        <v>210</v>
      </c>
      <c r="B212" s="7" t="str">
        <f t="shared" si="18"/>
        <v>127754019</v>
      </c>
      <c r="C212" s="9">
        <v>127754019</v>
      </c>
      <c r="D212" s="9" t="s">
        <v>2210</v>
      </c>
      <c r="E212" s="9" t="s">
        <v>33</v>
      </c>
      <c r="F212" s="7" t="s">
        <v>141</v>
      </c>
      <c r="G212" s="46">
        <v>0.27</v>
      </c>
      <c r="H212" s="11">
        <v>9</v>
      </c>
      <c r="I212" s="11">
        <v>9</v>
      </c>
      <c r="J212" s="11">
        <f>VLOOKUP(B212,'[1]Jan''24 (3)'!$G$4:$T$2414,14,0)</f>
        <v>2.4300000000000002</v>
      </c>
      <c r="K212" s="11">
        <f t="shared" si="19"/>
        <v>-6.57</v>
      </c>
      <c r="L212" s="11" t="b">
        <f t="shared" si="20"/>
        <v>0</v>
      </c>
      <c r="M212" s="11" t="b">
        <f t="shared" si="21"/>
        <v>0</v>
      </c>
      <c r="N212" s="8">
        <v>45310</v>
      </c>
      <c r="O212" s="8" t="s">
        <v>3877</v>
      </c>
      <c r="P212" s="7"/>
      <c r="Q212" s="7" t="b">
        <f t="shared" si="22"/>
        <v>1</v>
      </c>
      <c r="R212" s="7"/>
      <c r="S212" s="11">
        <f t="shared" si="23"/>
        <v>0</v>
      </c>
      <c r="T212" s="9"/>
    </row>
    <row r="213" spans="1:20" hidden="1" x14ac:dyDescent="0.25">
      <c r="A213" s="7">
        <v>211</v>
      </c>
      <c r="B213" s="7" t="str">
        <f t="shared" si="18"/>
        <v>3056</v>
      </c>
      <c r="C213" s="9">
        <v>3056</v>
      </c>
      <c r="D213" s="9" t="s">
        <v>2211</v>
      </c>
      <c r="E213" s="9" t="s">
        <v>33</v>
      </c>
      <c r="F213" s="7" t="s">
        <v>141</v>
      </c>
      <c r="G213" s="46">
        <v>7.0000000000000007E-2</v>
      </c>
      <c r="H213" s="11">
        <v>99</v>
      </c>
      <c r="I213" s="11">
        <v>99</v>
      </c>
      <c r="J213" s="11">
        <f>VLOOKUP(B213,'[1]Jan''24 (3)'!$G$4:$T$2414,14,0)</f>
        <v>6.9300000000000006</v>
      </c>
      <c r="K213" s="11">
        <f t="shared" si="19"/>
        <v>-92.07</v>
      </c>
      <c r="L213" s="11" t="b">
        <f t="shared" si="20"/>
        <v>0</v>
      </c>
      <c r="M213" s="11" t="b">
        <f t="shared" si="21"/>
        <v>0</v>
      </c>
      <c r="N213" s="8">
        <v>45309</v>
      </c>
      <c r="O213" s="8" t="s">
        <v>3877</v>
      </c>
      <c r="P213" s="7"/>
      <c r="Q213" s="7" t="b">
        <f t="shared" si="22"/>
        <v>1</v>
      </c>
      <c r="R213" s="7"/>
      <c r="S213" s="11">
        <f t="shared" si="23"/>
        <v>0</v>
      </c>
      <c r="T213" s="9"/>
    </row>
    <row r="214" spans="1:20" hidden="1" x14ac:dyDescent="0.25">
      <c r="A214" s="7">
        <v>212</v>
      </c>
      <c r="B214" s="7" t="str">
        <f t="shared" si="18"/>
        <v>109404</v>
      </c>
      <c r="C214" s="9">
        <v>109404</v>
      </c>
      <c r="D214" s="9" t="s">
        <v>2212</v>
      </c>
      <c r="E214" s="9" t="s">
        <v>33</v>
      </c>
      <c r="F214" s="7" t="s">
        <v>141</v>
      </c>
      <c r="G214" s="46">
        <v>0.17</v>
      </c>
      <c r="H214" s="11">
        <v>9</v>
      </c>
      <c r="I214" s="11">
        <v>9</v>
      </c>
      <c r="J214" s="11">
        <f>VLOOKUP(B214,'[1]Jan''24 (3)'!$G$4:$T$2414,14,0)</f>
        <v>1.53</v>
      </c>
      <c r="K214" s="11">
        <f t="shared" si="19"/>
        <v>-7.47</v>
      </c>
      <c r="L214" s="11" t="b">
        <f t="shared" si="20"/>
        <v>0</v>
      </c>
      <c r="M214" s="11" t="b">
        <f t="shared" si="21"/>
        <v>0</v>
      </c>
      <c r="N214" s="8">
        <v>45310</v>
      </c>
      <c r="O214" s="8" t="s">
        <v>3873</v>
      </c>
      <c r="P214" s="7"/>
      <c r="Q214" s="7" t="b">
        <f t="shared" si="22"/>
        <v>1</v>
      </c>
      <c r="R214" s="7"/>
      <c r="S214" s="11">
        <f t="shared" si="23"/>
        <v>0</v>
      </c>
      <c r="T214" s="9"/>
    </row>
    <row r="215" spans="1:20" hidden="1" x14ac:dyDescent="0.25">
      <c r="A215" s="7">
        <v>213</v>
      </c>
      <c r="B215" s="7" t="str">
        <f t="shared" si="18"/>
        <v>60565</v>
      </c>
      <c r="C215" s="9">
        <v>60565</v>
      </c>
      <c r="D215" s="9" t="s">
        <v>2213</v>
      </c>
      <c r="E215" s="9" t="s">
        <v>33</v>
      </c>
      <c r="F215" s="7" t="s">
        <v>141</v>
      </c>
      <c r="G215" s="46">
        <v>0.12</v>
      </c>
      <c r="H215" s="11">
        <v>9</v>
      </c>
      <c r="I215" s="11">
        <v>9</v>
      </c>
      <c r="J215" s="11">
        <f>VLOOKUP(B215,'[1]Jan''24 (3)'!$G$4:$T$2414,14,0)</f>
        <v>1.08</v>
      </c>
      <c r="K215" s="11">
        <f t="shared" si="19"/>
        <v>-7.92</v>
      </c>
      <c r="L215" s="11" t="b">
        <f t="shared" si="20"/>
        <v>0</v>
      </c>
      <c r="M215" s="11" t="b">
        <f t="shared" si="21"/>
        <v>0</v>
      </c>
      <c r="N215" s="8">
        <v>45309</v>
      </c>
      <c r="O215" s="8" t="s">
        <v>3877</v>
      </c>
      <c r="P215" s="7"/>
      <c r="Q215" s="7" t="b">
        <f t="shared" si="22"/>
        <v>1</v>
      </c>
      <c r="R215" s="7"/>
      <c r="S215" s="11">
        <f t="shared" si="23"/>
        <v>0</v>
      </c>
      <c r="T215" s="9"/>
    </row>
    <row r="216" spans="1:20" hidden="1" x14ac:dyDescent="0.25">
      <c r="A216" s="7">
        <v>214</v>
      </c>
      <c r="B216" s="7" t="str">
        <f t="shared" si="18"/>
        <v>31122</v>
      </c>
      <c r="C216" s="9">
        <v>31122</v>
      </c>
      <c r="D216" s="9" t="s">
        <v>2214</v>
      </c>
      <c r="E216" s="9" t="s">
        <v>33</v>
      </c>
      <c r="F216" s="7" t="s">
        <v>141</v>
      </c>
      <c r="G216" s="46">
        <v>0.1</v>
      </c>
      <c r="H216" s="11">
        <v>10</v>
      </c>
      <c r="I216" s="11">
        <v>10</v>
      </c>
      <c r="J216" s="11">
        <f>VLOOKUP(B216,'[1]Jan''24 (3)'!$G$4:$T$2414,14,0)</f>
        <v>1</v>
      </c>
      <c r="K216" s="11">
        <f t="shared" si="19"/>
        <v>-9</v>
      </c>
      <c r="L216" s="11" t="b">
        <f t="shared" si="20"/>
        <v>0</v>
      </c>
      <c r="M216" s="11" t="b">
        <f t="shared" si="21"/>
        <v>0</v>
      </c>
      <c r="N216" s="8">
        <v>45309</v>
      </c>
      <c r="O216" s="8" t="s">
        <v>3877</v>
      </c>
      <c r="P216" s="7"/>
      <c r="Q216" s="7" t="b">
        <f t="shared" si="22"/>
        <v>1</v>
      </c>
      <c r="R216" s="7"/>
      <c r="S216" s="11">
        <f t="shared" si="23"/>
        <v>0</v>
      </c>
      <c r="T216" s="9"/>
    </row>
    <row r="217" spans="1:20" hidden="1" x14ac:dyDescent="0.25">
      <c r="A217" s="7">
        <v>215</v>
      </c>
      <c r="B217" s="7" t="str">
        <f t="shared" si="18"/>
        <v>48197</v>
      </c>
      <c r="C217" s="9">
        <v>48197</v>
      </c>
      <c r="D217" s="9" t="s">
        <v>2215</v>
      </c>
      <c r="E217" s="9" t="s">
        <v>33</v>
      </c>
      <c r="F217" s="7" t="s">
        <v>141</v>
      </c>
      <c r="G217" s="46">
        <v>0.06</v>
      </c>
      <c r="H217" s="11">
        <v>100</v>
      </c>
      <c r="I217" s="11">
        <v>100</v>
      </c>
      <c r="J217" s="11">
        <f>VLOOKUP(B217,'[1]Jan''24 (3)'!$G$4:$T$2414,14,0)</f>
        <v>6</v>
      </c>
      <c r="K217" s="11">
        <f t="shared" si="19"/>
        <v>-94</v>
      </c>
      <c r="L217" s="11" t="b">
        <f t="shared" si="20"/>
        <v>0</v>
      </c>
      <c r="M217" s="11" t="b">
        <f t="shared" si="21"/>
        <v>0</v>
      </c>
      <c r="N217" s="8">
        <v>45310</v>
      </c>
      <c r="O217" s="8" t="s">
        <v>3873</v>
      </c>
      <c r="P217" s="7"/>
      <c r="Q217" s="7" t="b">
        <f t="shared" si="22"/>
        <v>1</v>
      </c>
      <c r="R217" s="7"/>
      <c r="S217" s="11">
        <f t="shared" si="23"/>
        <v>0</v>
      </c>
      <c r="T217" s="9"/>
    </row>
    <row r="218" spans="1:20" hidden="1" x14ac:dyDescent="0.25">
      <c r="A218" s="7">
        <v>216</v>
      </c>
      <c r="B218" s="7" t="str">
        <f t="shared" si="18"/>
        <v>567899</v>
      </c>
      <c r="C218" s="9">
        <v>567899</v>
      </c>
      <c r="D218" s="9" t="s">
        <v>2216</v>
      </c>
      <c r="E218" s="9" t="s">
        <v>33</v>
      </c>
      <c r="F218" s="7" t="s">
        <v>141</v>
      </c>
      <c r="G218" s="46">
        <v>0.12</v>
      </c>
      <c r="H218" s="11">
        <v>10</v>
      </c>
      <c r="I218" s="11">
        <v>10</v>
      </c>
      <c r="J218" s="11">
        <f>VLOOKUP(B218,'[1]Jan''24 (3)'!$G$4:$T$2414,14,0)</f>
        <v>1.2</v>
      </c>
      <c r="K218" s="11">
        <f t="shared" si="19"/>
        <v>-8.8000000000000007</v>
      </c>
      <c r="L218" s="11" t="b">
        <f t="shared" si="20"/>
        <v>0</v>
      </c>
      <c r="M218" s="11" t="b">
        <f t="shared" si="21"/>
        <v>0</v>
      </c>
      <c r="N218" s="8">
        <v>45309</v>
      </c>
      <c r="O218" s="8" t="s">
        <v>3877</v>
      </c>
      <c r="P218" s="7"/>
      <c r="Q218" s="7" t="b">
        <f t="shared" si="22"/>
        <v>1</v>
      </c>
      <c r="R218" s="7"/>
      <c r="S218" s="11">
        <f t="shared" si="23"/>
        <v>0</v>
      </c>
      <c r="T218" s="9"/>
    </row>
    <row r="219" spans="1:20" hidden="1" x14ac:dyDescent="0.25">
      <c r="A219" s="7">
        <v>217</v>
      </c>
      <c r="B219" s="7" t="str">
        <f t="shared" si="18"/>
        <v>197071</v>
      </c>
      <c r="C219" s="9">
        <v>197071</v>
      </c>
      <c r="D219" s="9" t="s">
        <v>2217</v>
      </c>
      <c r="E219" s="9" t="s">
        <v>33</v>
      </c>
      <c r="F219" s="7" t="s">
        <v>141</v>
      </c>
      <c r="G219" s="46">
        <v>0.18</v>
      </c>
      <c r="H219" s="11">
        <v>42</v>
      </c>
      <c r="I219" s="11">
        <v>42</v>
      </c>
      <c r="J219" s="11">
        <f>VLOOKUP(B219,'[1]Jan''24 (3)'!$G$4:$T$2414,14,0)</f>
        <v>7.56</v>
      </c>
      <c r="K219" s="11">
        <f t="shared" si="19"/>
        <v>-34.44</v>
      </c>
      <c r="L219" s="11" t="b">
        <f t="shared" si="20"/>
        <v>0</v>
      </c>
      <c r="M219" s="11" t="b">
        <f t="shared" si="21"/>
        <v>0</v>
      </c>
      <c r="N219" s="8">
        <v>45309</v>
      </c>
      <c r="O219" s="8" t="s">
        <v>3877</v>
      </c>
      <c r="P219" s="7"/>
      <c r="Q219" s="7" t="b">
        <f t="shared" si="22"/>
        <v>1</v>
      </c>
      <c r="R219" s="7"/>
      <c r="S219" s="11">
        <f t="shared" si="23"/>
        <v>0</v>
      </c>
      <c r="T219" s="9"/>
    </row>
    <row r="220" spans="1:20" hidden="1" x14ac:dyDescent="0.25">
      <c r="A220" s="7">
        <v>218</v>
      </c>
      <c r="B220" s="7" t="str">
        <f t="shared" si="18"/>
        <v>B024532</v>
      </c>
      <c r="C220" s="9" t="s">
        <v>375</v>
      </c>
      <c r="D220" s="9" t="s">
        <v>2218</v>
      </c>
      <c r="E220" s="9" t="s">
        <v>33</v>
      </c>
      <c r="F220" s="7" t="s">
        <v>141</v>
      </c>
      <c r="G220" s="46">
        <v>4.45</v>
      </c>
      <c r="H220" s="11">
        <v>3</v>
      </c>
      <c r="I220" s="11">
        <v>3</v>
      </c>
      <c r="J220" s="11">
        <f>VLOOKUP(B220,'[1]Jan''24 (3)'!$G$4:$T$2414,14,0)</f>
        <v>13.350000000000001</v>
      </c>
      <c r="K220" s="11">
        <f t="shared" si="19"/>
        <v>10.350000000000001</v>
      </c>
      <c r="L220" s="11" t="b">
        <f t="shared" si="20"/>
        <v>0</v>
      </c>
      <c r="M220" s="11" t="b">
        <f t="shared" si="21"/>
        <v>0</v>
      </c>
      <c r="N220" s="8">
        <v>45309</v>
      </c>
      <c r="O220" s="8" t="s">
        <v>3873</v>
      </c>
      <c r="P220" s="7"/>
      <c r="Q220" s="7" t="b">
        <f t="shared" si="22"/>
        <v>1</v>
      </c>
      <c r="R220" s="7"/>
      <c r="S220" s="11">
        <f t="shared" si="23"/>
        <v>0</v>
      </c>
      <c r="T220" s="9"/>
    </row>
    <row r="221" spans="1:20" hidden="1" x14ac:dyDescent="0.25">
      <c r="A221" s="7">
        <v>219</v>
      </c>
      <c r="B221" s="7" t="str">
        <f t="shared" si="18"/>
        <v>B074539</v>
      </c>
      <c r="C221" s="9" t="s">
        <v>376</v>
      </c>
      <c r="D221" s="9" t="s">
        <v>2219</v>
      </c>
      <c r="E221" s="9" t="s">
        <v>33</v>
      </c>
      <c r="F221" s="7" t="s">
        <v>141</v>
      </c>
      <c r="G221" s="46">
        <v>0.03</v>
      </c>
      <c r="H221" s="11">
        <v>5</v>
      </c>
      <c r="I221" s="11">
        <v>5</v>
      </c>
      <c r="J221" s="11">
        <f>VLOOKUP(B221,'[1]Jan''24 (3)'!$G$4:$T$2414,14,0)</f>
        <v>0.15</v>
      </c>
      <c r="K221" s="11">
        <f t="shared" si="19"/>
        <v>-4.8499999999999996</v>
      </c>
      <c r="L221" s="11" t="b">
        <f t="shared" si="20"/>
        <v>0</v>
      </c>
      <c r="M221" s="11" t="b">
        <f t="shared" si="21"/>
        <v>0</v>
      </c>
      <c r="N221" s="8">
        <v>45309</v>
      </c>
      <c r="O221" s="8" t="s">
        <v>3877</v>
      </c>
      <c r="P221" s="7"/>
      <c r="Q221" s="7" t="b">
        <f t="shared" si="22"/>
        <v>1</v>
      </c>
      <c r="R221" s="7"/>
      <c r="S221" s="11">
        <f t="shared" si="23"/>
        <v>0</v>
      </c>
      <c r="T221" s="9"/>
    </row>
    <row r="222" spans="1:20" hidden="1" x14ac:dyDescent="0.25">
      <c r="A222" s="7">
        <v>220</v>
      </c>
      <c r="B222" s="7" t="str">
        <f t="shared" si="18"/>
        <v>E43506180</v>
      </c>
      <c r="C222" s="9" t="s">
        <v>377</v>
      </c>
      <c r="D222" s="9" t="s">
        <v>2220</v>
      </c>
      <c r="E222" s="9" t="s">
        <v>33</v>
      </c>
      <c r="F222" s="7" t="s">
        <v>141</v>
      </c>
      <c r="G222" s="46">
        <v>0.65</v>
      </c>
      <c r="H222" s="11">
        <v>17</v>
      </c>
      <c r="I222" s="11">
        <f>16+1</f>
        <v>17</v>
      </c>
      <c r="J222" s="11">
        <f>VLOOKUP(B222,'[1]Jan''24 (3)'!$G$4:$T$2414,14,0)</f>
        <v>11.05</v>
      </c>
      <c r="K222" s="11">
        <f t="shared" si="19"/>
        <v>-5.9499999999999993</v>
      </c>
      <c r="L222" s="11" t="b">
        <f t="shared" si="20"/>
        <v>0</v>
      </c>
      <c r="M222" s="11" t="b">
        <f t="shared" si="21"/>
        <v>0</v>
      </c>
      <c r="N222" s="57">
        <v>45310</v>
      </c>
      <c r="O222" s="8" t="s">
        <v>3873</v>
      </c>
      <c r="P222" s="7"/>
      <c r="Q222" s="7" t="b">
        <f t="shared" si="22"/>
        <v>1</v>
      </c>
      <c r="R222" s="7"/>
      <c r="S222" s="11">
        <f t="shared" si="23"/>
        <v>0</v>
      </c>
      <c r="T222" s="9"/>
    </row>
    <row r="223" spans="1:20" hidden="1" x14ac:dyDescent="0.25">
      <c r="A223" s="7">
        <v>221</v>
      </c>
      <c r="B223" s="7" t="str">
        <f t="shared" si="18"/>
        <v>E43506182</v>
      </c>
      <c r="C223" s="9" t="s">
        <v>378</v>
      </c>
      <c r="D223" s="9" t="s">
        <v>2221</v>
      </c>
      <c r="E223" s="9" t="s">
        <v>33</v>
      </c>
      <c r="F223" s="7" t="s">
        <v>141</v>
      </c>
      <c r="G223" s="46">
        <v>0.94</v>
      </c>
      <c r="H223" s="11">
        <v>12</v>
      </c>
      <c r="I223" s="11">
        <v>12</v>
      </c>
      <c r="J223" s="11">
        <f>VLOOKUP(B223,'[1]Jan''24 (3)'!$G$4:$T$2414,14,0)</f>
        <v>11.28</v>
      </c>
      <c r="K223" s="11">
        <f t="shared" si="19"/>
        <v>-0.72000000000000064</v>
      </c>
      <c r="L223" s="11" t="b">
        <f t="shared" si="20"/>
        <v>0</v>
      </c>
      <c r="M223" s="11" t="b">
        <f t="shared" si="21"/>
        <v>0</v>
      </c>
      <c r="N223" s="8">
        <v>45308</v>
      </c>
      <c r="O223" s="8" t="s">
        <v>3877</v>
      </c>
      <c r="P223" s="7"/>
      <c r="Q223" s="7" t="b">
        <f t="shared" si="22"/>
        <v>1</v>
      </c>
      <c r="R223" s="7"/>
      <c r="S223" s="11">
        <f t="shared" si="23"/>
        <v>0</v>
      </c>
      <c r="T223" s="9"/>
    </row>
    <row r="224" spans="1:20" hidden="1" x14ac:dyDescent="0.25">
      <c r="A224" s="7">
        <v>222</v>
      </c>
      <c r="B224" s="7" t="str">
        <f t="shared" si="18"/>
        <v>E43506183</v>
      </c>
      <c r="C224" s="9" t="s">
        <v>379</v>
      </c>
      <c r="D224" s="9" t="s">
        <v>2222</v>
      </c>
      <c r="E224" s="9" t="s">
        <v>33</v>
      </c>
      <c r="F224" s="7" t="s">
        <v>141</v>
      </c>
      <c r="G224" s="46">
        <v>0.94</v>
      </c>
      <c r="H224" s="11">
        <v>20</v>
      </c>
      <c r="I224" s="11">
        <v>20</v>
      </c>
      <c r="J224" s="11">
        <f>VLOOKUP(B224,'[1]Jan''24 (3)'!$G$4:$T$2414,14,0)</f>
        <v>18.799999999999997</v>
      </c>
      <c r="K224" s="11">
        <f t="shared" si="19"/>
        <v>-1.2000000000000028</v>
      </c>
      <c r="L224" s="11" t="b">
        <f t="shared" si="20"/>
        <v>0</v>
      </c>
      <c r="M224" s="11" t="b">
        <f t="shared" si="21"/>
        <v>0</v>
      </c>
      <c r="N224" s="8">
        <v>45308</v>
      </c>
      <c r="O224" s="8" t="s">
        <v>3877</v>
      </c>
      <c r="P224" s="7"/>
      <c r="Q224" s="7" t="b">
        <f t="shared" si="22"/>
        <v>1</v>
      </c>
      <c r="R224" s="7"/>
      <c r="S224" s="11">
        <f t="shared" si="23"/>
        <v>0</v>
      </c>
      <c r="T224" s="9"/>
    </row>
    <row r="225" spans="1:20" hidden="1" x14ac:dyDescent="0.25">
      <c r="A225" s="7">
        <v>223</v>
      </c>
      <c r="B225" s="7" t="str">
        <f t="shared" si="18"/>
        <v>E43506181</v>
      </c>
      <c r="C225" s="9" t="s">
        <v>380</v>
      </c>
      <c r="D225" s="9" t="s">
        <v>2223</v>
      </c>
      <c r="E225" s="9" t="s">
        <v>33</v>
      </c>
      <c r="F225" s="7" t="s">
        <v>141</v>
      </c>
      <c r="G225" s="46">
        <v>0.72</v>
      </c>
      <c r="H225" s="11">
        <v>44</v>
      </c>
      <c r="I225" s="11">
        <v>44</v>
      </c>
      <c r="J225" s="11">
        <f>VLOOKUP(B225,'[1]Jan''24 (3)'!$G$4:$T$2414,14,0)</f>
        <v>31.68</v>
      </c>
      <c r="K225" s="11">
        <f t="shared" si="19"/>
        <v>-12.32</v>
      </c>
      <c r="L225" s="11" t="b">
        <f t="shared" si="20"/>
        <v>0</v>
      </c>
      <c r="M225" s="11" t="b">
        <f t="shared" si="21"/>
        <v>0</v>
      </c>
      <c r="N225" s="8">
        <v>45308</v>
      </c>
      <c r="O225" s="8" t="s">
        <v>3877</v>
      </c>
      <c r="P225" s="7"/>
      <c r="Q225" s="7" t="b">
        <f t="shared" si="22"/>
        <v>1</v>
      </c>
      <c r="R225" s="7"/>
      <c r="S225" s="11">
        <f t="shared" si="23"/>
        <v>0</v>
      </c>
      <c r="T225" s="9"/>
    </row>
    <row r="226" spans="1:20" hidden="1" x14ac:dyDescent="0.25">
      <c r="A226" s="7">
        <v>224</v>
      </c>
      <c r="B226" s="7" t="str">
        <f t="shared" si="18"/>
        <v>E500575545</v>
      </c>
      <c r="C226" s="9" t="s">
        <v>381</v>
      </c>
      <c r="D226" s="9" t="s">
        <v>2224</v>
      </c>
      <c r="E226" s="9" t="s">
        <v>33</v>
      </c>
      <c r="F226" s="7" t="s">
        <v>141</v>
      </c>
      <c r="G226" s="46">
        <v>0.41</v>
      </c>
      <c r="H226" s="11">
        <v>1</v>
      </c>
      <c r="I226" s="53">
        <v>2</v>
      </c>
      <c r="J226" s="11">
        <f>VLOOKUP(B226,'[1]Jan''24 (3)'!$G$4:$T$2414,14,0)</f>
        <v>0.82</v>
      </c>
      <c r="K226" s="11">
        <f t="shared" si="19"/>
        <v>-1.1800000000000002</v>
      </c>
      <c r="L226" s="11" t="b">
        <f t="shared" si="20"/>
        <v>0</v>
      </c>
      <c r="M226" s="11" t="b">
        <f t="shared" si="21"/>
        <v>0</v>
      </c>
      <c r="N226" s="8">
        <v>45309</v>
      </c>
      <c r="O226" s="8" t="s">
        <v>3873</v>
      </c>
      <c r="P226" s="7"/>
      <c r="Q226" s="7" t="b">
        <f t="shared" si="22"/>
        <v>0</v>
      </c>
      <c r="R226" s="7"/>
      <c r="S226" s="11">
        <f t="shared" si="23"/>
        <v>-1</v>
      </c>
      <c r="T226" s="9"/>
    </row>
    <row r="227" spans="1:20" hidden="1" x14ac:dyDescent="0.25">
      <c r="A227" s="7">
        <v>225</v>
      </c>
      <c r="B227" s="7" t="str">
        <f t="shared" si="18"/>
        <v>E5003430070</v>
      </c>
      <c r="C227" s="9" t="s">
        <v>382</v>
      </c>
      <c r="D227" s="9" t="s">
        <v>2225</v>
      </c>
      <c r="E227" s="9" t="s">
        <v>33</v>
      </c>
      <c r="F227" s="7" t="s">
        <v>141</v>
      </c>
      <c r="G227" s="46">
        <v>0.19</v>
      </c>
      <c r="H227" s="11">
        <v>8</v>
      </c>
      <c r="I227" s="11">
        <v>8</v>
      </c>
      <c r="J227" s="11">
        <f>VLOOKUP(B227,'[1]Jan''24 (3)'!$G$4:$T$2414,14,0)</f>
        <v>1.52</v>
      </c>
      <c r="K227" s="11">
        <f t="shared" si="19"/>
        <v>-6.48</v>
      </c>
      <c r="L227" s="11" t="b">
        <f t="shared" si="20"/>
        <v>0</v>
      </c>
      <c r="M227" s="11" t="b">
        <f t="shared" si="21"/>
        <v>0</v>
      </c>
      <c r="N227" s="8">
        <v>45309</v>
      </c>
      <c r="O227" s="8" t="s">
        <v>3877</v>
      </c>
      <c r="P227" s="7"/>
      <c r="Q227" s="7" t="b">
        <f t="shared" si="22"/>
        <v>1</v>
      </c>
      <c r="R227" s="7"/>
      <c r="S227" s="11">
        <f t="shared" si="23"/>
        <v>0</v>
      </c>
      <c r="T227" s="9"/>
    </row>
    <row r="228" spans="1:20" hidden="1" x14ac:dyDescent="0.25">
      <c r="A228" s="7">
        <v>226</v>
      </c>
      <c r="B228" s="7" t="str">
        <f t="shared" si="18"/>
        <v>127927R</v>
      </c>
      <c r="C228" s="9" t="s">
        <v>383</v>
      </c>
      <c r="D228" s="9" t="s">
        <v>2226</v>
      </c>
      <c r="E228" s="9" t="s">
        <v>33</v>
      </c>
      <c r="F228" s="7" t="s">
        <v>141</v>
      </c>
      <c r="G228" s="46">
        <v>0.1</v>
      </c>
      <c r="H228" s="11">
        <v>22</v>
      </c>
      <c r="I228" s="11">
        <v>22</v>
      </c>
      <c r="J228" s="11">
        <f>VLOOKUP(B228,'[1]Jan''24 (3)'!$G$4:$T$2414,14,0)</f>
        <v>2.2000000000000002</v>
      </c>
      <c r="K228" s="11">
        <f t="shared" si="19"/>
        <v>-19.8</v>
      </c>
      <c r="L228" s="11" t="b">
        <f t="shared" si="20"/>
        <v>0</v>
      </c>
      <c r="M228" s="11" t="b">
        <f t="shared" si="21"/>
        <v>0</v>
      </c>
      <c r="N228" s="8">
        <v>45309</v>
      </c>
      <c r="O228" s="8" t="s">
        <v>3877</v>
      </c>
      <c r="P228" s="7"/>
      <c r="Q228" s="7" t="b">
        <f t="shared" si="22"/>
        <v>1</v>
      </c>
      <c r="R228" s="7"/>
      <c r="S228" s="11">
        <f t="shared" si="23"/>
        <v>0</v>
      </c>
      <c r="T228" s="9"/>
    </row>
    <row r="229" spans="1:20" hidden="1" x14ac:dyDescent="0.25">
      <c r="A229" s="7">
        <v>227</v>
      </c>
      <c r="B229" s="7" t="str">
        <f t="shared" si="18"/>
        <v>1A007850</v>
      </c>
      <c r="C229" s="9" t="s">
        <v>51</v>
      </c>
      <c r="D229" s="9" t="s">
        <v>52</v>
      </c>
      <c r="E229" s="9" t="s">
        <v>33</v>
      </c>
      <c r="F229" s="7" t="s">
        <v>141</v>
      </c>
      <c r="G229" s="46">
        <v>0.91</v>
      </c>
      <c r="H229" s="11">
        <v>11</v>
      </c>
      <c r="I229" s="11">
        <v>11</v>
      </c>
      <c r="J229" s="11">
        <f>VLOOKUP(B229,'[1]Jan''24 (3)'!$G$4:$T$2414,14,0)</f>
        <v>10.01</v>
      </c>
      <c r="K229" s="11">
        <f t="shared" si="19"/>
        <v>-0.99000000000000021</v>
      </c>
      <c r="L229" s="11" t="b">
        <f t="shared" si="20"/>
        <v>0</v>
      </c>
      <c r="M229" s="11" t="b">
        <f t="shared" si="21"/>
        <v>0</v>
      </c>
      <c r="N229" s="8">
        <v>45310</v>
      </c>
      <c r="O229" s="8" t="s">
        <v>3877</v>
      </c>
      <c r="P229" s="7"/>
      <c r="Q229" s="7" t="b">
        <f t="shared" si="22"/>
        <v>1</v>
      </c>
      <c r="R229" s="7"/>
      <c r="S229" s="11">
        <f t="shared" si="23"/>
        <v>0</v>
      </c>
      <c r="T229" s="9"/>
    </row>
    <row r="230" spans="1:20" hidden="1" x14ac:dyDescent="0.25">
      <c r="A230" s="7">
        <v>228</v>
      </c>
      <c r="B230" s="7" t="str">
        <f t="shared" si="18"/>
        <v>567746G1</v>
      </c>
      <c r="C230" s="9" t="s">
        <v>384</v>
      </c>
      <c r="D230" s="9" t="s">
        <v>2227</v>
      </c>
      <c r="E230" s="9" t="s">
        <v>33</v>
      </c>
      <c r="F230" s="7" t="s">
        <v>141</v>
      </c>
      <c r="G230" s="46">
        <v>1.95</v>
      </c>
      <c r="H230" s="11">
        <v>1</v>
      </c>
      <c r="I230" s="11">
        <v>1</v>
      </c>
      <c r="J230" s="11">
        <f>VLOOKUP(B230,'[1]Jan''24 (3)'!$G$4:$T$2414,14,0)</f>
        <v>1.95</v>
      </c>
      <c r="K230" s="11">
        <f t="shared" si="19"/>
        <v>0.95</v>
      </c>
      <c r="L230" s="11" t="b">
        <f t="shared" si="20"/>
        <v>0</v>
      </c>
      <c r="M230" s="11" t="b">
        <f t="shared" si="21"/>
        <v>0</v>
      </c>
      <c r="N230" s="8">
        <v>45310</v>
      </c>
      <c r="O230" s="8" t="s">
        <v>3877</v>
      </c>
      <c r="P230" s="7"/>
      <c r="Q230" s="7" t="b">
        <f t="shared" si="22"/>
        <v>1</v>
      </c>
      <c r="R230" s="7"/>
      <c r="S230" s="11">
        <f t="shared" si="23"/>
        <v>0</v>
      </c>
      <c r="T230" s="9"/>
    </row>
    <row r="231" spans="1:20" hidden="1" x14ac:dyDescent="0.25">
      <c r="A231" s="7">
        <v>229</v>
      </c>
      <c r="B231" s="7" t="str">
        <f t="shared" si="18"/>
        <v>587671R</v>
      </c>
      <c r="C231" s="9" t="s">
        <v>385</v>
      </c>
      <c r="D231" s="9" t="s">
        <v>2228</v>
      </c>
      <c r="E231" s="9" t="s">
        <v>33</v>
      </c>
      <c r="F231" s="7" t="s">
        <v>141</v>
      </c>
      <c r="G231" s="46">
        <v>4.21</v>
      </c>
      <c r="H231" s="11">
        <v>12</v>
      </c>
      <c r="I231" s="11">
        <v>12</v>
      </c>
      <c r="J231" s="11">
        <f>VLOOKUP(B231,'[1]Jan''24 (3)'!$G$4:$T$2414,14,0)</f>
        <v>50.519999999999996</v>
      </c>
      <c r="K231" s="11">
        <f t="shared" si="19"/>
        <v>38.519999999999996</v>
      </c>
      <c r="L231" s="11" t="b">
        <f t="shared" si="20"/>
        <v>0</v>
      </c>
      <c r="M231" s="11" t="b">
        <f t="shared" si="21"/>
        <v>0</v>
      </c>
      <c r="N231" s="8">
        <v>45309</v>
      </c>
      <c r="O231" s="8" t="s">
        <v>3873</v>
      </c>
      <c r="P231" s="7"/>
      <c r="Q231" s="7" t="b">
        <f t="shared" si="22"/>
        <v>1</v>
      </c>
      <c r="R231" s="7"/>
      <c r="S231" s="11">
        <f t="shared" si="23"/>
        <v>0</v>
      </c>
      <c r="T231" s="9"/>
    </row>
    <row r="232" spans="1:20" hidden="1" x14ac:dyDescent="0.25">
      <c r="A232" s="7">
        <v>230</v>
      </c>
      <c r="B232" s="7" t="str">
        <f t="shared" si="18"/>
        <v>643772R</v>
      </c>
      <c r="C232" s="9" t="s">
        <v>386</v>
      </c>
      <c r="D232" s="9" t="s">
        <v>2229</v>
      </c>
      <c r="E232" s="9" t="s">
        <v>33</v>
      </c>
      <c r="F232" s="7" t="s">
        <v>141</v>
      </c>
      <c r="G232" s="46">
        <v>4.32</v>
      </c>
      <c r="H232" s="11">
        <v>5</v>
      </c>
      <c r="I232" s="11">
        <v>5</v>
      </c>
      <c r="J232" s="11">
        <f>VLOOKUP(B232,'[1]Jan''24 (3)'!$G$4:$T$2414,14,0)</f>
        <v>21.6</v>
      </c>
      <c r="K232" s="11">
        <f t="shared" si="19"/>
        <v>16.600000000000001</v>
      </c>
      <c r="L232" s="11" t="b">
        <f t="shared" si="20"/>
        <v>0</v>
      </c>
      <c r="M232" s="11" t="b">
        <f t="shared" si="21"/>
        <v>0</v>
      </c>
      <c r="N232" s="8">
        <v>45310</v>
      </c>
      <c r="O232" s="8" t="s">
        <v>3877</v>
      </c>
      <c r="P232" s="7"/>
      <c r="Q232" s="7" t="b">
        <f t="shared" si="22"/>
        <v>1</v>
      </c>
      <c r="R232" s="7"/>
      <c r="S232" s="11">
        <f t="shared" si="23"/>
        <v>0</v>
      </c>
      <c r="T232" s="9"/>
    </row>
    <row r="233" spans="1:20" hidden="1" x14ac:dyDescent="0.25">
      <c r="A233" s="7">
        <v>231</v>
      </c>
      <c r="B233" s="7" t="str">
        <f t="shared" si="18"/>
        <v>587616</v>
      </c>
      <c r="C233" s="9">
        <v>587616</v>
      </c>
      <c r="D233" s="9" t="s">
        <v>2230</v>
      </c>
      <c r="E233" s="9" t="s">
        <v>33</v>
      </c>
      <c r="F233" s="7" t="s">
        <v>141</v>
      </c>
      <c r="G233" s="46">
        <v>4.75</v>
      </c>
      <c r="H233" s="11">
        <v>1</v>
      </c>
      <c r="I233" s="11">
        <v>1</v>
      </c>
      <c r="J233" s="11">
        <f>VLOOKUP(B233,'[1]Jan''24 (3)'!$G$4:$T$2414,14,0)</f>
        <v>4.75</v>
      </c>
      <c r="K233" s="11">
        <f t="shared" si="19"/>
        <v>3.75</v>
      </c>
      <c r="L233" s="11" t="b">
        <f t="shared" si="20"/>
        <v>0</v>
      </c>
      <c r="M233" s="11" t="b">
        <f t="shared" si="21"/>
        <v>0</v>
      </c>
      <c r="N233" s="8">
        <v>45316</v>
      </c>
      <c r="O233" s="8" t="s">
        <v>3877</v>
      </c>
      <c r="P233" s="7"/>
      <c r="Q233" s="7" t="b">
        <f t="shared" si="22"/>
        <v>1</v>
      </c>
      <c r="R233" s="7"/>
      <c r="S233" s="11">
        <f t="shared" si="23"/>
        <v>0</v>
      </c>
      <c r="T233" s="9"/>
    </row>
    <row r="234" spans="1:20" hidden="1" x14ac:dyDescent="0.25">
      <c r="A234" s="7">
        <v>232</v>
      </c>
      <c r="B234" s="7" t="str">
        <f t="shared" si="18"/>
        <v>285536</v>
      </c>
      <c r="C234" s="9">
        <v>285536</v>
      </c>
      <c r="D234" s="9" t="s">
        <v>2231</v>
      </c>
      <c r="E234" s="9" t="s">
        <v>33</v>
      </c>
      <c r="F234" s="7" t="s">
        <v>141</v>
      </c>
      <c r="G234" s="46">
        <v>0.1</v>
      </c>
      <c r="H234" s="11">
        <v>37</v>
      </c>
      <c r="I234" s="11">
        <v>37</v>
      </c>
      <c r="J234" s="11">
        <f>VLOOKUP(B234,'[1]Jan''24 (3)'!$G$4:$T$2414,14,0)</f>
        <v>3.7</v>
      </c>
      <c r="K234" s="11">
        <f t="shared" si="19"/>
        <v>-33.299999999999997</v>
      </c>
      <c r="L234" s="11" t="b">
        <f t="shared" si="20"/>
        <v>0</v>
      </c>
      <c r="M234" s="11" t="b">
        <f t="shared" si="21"/>
        <v>0</v>
      </c>
      <c r="N234" s="8">
        <v>45309</v>
      </c>
      <c r="O234" s="8" t="s">
        <v>3877</v>
      </c>
      <c r="P234" s="7"/>
      <c r="Q234" s="7" t="b">
        <f t="shared" si="22"/>
        <v>1</v>
      </c>
      <c r="R234" s="7"/>
      <c r="S234" s="11">
        <f t="shared" si="23"/>
        <v>0</v>
      </c>
      <c r="T234" s="9"/>
    </row>
    <row r="235" spans="1:20" hidden="1" x14ac:dyDescent="0.25">
      <c r="A235" s="7">
        <v>233</v>
      </c>
      <c r="B235" s="7" t="str">
        <f t="shared" si="18"/>
        <v>485655</v>
      </c>
      <c r="C235" s="9">
        <v>485655</v>
      </c>
      <c r="D235" s="9" t="s">
        <v>2232</v>
      </c>
      <c r="E235" s="9" t="s">
        <v>33</v>
      </c>
      <c r="F235" s="7" t="s">
        <v>141</v>
      </c>
      <c r="G235" s="46">
        <v>0.1</v>
      </c>
      <c r="H235" s="11">
        <v>10</v>
      </c>
      <c r="I235" s="11">
        <f>9+1</f>
        <v>10</v>
      </c>
      <c r="J235" s="11">
        <f>VLOOKUP(B235,'[1]Jan''24 (3)'!$G$4:$T$2414,14,0)</f>
        <v>1</v>
      </c>
      <c r="K235" s="11">
        <f t="shared" si="19"/>
        <v>-9</v>
      </c>
      <c r="L235" s="11" t="b">
        <f t="shared" si="20"/>
        <v>0</v>
      </c>
      <c r="M235" s="11" t="b">
        <f t="shared" si="21"/>
        <v>0</v>
      </c>
      <c r="N235" s="8">
        <v>45313</v>
      </c>
      <c r="O235" s="8" t="s">
        <v>3877</v>
      </c>
      <c r="P235" s="7"/>
      <c r="Q235" s="7" t="b">
        <f t="shared" si="22"/>
        <v>1</v>
      </c>
      <c r="R235" s="7"/>
      <c r="S235" s="11">
        <f t="shared" si="23"/>
        <v>0</v>
      </c>
      <c r="T235" s="9"/>
    </row>
    <row r="236" spans="1:20" hidden="1" x14ac:dyDescent="0.25">
      <c r="A236" s="7">
        <v>234</v>
      </c>
      <c r="B236" s="7" t="str">
        <f t="shared" si="18"/>
        <v>1A005421</v>
      </c>
      <c r="C236" s="9" t="s">
        <v>387</v>
      </c>
      <c r="D236" s="9" t="s">
        <v>2233</v>
      </c>
      <c r="E236" s="9" t="s">
        <v>33</v>
      </c>
      <c r="F236" s="7" t="s">
        <v>141</v>
      </c>
      <c r="G236" s="46">
        <v>2.0499999999999998</v>
      </c>
      <c r="H236" s="11">
        <v>2</v>
      </c>
      <c r="I236" s="11">
        <v>2</v>
      </c>
      <c r="J236" s="11">
        <f>VLOOKUP(B236,'[1]Jan''24 (3)'!$G$4:$T$2414,14,0)</f>
        <v>4.0999999999999996</v>
      </c>
      <c r="K236" s="11">
        <f t="shared" si="19"/>
        <v>2.0999999999999996</v>
      </c>
      <c r="L236" s="11" t="b">
        <f t="shared" si="20"/>
        <v>0</v>
      </c>
      <c r="M236" s="11" t="b">
        <f t="shared" si="21"/>
        <v>0</v>
      </c>
      <c r="N236" s="8">
        <v>45308</v>
      </c>
      <c r="O236" s="8" t="s">
        <v>3877</v>
      </c>
      <c r="P236" s="7"/>
      <c r="Q236" s="7" t="b">
        <f t="shared" si="22"/>
        <v>1</v>
      </c>
      <c r="R236" s="7"/>
      <c r="S236" s="11">
        <f t="shared" si="23"/>
        <v>0</v>
      </c>
      <c r="T236" s="9"/>
    </row>
    <row r="237" spans="1:20" hidden="1" x14ac:dyDescent="0.25">
      <c r="A237" s="7">
        <v>235</v>
      </c>
      <c r="B237" s="7" t="str">
        <f t="shared" si="18"/>
        <v>B015043</v>
      </c>
      <c r="C237" s="9" t="s">
        <v>388</v>
      </c>
      <c r="D237" s="9" t="s">
        <v>2234</v>
      </c>
      <c r="E237" s="9" t="s">
        <v>33</v>
      </c>
      <c r="F237" s="7" t="s">
        <v>141</v>
      </c>
      <c r="G237" s="46">
        <v>1</v>
      </c>
      <c r="H237" s="11">
        <v>3</v>
      </c>
      <c r="I237" s="11">
        <v>3</v>
      </c>
      <c r="J237" s="11">
        <f>VLOOKUP(B237,'[1]Jan''24 (3)'!$G$4:$T$2414,14,0)</f>
        <v>3</v>
      </c>
      <c r="K237" s="11">
        <f t="shared" si="19"/>
        <v>0</v>
      </c>
      <c r="L237" s="11" t="b">
        <f t="shared" si="20"/>
        <v>1</v>
      </c>
      <c r="M237" s="11" t="b">
        <f t="shared" si="21"/>
        <v>0</v>
      </c>
      <c r="N237" s="8">
        <v>45309</v>
      </c>
      <c r="O237" s="8" t="s">
        <v>3873</v>
      </c>
      <c r="P237" s="7"/>
      <c r="Q237" s="7" t="b">
        <f t="shared" si="22"/>
        <v>1</v>
      </c>
      <c r="R237" s="7"/>
      <c r="S237" s="11">
        <f t="shared" si="23"/>
        <v>0</v>
      </c>
      <c r="T237" s="9"/>
    </row>
    <row r="238" spans="1:20" hidden="1" x14ac:dyDescent="0.25">
      <c r="A238" s="7">
        <v>236</v>
      </c>
      <c r="B238" s="7" t="str">
        <f t="shared" si="18"/>
        <v>107871</v>
      </c>
      <c r="C238" s="9">
        <v>107871</v>
      </c>
      <c r="D238" s="9" t="s">
        <v>2235</v>
      </c>
      <c r="E238" s="9" t="s">
        <v>33</v>
      </c>
      <c r="F238" s="7" t="s">
        <v>141</v>
      </c>
      <c r="G238" s="46">
        <v>0.21</v>
      </c>
      <c r="H238" s="11">
        <v>25</v>
      </c>
      <c r="I238" s="11">
        <v>25</v>
      </c>
      <c r="J238" s="11">
        <f>VLOOKUP(B238,'[1]Jan''24 (3)'!$G$4:$T$2414,14,0)</f>
        <v>5.25</v>
      </c>
      <c r="K238" s="11">
        <f t="shared" si="19"/>
        <v>-19.75</v>
      </c>
      <c r="L238" s="11" t="b">
        <f t="shared" si="20"/>
        <v>0</v>
      </c>
      <c r="M238" s="11" t="b">
        <f t="shared" si="21"/>
        <v>0</v>
      </c>
      <c r="N238" s="8">
        <v>45309</v>
      </c>
      <c r="O238" s="8" t="s">
        <v>3873</v>
      </c>
      <c r="P238" s="7"/>
      <c r="Q238" s="7" t="b">
        <f t="shared" si="22"/>
        <v>1</v>
      </c>
      <c r="R238" s="7"/>
      <c r="S238" s="11">
        <f t="shared" si="23"/>
        <v>0</v>
      </c>
      <c r="T238" s="9"/>
    </row>
    <row r="239" spans="1:20" hidden="1" x14ac:dyDescent="0.25">
      <c r="A239" s="7">
        <v>237</v>
      </c>
      <c r="B239" s="7" t="str">
        <f t="shared" si="18"/>
        <v>120164019</v>
      </c>
      <c r="C239" s="9">
        <v>120164019</v>
      </c>
      <c r="D239" s="9" t="s">
        <v>2236</v>
      </c>
      <c r="E239" s="9" t="s">
        <v>33</v>
      </c>
      <c r="F239" s="7" t="s">
        <v>141</v>
      </c>
      <c r="G239" s="46">
        <v>0.09</v>
      </c>
      <c r="H239" s="11">
        <v>48</v>
      </c>
      <c r="I239" s="11">
        <v>48</v>
      </c>
      <c r="J239" s="11">
        <f>VLOOKUP(B239,'[1]Jan''24 (3)'!$G$4:$T$2414,14,0)</f>
        <v>4.32</v>
      </c>
      <c r="K239" s="11">
        <f t="shared" si="19"/>
        <v>-43.68</v>
      </c>
      <c r="L239" s="11" t="b">
        <f t="shared" si="20"/>
        <v>0</v>
      </c>
      <c r="M239" s="11" t="b">
        <f t="shared" si="21"/>
        <v>0</v>
      </c>
      <c r="N239" s="8">
        <v>45310</v>
      </c>
      <c r="O239" s="8" t="s">
        <v>3873</v>
      </c>
      <c r="P239" s="7"/>
      <c r="Q239" s="7" t="b">
        <f t="shared" si="22"/>
        <v>1</v>
      </c>
      <c r="R239" s="7"/>
      <c r="S239" s="11">
        <f t="shared" si="23"/>
        <v>0</v>
      </c>
      <c r="T239" s="9"/>
    </row>
    <row r="240" spans="1:20" hidden="1" x14ac:dyDescent="0.25">
      <c r="A240" s="7">
        <v>238</v>
      </c>
      <c r="B240" s="7" t="str">
        <f t="shared" si="18"/>
        <v>1A002661</v>
      </c>
      <c r="C240" s="9" t="s">
        <v>389</v>
      </c>
      <c r="D240" s="9" t="s">
        <v>2237</v>
      </c>
      <c r="E240" s="9" t="s">
        <v>33</v>
      </c>
      <c r="F240" s="7" t="s">
        <v>141</v>
      </c>
      <c r="G240" s="46">
        <v>0.15</v>
      </c>
      <c r="H240" s="11">
        <f>17-5-6-1</f>
        <v>5</v>
      </c>
      <c r="I240" s="11">
        <v>5</v>
      </c>
      <c r="J240" s="11">
        <f>VLOOKUP(B240,'[1]Jan''24 (3)'!$G$4:$T$2414,14,0)</f>
        <v>0.75</v>
      </c>
      <c r="K240" s="11">
        <f t="shared" si="19"/>
        <v>-4.25</v>
      </c>
      <c r="L240" s="11" t="b">
        <f t="shared" si="20"/>
        <v>0</v>
      </c>
      <c r="M240" s="11" t="b">
        <f t="shared" si="21"/>
        <v>0</v>
      </c>
      <c r="N240" s="8">
        <v>45310</v>
      </c>
      <c r="O240" s="8" t="s">
        <v>3873</v>
      </c>
      <c r="P240" s="7"/>
      <c r="Q240" s="7" t="b">
        <f t="shared" si="22"/>
        <v>1</v>
      </c>
      <c r="R240" s="7"/>
      <c r="S240" s="11">
        <f t="shared" si="23"/>
        <v>0</v>
      </c>
      <c r="T240" s="9" t="s">
        <v>3970</v>
      </c>
    </row>
    <row r="241" spans="1:20" hidden="1" x14ac:dyDescent="0.25">
      <c r="A241" s="7">
        <v>239</v>
      </c>
      <c r="B241" s="7" t="str">
        <f t="shared" si="18"/>
        <v>B003328</v>
      </c>
      <c r="C241" s="9" t="s">
        <v>53</v>
      </c>
      <c r="D241" s="9" t="s">
        <v>54</v>
      </c>
      <c r="E241" s="9" t="s">
        <v>33</v>
      </c>
      <c r="F241" s="7" t="s">
        <v>141</v>
      </c>
      <c r="G241" s="46">
        <v>2.0299999999999998</v>
      </c>
      <c r="H241" s="11">
        <v>1</v>
      </c>
      <c r="I241" s="11">
        <v>1</v>
      </c>
      <c r="J241" s="11">
        <f>VLOOKUP(B241,'[1]Jan''24 (3)'!$G$4:$T$2414,14,0)</f>
        <v>2.0299999999999998</v>
      </c>
      <c r="K241" s="11">
        <f t="shared" si="19"/>
        <v>1.0299999999999998</v>
      </c>
      <c r="L241" s="11" t="b">
        <f t="shared" si="20"/>
        <v>0</v>
      </c>
      <c r="M241" s="11" t="b">
        <f t="shared" si="21"/>
        <v>0</v>
      </c>
      <c r="N241" s="8">
        <v>45308</v>
      </c>
      <c r="O241" s="8" t="s">
        <v>3877</v>
      </c>
      <c r="P241" s="7"/>
      <c r="Q241" s="7" t="b">
        <f t="shared" si="22"/>
        <v>1</v>
      </c>
      <c r="R241" s="7"/>
      <c r="S241" s="11">
        <f t="shared" si="23"/>
        <v>0</v>
      </c>
      <c r="T241" s="9"/>
    </row>
    <row r="242" spans="1:20" hidden="1" x14ac:dyDescent="0.25">
      <c r="A242" s="7">
        <v>240</v>
      </c>
      <c r="B242" s="7" t="str">
        <f t="shared" si="18"/>
        <v>1A006634</v>
      </c>
      <c r="C242" s="9" t="s">
        <v>390</v>
      </c>
      <c r="D242" s="9" t="s">
        <v>2238</v>
      </c>
      <c r="E242" s="9" t="s">
        <v>33</v>
      </c>
      <c r="F242" s="7" t="s">
        <v>141</v>
      </c>
      <c r="G242" s="46">
        <v>0.04</v>
      </c>
      <c r="H242" s="11">
        <v>5</v>
      </c>
      <c r="I242" s="11">
        <v>5</v>
      </c>
      <c r="J242" s="11">
        <f>VLOOKUP(B242,'[1]Jan''24 (3)'!$G$4:$T$2414,14,0)</f>
        <v>0.2</v>
      </c>
      <c r="K242" s="11">
        <f t="shared" si="19"/>
        <v>-4.8</v>
      </c>
      <c r="L242" s="11" t="b">
        <f t="shared" si="20"/>
        <v>0</v>
      </c>
      <c r="M242" s="11" t="b">
        <f t="shared" si="21"/>
        <v>0</v>
      </c>
      <c r="N242" s="8">
        <v>45309</v>
      </c>
      <c r="O242" s="8" t="s">
        <v>3877</v>
      </c>
      <c r="P242" s="7"/>
      <c r="Q242" s="7" t="b">
        <f t="shared" si="22"/>
        <v>1</v>
      </c>
      <c r="R242" s="7"/>
      <c r="S242" s="11">
        <f t="shared" si="23"/>
        <v>0</v>
      </c>
      <c r="T242" s="9"/>
    </row>
    <row r="243" spans="1:20" hidden="1" x14ac:dyDescent="0.25">
      <c r="A243" s="7">
        <v>241</v>
      </c>
      <c r="B243" s="7" t="str">
        <f t="shared" si="18"/>
        <v>940066</v>
      </c>
      <c r="C243" s="9">
        <v>940066</v>
      </c>
      <c r="D243" s="9" t="s">
        <v>2239</v>
      </c>
      <c r="E243" s="9" t="s">
        <v>33</v>
      </c>
      <c r="F243" s="7" t="s">
        <v>141</v>
      </c>
      <c r="G243" s="46">
        <v>4.3600000000000003</v>
      </c>
      <c r="H243" s="11">
        <v>38</v>
      </c>
      <c r="I243" s="11">
        <v>38</v>
      </c>
      <c r="J243" s="11">
        <f>VLOOKUP(B243,'[1]Jan''24 (3)'!$G$4:$T$2414,14,0)</f>
        <v>165.68</v>
      </c>
      <c r="K243" s="11">
        <f t="shared" si="19"/>
        <v>127.68</v>
      </c>
      <c r="L243" s="11" t="b">
        <f t="shared" si="20"/>
        <v>0</v>
      </c>
      <c r="M243" s="11" t="b">
        <f t="shared" si="21"/>
        <v>0</v>
      </c>
      <c r="N243" s="8">
        <v>45310</v>
      </c>
      <c r="O243" s="8" t="s">
        <v>3877</v>
      </c>
      <c r="P243" s="7"/>
      <c r="Q243" s="7" t="b">
        <f t="shared" si="22"/>
        <v>1</v>
      </c>
      <c r="R243" s="7"/>
      <c r="S243" s="11">
        <f t="shared" si="23"/>
        <v>0</v>
      </c>
      <c r="T243" s="9"/>
    </row>
    <row r="244" spans="1:20" hidden="1" x14ac:dyDescent="0.25">
      <c r="A244" s="7">
        <v>242</v>
      </c>
      <c r="B244" s="7" t="str">
        <f t="shared" si="18"/>
        <v>6066</v>
      </c>
      <c r="C244" s="9">
        <v>6066</v>
      </c>
      <c r="D244" s="9" t="s">
        <v>2240</v>
      </c>
      <c r="E244" s="9" t="s">
        <v>33</v>
      </c>
      <c r="F244" s="7" t="s">
        <v>141</v>
      </c>
      <c r="G244" s="46">
        <v>0.14000000000000001</v>
      </c>
      <c r="H244" s="11">
        <v>10</v>
      </c>
      <c r="I244" s="11">
        <v>10</v>
      </c>
      <c r="J244" s="11">
        <f>VLOOKUP(B244,'[1]Jan''24 (3)'!$G$4:$T$2414,14,0)</f>
        <v>1.4000000000000001</v>
      </c>
      <c r="K244" s="11">
        <f t="shared" si="19"/>
        <v>-8.6</v>
      </c>
      <c r="L244" s="11" t="b">
        <f t="shared" si="20"/>
        <v>0</v>
      </c>
      <c r="M244" s="11" t="b">
        <f t="shared" si="21"/>
        <v>0</v>
      </c>
      <c r="N244" s="8">
        <v>45310</v>
      </c>
      <c r="O244" s="8" t="s">
        <v>3873</v>
      </c>
      <c r="P244" s="7"/>
      <c r="Q244" s="7" t="b">
        <f t="shared" si="22"/>
        <v>1</v>
      </c>
      <c r="R244" s="7"/>
      <c r="S244" s="11">
        <f t="shared" si="23"/>
        <v>0</v>
      </c>
      <c r="T244" s="9"/>
    </row>
    <row r="245" spans="1:20" hidden="1" x14ac:dyDescent="0.25">
      <c r="A245" s="7">
        <v>243</v>
      </c>
      <c r="B245" s="7" t="str">
        <f t="shared" si="18"/>
        <v>5969</v>
      </c>
      <c r="C245" s="9">
        <v>5969</v>
      </c>
      <c r="D245" s="9" t="s">
        <v>2241</v>
      </c>
      <c r="E245" s="9" t="s">
        <v>33</v>
      </c>
      <c r="F245" s="7" t="s">
        <v>141</v>
      </c>
      <c r="G245" s="46">
        <v>0.06</v>
      </c>
      <c r="H245" s="11">
        <v>50</v>
      </c>
      <c r="I245" s="11">
        <f>40+10</f>
        <v>50</v>
      </c>
      <c r="J245" s="11">
        <f>VLOOKUP(B245,'[1]Jan''24 (3)'!$G$4:$T$2414,14,0)</f>
        <v>3</v>
      </c>
      <c r="K245" s="11">
        <f t="shared" si="19"/>
        <v>-47</v>
      </c>
      <c r="L245" s="11" t="b">
        <f t="shared" si="20"/>
        <v>0</v>
      </c>
      <c r="M245" s="11" t="b">
        <f t="shared" si="21"/>
        <v>0</v>
      </c>
      <c r="N245" s="57">
        <v>45310</v>
      </c>
      <c r="O245" s="8" t="s">
        <v>3873</v>
      </c>
      <c r="P245" s="7"/>
      <c r="Q245" s="7" t="b">
        <f t="shared" si="22"/>
        <v>1</v>
      </c>
      <c r="R245" s="7"/>
      <c r="S245" s="11">
        <f t="shared" si="23"/>
        <v>0</v>
      </c>
      <c r="T245" s="9"/>
    </row>
    <row r="246" spans="1:20" hidden="1" x14ac:dyDescent="0.25">
      <c r="A246" s="7">
        <v>244</v>
      </c>
      <c r="B246" s="7" t="str">
        <f t="shared" si="18"/>
        <v>6411</v>
      </c>
      <c r="C246" s="9">
        <v>6411</v>
      </c>
      <c r="D246" s="9" t="s">
        <v>2242</v>
      </c>
      <c r="E246" s="9" t="s">
        <v>33</v>
      </c>
      <c r="F246" s="7" t="s">
        <v>141</v>
      </c>
      <c r="G246" s="46">
        <v>0.06</v>
      </c>
      <c r="H246" s="11">
        <v>50</v>
      </c>
      <c r="I246" s="11">
        <v>50</v>
      </c>
      <c r="J246" s="11">
        <f>VLOOKUP(B246,'[1]Jan''24 (3)'!$G$4:$T$2414,14,0)</f>
        <v>3</v>
      </c>
      <c r="K246" s="11">
        <f t="shared" si="19"/>
        <v>-47</v>
      </c>
      <c r="L246" s="11" t="b">
        <f t="shared" si="20"/>
        <v>0</v>
      </c>
      <c r="M246" s="11" t="b">
        <f t="shared" si="21"/>
        <v>0</v>
      </c>
      <c r="N246" s="8">
        <v>45310</v>
      </c>
      <c r="O246" s="8" t="s">
        <v>3873</v>
      </c>
      <c r="P246" s="7"/>
      <c r="Q246" s="7" t="b">
        <f t="shared" si="22"/>
        <v>1</v>
      </c>
      <c r="R246" s="7"/>
      <c r="S246" s="11">
        <f t="shared" si="23"/>
        <v>0</v>
      </c>
      <c r="T246" s="9"/>
    </row>
    <row r="247" spans="1:20" hidden="1" x14ac:dyDescent="0.25">
      <c r="A247" s="7">
        <v>245</v>
      </c>
      <c r="B247" s="7" t="str">
        <f t="shared" si="18"/>
        <v>16620</v>
      </c>
      <c r="C247" s="9">
        <v>16620</v>
      </c>
      <c r="D247" s="9" t="s">
        <v>2243</v>
      </c>
      <c r="E247" s="9" t="s">
        <v>33</v>
      </c>
      <c r="F247" s="7" t="s">
        <v>141</v>
      </c>
      <c r="G247" s="46">
        <v>0.03</v>
      </c>
      <c r="H247" s="11">
        <v>99</v>
      </c>
      <c r="I247" s="11">
        <v>99</v>
      </c>
      <c r="J247" s="11">
        <f>VLOOKUP(B247,'[1]Jan''24 (3)'!$G$4:$T$2414,14,0)</f>
        <v>2.9699999999999998</v>
      </c>
      <c r="K247" s="11">
        <f t="shared" si="19"/>
        <v>-96.03</v>
      </c>
      <c r="L247" s="11" t="b">
        <f t="shared" si="20"/>
        <v>0</v>
      </c>
      <c r="M247" s="11" t="b">
        <f t="shared" si="21"/>
        <v>0</v>
      </c>
      <c r="N247" s="8">
        <v>45309</v>
      </c>
      <c r="O247" s="8" t="s">
        <v>3877</v>
      </c>
      <c r="P247" s="7"/>
      <c r="Q247" s="7" t="b">
        <f t="shared" si="22"/>
        <v>1</v>
      </c>
      <c r="R247" s="7"/>
      <c r="S247" s="11">
        <f t="shared" si="23"/>
        <v>0</v>
      </c>
      <c r="T247" s="9"/>
    </row>
    <row r="248" spans="1:20" hidden="1" x14ac:dyDescent="0.25">
      <c r="A248" s="7">
        <v>246</v>
      </c>
      <c r="B248" s="7" t="str">
        <f t="shared" si="18"/>
        <v>13880</v>
      </c>
      <c r="C248" s="9">
        <v>13880</v>
      </c>
      <c r="D248" s="9" t="s">
        <v>2244</v>
      </c>
      <c r="E248" s="9" t="s">
        <v>33</v>
      </c>
      <c r="F248" s="7" t="s">
        <v>141</v>
      </c>
      <c r="G248" s="46">
        <v>0.03</v>
      </c>
      <c r="H248" s="11">
        <v>200</v>
      </c>
      <c r="I248" s="11">
        <v>200</v>
      </c>
      <c r="J248" s="11">
        <f>VLOOKUP(B248,'[1]Jan''24 (3)'!$G$4:$T$2414,14,0)</f>
        <v>6</v>
      </c>
      <c r="K248" s="11">
        <f t="shared" si="19"/>
        <v>-194</v>
      </c>
      <c r="L248" s="11" t="b">
        <f t="shared" si="20"/>
        <v>0</v>
      </c>
      <c r="M248" s="11" t="b">
        <f t="shared" si="21"/>
        <v>0</v>
      </c>
      <c r="N248" s="8">
        <v>45309</v>
      </c>
      <c r="O248" s="8" t="s">
        <v>3877</v>
      </c>
      <c r="P248" s="7"/>
      <c r="Q248" s="7" t="b">
        <f t="shared" si="22"/>
        <v>1</v>
      </c>
      <c r="R248" s="7"/>
      <c r="S248" s="11">
        <f t="shared" si="23"/>
        <v>0</v>
      </c>
      <c r="T248" s="9"/>
    </row>
    <row r="249" spans="1:20" hidden="1" x14ac:dyDescent="0.25">
      <c r="A249" s="7">
        <v>247</v>
      </c>
      <c r="B249" s="7" t="str">
        <f t="shared" si="18"/>
        <v>15900</v>
      </c>
      <c r="C249" s="9">
        <v>15900</v>
      </c>
      <c r="D249" s="9" t="s">
        <v>2245</v>
      </c>
      <c r="E249" s="9" t="s">
        <v>33</v>
      </c>
      <c r="F249" s="7" t="s">
        <v>141</v>
      </c>
      <c r="G249" s="46">
        <v>0.04</v>
      </c>
      <c r="H249" s="11">
        <v>76</v>
      </c>
      <c r="I249" s="11">
        <f>75+1</f>
        <v>76</v>
      </c>
      <c r="J249" s="11">
        <f>VLOOKUP(B249,'[1]Jan''24 (3)'!$G$4:$T$2414,14,0)</f>
        <v>3.04</v>
      </c>
      <c r="K249" s="11">
        <f t="shared" si="19"/>
        <v>-72.959999999999994</v>
      </c>
      <c r="L249" s="11" t="b">
        <f t="shared" si="20"/>
        <v>0</v>
      </c>
      <c r="M249" s="11" t="b">
        <f t="shared" si="21"/>
        <v>0</v>
      </c>
      <c r="N249" s="8">
        <v>45313</v>
      </c>
      <c r="O249" s="8" t="s">
        <v>3877</v>
      </c>
      <c r="P249" s="7"/>
      <c r="Q249" s="7" t="b">
        <f t="shared" si="22"/>
        <v>1</v>
      </c>
      <c r="R249" s="7"/>
      <c r="S249" s="11">
        <f t="shared" si="23"/>
        <v>0</v>
      </c>
      <c r="T249" s="9"/>
    </row>
    <row r="250" spans="1:20" hidden="1" x14ac:dyDescent="0.25">
      <c r="A250" s="7">
        <v>248</v>
      </c>
      <c r="B250" s="7" t="str">
        <f t="shared" si="18"/>
        <v>15641</v>
      </c>
      <c r="C250" s="9">
        <v>15641</v>
      </c>
      <c r="D250" s="9" t="s">
        <v>2246</v>
      </c>
      <c r="E250" s="9" t="s">
        <v>33</v>
      </c>
      <c r="F250" s="7" t="s">
        <v>141</v>
      </c>
      <c r="G250" s="46">
        <v>0.05</v>
      </c>
      <c r="H250" s="11">
        <v>39</v>
      </c>
      <c r="I250" s="11">
        <v>39</v>
      </c>
      <c r="J250" s="11">
        <f>VLOOKUP(B250,'[1]Jan''24 (3)'!$G$4:$T$2414,14,0)</f>
        <v>1.9500000000000002</v>
      </c>
      <c r="K250" s="11">
        <f t="shared" si="19"/>
        <v>-37.049999999999997</v>
      </c>
      <c r="L250" s="11" t="b">
        <f t="shared" si="20"/>
        <v>0</v>
      </c>
      <c r="M250" s="11" t="b">
        <f t="shared" si="21"/>
        <v>0</v>
      </c>
      <c r="N250" s="8">
        <v>45310</v>
      </c>
      <c r="O250" s="8" t="s">
        <v>3873</v>
      </c>
      <c r="P250" s="7"/>
      <c r="Q250" s="7" t="b">
        <f t="shared" si="22"/>
        <v>1</v>
      </c>
      <c r="R250" s="7"/>
      <c r="S250" s="11">
        <f t="shared" si="23"/>
        <v>0</v>
      </c>
      <c r="T250" s="9"/>
    </row>
    <row r="251" spans="1:20" hidden="1" x14ac:dyDescent="0.25">
      <c r="A251" s="7">
        <v>249</v>
      </c>
      <c r="B251" s="7" t="str">
        <f t="shared" si="18"/>
        <v>21216</v>
      </c>
      <c r="C251" s="9">
        <v>21216</v>
      </c>
      <c r="D251" s="9" t="s">
        <v>2247</v>
      </c>
      <c r="E251" s="9" t="s">
        <v>33</v>
      </c>
      <c r="F251" s="7" t="s">
        <v>141</v>
      </c>
      <c r="G251" s="46">
        <v>0.2</v>
      </c>
      <c r="H251" s="11">
        <v>50</v>
      </c>
      <c r="I251" s="11">
        <v>50</v>
      </c>
      <c r="J251" s="11">
        <f>VLOOKUP(B251,'[1]Jan''24 (3)'!$G$4:$T$2414,14,0)</f>
        <v>10</v>
      </c>
      <c r="K251" s="11">
        <f t="shared" si="19"/>
        <v>-40</v>
      </c>
      <c r="L251" s="11" t="b">
        <f t="shared" si="20"/>
        <v>0</v>
      </c>
      <c r="M251" s="11" t="b">
        <f t="shared" si="21"/>
        <v>0</v>
      </c>
      <c r="N251" s="8">
        <v>45309</v>
      </c>
      <c r="O251" s="8" t="s">
        <v>3877</v>
      </c>
      <c r="P251" s="7"/>
      <c r="Q251" s="7" t="b">
        <f t="shared" si="22"/>
        <v>1</v>
      </c>
      <c r="R251" s="7"/>
      <c r="S251" s="11">
        <f t="shared" si="23"/>
        <v>0</v>
      </c>
      <c r="T251" s="9"/>
    </row>
    <row r="252" spans="1:20" hidden="1" x14ac:dyDescent="0.25">
      <c r="A252" s="7">
        <v>250</v>
      </c>
      <c r="B252" s="7" t="str">
        <f t="shared" si="18"/>
        <v>111353</v>
      </c>
      <c r="C252" s="9">
        <v>111353</v>
      </c>
      <c r="D252" s="9" t="s">
        <v>2248</v>
      </c>
      <c r="E252" s="9" t="s">
        <v>33</v>
      </c>
      <c r="F252" s="7" t="s">
        <v>141</v>
      </c>
      <c r="G252" s="46">
        <v>0.18</v>
      </c>
      <c r="H252" s="11">
        <v>23</v>
      </c>
      <c r="I252" s="11">
        <v>23</v>
      </c>
      <c r="J252" s="11">
        <f>VLOOKUP(B252,'[1]Jan''24 (3)'!$G$4:$T$2414,14,0)</f>
        <v>4.1399999999999997</v>
      </c>
      <c r="K252" s="11">
        <f t="shared" si="19"/>
        <v>-18.86</v>
      </c>
      <c r="L252" s="11" t="b">
        <f t="shared" si="20"/>
        <v>0</v>
      </c>
      <c r="M252" s="11" t="b">
        <f t="shared" si="21"/>
        <v>0</v>
      </c>
      <c r="N252" s="8">
        <v>45309</v>
      </c>
      <c r="O252" s="8" t="s">
        <v>3877</v>
      </c>
      <c r="P252" s="7"/>
      <c r="Q252" s="7" t="b">
        <f t="shared" si="22"/>
        <v>1</v>
      </c>
      <c r="R252" s="7"/>
      <c r="S252" s="11">
        <f t="shared" si="23"/>
        <v>0</v>
      </c>
      <c r="T252" s="9"/>
    </row>
    <row r="253" spans="1:20" hidden="1" x14ac:dyDescent="0.25">
      <c r="A253" s="7">
        <v>251</v>
      </c>
      <c r="B253" s="7" t="str">
        <f t="shared" si="18"/>
        <v>107827</v>
      </c>
      <c r="C253" s="9">
        <v>107827</v>
      </c>
      <c r="D253" s="9" t="s">
        <v>2203</v>
      </c>
      <c r="E253" s="9" t="s">
        <v>33</v>
      </c>
      <c r="F253" s="7" t="s">
        <v>141</v>
      </c>
      <c r="G253" s="46">
        <v>0.3</v>
      </c>
      <c r="H253" s="11">
        <v>10</v>
      </c>
      <c r="I253" s="11">
        <v>10</v>
      </c>
      <c r="J253" s="11">
        <f>VLOOKUP(B253,'[1]Jan''24 (3)'!$G$4:$T$2414,14,0)</f>
        <v>3</v>
      </c>
      <c r="K253" s="11">
        <f t="shared" si="19"/>
        <v>-7</v>
      </c>
      <c r="L253" s="11" t="b">
        <f t="shared" si="20"/>
        <v>0</v>
      </c>
      <c r="M253" s="11" t="b">
        <f t="shared" si="21"/>
        <v>0</v>
      </c>
      <c r="N253" s="8">
        <v>45309</v>
      </c>
      <c r="O253" s="8" t="s">
        <v>3877</v>
      </c>
      <c r="P253" s="7"/>
      <c r="Q253" s="7" t="b">
        <f t="shared" si="22"/>
        <v>1</v>
      </c>
      <c r="R253" s="7"/>
      <c r="S253" s="11">
        <f t="shared" si="23"/>
        <v>0</v>
      </c>
      <c r="T253" s="9"/>
    </row>
    <row r="254" spans="1:20" hidden="1" x14ac:dyDescent="0.25">
      <c r="A254" s="7">
        <v>252</v>
      </c>
      <c r="B254" s="7" t="str">
        <f t="shared" si="18"/>
        <v>109775</v>
      </c>
      <c r="C254" s="9">
        <v>109775</v>
      </c>
      <c r="D254" s="9" t="s">
        <v>2249</v>
      </c>
      <c r="E254" s="9" t="s">
        <v>33</v>
      </c>
      <c r="F254" s="7" t="s">
        <v>141</v>
      </c>
      <c r="G254" s="46">
        <v>0.16</v>
      </c>
      <c r="H254" s="11">
        <v>8</v>
      </c>
      <c r="I254" s="11">
        <v>8</v>
      </c>
      <c r="J254" s="11">
        <f>VLOOKUP(B254,'[1]Jan''24 (3)'!$G$4:$T$2414,14,0)</f>
        <v>1.28</v>
      </c>
      <c r="K254" s="11">
        <f t="shared" si="19"/>
        <v>-6.72</v>
      </c>
      <c r="L254" s="11" t="b">
        <f t="shared" si="20"/>
        <v>0</v>
      </c>
      <c r="M254" s="11" t="b">
        <f t="shared" si="21"/>
        <v>0</v>
      </c>
      <c r="N254" s="8">
        <v>45309</v>
      </c>
      <c r="O254" s="8" t="s">
        <v>3877</v>
      </c>
      <c r="P254" s="7"/>
      <c r="Q254" s="7" t="b">
        <f t="shared" si="22"/>
        <v>1</v>
      </c>
      <c r="R254" s="7"/>
      <c r="S254" s="11">
        <f t="shared" si="23"/>
        <v>0</v>
      </c>
      <c r="T254" s="9"/>
    </row>
    <row r="255" spans="1:20" hidden="1" x14ac:dyDescent="0.25">
      <c r="A255" s="7">
        <v>253</v>
      </c>
      <c r="B255" s="7" t="str">
        <f t="shared" si="18"/>
        <v>109635</v>
      </c>
      <c r="C255" s="9">
        <v>109635</v>
      </c>
      <c r="D255" s="9" t="s">
        <v>2250</v>
      </c>
      <c r="E255" s="9" t="s">
        <v>33</v>
      </c>
      <c r="F255" s="7" t="s">
        <v>141</v>
      </c>
      <c r="G255" s="46">
        <v>0.25</v>
      </c>
      <c r="H255" s="11">
        <v>9</v>
      </c>
      <c r="I255" s="11">
        <v>9</v>
      </c>
      <c r="J255" s="11">
        <f>VLOOKUP(B255,'[1]Jan''24 (3)'!$G$4:$T$2414,14,0)</f>
        <v>2.25</v>
      </c>
      <c r="K255" s="11">
        <f t="shared" si="19"/>
        <v>-6.75</v>
      </c>
      <c r="L255" s="11" t="b">
        <f t="shared" si="20"/>
        <v>0</v>
      </c>
      <c r="M255" s="11" t="b">
        <f t="shared" si="21"/>
        <v>0</v>
      </c>
      <c r="N255" s="8">
        <v>45310</v>
      </c>
      <c r="O255" s="8" t="s">
        <v>3873</v>
      </c>
      <c r="P255" s="7"/>
      <c r="Q255" s="7" t="b">
        <f t="shared" si="22"/>
        <v>1</v>
      </c>
      <c r="R255" s="7"/>
      <c r="S255" s="11">
        <f t="shared" si="23"/>
        <v>0</v>
      </c>
      <c r="T255" s="9"/>
    </row>
    <row r="256" spans="1:20" hidden="1" x14ac:dyDescent="0.25">
      <c r="A256" s="7">
        <v>254</v>
      </c>
      <c r="B256" s="7" t="str">
        <f t="shared" si="18"/>
        <v>78307</v>
      </c>
      <c r="C256" s="9">
        <v>78307</v>
      </c>
      <c r="D256" s="9" t="s">
        <v>2251</v>
      </c>
      <c r="E256" s="9" t="s">
        <v>33</v>
      </c>
      <c r="F256" s="7" t="s">
        <v>141</v>
      </c>
      <c r="G256" s="46">
        <v>0.06</v>
      </c>
      <c r="H256" s="11">
        <v>100</v>
      </c>
      <c r="I256" s="11">
        <v>100</v>
      </c>
      <c r="J256" s="11">
        <f>VLOOKUP(B256,'[1]Jan''24 (3)'!$G$4:$T$2414,14,0)</f>
        <v>6</v>
      </c>
      <c r="K256" s="11">
        <f t="shared" si="19"/>
        <v>-94</v>
      </c>
      <c r="L256" s="11" t="b">
        <f t="shared" si="20"/>
        <v>0</v>
      </c>
      <c r="M256" s="11" t="b">
        <f t="shared" si="21"/>
        <v>0</v>
      </c>
      <c r="N256" s="8">
        <v>45310</v>
      </c>
      <c r="O256" s="8" t="s">
        <v>3873</v>
      </c>
      <c r="P256" s="7"/>
      <c r="Q256" s="7" t="b">
        <f t="shared" si="22"/>
        <v>1</v>
      </c>
      <c r="R256" s="7"/>
      <c r="S256" s="11">
        <f t="shared" si="23"/>
        <v>0</v>
      </c>
      <c r="T256" s="9"/>
    </row>
    <row r="257" spans="1:20" hidden="1" x14ac:dyDescent="0.25">
      <c r="A257" s="7">
        <v>255</v>
      </c>
      <c r="B257" s="7" t="str">
        <f t="shared" si="18"/>
        <v>567920</v>
      </c>
      <c r="C257" s="9">
        <v>567920</v>
      </c>
      <c r="D257" s="9" t="s">
        <v>2252</v>
      </c>
      <c r="E257" s="9" t="s">
        <v>33</v>
      </c>
      <c r="F257" s="7" t="s">
        <v>141</v>
      </c>
      <c r="G257" s="46">
        <v>0.05</v>
      </c>
      <c r="H257" s="11">
        <v>100</v>
      </c>
      <c r="I257" s="11">
        <f>99+1</f>
        <v>100</v>
      </c>
      <c r="J257" s="11">
        <f>VLOOKUP(B257,'[1]Jan''24 (3)'!$G$4:$T$2414,14,0)</f>
        <v>5</v>
      </c>
      <c r="K257" s="11">
        <f t="shared" si="19"/>
        <v>-95</v>
      </c>
      <c r="L257" s="11" t="b">
        <f t="shared" si="20"/>
        <v>0</v>
      </c>
      <c r="M257" s="11" t="b">
        <f t="shared" si="21"/>
        <v>0</v>
      </c>
      <c r="N257" s="57">
        <v>45310</v>
      </c>
      <c r="O257" s="8" t="s">
        <v>3873</v>
      </c>
      <c r="P257" s="7"/>
      <c r="Q257" s="7" t="b">
        <f t="shared" si="22"/>
        <v>1</v>
      </c>
      <c r="R257" s="7"/>
      <c r="S257" s="11">
        <f t="shared" si="23"/>
        <v>0</v>
      </c>
      <c r="T257" s="9"/>
    </row>
    <row r="258" spans="1:20" hidden="1" x14ac:dyDescent="0.25">
      <c r="A258" s="7">
        <v>256</v>
      </c>
      <c r="B258" s="7" t="str">
        <f t="shared" si="18"/>
        <v>229524</v>
      </c>
      <c r="C258" s="9">
        <v>229524</v>
      </c>
      <c r="D258" s="9" t="s">
        <v>2253</v>
      </c>
      <c r="E258" s="9" t="s">
        <v>33</v>
      </c>
      <c r="F258" s="7" t="s">
        <v>141</v>
      </c>
      <c r="G258" s="46">
        <v>0.05</v>
      </c>
      <c r="H258" s="11">
        <v>48</v>
      </c>
      <c r="I258" s="11">
        <v>48</v>
      </c>
      <c r="J258" s="11">
        <f>VLOOKUP(B258,'[1]Jan''24 (3)'!$G$4:$T$2414,14,0)</f>
        <v>2.4000000000000004</v>
      </c>
      <c r="K258" s="11">
        <f t="shared" si="19"/>
        <v>-45.6</v>
      </c>
      <c r="L258" s="11" t="b">
        <f t="shared" si="20"/>
        <v>0</v>
      </c>
      <c r="M258" s="11" t="b">
        <f t="shared" si="21"/>
        <v>0</v>
      </c>
      <c r="N258" s="8">
        <v>45310</v>
      </c>
      <c r="O258" s="8" t="s">
        <v>3873</v>
      </c>
      <c r="P258" s="7"/>
      <c r="Q258" s="7" t="b">
        <f t="shared" si="22"/>
        <v>1</v>
      </c>
      <c r="R258" s="7"/>
      <c r="S258" s="11">
        <f t="shared" si="23"/>
        <v>0</v>
      </c>
      <c r="T258" s="9"/>
    </row>
    <row r="259" spans="1:20" hidden="1" x14ac:dyDescent="0.25">
      <c r="A259" s="7">
        <v>257</v>
      </c>
      <c r="B259" s="7" t="str">
        <f t="shared" si="18"/>
        <v>B016016</v>
      </c>
      <c r="C259" s="9" t="s">
        <v>391</v>
      </c>
      <c r="D259" s="9" t="s">
        <v>2254</v>
      </c>
      <c r="E259" s="9" t="s">
        <v>33</v>
      </c>
      <c r="F259" s="7" t="s">
        <v>141</v>
      </c>
      <c r="G259" s="46">
        <v>0.22</v>
      </c>
      <c r="H259" s="11">
        <v>43</v>
      </c>
      <c r="I259" s="11">
        <v>43</v>
      </c>
      <c r="J259" s="11">
        <f>VLOOKUP(B259,'[1]Jan''24 (3)'!$G$4:$T$2414,14,0)</f>
        <v>9.4600000000000009</v>
      </c>
      <c r="K259" s="11">
        <f t="shared" si="19"/>
        <v>-33.54</v>
      </c>
      <c r="L259" s="11" t="b">
        <f t="shared" si="20"/>
        <v>0</v>
      </c>
      <c r="M259" s="11" t="b">
        <f t="shared" si="21"/>
        <v>0</v>
      </c>
      <c r="N259" s="8">
        <v>45308</v>
      </c>
      <c r="O259" s="8" t="s">
        <v>3877</v>
      </c>
      <c r="P259" s="7"/>
      <c r="Q259" s="7" t="b">
        <f t="shared" si="22"/>
        <v>1</v>
      </c>
      <c r="R259" s="7"/>
      <c r="S259" s="11">
        <f t="shared" si="23"/>
        <v>0</v>
      </c>
      <c r="T259" s="9"/>
    </row>
    <row r="260" spans="1:20" hidden="1" x14ac:dyDescent="0.25">
      <c r="A260" s="7">
        <v>258</v>
      </c>
      <c r="B260" s="7" t="str">
        <f t="shared" ref="B260:B323" si="24">TRIM(C260)</f>
        <v>E9121356</v>
      </c>
      <c r="C260" s="9" t="s">
        <v>392</v>
      </c>
      <c r="D260" s="9" t="s">
        <v>35</v>
      </c>
      <c r="E260" s="9" t="s">
        <v>33</v>
      </c>
      <c r="F260" s="7" t="s">
        <v>141</v>
      </c>
      <c r="G260" s="46">
        <v>0.45</v>
      </c>
      <c r="H260" s="11">
        <v>2</v>
      </c>
      <c r="I260" s="11">
        <v>2</v>
      </c>
      <c r="J260" s="11">
        <f>VLOOKUP(B260,'[1]Jan''24 (3)'!$G$4:$T$2414,14,0)</f>
        <v>0.9</v>
      </c>
      <c r="K260" s="11">
        <f t="shared" ref="K260:K323" si="25">J260-I260</f>
        <v>-1.1000000000000001</v>
      </c>
      <c r="L260" s="11" t="b">
        <f t="shared" ref="L260:L323" si="26">J260=I260</f>
        <v>0</v>
      </c>
      <c r="M260" s="11" t="b">
        <f t="shared" ref="M260:M323" si="27">I260=L260</f>
        <v>0</v>
      </c>
      <c r="N260" s="8">
        <v>45316</v>
      </c>
      <c r="O260" s="8" t="s">
        <v>3877</v>
      </c>
      <c r="P260" s="7"/>
      <c r="Q260" s="7" t="b">
        <f t="shared" ref="Q260:Q323" si="28">H260=I260</f>
        <v>1</v>
      </c>
      <c r="R260" s="7"/>
      <c r="S260" s="11">
        <f t="shared" ref="S260:S323" si="29">H260-I260</f>
        <v>0</v>
      </c>
      <c r="T260" s="9"/>
    </row>
    <row r="261" spans="1:20" hidden="1" x14ac:dyDescent="0.25">
      <c r="A261" s="7">
        <v>259</v>
      </c>
      <c r="B261" s="7" t="str">
        <f t="shared" si="24"/>
        <v>ED40165</v>
      </c>
      <c r="C261" s="9" t="s">
        <v>393</v>
      </c>
      <c r="D261" s="9" t="s">
        <v>2255</v>
      </c>
      <c r="E261" s="9" t="s">
        <v>33</v>
      </c>
      <c r="F261" s="7" t="s">
        <v>141</v>
      </c>
      <c r="G261" s="46">
        <v>0.25</v>
      </c>
      <c r="H261" s="11">
        <v>5</v>
      </c>
      <c r="I261" s="53">
        <f>4+5</f>
        <v>9</v>
      </c>
      <c r="J261" s="11">
        <f>VLOOKUP(B261,'[1]Jan''24 (3)'!$G$4:$T$2414,14,0)</f>
        <v>2.25</v>
      </c>
      <c r="K261" s="11">
        <f t="shared" si="25"/>
        <v>-6.75</v>
      </c>
      <c r="L261" s="11" t="b">
        <f t="shared" si="26"/>
        <v>0</v>
      </c>
      <c r="M261" s="11" t="b">
        <f t="shared" si="27"/>
        <v>0</v>
      </c>
      <c r="N261" s="57">
        <v>45310</v>
      </c>
      <c r="O261" s="8" t="s">
        <v>3877</v>
      </c>
      <c r="P261" s="7"/>
      <c r="Q261" s="7" t="b">
        <f t="shared" si="28"/>
        <v>0</v>
      </c>
      <c r="R261" s="7"/>
      <c r="S261" s="11">
        <f t="shared" si="29"/>
        <v>-4</v>
      </c>
      <c r="T261" s="9"/>
    </row>
    <row r="262" spans="1:20" hidden="1" x14ac:dyDescent="0.25">
      <c r="A262" s="7">
        <v>260</v>
      </c>
      <c r="B262" s="7" t="str">
        <f t="shared" si="24"/>
        <v>CM271501</v>
      </c>
      <c r="C262" s="9" t="s">
        <v>394</v>
      </c>
      <c r="D262" s="9" t="s">
        <v>2256</v>
      </c>
      <c r="E262" s="9" t="s">
        <v>33</v>
      </c>
      <c r="F262" s="7" t="s">
        <v>141</v>
      </c>
      <c r="G262" s="46">
        <v>17.66</v>
      </c>
      <c r="H262" s="11">
        <v>3</v>
      </c>
      <c r="I262" s="11">
        <v>3</v>
      </c>
      <c r="J262" s="11">
        <f>VLOOKUP(B262,'[1]Jan''24 (3)'!$G$4:$T$2414,14,0)</f>
        <v>52.980000000000004</v>
      </c>
      <c r="K262" s="11">
        <f t="shared" si="25"/>
        <v>49.980000000000004</v>
      </c>
      <c r="L262" s="11" t="b">
        <f t="shared" si="26"/>
        <v>0</v>
      </c>
      <c r="M262" s="11" t="b">
        <f t="shared" si="27"/>
        <v>0</v>
      </c>
      <c r="N262" s="8">
        <v>45309</v>
      </c>
      <c r="O262" s="8" t="s">
        <v>3873</v>
      </c>
      <c r="P262" s="7"/>
      <c r="Q262" s="7" t="b">
        <f t="shared" si="28"/>
        <v>1</v>
      </c>
      <c r="R262" s="7"/>
      <c r="S262" s="11">
        <f t="shared" si="29"/>
        <v>0</v>
      </c>
      <c r="T262" s="9"/>
    </row>
    <row r="263" spans="1:20" hidden="1" x14ac:dyDescent="0.25">
      <c r="A263" s="7">
        <v>261</v>
      </c>
      <c r="B263" s="7" t="str">
        <f t="shared" si="24"/>
        <v>E1967980064</v>
      </c>
      <c r="C263" s="9" t="s">
        <v>395</v>
      </c>
      <c r="D263" s="9" t="s">
        <v>2257</v>
      </c>
      <c r="E263" s="9" t="s">
        <v>33</v>
      </c>
      <c r="F263" s="7" t="s">
        <v>141</v>
      </c>
      <c r="G263" s="46">
        <v>0.25</v>
      </c>
      <c r="H263" s="11">
        <v>4</v>
      </c>
      <c r="I263" s="11">
        <v>4</v>
      </c>
      <c r="J263" s="11">
        <f>VLOOKUP(B263,'[1]Jan''24 (3)'!$G$4:$T$2414,14,0)</f>
        <v>1</v>
      </c>
      <c r="K263" s="11">
        <f t="shared" si="25"/>
        <v>-3</v>
      </c>
      <c r="L263" s="11" t="b">
        <f t="shared" si="26"/>
        <v>0</v>
      </c>
      <c r="M263" s="11" t="b">
        <f t="shared" si="27"/>
        <v>0</v>
      </c>
      <c r="N263" s="8">
        <v>45310</v>
      </c>
      <c r="O263" s="8" t="s">
        <v>3873</v>
      </c>
      <c r="P263" s="7"/>
      <c r="Q263" s="7" t="b">
        <f t="shared" si="28"/>
        <v>1</v>
      </c>
      <c r="R263" s="7"/>
      <c r="S263" s="11">
        <f t="shared" si="29"/>
        <v>0</v>
      </c>
      <c r="T263" s="9"/>
    </row>
    <row r="264" spans="1:20" hidden="1" x14ac:dyDescent="0.25">
      <c r="A264" s="7">
        <v>262</v>
      </c>
      <c r="B264" s="7" t="str">
        <f t="shared" si="24"/>
        <v>E1965140021</v>
      </c>
      <c r="C264" s="9" t="s">
        <v>396</v>
      </c>
      <c r="D264" s="9" t="s">
        <v>2258</v>
      </c>
      <c r="E264" s="9" t="s">
        <v>33</v>
      </c>
      <c r="F264" s="7" t="s">
        <v>141</v>
      </c>
      <c r="G264" s="46">
        <v>0.21</v>
      </c>
      <c r="H264" s="11">
        <v>10</v>
      </c>
      <c r="I264" s="11">
        <v>10</v>
      </c>
      <c r="J264" s="11">
        <f>VLOOKUP(B264,'[1]Jan''24 (3)'!$G$4:$T$2414,14,0)</f>
        <v>2.1</v>
      </c>
      <c r="K264" s="11">
        <f t="shared" si="25"/>
        <v>-7.9</v>
      </c>
      <c r="L264" s="11" t="b">
        <f t="shared" si="26"/>
        <v>0</v>
      </c>
      <c r="M264" s="11" t="b">
        <f t="shared" si="27"/>
        <v>0</v>
      </c>
      <c r="N264" s="8">
        <v>45310</v>
      </c>
      <c r="O264" s="8" t="s">
        <v>3873</v>
      </c>
      <c r="P264" s="7"/>
      <c r="Q264" s="7" t="b">
        <f t="shared" si="28"/>
        <v>1</v>
      </c>
      <c r="R264" s="7"/>
      <c r="S264" s="11">
        <f t="shared" si="29"/>
        <v>0</v>
      </c>
      <c r="T264" s="9"/>
    </row>
    <row r="265" spans="1:20" hidden="1" x14ac:dyDescent="0.25">
      <c r="A265" s="7">
        <v>263</v>
      </c>
      <c r="B265" s="7" t="str">
        <f t="shared" si="24"/>
        <v>E40026134</v>
      </c>
      <c r="C265" s="9" t="s">
        <v>397</v>
      </c>
      <c r="D265" s="9" t="s">
        <v>2259</v>
      </c>
      <c r="E265" s="9" t="s">
        <v>33</v>
      </c>
      <c r="F265" s="7" t="s">
        <v>141</v>
      </c>
      <c r="G265" s="46">
        <v>1.3</v>
      </c>
      <c r="H265" s="11">
        <v>6</v>
      </c>
      <c r="I265" s="11">
        <f>4+2</f>
        <v>6</v>
      </c>
      <c r="J265" s="11">
        <f>VLOOKUP(B265,'[1]Jan''24 (3)'!$G$4:$T$2414,14,0)</f>
        <v>7.8000000000000007</v>
      </c>
      <c r="K265" s="11">
        <f t="shared" si="25"/>
        <v>1.8000000000000007</v>
      </c>
      <c r="L265" s="11" t="b">
        <f t="shared" si="26"/>
        <v>0</v>
      </c>
      <c r="M265" s="11" t="b">
        <f t="shared" si="27"/>
        <v>0</v>
      </c>
      <c r="N265" s="57">
        <v>45310</v>
      </c>
      <c r="O265" s="8" t="s">
        <v>3873</v>
      </c>
      <c r="P265" s="7"/>
      <c r="Q265" s="7" t="b">
        <f t="shared" si="28"/>
        <v>1</v>
      </c>
      <c r="R265" s="7"/>
      <c r="S265" s="11">
        <f t="shared" si="29"/>
        <v>0</v>
      </c>
      <c r="T265" s="9"/>
    </row>
    <row r="266" spans="1:20" hidden="1" x14ac:dyDescent="0.25">
      <c r="A266" s="7">
        <v>264</v>
      </c>
      <c r="B266" s="7" t="str">
        <f t="shared" si="24"/>
        <v>E40016144</v>
      </c>
      <c r="C266" s="9" t="s">
        <v>398</v>
      </c>
      <c r="D266" s="9" t="s">
        <v>2260</v>
      </c>
      <c r="E266" s="9" t="s">
        <v>33</v>
      </c>
      <c r="F266" s="7" t="s">
        <v>141</v>
      </c>
      <c r="G266" s="46">
        <v>0.98</v>
      </c>
      <c r="H266" s="11">
        <v>48</v>
      </c>
      <c r="I266" s="11">
        <v>48</v>
      </c>
      <c r="J266" s="11">
        <f>VLOOKUP(B266,'[1]Jan''24 (3)'!$G$4:$T$2414,14,0)</f>
        <v>47.04</v>
      </c>
      <c r="K266" s="11">
        <f t="shared" si="25"/>
        <v>-0.96000000000000085</v>
      </c>
      <c r="L266" s="11" t="b">
        <f t="shared" si="26"/>
        <v>0</v>
      </c>
      <c r="M266" s="11" t="b">
        <f t="shared" si="27"/>
        <v>0</v>
      </c>
      <c r="N266" s="8">
        <v>45308</v>
      </c>
      <c r="O266" s="8" t="s">
        <v>3877</v>
      </c>
      <c r="P266" s="7"/>
      <c r="Q266" s="7" t="b">
        <f t="shared" si="28"/>
        <v>1</v>
      </c>
      <c r="R266" s="7"/>
      <c r="S266" s="11">
        <f t="shared" si="29"/>
        <v>0</v>
      </c>
      <c r="T266" s="9"/>
    </row>
    <row r="267" spans="1:20" hidden="1" x14ac:dyDescent="0.25">
      <c r="A267" s="7">
        <v>265</v>
      </c>
      <c r="B267" s="7" t="str">
        <f t="shared" si="24"/>
        <v>E50000901</v>
      </c>
      <c r="C267" s="9" t="s">
        <v>399</v>
      </c>
      <c r="D267" s="9" t="s">
        <v>2261</v>
      </c>
      <c r="E267" s="9" t="s">
        <v>33</v>
      </c>
      <c r="F267" s="7" t="s">
        <v>141</v>
      </c>
      <c r="G267" s="46">
        <v>0.1</v>
      </c>
      <c r="H267" s="11">
        <v>22</v>
      </c>
      <c r="I267" s="11">
        <v>22</v>
      </c>
      <c r="J267" s="11">
        <f>VLOOKUP(B267,'[1]Jan''24 (3)'!$G$4:$T$2414,14,0)</f>
        <v>2.2000000000000002</v>
      </c>
      <c r="K267" s="11">
        <f t="shared" si="25"/>
        <v>-19.8</v>
      </c>
      <c r="L267" s="11" t="b">
        <f t="shared" si="26"/>
        <v>0</v>
      </c>
      <c r="M267" s="11" t="b">
        <f t="shared" si="27"/>
        <v>0</v>
      </c>
      <c r="N267" s="8">
        <v>45309</v>
      </c>
      <c r="O267" s="8" t="s">
        <v>3877</v>
      </c>
      <c r="P267" s="7"/>
      <c r="Q267" s="7" t="b">
        <f t="shared" si="28"/>
        <v>1</v>
      </c>
      <c r="R267" s="7"/>
      <c r="S267" s="11">
        <f t="shared" si="29"/>
        <v>0</v>
      </c>
      <c r="T267" s="9"/>
    </row>
    <row r="268" spans="1:20" hidden="1" x14ac:dyDescent="0.25">
      <c r="A268" s="7">
        <v>266</v>
      </c>
      <c r="B268" s="7" t="str">
        <f t="shared" si="24"/>
        <v>1A002685</v>
      </c>
      <c r="C268" s="9" t="s">
        <v>400</v>
      </c>
      <c r="D268" s="9" t="s">
        <v>2262</v>
      </c>
      <c r="E268" s="9" t="s">
        <v>33</v>
      </c>
      <c r="F268" s="7" t="s">
        <v>141</v>
      </c>
      <c r="G268" s="46">
        <v>0.61</v>
      </c>
      <c r="H268" s="11">
        <v>1</v>
      </c>
      <c r="I268" s="11">
        <v>1</v>
      </c>
      <c r="J268" s="11">
        <f>VLOOKUP(B268,'[1]Jan''24 (3)'!$G$4:$T$2414,14,0)</f>
        <v>0.61</v>
      </c>
      <c r="K268" s="11">
        <f t="shared" si="25"/>
        <v>-0.39</v>
      </c>
      <c r="L268" s="11" t="b">
        <f t="shared" si="26"/>
        <v>0</v>
      </c>
      <c r="M268" s="11" t="b">
        <f t="shared" si="27"/>
        <v>0</v>
      </c>
      <c r="N268" s="8">
        <v>45309</v>
      </c>
      <c r="O268" s="8" t="s">
        <v>3877</v>
      </c>
      <c r="P268" s="7"/>
      <c r="Q268" s="7" t="b">
        <f t="shared" si="28"/>
        <v>1</v>
      </c>
      <c r="R268" s="7"/>
      <c r="S268" s="11">
        <f t="shared" si="29"/>
        <v>0</v>
      </c>
      <c r="T268" s="9"/>
    </row>
    <row r="269" spans="1:20" hidden="1" x14ac:dyDescent="0.25">
      <c r="A269" s="7">
        <v>267</v>
      </c>
      <c r="B269" s="7" t="str">
        <f t="shared" si="24"/>
        <v>1A003604R</v>
      </c>
      <c r="C269" s="9" t="s">
        <v>401</v>
      </c>
      <c r="D269" s="9" t="s">
        <v>2263</v>
      </c>
      <c r="E269" s="9" t="s">
        <v>33</v>
      </c>
      <c r="F269" s="7" t="s">
        <v>141</v>
      </c>
      <c r="G269" s="46">
        <v>5.21</v>
      </c>
      <c r="H269" s="11">
        <v>1</v>
      </c>
      <c r="I269" s="11">
        <v>1</v>
      </c>
      <c r="J269" s="11">
        <f>VLOOKUP(B269,'[1]Jan''24 (3)'!$G$4:$T$2414,14,0)</f>
        <v>5.21</v>
      </c>
      <c r="K269" s="11">
        <f t="shared" si="25"/>
        <v>4.21</v>
      </c>
      <c r="L269" s="11" t="b">
        <f t="shared" si="26"/>
        <v>0</v>
      </c>
      <c r="M269" s="11" t="b">
        <f t="shared" si="27"/>
        <v>0</v>
      </c>
      <c r="N269" s="8">
        <v>45310</v>
      </c>
      <c r="O269" s="8" t="s">
        <v>3877</v>
      </c>
      <c r="P269" s="7"/>
      <c r="Q269" s="7" t="b">
        <f t="shared" si="28"/>
        <v>1</v>
      </c>
      <c r="R269" s="7"/>
      <c r="S269" s="11">
        <f t="shared" si="29"/>
        <v>0</v>
      </c>
      <c r="T269" s="9"/>
    </row>
    <row r="270" spans="1:20" hidden="1" x14ac:dyDescent="0.25">
      <c r="A270" s="7">
        <v>268</v>
      </c>
      <c r="B270" s="7" t="str">
        <f t="shared" si="24"/>
        <v>1D000510</v>
      </c>
      <c r="C270" s="9" t="s">
        <v>182</v>
      </c>
      <c r="D270" s="9" t="s">
        <v>210</v>
      </c>
      <c r="E270" s="9" t="s">
        <v>33</v>
      </c>
      <c r="F270" s="7" t="s">
        <v>141</v>
      </c>
      <c r="G270" s="46">
        <v>11.37</v>
      </c>
      <c r="H270" s="11">
        <v>13</v>
      </c>
      <c r="I270" s="11">
        <v>13</v>
      </c>
      <c r="J270" s="11">
        <f>VLOOKUP(B270,'[1]Jan''24 (3)'!$G$4:$T$2414,14,0)</f>
        <v>147.81</v>
      </c>
      <c r="K270" s="11">
        <f t="shared" si="25"/>
        <v>134.81</v>
      </c>
      <c r="L270" s="11" t="b">
        <f t="shared" si="26"/>
        <v>0</v>
      </c>
      <c r="M270" s="11" t="b">
        <f t="shared" si="27"/>
        <v>0</v>
      </c>
      <c r="N270" s="8">
        <v>45309</v>
      </c>
      <c r="O270" s="8" t="s">
        <v>3873</v>
      </c>
      <c r="P270" s="7"/>
      <c r="Q270" s="7" t="b">
        <f t="shared" si="28"/>
        <v>1</v>
      </c>
      <c r="R270" s="7"/>
      <c r="S270" s="11">
        <f t="shared" si="29"/>
        <v>0</v>
      </c>
      <c r="T270" s="9"/>
    </row>
    <row r="271" spans="1:20" hidden="1" x14ac:dyDescent="0.25">
      <c r="A271" s="7">
        <v>269</v>
      </c>
      <c r="B271" s="7" t="str">
        <f t="shared" si="24"/>
        <v>568737</v>
      </c>
      <c r="C271" s="9">
        <v>568737</v>
      </c>
      <c r="D271" s="9" t="s">
        <v>2264</v>
      </c>
      <c r="E271" s="9" t="s">
        <v>33</v>
      </c>
      <c r="F271" s="7" t="s">
        <v>141</v>
      </c>
      <c r="G271" s="46">
        <v>0.05</v>
      </c>
      <c r="H271" s="11">
        <v>100</v>
      </c>
      <c r="I271" s="11">
        <v>100</v>
      </c>
      <c r="J271" s="11">
        <f>VLOOKUP(B271,'[1]Jan''24 (3)'!$G$4:$T$2414,14,0)</f>
        <v>5</v>
      </c>
      <c r="K271" s="11">
        <f t="shared" si="25"/>
        <v>-95</v>
      </c>
      <c r="L271" s="11" t="b">
        <f t="shared" si="26"/>
        <v>0</v>
      </c>
      <c r="M271" s="11" t="b">
        <f t="shared" si="27"/>
        <v>0</v>
      </c>
      <c r="N271" s="8">
        <v>45309</v>
      </c>
      <c r="O271" s="8" t="s">
        <v>3877</v>
      </c>
      <c r="P271" s="7"/>
      <c r="Q271" s="7" t="b">
        <f t="shared" si="28"/>
        <v>1</v>
      </c>
      <c r="R271" s="7"/>
      <c r="S271" s="11">
        <f t="shared" si="29"/>
        <v>0</v>
      </c>
      <c r="T271" s="9"/>
    </row>
    <row r="272" spans="1:20" hidden="1" x14ac:dyDescent="0.25">
      <c r="A272" s="7">
        <v>270</v>
      </c>
      <c r="B272" s="7" t="str">
        <f t="shared" si="24"/>
        <v>632158</v>
      </c>
      <c r="C272" s="9">
        <v>632158</v>
      </c>
      <c r="D272" s="9" t="s">
        <v>2265</v>
      </c>
      <c r="E272" s="9" t="s">
        <v>33</v>
      </c>
      <c r="F272" s="7" t="s">
        <v>141</v>
      </c>
      <c r="G272" s="46">
        <v>0.02</v>
      </c>
      <c r="H272" s="11">
        <v>9</v>
      </c>
      <c r="I272" s="11">
        <v>9</v>
      </c>
      <c r="J272" s="11">
        <f>VLOOKUP(B272,'[1]Jan''24 (3)'!$G$4:$T$2414,14,0)</f>
        <v>0.18</v>
      </c>
      <c r="K272" s="11">
        <f t="shared" si="25"/>
        <v>-8.82</v>
      </c>
      <c r="L272" s="11" t="b">
        <f t="shared" si="26"/>
        <v>0</v>
      </c>
      <c r="M272" s="11" t="b">
        <f t="shared" si="27"/>
        <v>0</v>
      </c>
      <c r="N272" s="8">
        <v>45309</v>
      </c>
      <c r="O272" s="8" t="s">
        <v>3877</v>
      </c>
      <c r="P272" s="7"/>
      <c r="Q272" s="7" t="b">
        <f t="shared" si="28"/>
        <v>1</v>
      </c>
      <c r="R272" s="7"/>
      <c r="S272" s="11">
        <f t="shared" si="29"/>
        <v>0</v>
      </c>
      <c r="T272" s="9"/>
    </row>
    <row r="273" spans="1:20" hidden="1" x14ac:dyDescent="0.25">
      <c r="A273" s="7">
        <v>271</v>
      </c>
      <c r="B273" s="7" t="str">
        <f t="shared" si="24"/>
        <v>479986</v>
      </c>
      <c r="C273" s="9">
        <v>479986</v>
      </c>
      <c r="D273" s="9" t="s">
        <v>2266</v>
      </c>
      <c r="E273" s="9" t="s">
        <v>33</v>
      </c>
      <c r="F273" s="7" t="s">
        <v>141</v>
      </c>
      <c r="G273" s="46">
        <v>0.05</v>
      </c>
      <c r="H273" s="11">
        <v>9</v>
      </c>
      <c r="I273" s="11">
        <v>9</v>
      </c>
      <c r="J273" s="11">
        <f>VLOOKUP(B273,'[1]Jan''24 (3)'!$G$4:$T$2414,14,0)</f>
        <v>0.45</v>
      </c>
      <c r="K273" s="11">
        <f t="shared" si="25"/>
        <v>-8.5500000000000007</v>
      </c>
      <c r="L273" s="11" t="b">
        <f t="shared" si="26"/>
        <v>0</v>
      </c>
      <c r="M273" s="11" t="b">
        <f t="shared" si="27"/>
        <v>0</v>
      </c>
      <c r="N273" s="8">
        <v>45309</v>
      </c>
      <c r="O273" s="8" t="s">
        <v>3877</v>
      </c>
      <c r="P273" s="7"/>
      <c r="Q273" s="7" t="b">
        <f t="shared" si="28"/>
        <v>1</v>
      </c>
      <c r="R273" s="7"/>
      <c r="S273" s="11">
        <f t="shared" si="29"/>
        <v>0</v>
      </c>
      <c r="T273" s="9"/>
    </row>
    <row r="274" spans="1:20" hidden="1" x14ac:dyDescent="0.25">
      <c r="A274" s="7">
        <v>272</v>
      </c>
      <c r="B274" s="7" t="str">
        <f t="shared" si="24"/>
        <v>434716</v>
      </c>
      <c r="C274" s="9">
        <v>434716</v>
      </c>
      <c r="D274" s="9" t="s">
        <v>2267</v>
      </c>
      <c r="E274" s="9" t="s">
        <v>33</v>
      </c>
      <c r="F274" s="7" t="s">
        <v>141</v>
      </c>
      <c r="G274" s="46">
        <v>0.17</v>
      </c>
      <c r="H274" s="11">
        <v>6</v>
      </c>
      <c r="I274" s="11">
        <f>4+2</f>
        <v>6</v>
      </c>
      <c r="J274" s="11">
        <f>VLOOKUP(B274,'[1]Jan''24 (3)'!$G$4:$T$2414,14,0)</f>
        <v>1.02</v>
      </c>
      <c r="K274" s="11">
        <f t="shared" si="25"/>
        <v>-4.9800000000000004</v>
      </c>
      <c r="L274" s="11" t="b">
        <f t="shared" si="26"/>
        <v>0</v>
      </c>
      <c r="M274" s="11" t="b">
        <f t="shared" si="27"/>
        <v>0</v>
      </c>
      <c r="N274" s="8">
        <v>45313</v>
      </c>
      <c r="O274" s="8" t="s">
        <v>3877</v>
      </c>
      <c r="P274" s="7"/>
      <c r="Q274" s="7" t="b">
        <f t="shared" si="28"/>
        <v>1</v>
      </c>
      <c r="R274" s="7"/>
      <c r="S274" s="11">
        <f t="shared" si="29"/>
        <v>0</v>
      </c>
      <c r="T274" s="9"/>
    </row>
    <row r="275" spans="1:20" hidden="1" x14ac:dyDescent="0.25">
      <c r="A275" s="7">
        <v>273</v>
      </c>
      <c r="B275" s="7" t="str">
        <f t="shared" si="24"/>
        <v>B017165</v>
      </c>
      <c r="C275" s="9" t="s">
        <v>402</v>
      </c>
      <c r="D275" s="9" t="s">
        <v>2268</v>
      </c>
      <c r="E275" s="9" t="s">
        <v>33</v>
      </c>
      <c r="F275" s="7" t="s">
        <v>141</v>
      </c>
      <c r="G275" s="46">
        <v>1.62</v>
      </c>
      <c r="H275" s="11">
        <v>4</v>
      </c>
      <c r="I275" s="11">
        <v>4</v>
      </c>
      <c r="J275" s="11">
        <f>VLOOKUP(B275,'[1]Jan''24 (3)'!$G$4:$T$2414,14,0)</f>
        <v>6.48</v>
      </c>
      <c r="K275" s="11">
        <f t="shared" si="25"/>
        <v>2.4800000000000004</v>
      </c>
      <c r="L275" s="11" t="b">
        <f t="shared" si="26"/>
        <v>0</v>
      </c>
      <c r="M275" s="11" t="b">
        <f t="shared" si="27"/>
        <v>0</v>
      </c>
      <c r="N275" s="8">
        <v>45309</v>
      </c>
      <c r="O275" s="8" t="s">
        <v>3873</v>
      </c>
      <c r="P275" s="7"/>
      <c r="Q275" s="7" t="b">
        <f t="shared" si="28"/>
        <v>1</v>
      </c>
      <c r="R275" s="7"/>
      <c r="S275" s="11">
        <f t="shared" si="29"/>
        <v>0</v>
      </c>
      <c r="T275" s="9"/>
    </row>
    <row r="276" spans="1:20" hidden="1" x14ac:dyDescent="0.25">
      <c r="A276" s="7">
        <v>274</v>
      </c>
      <c r="B276" s="7" t="str">
        <f t="shared" si="24"/>
        <v>B015931</v>
      </c>
      <c r="C276" s="9" t="s">
        <v>403</v>
      </c>
      <c r="D276" s="9" t="s">
        <v>2269</v>
      </c>
      <c r="E276" s="9" t="s">
        <v>33</v>
      </c>
      <c r="F276" s="7" t="s">
        <v>141</v>
      </c>
      <c r="G276" s="46">
        <v>1.59</v>
      </c>
      <c r="H276" s="11">
        <v>3</v>
      </c>
      <c r="I276" s="11">
        <v>3</v>
      </c>
      <c r="J276" s="11">
        <f>VLOOKUP(B276,'[1]Jan''24 (3)'!$G$4:$T$2414,14,0)</f>
        <v>4.7700000000000005</v>
      </c>
      <c r="K276" s="11">
        <f t="shared" si="25"/>
        <v>1.7700000000000005</v>
      </c>
      <c r="L276" s="11" t="b">
        <f t="shared" si="26"/>
        <v>0</v>
      </c>
      <c r="M276" s="11" t="b">
        <f t="shared" si="27"/>
        <v>0</v>
      </c>
      <c r="N276" s="8">
        <v>45310</v>
      </c>
      <c r="O276" s="8" t="s">
        <v>3873</v>
      </c>
      <c r="P276" s="7"/>
      <c r="Q276" s="7" t="b">
        <f t="shared" si="28"/>
        <v>1</v>
      </c>
      <c r="R276" s="7"/>
      <c r="S276" s="11">
        <f t="shared" si="29"/>
        <v>0</v>
      </c>
      <c r="T276" s="9"/>
    </row>
    <row r="277" spans="1:20" hidden="1" x14ac:dyDescent="0.25">
      <c r="A277" s="7">
        <v>275</v>
      </c>
      <c r="B277" s="7" t="str">
        <f t="shared" si="24"/>
        <v>B073850R</v>
      </c>
      <c r="C277" s="9" t="s">
        <v>404</v>
      </c>
      <c r="D277" s="9" t="s">
        <v>2270</v>
      </c>
      <c r="E277" s="9" t="s">
        <v>33</v>
      </c>
      <c r="F277" s="7" t="s">
        <v>141</v>
      </c>
      <c r="G277" s="46">
        <v>2.58</v>
      </c>
      <c r="H277" s="11">
        <v>7</v>
      </c>
      <c r="I277" s="11">
        <v>7</v>
      </c>
      <c r="J277" s="11">
        <f>VLOOKUP(B277,'[1]Jan''24 (3)'!$G$4:$T$2414,14,0)</f>
        <v>18.060000000000002</v>
      </c>
      <c r="K277" s="11">
        <f t="shared" si="25"/>
        <v>11.060000000000002</v>
      </c>
      <c r="L277" s="11" t="b">
        <f t="shared" si="26"/>
        <v>0</v>
      </c>
      <c r="M277" s="11" t="b">
        <f t="shared" si="27"/>
        <v>0</v>
      </c>
      <c r="N277" s="8">
        <v>45309</v>
      </c>
      <c r="O277" s="8" t="s">
        <v>3873</v>
      </c>
      <c r="P277" s="7"/>
      <c r="Q277" s="7" t="b">
        <f t="shared" si="28"/>
        <v>1</v>
      </c>
      <c r="R277" s="7"/>
      <c r="S277" s="11">
        <f t="shared" si="29"/>
        <v>0</v>
      </c>
      <c r="T277" s="9"/>
    </row>
    <row r="278" spans="1:20" hidden="1" x14ac:dyDescent="0.25">
      <c r="A278" s="7">
        <v>276</v>
      </c>
      <c r="B278" s="7" t="str">
        <f t="shared" si="24"/>
        <v>B017377</v>
      </c>
      <c r="C278" s="9" t="s">
        <v>405</v>
      </c>
      <c r="D278" s="9" t="s">
        <v>2271</v>
      </c>
      <c r="E278" s="9" t="s">
        <v>33</v>
      </c>
      <c r="F278" s="7" t="s">
        <v>141</v>
      </c>
      <c r="G278" s="46">
        <v>1.76</v>
      </c>
      <c r="H278" s="11">
        <v>1</v>
      </c>
      <c r="I278" s="11">
        <v>1</v>
      </c>
      <c r="J278" s="11">
        <f>VLOOKUP(B278,'[1]Jan''24 (3)'!$G$4:$T$2414,14,0)</f>
        <v>1.76</v>
      </c>
      <c r="K278" s="11">
        <f t="shared" si="25"/>
        <v>0.76</v>
      </c>
      <c r="L278" s="11" t="b">
        <f t="shared" si="26"/>
        <v>0</v>
      </c>
      <c r="M278" s="11" t="b">
        <f t="shared" si="27"/>
        <v>0</v>
      </c>
      <c r="N278" s="8">
        <v>45310</v>
      </c>
      <c r="O278" s="8" t="s">
        <v>3873</v>
      </c>
      <c r="P278" s="7"/>
      <c r="Q278" s="7" t="b">
        <f t="shared" si="28"/>
        <v>1</v>
      </c>
      <c r="R278" s="7"/>
      <c r="S278" s="11">
        <f t="shared" si="29"/>
        <v>0</v>
      </c>
      <c r="T278" s="9"/>
    </row>
    <row r="279" spans="1:20" hidden="1" x14ac:dyDescent="0.25">
      <c r="A279" s="7">
        <v>277</v>
      </c>
      <c r="B279" s="7" t="str">
        <f t="shared" si="24"/>
        <v>1A000831</v>
      </c>
      <c r="C279" s="9" t="s">
        <v>406</v>
      </c>
      <c r="D279" s="9" t="s">
        <v>2272</v>
      </c>
      <c r="E279" s="9" t="s">
        <v>33</v>
      </c>
      <c r="F279" s="7" t="s">
        <v>141</v>
      </c>
      <c r="G279" s="46">
        <v>1.93</v>
      </c>
      <c r="H279" s="11">
        <v>6</v>
      </c>
      <c r="I279" s="11">
        <v>6</v>
      </c>
      <c r="J279" s="11">
        <f>VLOOKUP(B279,'[1]Jan''24 (3)'!$G$4:$T$2414,14,0)</f>
        <v>11.58</v>
      </c>
      <c r="K279" s="11">
        <f t="shared" si="25"/>
        <v>5.58</v>
      </c>
      <c r="L279" s="11" t="b">
        <f t="shared" si="26"/>
        <v>0</v>
      </c>
      <c r="M279" s="11" t="b">
        <f t="shared" si="27"/>
        <v>0</v>
      </c>
      <c r="N279" s="8">
        <v>45309</v>
      </c>
      <c r="O279" s="8" t="s">
        <v>3873</v>
      </c>
      <c r="P279" s="7"/>
      <c r="Q279" s="7" t="b">
        <f t="shared" si="28"/>
        <v>1</v>
      </c>
      <c r="R279" s="7"/>
      <c r="S279" s="11">
        <f t="shared" si="29"/>
        <v>0</v>
      </c>
      <c r="T279" s="9"/>
    </row>
    <row r="280" spans="1:20" hidden="1" x14ac:dyDescent="0.25">
      <c r="A280" s="7">
        <v>278</v>
      </c>
      <c r="B280" s="7" t="str">
        <f t="shared" si="24"/>
        <v>587773</v>
      </c>
      <c r="C280" s="9">
        <v>587773</v>
      </c>
      <c r="D280" s="9" t="s">
        <v>2273</v>
      </c>
      <c r="E280" s="9" t="s">
        <v>33</v>
      </c>
      <c r="F280" s="7" t="s">
        <v>141</v>
      </c>
      <c r="G280" s="46">
        <v>2.72</v>
      </c>
      <c r="H280" s="11">
        <v>2</v>
      </c>
      <c r="I280" s="11">
        <v>2</v>
      </c>
      <c r="J280" s="11">
        <f>VLOOKUP(B280,'[1]Jan''24 (3)'!$G$4:$T$2414,14,0)</f>
        <v>5.44</v>
      </c>
      <c r="K280" s="11">
        <f t="shared" si="25"/>
        <v>3.4400000000000004</v>
      </c>
      <c r="L280" s="11" t="b">
        <f t="shared" si="26"/>
        <v>0</v>
      </c>
      <c r="M280" s="11" t="b">
        <f t="shared" si="27"/>
        <v>0</v>
      </c>
      <c r="N280" s="8">
        <v>45308</v>
      </c>
      <c r="O280" s="8" t="s">
        <v>3877</v>
      </c>
      <c r="P280" s="7"/>
      <c r="Q280" s="7" t="b">
        <f t="shared" si="28"/>
        <v>1</v>
      </c>
      <c r="R280" s="7"/>
      <c r="S280" s="11">
        <f t="shared" si="29"/>
        <v>0</v>
      </c>
      <c r="T280" s="9"/>
    </row>
    <row r="281" spans="1:20" hidden="1" x14ac:dyDescent="0.25">
      <c r="A281" s="7">
        <v>279</v>
      </c>
      <c r="B281" s="7" t="str">
        <f t="shared" si="24"/>
        <v>932292</v>
      </c>
      <c r="C281" s="9">
        <v>932292</v>
      </c>
      <c r="D281" s="9" t="s">
        <v>168</v>
      </c>
      <c r="E281" s="9" t="s">
        <v>33</v>
      </c>
      <c r="F281" s="7" t="s">
        <v>141</v>
      </c>
      <c r="G281" s="46">
        <v>0.45</v>
      </c>
      <c r="H281" s="11">
        <v>25</v>
      </c>
      <c r="I281" s="11">
        <v>25</v>
      </c>
      <c r="J281" s="11">
        <f>VLOOKUP(B281,'[1]Jan''24 (3)'!$G$4:$T$2414,14,0)</f>
        <v>11.25</v>
      </c>
      <c r="K281" s="11">
        <f t="shared" si="25"/>
        <v>-13.75</v>
      </c>
      <c r="L281" s="11" t="b">
        <f t="shared" si="26"/>
        <v>0</v>
      </c>
      <c r="M281" s="11" t="b">
        <f t="shared" si="27"/>
        <v>0</v>
      </c>
      <c r="N281" s="8">
        <v>45309</v>
      </c>
      <c r="O281" s="8" t="s">
        <v>3873</v>
      </c>
      <c r="P281" s="7"/>
      <c r="Q281" s="7" t="b">
        <f t="shared" si="28"/>
        <v>1</v>
      </c>
      <c r="R281" s="7"/>
      <c r="S281" s="11">
        <f t="shared" si="29"/>
        <v>0</v>
      </c>
      <c r="T281" s="9"/>
    </row>
    <row r="282" spans="1:20" hidden="1" x14ac:dyDescent="0.25">
      <c r="A282" s="7">
        <v>280</v>
      </c>
      <c r="B282" s="7" t="str">
        <f t="shared" si="24"/>
        <v>940072</v>
      </c>
      <c r="C282" s="9">
        <v>940072</v>
      </c>
      <c r="D282" s="9" t="s">
        <v>2274</v>
      </c>
      <c r="E282" s="9" t="s">
        <v>33</v>
      </c>
      <c r="F282" s="7" t="s">
        <v>141</v>
      </c>
      <c r="G282" s="46">
        <v>1.02</v>
      </c>
      <c r="H282" s="11">
        <v>15</v>
      </c>
      <c r="I282" s="11">
        <v>15</v>
      </c>
      <c r="J282" s="11">
        <f>VLOOKUP(B282,'[1]Jan''24 (3)'!$G$4:$T$2414,14,0)</f>
        <v>15.3</v>
      </c>
      <c r="K282" s="11">
        <f t="shared" si="25"/>
        <v>0.30000000000000071</v>
      </c>
      <c r="L282" s="11" t="b">
        <f t="shared" si="26"/>
        <v>0</v>
      </c>
      <c r="M282" s="11" t="b">
        <f t="shared" si="27"/>
        <v>0</v>
      </c>
      <c r="N282" s="8">
        <v>45309</v>
      </c>
      <c r="O282" s="8" t="s">
        <v>3877</v>
      </c>
      <c r="P282" s="7"/>
      <c r="Q282" s="7" t="b">
        <f t="shared" si="28"/>
        <v>1</v>
      </c>
      <c r="R282" s="7"/>
      <c r="S282" s="11">
        <f t="shared" si="29"/>
        <v>0</v>
      </c>
      <c r="T282" s="9"/>
    </row>
    <row r="283" spans="1:20" hidden="1" x14ac:dyDescent="0.25">
      <c r="A283" s="7">
        <v>281</v>
      </c>
      <c r="B283" s="7" t="str">
        <f t="shared" si="24"/>
        <v>138237</v>
      </c>
      <c r="C283" s="9">
        <v>138237</v>
      </c>
      <c r="D283" s="9" t="s">
        <v>2235</v>
      </c>
      <c r="E283" s="9" t="s">
        <v>33</v>
      </c>
      <c r="F283" s="7" t="s">
        <v>141</v>
      </c>
      <c r="G283" s="46">
        <v>7.0000000000000007E-2</v>
      </c>
      <c r="H283" s="11">
        <v>50</v>
      </c>
      <c r="I283" s="11">
        <v>50</v>
      </c>
      <c r="J283" s="11">
        <f>VLOOKUP(B283,'[1]Jan''24 (3)'!$G$4:$T$2414,14,0)</f>
        <v>3.5000000000000004</v>
      </c>
      <c r="K283" s="11">
        <f t="shared" si="25"/>
        <v>-46.5</v>
      </c>
      <c r="L283" s="11" t="b">
        <f t="shared" si="26"/>
        <v>0</v>
      </c>
      <c r="M283" s="11" t="b">
        <f t="shared" si="27"/>
        <v>0</v>
      </c>
      <c r="N283" s="8">
        <v>45309</v>
      </c>
      <c r="O283" s="8" t="s">
        <v>3877</v>
      </c>
      <c r="P283" s="7"/>
      <c r="Q283" s="7" t="b">
        <f t="shared" si="28"/>
        <v>1</v>
      </c>
      <c r="R283" s="7"/>
      <c r="S283" s="11">
        <f t="shared" si="29"/>
        <v>0</v>
      </c>
      <c r="T283" s="9"/>
    </row>
    <row r="284" spans="1:20" hidden="1" x14ac:dyDescent="0.25">
      <c r="A284" s="7">
        <v>282</v>
      </c>
      <c r="B284" s="7" t="str">
        <f t="shared" si="24"/>
        <v>567461</v>
      </c>
      <c r="C284" s="9">
        <v>567461</v>
      </c>
      <c r="D284" s="9" t="s">
        <v>2275</v>
      </c>
      <c r="E284" s="9" t="s">
        <v>33</v>
      </c>
      <c r="F284" s="7" t="s">
        <v>141</v>
      </c>
      <c r="G284" s="46">
        <v>0.31</v>
      </c>
      <c r="H284" s="11">
        <v>25</v>
      </c>
      <c r="I284" s="11">
        <v>25</v>
      </c>
      <c r="J284" s="11">
        <f>VLOOKUP(B284,'[1]Jan''24 (3)'!$G$4:$T$2414,14,0)</f>
        <v>7.75</v>
      </c>
      <c r="K284" s="11">
        <f t="shared" si="25"/>
        <v>-17.25</v>
      </c>
      <c r="L284" s="11" t="b">
        <f t="shared" si="26"/>
        <v>0</v>
      </c>
      <c r="M284" s="11" t="b">
        <f t="shared" si="27"/>
        <v>0</v>
      </c>
      <c r="N284" s="8">
        <v>45308</v>
      </c>
      <c r="O284" s="8" t="s">
        <v>3877</v>
      </c>
      <c r="P284" s="7"/>
      <c r="Q284" s="7" t="b">
        <f t="shared" si="28"/>
        <v>1</v>
      </c>
      <c r="R284" s="7"/>
      <c r="S284" s="11">
        <f t="shared" si="29"/>
        <v>0</v>
      </c>
      <c r="T284" s="9"/>
    </row>
    <row r="285" spans="1:20" hidden="1" x14ac:dyDescent="0.25">
      <c r="A285" s="7">
        <v>283</v>
      </c>
      <c r="B285" s="7" t="str">
        <f t="shared" si="24"/>
        <v>567898</v>
      </c>
      <c r="C285" s="9">
        <v>567898</v>
      </c>
      <c r="D285" s="9" t="s">
        <v>2276</v>
      </c>
      <c r="E285" s="9" t="s">
        <v>33</v>
      </c>
      <c r="F285" s="7" t="s">
        <v>141</v>
      </c>
      <c r="G285" s="46">
        <v>0.13</v>
      </c>
      <c r="H285" s="11">
        <v>9</v>
      </c>
      <c r="I285" s="11">
        <v>9</v>
      </c>
      <c r="J285" s="11">
        <f>VLOOKUP(B285,'[1]Jan''24 (3)'!$G$4:$T$2414,14,0)</f>
        <v>1.17</v>
      </c>
      <c r="K285" s="11">
        <f t="shared" si="25"/>
        <v>-7.83</v>
      </c>
      <c r="L285" s="11" t="b">
        <f t="shared" si="26"/>
        <v>0</v>
      </c>
      <c r="M285" s="11" t="b">
        <f t="shared" si="27"/>
        <v>0</v>
      </c>
      <c r="N285" s="8">
        <v>45308</v>
      </c>
      <c r="O285" s="8" t="s">
        <v>3877</v>
      </c>
      <c r="P285" s="7"/>
      <c r="Q285" s="7" t="b">
        <f t="shared" si="28"/>
        <v>1</v>
      </c>
      <c r="R285" s="7"/>
      <c r="S285" s="11">
        <f t="shared" si="29"/>
        <v>0</v>
      </c>
      <c r="T285" s="9"/>
    </row>
    <row r="286" spans="1:20" hidden="1" x14ac:dyDescent="0.25">
      <c r="A286" s="7">
        <v>284</v>
      </c>
      <c r="B286" s="7" t="str">
        <f t="shared" si="24"/>
        <v>B073875SL</v>
      </c>
      <c r="C286" s="9" t="s">
        <v>257</v>
      </c>
      <c r="D286" s="9" t="s">
        <v>263</v>
      </c>
      <c r="E286" s="9" t="s">
        <v>33</v>
      </c>
      <c r="F286" s="7" t="s">
        <v>141</v>
      </c>
      <c r="G286" s="46">
        <v>1.94</v>
      </c>
      <c r="H286" s="11">
        <v>12</v>
      </c>
      <c r="I286" s="11">
        <f>6+1+5</f>
        <v>12</v>
      </c>
      <c r="J286" s="11">
        <f>VLOOKUP(B286,'[1]Jan''24 (3)'!$G$4:$T$2414,14,0)</f>
        <v>23.28</v>
      </c>
      <c r="K286" s="11">
        <f t="shared" si="25"/>
        <v>11.280000000000001</v>
      </c>
      <c r="L286" s="11" t="b">
        <f t="shared" si="26"/>
        <v>0</v>
      </c>
      <c r="M286" s="11" t="b">
        <f t="shared" si="27"/>
        <v>0</v>
      </c>
      <c r="N286" s="8">
        <v>45316</v>
      </c>
      <c r="O286" s="8" t="s">
        <v>3877</v>
      </c>
      <c r="P286" s="7"/>
      <c r="Q286" s="7" t="b">
        <f t="shared" si="28"/>
        <v>1</v>
      </c>
      <c r="R286" s="7"/>
      <c r="S286" s="11">
        <f t="shared" si="29"/>
        <v>0</v>
      </c>
      <c r="T286" s="9"/>
    </row>
    <row r="287" spans="1:20" hidden="1" x14ac:dyDescent="0.25">
      <c r="A287" s="7">
        <v>285</v>
      </c>
      <c r="B287" s="7" t="str">
        <f t="shared" si="24"/>
        <v>B019220</v>
      </c>
      <c r="C287" s="9" t="s">
        <v>407</v>
      </c>
      <c r="D287" s="9" t="s">
        <v>2205</v>
      </c>
      <c r="E287" s="9" t="s">
        <v>33</v>
      </c>
      <c r="F287" s="7" t="s">
        <v>141</v>
      </c>
      <c r="G287" s="46">
        <v>0.11</v>
      </c>
      <c r="H287" s="11">
        <v>3</v>
      </c>
      <c r="I287" s="11">
        <v>3</v>
      </c>
      <c r="J287" s="11">
        <f>VLOOKUP(B287,'[1]Jan''24 (3)'!$G$4:$T$2414,14,0)</f>
        <v>0.33</v>
      </c>
      <c r="K287" s="11">
        <f t="shared" si="25"/>
        <v>-2.67</v>
      </c>
      <c r="L287" s="11" t="b">
        <f t="shared" si="26"/>
        <v>0</v>
      </c>
      <c r="M287" s="11" t="b">
        <f t="shared" si="27"/>
        <v>0</v>
      </c>
      <c r="N287" s="8">
        <v>45309</v>
      </c>
      <c r="O287" s="8" t="s">
        <v>3877</v>
      </c>
      <c r="P287" s="7"/>
      <c r="Q287" s="7" t="b">
        <f t="shared" si="28"/>
        <v>1</v>
      </c>
      <c r="R287" s="7"/>
      <c r="S287" s="11">
        <f t="shared" si="29"/>
        <v>0</v>
      </c>
      <c r="T287" s="9"/>
    </row>
    <row r="288" spans="1:20" hidden="1" x14ac:dyDescent="0.25">
      <c r="A288" s="7">
        <v>286</v>
      </c>
      <c r="B288" s="7" t="str">
        <f t="shared" si="24"/>
        <v>B018442</v>
      </c>
      <c r="C288" s="9" t="s">
        <v>408</v>
      </c>
      <c r="D288" s="9" t="s">
        <v>2277</v>
      </c>
      <c r="E288" s="9" t="s">
        <v>33</v>
      </c>
      <c r="F288" s="7" t="s">
        <v>141</v>
      </c>
      <c r="G288" s="46">
        <v>0.15</v>
      </c>
      <c r="H288" s="11">
        <v>12</v>
      </c>
      <c r="I288" s="11">
        <v>12</v>
      </c>
      <c r="J288" s="11">
        <f>VLOOKUP(B288,'[1]Jan''24 (3)'!$G$4:$T$2414,14,0)</f>
        <v>1.7999999999999998</v>
      </c>
      <c r="K288" s="11">
        <f t="shared" si="25"/>
        <v>-10.199999999999999</v>
      </c>
      <c r="L288" s="11" t="b">
        <f t="shared" si="26"/>
        <v>0</v>
      </c>
      <c r="M288" s="11" t="b">
        <f t="shared" si="27"/>
        <v>0</v>
      </c>
      <c r="N288" s="8">
        <v>45309</v>
      </c>
      <c r="O288" s="8" t="s">
        <v>3877</v>
      </c>
      <c r="P288" s="7"/>
      <c r="Q288" s="7" t="b">
        <f t="shared" si="28"/>
        <v>1</v>
      </c>
      <c r="R288" s="7"/>
      <c r="S288" s="11">
        <f t="shared" si="29"/>
        <v>0</v>
      </c>
      <c r="T288" s="9"/>
    </row>
    <row r="289" spans="1:20" hidden="1" x14ac:dyDescent="0.25">
      <c r="A289" s="7">
        <v>287</v>
      </c>
      <c r="B289" s="7" t="str">
        <f t="shared" si="24"/>
        <v>B073479R</v>
      </c>
      <c r="C289" s="9" t="s">
        <v>409</v>
      </c>
      <c r="D289" s="9" t="s">
        <v>2278</v>
      </c>
      <c r="E289" s="9" t="s">
        <v>33</v>
      </c>
      <c r="F289" s="7" t="s">
        <v>141</v>
      </c>
      <c r="G289" s="46">
        <v>0.56000000000000005</v>
      </c>
      <c r="H289" s="11">
        <v>9</v>
      </c>
      <c r="I289" s="11">
        <v>9</v>
      </c>
      <c r="J289" s="11">
        <f>VLOOKUP(B289,'[1]Jan''24 (3)'!$G$4:$T$2414,14,0)</f>
        <v>5.0400000000000009</v>
      </c>
      <c r="K289" s="11">
        <f t="shared" si="25"/>
        <v>-3.9599999999999991</v>
      </c>
      <c r="L289" s="11" t="b">
        <f t="shared" si="26"/>
        <v>0</v>
      </c>
      <c r="M289" s="11" t="b">
        <f t="shared" si="27"/>
        <v>0</v>
      </c>
      <c r="N289" s="8">
        <v>45309</v>
      </c>
      <c r="O289" s="8" t="s">
        <v>3873</v>
      </c>
      <c r="P289" s="7"/>
      <c r="Q289" s="7" t="b">
        <f t="shared" si="28"/>
        <v>1</v>
      </c>
      <c r="R289" s="7"/>
      <c r="S289" s="11">
        <f t="shared" si="29"/>
        <v>0</v>
      </c>
      <c r="T289" s="9"/>
    </row>
    <row r="290" spans="1:20" hidden="1" x14ac:dyDescent="0.25">
      <c r="A290" s="7">
        <v>288</v>
      </c>
      <c r="B290" s="7" t="str">
        <f t="shared" si="24"/>
        <v>B074971</v>
      </c>
      <c r="C290" s="9" t="s">
        <v>410</v>
      </c>
      <c r="D290" s="9" t="s">
        <v>2279</v>
      </c>
      <c r="E290" s="9" t="s">
        <v>33</v>
      </c>
      <c r="F290" s="7" t="s">
        <v>141</v>
      </c>
      <c r="G290" s="46">
        <v>0.41</v>
      </c>
      <c r="H290" s="11">
        <v>18</v>
      </c>
      <c r="I290" s="11">
        <f>17+1</f>
        <v>18</v>
      </c>
      <c r="J290" s="11">
        <f>VLOOKUP(B290,'[1]Jan''24 (3)'!$G$4:$T$2414,14,0)</f>
        <v>7.38</v>
      </c>
      <c r="K290" s="11">
        <f t="shared" si="25"/>
        <v>-10.620000000000001</v>
      </c>
      <c r="L290" s="11" t="b">
        <f t="shared" si="26"/>
        <v>0</v>
      </c>
      <c r="M290" s="11" t="b">
        <f t="shared" si="27"/>
        <v>0</v>
      </c>
      <c r="N290" s="8">
        <v>45313</v>
      </c>
      <c r="O290" s="8" t="s">
        <v>3877</v>
      </c>
      <c r="P290" s="7"/>
      <c r="Q290" s="7" t="b">
        <f t="shared" si="28"/>
        <v>1</v>
      </c>
      <c r="R290" s="7"/>
      <c r="S290" s="11">
        <f t="shared" si="29"/>
        <v>0</v>
      </c>
      <c r="T290" s="9"/>
    </row>
    <row r="291" spans="1:20" hidden="1" x14ac:dyDescent="0.25">
      <c r="A291" s="7">
        <v>289</v>
      </c>
      <c r="B291" s="7" t="str">
        <f t="shared" si="24"/>
        <v>CM166203</v>
      </c>
      <c r="C291" s="9" t="s">
        <v>411</v>
      </c>
      <c r="D291" s="9" t="s">
        <v>2280</v>
      </c>
      <c r="E291" s="9" t="s">
        <v>33</v>
      </c>
      <c r="F291" s="7" t="s">
        <v>141</v>
      </c>
      <c r="G291" s="46">
        <v>0.4</v>
      </c>
      <c r="H291" s="11">
        <v>2</v>
      </c>
      <c r="I291" s="11">
        <f>1+1</f>
        <v>2</v>
      </c>
      <c r="J291" s="11">
        <f>VLOOKUP(B291,'[1]Jan''24 (3)'!$G$4:$T$2414,14,0)</f>
        <v>0.8</v>
      </c>
      <c r="K291" s="11">
        <f t="shared" si="25"/>
        <v>-1.2</v>
      </c>
      <c r="L291" s="11" t="b">
        <f t="shared" si="26"/>
        <v>0</v>
      </c>
      <c r="M291" s="11" t="b">
        <f t="shared" si="27"/>
        <v>0</v>
      </c>
      <c r="N291" s="8">
        <v>45313</v>
      </c>
      <c r="O291" s="8" t="s">
        <v>3877</v>
      </c>
      <c r="P291" s="7"/>
      <c r="Q291" s="7" t="b">
        <f t="shared" si="28"/>
        <v>1</v>
      </c>
      <c r="R291" s="7"/>
      <c r="S291" s="11">
        <f t="shared" si="29"/>
        <v>0</v>
      </c>
      <c r="T291" s="9"/>
    </row>
    <row r="292" spans="1:20" hidden="1" x14ac:dyDescent="0.25">
      <c r="A292" s="7">
        <v>290</v>
      </c>
      <c r="B292" s="7" t="str">
        <f t="shared" si="24"/>
        <v>B074311</v>
      </c>
      <c r="C292" s="9" t="s">
        <v>412</v>
      </c>
      <c r="D292" s="9" t="s">
        <v>2281</v>
      </c>
      <c r="E292" s="9" t="s">
        <v>33</v>
      </c>
      <c r="F292" s="7" t="s">
        <v>141</v>
      </c>
      <c r="G292" s="46">
        <v>0.77</v>
      </c>
      <c r="H292" s="11">
        <v>4</v>
      </c>
      <c r="I292" s="11">
        <v>4</v>
      </c>
      <c r="J292" s="11">
        <f>VLOOKUP(B292,'[1]Jan''24 (3)'!$G$4:$T$2414,14,0)</f>
        <v>3.08</v>
      </c>
      <c r="K292" s="11">
        <f t="shared" si="25"/>
        <v>-0.91999999999999993</v>
      </c>
      <c r="L292" s="11" t="b">
        <f t="shared" si="26"/>
        <v>0</v>
      </c>
      <c r="M292" s="11" t="b">
        <f t="shared" si="27"/>
        <v>0</v>
      </c>
      <c r="N292" s="8">
        <v>45310</v>
      </c>
      <c r="O292" s="8" t="s">
        <v>3873</v>
      </c>
      <c r="P292" s="7"/>
      <c r="Q292" s="7" t="b">
        <f t="shared" si="28"/>
        <v>1</v>
      </c>
      <c r="R292" s="7"/>
      <c r="S292" s="11">
        <f t="shared" si="29"/>
        <v>0</v>
      </c>
      <c r="T292" s="9"/>
    </row>
    <row r="293" spans="1:20" hidden="1" x14ac:dyDescent="0.25">
      <c r="A293" s="7">
        <v>291</v>
      </c>
      <c r="B293" s="7" t="str">
        <f t="shared" si="24"/>
        <v>B074434</v>
      </c>
      <c r="C293" s="9" t="s">
        <v>269</v>
      </c>
      <c r="D293" s="9" t="s">
        <v>290</v>
      </c>
      <c r="E293" s="9" t="s">
        <v>33</v>
      </c>
      <c r="F293" s="7" t="s">
        <v>141</v>
      </c>
      <c r="G293" s="46">
        <v>1.1000000000000001</v>
      </c>
      <c r="H293" s="11">
        <v>4</v>
      </c>
      <c r="I293" s="11">
        <v>4</v>
      </c>
      <c r="J293" s="11">
        <f>VLOOKUP(B293,'[1]Jan''24 (3)'!$G$4:$T$2414,14,0)</f>
        <v>4.4000000000000004</v>
      </c>
      <c r="K293" s="11">
        <f t="shared" si="25"/>
        <v>0.40000000000000036</v>
      </c>
      <c r="L293" s="11" t="b">
        <f t="shared" si="26"/>
        <v>0</v>
      </c>
      <c r="M293" s="11" t="b">
        <f t="shared" si="27"/>
        <v>0</v>
      </c>
      <c r="N293" s="8">
        <v>45308</v>
      </c>
      <c r="O293" s="8" t="s">
        <v>3877</v>
      </c>
      <c r="P293" s="7"/>
      <c r="Q293" s="7" t="b">
        <f t="shared" si="28"/>
        <v>1</v>
      </c>
      <c r="R293" s="7"/>
      <c r="S293" s="11">
        <f t="shared" si="29"/>
        <v>0</v>
      </c>
      <c r="T293" s="9"/>
    </row>
    <row r="294" spans="1:20" hidden="1" x14ac:dyDescent="0.25">
      <c r="A294" s="7">
        <v>292</v>
      </c>
      <c r="B294" s="7" t="str">
        <f t="shared" si="24"/>
        <v>E1965755128</v>
      </c>
      <c r="C294" s="9" t="s">
        <v>413</v>
      </c>
      <c r="D294" s="9" t="s">
        <v>63</v>
      </c>
      <c r="E294" s="9" t="s">
        <v>33</v>
      </c>
      <c r="F294" s="7" t="s">
        <v>141</v>
      </c>
      <c r="G294" s="46">
        <v>0.1</v>
      </c>
      <c r="H294" s="11">
        <v>4</v>
      </c>
      <c r="I294" s="11">
        <v>4</v>
      </c>
      <c r="J294" s="11">
        <f>VLOOKUP(B294,'[1]Jan''24 (3)'!$G$4:$T$2414,14,0)</f>
        <v>0.4</v>
      </c>
      <c r="K294" s="11">
        <f t="shared" si="25"/>
        <v>-3.6</v>
      </c>
      <c r="L294" s="11" t="b">
        <f t="shared" si="26"/>
        <v>0</v>
      </c>
      <c r="M294" s="11" t="b">
        <f t="shared" si="27"/>
        <v>0</v>
      </c>
      <c r="N294" s="8">
        <v>45310</v>
      </c>
      <c r="O294" s="8" t="s">
        <v>3873</v>
      </c>
      <c r="P294" s="7"/>
      <c r="Q294" s="7" t="b">
        <f t="shared" si="28"/>
        <v>1</v>
      </c>
      <c r="R294" s="7"/>
      <c r="S294" s="11">
        <f t="shared" si="29"/>
        <v>0</v>
      </c>
      <c r="T294" s="9"/>
    </row>
    <row r="295" spans="1:20" hidden="1" x14ac:dyDescent="0.25">
      <c r="A295" s="7">
        <v>293</v>
      </c>
      <c r="B295" s="7" t="str">
        <f t="shared" si="24"/>
        <v>E40016138</v>
      </c>
      <c r="C295" s="9" t="s">
        <v>414</v>
      </c>
      <c r="D295" s="9" t="s">
        <v>2282</v>
      </c>
      <c r="E295" s="9" t="s">
        <v>33</v>
      </c>
      <c r="F295" s="7" t="s">
        <v>141</v>
      </c>
      <c r="G295" s="46">
        <v>0.23</v>
      </c>
      <c r="H295" s="11">
        <v>1</v>
      </c>
      <c r="I295" s="11">
        <v>1</v>
      </c>
      <c r="J295" s="11">
        <f>VLOOKUP(B295,'[1]Jan''24 (3)'!$G$4:$T$2414,14,0)</f>
        <v>0.23</v>
      </c>
      <c r="K295" s="11">
        <f t="shared" si="25"/>
        <v>-0.77</v>
      </c>
      <c r="L295" s="11" t="b">
        <f t="shared" si="26"/>
        <v>0</v>
      </c>
      <c r="M295" s="11" t="b">
        <f t="shared" si="27"/>
        <v>0</v>
      </c>
      <c r="N295" s="8">
        <v>45309</v>
      </c>
      <c r="O295" s="8" t="s">
        <v>3877</v>
      </c>
      <c r="P295" s="7"/>
      <c r="Q295" s="7" t="b">
        <f t="shared" si="28"/>
        <v>1</v>
      </c>
      <c r="R295" s="7"/>
      <c r="S295" s="11">
        <f t="shared" si="29"/>
        <v>0</v>
      </c>
      <c r="T295" s="9"/>
    </row>
    <row r="296" spans="1:20" hidden="1" x14ac:dyDescent="0.25">
      <c r="A296" s="7">
        <v>294</v>
      </c>
      <c r="B296" s="7" t="str">
        <f t="shared" si="24"/>
        <v>E268120034</v>
      </c>
      <c r="C296" s="9" t="s">
        <v>415</v>
      </c>
      <c r="D296" s="9" t="s">
        <v>2283</v>
      </c>
      <c r="E296" s="9" t="s">
        <v>33</v>
      </c>
      <c r="F296" s="7" t="s">
        <v>141</v>
      </c>
      <c r="G296" s="46">
        <v>0.12</v>
      </c>
      <c r="H296" s="11">
        <v>34</v>
      </c>
      <c r="I296" s="11">
        <v>34</v>
      </c>
      <c r="J296" s="11">
        <f>VLOOKUP(B296,'[1]Jan''24 (3)'!$G$4:$T$2414,14,0)</f>
        <v>4.08</v>
      </c>
      <c r="K296" s="11">
        <f t="shared" si="25"/>
        <v>-29.92</v>
      </c>
      <c r="L296" s="11" t="b">
        <f t="shared" si="26"/>
        <v>0</v>
      </c>
      <c r="M296" s="11" t="b">
        <f t="shared" si="27"/>
        <v>0</v>
      </c>
      <c r="N296" s="8">
        <v>45309</v>
      </c>
      <c r="O296" s="8" t="s">
        <v>3877</v>
      </c>
      <c r="P296" s="7"/>
      <c r="Q296" s="7" t="b">
        <f t="shared" si="28"/>
        <v>1</v>
      </c>
      <c r="R296" s="7"/>
      <c r="S296" s="11">
        <f t="shared" si="29"/>
        <v>0</v>
      </c>
      <c r="T296" s="9"/>
    </row>
    <row r="297" spans="1:20" hidden="1" x14ac:dyDescent="0.25">
      <c r="A297" s="7">
        <v>295</v>
      </c>
      <c r="B297" s="7" t="str">
        <f t="shared" si="24"/>
        <v>E500460120</v>
      </c>
      <c r="C297" s="9" t="s">
        <v>416</v>
      </c>
      <c r="D297" s="9" t="s">
        <v>2284</v>
      </c>
      <c r="E297" s="9" t="s">
        <v>33</v>
      </c>
      <c r="F297" s="7" t="s">
        <v>141</v>
      </c>
      <c r="G297" s="46">
        <v>0.25</v>
      </c>
      <c r="H297" s="11">
        <v>47</v>
      </c>
      <c r="I297" s="11">
        <v>47</v>
      </c>
      <c r="J297" s="11">
        <f>VLOOKUP(B297,'[1]Jan''24 (3)'!$G$4:$T$2414,14,0)</f>
        <v>11.75</v>
      </c>
      <c r="K297" s="11">
        <f t="shared" si="25"/>
        <v>-35.25</v>
      </c>
      <c r="L297" s="11" t="b">
        <f t="shared" si="26"/>
        <v>0</v>
      </c>
      <c r="M297" s="11" t="b">
        <f t="shared" si="27"/>
        <v>0</v>
      </c>
      <c r="N297" s="8">
        <v>45318</v>
      </c>
      <c r="O297" s="8" t="s">
        <v>3873</v>
      </c>
      <c r="P297" s="7"/>
      <c r="Q297" s="7" t="b">
        <f t="shared" si="28"/>
        <v>1</v>
      </c>
      <c r="R297" s="7"/>
      <c r="S297" s="11">
        <f t="shared" si="29"/>
        <v>0</v>
      </c>
      <c r="T297" s="9"/>
    </row>
    <row r="298" spans="1:20" hidden="1" x14ac:dyDescent="0.25">
      <c r="A298" s="7">
        <v>296</v>
      </c>
      <c r="B298" s="7" t="str">
        <f t="shared" si="24"/>
        <v>E500460102</v>
      </c>
      <c r="C298" s="9" t="s">
        <v>417</v>
      </c>
      <c r="D298" s="9" t="s">
        <v>2285</v>
      </c>
      <c r="E298" s="9" t="s">
        <v>33</v>
      </c>
      <c r="F298" s="7" t="s">
        <v>141</v>
      </c>
      <c r="G298" s="46">
        <v>0.25</v>
      </c>
      <c r="H298" s="11">
        <v>44</v>
      </c>
      <c r="I298" s="53">
        <v>47</v>
      </c>
      <c r="J298" s="11">
        <f>VLOOKUP(B298,'[1]Jan''24 (3)'!$G$4:$T$2414,14,0)</f>
        <v>11.75</v>
      </c>
      <c r="K298" s="11">
        <f t="shared" si="25"/>
        <v>-35.25</v>
      </c>
      <c r="L298" s="11" t="b">
        <f t="shared" si="26"/>
        <v>0</v>
      </c>
      <c r="M298" s="11" t="b">
        <f t="shared" si="27"/>
        <v>0</v>
      </c>
      <c r="N298" s="8">
        <v>45309</v>
      </c>
      <c r="O298" s="8" t="s">
        <v>3877</v>
      </c>
      <c r="P298" s="7"/>
      <c r="Q298" s="7" t="b">
        <f t="shared" si="28"/>
        <v>0</v>
      </c>
      <c r="R298" s="7"/>
      <c r="S298" s="11">
        <f t="shared" si="29"/>
        <v>-3</v>
      </c>
      <c r="T298" s="9"/>
    </row>
    <row r="299" spans="1:20" hidden="1" x14ac:dyDescent="0.25">
      <c r="A299" s="7">
        <v>297</v>
      </c>
      <c r="B299" s="7" t="str">
        <f t="shared" si="24"/>
        <v>E500450092</v>
      </c>
      <c r="C299" s="9" t="s">
        <v>418</v>
      </c>
      <c r="D299" s="9" t="s">
        <v>2282</v>
      </c>
      <c r="E299" s="9" t="s">
        <v>33</v>
      </c>
      <c r="F299" s="7" t="s">
        <v>141</v>
      </c>
      <c r="G299" s="46">
        <v>0.14000000000000001</v>
      </c>
      <c r="H299" s="11">
        <v>20</v>
      </c>
      <c r="I299" s="11">
        <f>19+1</f>
        <v>20</v>
      </c>
      <c r="J299" s="11">
        <f>VLOOKUP(B299,'[1]Jan''24 (3)'!$G$4:$T$2414,14,0)</f>
        <v>2.8000000000000003</v>
      </c>
      <c r="K299" s="11">
        <f t="shared" si="25"/>
        <v>-17.2</v>
      </c>
      <c r="L299" s="11" t="b">
        <f t="shared" si="26"/>
        <v>0</v>
      </c>
      <c r="M299" s="11" t="b">
        <f t="shared" si="27"/>
        <v>0</v>
      </c>
      <c r="N299" s="8">
        <v>45313</v>
      </c>
      <c r="O299" s="8" t="s">
        <v>3877</v>
      </c>
      <c r="P299" s="7"/>
      <c r="Q299" s="7" t="b">
        <f t="shared" si="28"/>
        <v>1</v>
      </c>
      <c r="R299" s="7"/>
      <c r="S299" s="11">
        <f t="shared" si="29"/>
        <v>0</v>
      </c>
      <c r="T299" s="9"/>
    </row>
    <row r="300" spans="1:20" hidden="1" x14ac:dyDescent="0.25">
      <c r="A300" s="7">
        <v>298</v>
      </c>
      <c r="B300" s="7" t="str">
        <f t="shared" si="24"/>
        <v>E50006342</v>
      </c>
      <c r="C300" s="9" t="s">
        <v>419</v>
      </c>
      <c r="D300" s="9" t="s">
        <v>2286</v>
      </c>
      <c r="E300" s="9" t="s">
        <v>33</v>
      </c>
      <c r="F300" s="7" t="s">
        <v>141</v>
      </c>
      <c r="G300" s="46">
        <v>0.61</v>
      </c>
      <c r="H300" s="11">
        <f>1-1</f>
        <v>0</v>
      </c>
      <c r="I300" s="11">
        <v>0</v>
      </c>
      <c r="J300" s="11">
        <f>VLOOKUP(B300,'[1]Jan''24 (3)'!$G$4:$T$2414,14,0)</f>
        <v>0</v>
      </c>
      <c r="K300" s="11">
        <f t="shared" si="25"/>
        <v>0</v>
      </c>
      <c r="L300" s="11" t="b">
        <f t="shared" si="26"/>
        <v>1</v>
      </c>
      <c r="M300" s="11" t="b">
        <f t="shared" si="27"/>
        <v>0</v>
      </c>
      <c r="N300" s="8">
        <v>45320</v>
      </c>
      <c r="O300" s="8" t="s">
        <v>3877</v>
      </c>
      <c r="P300" s="7"/>
      <c r="Q300" s="7" t="b">
        <f t="shared" si="28"/>
        <v>1</v>
      </c>
      <c r="R300" s="7"/>
      <c r="S300" s="11">
        <f t="shared" si="29"/>
        <v>0</v>
      </c>
      <c r="T300" s="9" t="s">
        <v>3952</v>
      </c>
    </row>
    <row r="301" spans="1:20" hidden="1" x14ac:dyDescent="0.25">
      <c r="A301" s="7">
        <v>299</v>
      </c>
      <c r="B301" s="7" t="str">
        <f t="shared" si="24"/>
        <v>1A001278</v>
      </c>
      <c r="C301" s="9" t="s">
        <v>420</v>
      </c>
      <c r="D301" s="9" t="s">
        <v>2287</v>
      </c>
      <c r="E301" s="9" t="s">
        <v>33</v>
      </c>
      <c r="F301" s="7" t="s">
        <v>141</v>
      </c>
      <c r="G301" s="46">
        <v>0.21</v>
      </c>
      <c r="H301" s="11">
        <v>10</v>
      </c>
      <c r="I301" s="11">
        <v>10</v>
      </c>
      <c r="J301" s="11">
        <f>VLOOKUP(B301,'[1]Jan''24 (3)'!$G$4:$T$2414,14,0)</f>
        <v>2.1</v>
      </c>
      <c r="K301" s="11">
        <f t="shared" si="25"/>
        <v>-7.9</v>
      </c>
      <c r="L301" s="11" t="b">
        <f t="shared" si="26"/>
        <v>0</v>
      </c>
      <c r="M301" s="11" t="b">
        <f t="shared" si="27"/>
        <v>0</v>
      </c>
      <c r="N301" s="8">
        <v>45309</v>
      </c>
      <c r="O301" s="8" t="s">
        <v>3877</v>
      </c>
      <c r="P301" s="7"/>
      <c r="Q301" s="7" t="b">
        <f t="shared" si="28"/>
        <v>1</v>
      </c>
      <c r="R301" s="7"/>
      <c r="S301" s="11">
        <f t="shared" si="29"/>
        <v>0</v>
      </c>
      <c r="T301" s="9"/>
    </row>
    <row r="302" spans="1:20" hidden="1" x14ac:dyDescent="0.25">
      <c r="A302" s="7">
        <v>300</v>
      </c>
      <c r="B302" s="7" t="str">
        <f t="shared" si="24"/>
        <v>1A004875</v>
      </c>
      <c r="C302" s="9" t="s">
        <v>421</v>
      </c>
      <c r="D302" s="9" t="s">
        <v>2288</v>
      </c>
      <c r="E302" s="9" t="s">
        <v>33</v>
      </c>
      <c r="F302" s="7" t="s">
        <v>141</v>
      </c>
      <c r="G302" s="46">
        <v>0.94</v>
      </c>
      <c r="H302" s="11">
        <v>1</v>
      </c>
      <c r="I302" s="11">
        <v>1</v>
      </c>
      <c r="J302" s="11">
        <f>VLOOKUP(B302,'[1]Jan''24 (3)'!$G$4:$T$2414,14,0)</f>
        <v>0.94</v>
      </c>
      <c r="K302" s="11">
        <f t="shared" si="25"/>
        <v>-6.0000000000000053E-2</v>
      </c>
      <c r="L302" s="11" t="b">
        <f t="shared" si="26"/>
        <v>0</v>
      </c>
      <c r="M302" s="11" t="b">
        <f t="shared" si="27"/>
        <v>0</v>
      </c>
      <c r="N302" s="8">
        <v>45308</v>
      </c>
      <c r="O302" s="8" t="s">
        <v>3877</v>
      </c>
      <c r="P302" s="7"/>
      <c r="Q302" s="7" t="b">
        <f t="shared" si="28"/>
        <v>1</v>
      </c>
      <c r="R302" s="7"/>
      <c r="S302" s="11">
        <f t="shared" si="29"/>
        <v>0</v>
      </c>
      <c r="T302" s="9"/>
    </row>
    <row r="303" spans="1:20" hidden="1" x14ac:dyDescent="0.25">
      <c r="A303" s="7">
        <v>301</v>
      </c>
      <c r="B303" s="7" t="str">
        <f t="shared" si="24"/>
        <v>568703</v>
      </c>
      <c r="C303" s="9">
        <v>568703</v>
      </c>
      <c r="D303" s="9" t="s">
        <v>2289</v>
      </c>
      <c r="E303" s="9" t="s">
        <v>33</v>
      </c>
      <c r="F303" s="7" t="s">
        <v>141</v>
      </c>
      <c r="G303" s="46">
        <v>0.12</v>
      </c>
      <c r="H303" s="11">
        <v>5</v>
      </c>
      <c r="I303" s="11">
        <v>5</v>
      </c>
      <c r="J303" s="11">
        <f>VLOOKUP(B303,'[1]Jan''24 (3)'!$G$4:$T$2414,14,0)</f>
        <v>0.6</v>
      </c>
      <c r="K303" s="11">
        <f t="shared" si="25"/>
        <v>-4.4000000000000004</v>
      </c>
      <c r="L303" s="11" t="b">
        <f t="shared" si="26"/>
        <v>0</v>
      </c>
      <c r="M303" s="11" t="b">
        <f t="shared" si="27"/>
        <v>0</v>
      </c>
      <c r="N303" s="8">
        <v>45309</v>
      </c>
      <c r="O303" s="8" t="s">
        <v>3877</v>
      </c>
      <c r="P303" s="7"/>
      <c r="Q303" s="7" t="b">
        <f t="shared" si="28"/>
        <v>1</v>
      </c>
      <c r="R303" s="7"/>
      <c r="S303" s="11">
        <f t="shared" si="29"/>
        <v>0</v>
      </c>
      <c r="T303" s="9"/>
    </row>
    <row r="304" spans="1:20" hidden="1" x14ac:dyDescent="0.25">
      <c r="A304" s="7">
        <v>302</v>
      </c>
      <c r="B304" s="7" t="str">
        <f t="shared" si="24"/>
        <v>847928</v>
      </c>
      <c r="C304" s="9">
        <v>847928</v>
      </c>
      <c r="D304" s="9" t="s">
        <v>2290</v>
      </c>
      <c r="E304" s="9" t="s">
        <v>33</v>
      </c>
      <c r="F304" s="7" t="s">
        <v>141</v>
      </c>
      <c r="G304" s="46">
        <v>0.15</v>
      </c>
      <c r="H304" s="11">
        <v>9</v>
      </c>
      <c r="I304" s="11">
        <f>8+1</f>
        <v>9</v>
      </c>
      <c r="J304" s="11">
        <f>VLOOKUP(B304,'[1]Jan''24 (3)'!$G$4:$T$2414,14,0)</f>
        <v>1.3499999999999999</v>
      </c>
      <c r="K304" s="11">
        <f t="shared" si="25"/>
        <v>-7.65</v>
      </c>
      <c r="L304" s="11" t="b">
        <f t="shared" si="26"/>
        <v>0</v>
      </c>
      <c r="M304" s="11" t="b">
        <f t="shared" si="27"/>
        <v>0</v>
      </c>
      <c r="N304" s="57">
        <v>45310</v>
      </c>
      <c r="O304" s="8" t="s">
        <v>3877</v>
      </c>
      <c r="P304" s="7"/>
      <c r="Q304" s="7" t="b">
        <f t="shared" si="28"/>
        <v>1</v>
      </c>
      <c r="R304" s="7"/>
      <c r="S304" s="11">
        <f t="shared" si="29"/>
        <v>0</v>
      </c>
      <c r="T304" s="9"/>
    </row>
    <row r="305" spans="1:20" hidden="1" x14ac:dyDescent="0.25">
      <c r="A305" s="7">
        <v>303</v>
      </c>
      <c r="B305" s="7" t="str">
        <f t="shared" si="24"/>
        <v>157716</v>
      </c>
      <c r="C305" s="9">
        <v>157716</v>
      </c>
      <c r="D305" s="9" t="s">
        <v>2291</v>
      </c>
      <c r="E305" s="9" t="s">
        <v>33</v>
      </c>
      <c r="F305" s="7" t="s">
        <v>141</v>
      </c>
      <c r="G305" s="46">
        <v>0.05</v>
      </c>
      <c r="H305" s="11">
        <v>84</v>
      </c>
      <c r="I305" s="11">
        <v>84</v>
      </c>
      <c r="J305" s="11">
        <f>VLOOKUP(B305,'[1]Jan''24 (3)'!$G$4:$T$2414,14,0)</f>
        <v>4.2</v>
      </c>
      <c r="K305" s="11">
        <f t="shared" si="25"/>
        <v>-79.8</v>
      </c>
      <c r="L305" s="11" t="b">
        <f t="shared" si="26"/>
        <v>0</v>
      </c>
      <c r="M305" s="11" t="b">
        <f t="shared" si="27"/>
        <v>0</v>
      </c>
      <c r="N305" s="8">
        <v>45309</v>
      </c>
      <c r="O305" s="8" t="s">
        <v>3877</v>
      </c>
      <c r="P305" s="7"/>
      <c r="Q305" s="7" t="b">
        <f t="shared" si="28"/>
        <v>1</v>
      </c>
      <c r="R305" s="7"/>
      <c r="S305" s="11">
        <f t="shared" si="29"/>
        <v>0</v>
      </c>
      <c r="T305" s="9"/>
    </row>
    <row r="306" spans="1:20" hidden="1" x14ac:dyDescent="0.25">
      <c r="A306" s="7">
        <v>304</v>
      </c>
      <c r="B306" s="7" t="str">
        <f t="shared" si="24"/>
        <v>B018533</v>
      </c>
      <c r="C306" s="9" t="s">
        <v>422</v>
      </c>
      <c r="D306" s="9" t="s">
        <v>2292</v>
      </c>
      <c r="E306" s="9" t="s">
        <v>33</v>
      </c>
      <c r="F306" s="7" t="s">
        <v>141</v>
      </c>
      <c r="G306" s="46">
        <v>0.26</v>
      </c>
      <c r="H306" s="11">
        <v>5</v>
      </c>
      <c r="I306" s="53">
        <v>6</v>
      </c>
      <c r="J306" s="11">
        <f>VLOOKUP(B306,'[1]Jan''24 (3)'!$G$4:$T$2414,14,0)</f>
        <v>1.56</v>
      </c>
      <c r="K306" s="11">
        <f t="shared" si="25"/>
        <v>-4.4399999999999995</v>
      </c>
      <c r="L306" s="11" t="b">
        <f t="shared" si="26"/>
        <v>0</v>
      </c>
      <c r="M306" s="11" t="b">
        <f t="shared" si="27"/>
        <v>0</v>
      </c>
      <c r="N306" s="8">
        <v>45309</v>
      </c>
      <c r="O306" s="8" t="s">
        <v>3877</v>
      </c>
      <c r="P306" s="7"/>
      <c r="Q306" s="7" t="b">
        <f t="shared" si="28"/>
        <v>0</v>
      </c>
      <c r="R306" s="7"/>
      <c r="S306" s="11">
        <f t="shared" si="29"/>
        <v>-1</v>
      </c>
      <c r="T306" s="9"/>
    </row>
    <row r="307" spans="1:20" hidden="1" x14ac:dyDescent="0.25">
      <c r="A307" s="7">
        <v>305</v>
      </c>
      <c r="B307" s="7" t="str">
        <f t="shared" si="24"/>
        <v>157103</v>
      </c>
      <c r="C307" s="9">
        <v>157103</v>
      </c>
      <c r="D307" s="9" t="s">
        <v>2293</v>
      </c>
      <c r="E307" s="9" t="s">
        <v>33</v>
      </c>
      <c r="F307" s="7" t="s">
        <v>141</v>
      </c>
      <c r="G307" s="46">
        <v>0.25</v>
      </c>
      <c r="H307" s="11">
        <v>25</v>
      </c>
      <c r="I307" s="11">
        <v>25</v>
      </c>
      <c r="J307" s="11">
        <f>VLOOKUP(B307,'[1]Jan''24 (3)'!$G$4:$T$2414,14,0)</f>
        <v>6.25</v>
      </c>
      <c r="K307" s="11">
        <f t="shared" si="25"/>
        <v>-18.75</v>
      </c>
      <c r="L307" s="11" t="b">
        <f t="shared" si="26"/>
        <v>0</v>
      </c>
      <c r="M307" s="11" t="b">
        <f t="shared" si="27"/>
        <v>0</v>
      </c>
      <c r="N307" s="8">
        <v>45310</v>
      </c>
      <c r="O307" s="8" t="s">
        <v>3873</v>
      </c>
      <c r="P307" s="7"/>
      <c r="Q307" s="7" t="b">
        <f t="shared" si="28"/>
        <v>1</v>
      </c>
      <c r="R307" s="7"/>
      <c r="S307" s="11">
        <f t="shared" si="29"/>
        <v>0</v>
      </c>
      <c r="T307" s="9"/>
    </row>
    <row r="308" spans="1:20" hidden="1" x14ac:dyDescent="0.25">
      <c r="A308" s="7">
        <v>306</v>
      </c>
      <c r="B308" s="7" t="str">
        <f t="shared" si="24"/>
        <v>B019425</v>
      </c>
      <c r="C308" s="9" t="s">
        <v>423</v>
      </c>
      <c r="D308" s="9" t="s">
        <v>2294</v>
      </c>
      <c r="E308" s="9" t="s">
        <v>33</v>
      </c>
      <c r="F308" s="7" t="s">
        <v>141</v>
      </c>
      <c r="G308" s="46">
        <v>2.0099999999999998</v>
      </c>
      <c r="H308" s="11">
        <v>5</v>
      </c>
      <c r="I308" s="11">
        <v>5</v>
      </c>
      <c r="J308" s="11">
        <f>VLOOKUP(B308,'[1]Jan''24 (3)'!$G$4:$T$2414,14,0)</f>
        <v>10.049999999999999</v>
      </c>
      <c r="K308" s="11">
        <f t="shared" si="25"/>
        <v>5.0499999999999989</v>
      </c>
      <c r="L308" s="11" t="b">
        <f t="shared" si="26"/>
        <v>0</v>
      </c>
      <c r="M308" s="11" t="b">
        <f t="shared" si="27"/>
        <v>0</v>
      </c>
      <c r="N308" s="8">
        <v>45310</v>
      </c>
      <c r="O308" s="8" t="s">
        <v>3877</v>
      </c>
      <c r="P308" s="7"/>
      <c r="Q308" s="7" t="b">
        <f t="shared" si="28"/>
        <v>1</v>
      </c>
      <c r="R308" s="7"/>
      <c r="S308" s="11">
        <f t="shared" si="29"/>
        <v>0</v>
      </c>
      <c r="T308" s="9"/>
    </row>
    <row r="309" spans="1:20" hidden="1" x14ac:dyDescent="0.25">
      <c r="A309" s="7">
        <v>307</v>
      </c>
      <c r="B309" s="7" t="str">
        <f t="shared" si="24"/>
        <v>E500022105</v>
      </c>
      <c r="C309" s="9" t="s">
        <v>424</v>
      </c>
      <c r="D309" s="9" t="s">
        <v>2295</v>
      </c>
      <c r="E309" s="9" t="s">
        <v>33</v>
      </c>
      <c r="F309" s="7" t="s">
        <v>141</v>
      </c>
      <c r="G309" s="46">
        <v>0.56000000000000005</v>
      </c>
      <c r="H309" s="11">
        <v>2</v>
      </c>
      <c r="I309" s="11">
        <v>2</v>
      </c>
      <c r="J309" s="11">
        <f>VLOOKUP(B309,'[1]Jan''24 (3)'!$G$4:$T$2414,14,0)</f>
        <v>1.1200000000000001</v>
      </c>
      <c r="K309" s="11">
        <f t="shared" si="25"/>
        <v>-0.87999999999999989</v>
      </c>
      <c r="L309" s="11" t="b">
        <f t="shared" si="26"/>
        <v>0</v>
      </c>
      <c r="M309" s="11" t="b">
        <f t="shared" si="27"/>
        <v>0</v>
      </c>
      <c r="N309" s="8">
        <v>45308</v>
      </c>
      <c r="O309" s="8" t="s">
        <v>3877</v>
      </c>
      <c r="P309" s="7"/>
      <c r="Q309" s="7" t="b">
        <f t="shared" si="28"/>
        <v>1</v>
      </c>
      <c r="R309" s="7"/>
      <c r="S309" s="11">
        <f t="shared" si="29"/>
        <v>0</v>
      </c>
      <c r="T309" s="9"/>
    </row>
    <row r="310" spans="1:20" hidden="1" x14ac:dyDescent="0.25">
      <c r="A310" s="7">
        <v>308</v>
      </c>
      <c r="B310" s="7" t="str">
        <f t="shared" si="24"/>
        <v>1A008666R</v>
      </c>
      <c r="C310" s="9" t="s">
        <v>425</v>
      </c>
      <c r="D310" s="9" t="s">
        <v>2296</v>
      </c>
      <c r="E310" s="9" t="s">
        <v>33</v>
      </c>
      <c r="F310" s="7" t="s">
        <v>141</v>
      </c>
      <c r="G310" s="46">
        <v>5.65</v>
      </c>
      <c r="H310" s="11">
        <v>1</v>
      </c>
      <c r="I310" s="11">
        <v>1</v>
      </c>
      <c r="J310" s="11">
        <f>VLOOKUP(B310,'[1]Jan''24 (3)'!$G$4:$T$2414,14,0)</f>
        <v>5.65</v>
      </c>
      <c r="K310" s="11">
        <f t="shared" si="25"/>
        <v>4.6500000000000004</v>
      </c>
      <c r="L310" s="11" t="b">
        <f t="shared" si="26"/>
        <v>0</v>
      </c>
      <c r="M310" s="11" t="b">
        <f t="shared" si="27"/>
        <v>0</v>
      </c>
      <c r="N310" s="8">
        <v>45310</v>
      </c>
      <c r="O310" s="8" t="s">
        <v>3877</v>
      </c>
      <c r="P310" s="7"/>
      <c r="Q310" s="7" t="b">
        <f t="shared" si="28"/>
        <v>1</v>
      </c>
      <c r="R310" s="7"/>
      <c r="S310" s="11">
        <f t="shared" si="29"/>
        <v>0</v>
      </c>
      <c r="T310" s="9"/>
    </row>
    <row r="311" spans="1:20" hidden="1" x14ac:dyDescent="0.25">
      <c r="A311" s="7">
        <v>309</v>
      </c>
      <c r="B311" s="7" t="str">
        <f t="shared" si="24"/>
        <v>569197</v>
      </c>
      <c r="C311" s="9">
        <v>569197</v>
      </c>
      <c r="D311" s="9" t="s">
        <v>55</v>
      </c>
      <c r="E311" s="9" t="s">
        <v>33</v>
      </c>
      <c r="F311" s="7" t="s">
        <v>141</v>
      </c>
      <c r="G311" s="46">
        <v>2.0699999999999998</v>
      </c>
      <c r="H311" s="11">
        <f>41-1-1-1</f>
        <v>38</v>
      </c>
      <c r="I311" s="11">
        <f>38</f>
        <v>38</v>
      </c>
      <c r="J311" s="11">
        <f>VLOOKUP(B311,'[1]Jan''24 (3)'!$G$4:$T$2414,14,0)</f>
        <v>78.66</v>
      </c>
      <c r="K311" s="11">
        <f t="shared" si="25"/>
        <v>40.659999999999997</v>
      </c>
      <c r="L311" s="11" t="b">
        <f t="shared" si="26"/>
        <v>0</v>
      </c>
      <c r="M311" s="11" t="b">
        <f t="shared" si="27"/>
        <v>0</v>
      </c>
      <c r="N311" s="8">
        <v>45308</v>
      </c>
      <c r="O311" s="8" t="s">
        <v>3877</v>
      </c>
      <c r="P311" s="7"/>
      <c r="Q311" s="7" t="b">
        <f t="shared" si="28"/>
        <v>1</v>
      </c>
      <c r="R311" s="7"/>
      <c r="S311" s="11">
        <f t="shared" si="29"/>
        <v>0</v>
      </c>
      <c r="T311" s="9" t="s">
        <v>3971</v>
      </c>
    </row>
    <row r="312" spans="1:20" hidden="1" x14ac:dyDescent="0.25">
      <c r="A312" s="7">
        <v>310</v>
      </c>
      <c r="B312" s="7" t="str">
        <f t="shared" si="24"/>
        <v>587829</v>
      </c>
      <c r="C312" s="9">
        <v>587829</v>
      </c>
      <c r="D312" s="9" t="s">
        <v>2297</v>
      </c>
      <c r="E312" s="9" t="s">
        <v>33</v>
      </c>
      <c r="F312" s="7" t="s">
        <v>141</v>
      </c>
      <c r="G312" s="46">
        <v>0.2</v>
      </c>
      <c r="H312" s="11">
        <v>5</v>
      </c>
      <c r="I312" s="11">
        <v>5</v>
      </c>
      <c r="J312" s="11">
        <f>VLOOKUP(B312,'[1]Jan''24 (3)'!$G$4:$T$2414,14,0)</f>
        <v>1</v>
      </c>
      <c r="K312" s="11">
        <f t="shared" si="25"/>
        <v>-4</v>
      </c>
      <c r="L312" s="11" t="b">
        <f t="shared" si="26"/>
        <v>0</v>
      </c>
      <c r="M312" s="11" t="b">
        <f t="shared" si="27"/>
        <v>0</v>
      </c>
      <c r="N312" s="8">
        <v>45309</v>
      </c>
      <c r="O312" s="8" t="s">
        <v>3877</v>
      </c>
      <c r="P312" s="7"/>
      <c r="Q312" s="7" t="b">
        <f t="shared" si="28"/>
        <v>1</v>
      </c>
      <c r="R312" s="7"/>
      <c r="S312" s="11">
        <f t="shared" si="29"/>
        <v>0</v>
      </c>
      <c r="T312" s="9"/>
    </row>
    <row r="313" spans="1:20" hidden="1" x14ac:dyDescent="0.25">
      <c r="A313" s="7">
        <v>311</v>
      </c>
      <c r="B313" s="7" t="str">
        <f t="shared" si="24"/>
        <v>B023727R</v>
      </c>
      <c r="C313" s="9" t="s">
        <v>97</v>
      </c>
      <c r="D313" s="9" t="s">
        <v>122</v>
      </c>
      <c r="E313" s="9" t="s">
        <v>33</v>
      </c>
      <c r="F313" s="7" t="s">
        <v>141</v>
      </c>
      <c r="G313" s="46">
        <v>1.72</v>
      </c>
      <c r="H313" s="11">
        <v>4</v>
      </c>
      <c r="I313" s="11">
        <v>4</v>
      </c>
      <c r="J313" s="11">
        <f>VLOOKUP(B313,'[1]Jan''24 (3)'!$G$4:$T$2414,14,0)</f>
        <v>6.88</v>
      </c>
      <c r="K313" s="11">
        <f t="shared" si="25"/>
        <v>2.88</v>
      </c>
      <c r="L313" s="11" t="b">
        <f t="shared" si="26"/>
        <v>0</v>
      </c>
      <c r="M313" s="11" t="b">
        <f t="shared" si="27"/>
        <v>0</v>
      </c>
      <c r="N313" s="8">
        <v>45309</v>
      </c>
      <c r="O313" s="8" t="s">
        <v>3873</v>
      </c>
      <c r="P313" s="7"/>
      <c r="Q313" s="7" t="b">
        <f t="shared" si="28"/>
        <v>1</v>
      </c>
      <c r="R313" s="7"/>
      <c r="S313" s="11">
        <f t="shared" si="29"/>
        <v>0</v>
      </c>
      <c r="T313" s="9"/>
    </row>
    <row r="314" spans="1:20" hidden="1" x14ac:dyDescent="0.25">
      <c r="A314" s="7">
        <v>312</v>
      </c>
      <c r="B314" s="7" t="str">
        <f t="shared" si="24"/>
        <v>E43512268</v>
      </c>
      <c r="C314" s="9" t="s">
        <v>426</v>
      </c>
      <c r="D314" s="9" t="s">
        <v>2298</v>
      </c>
      <c r="E314" s="9" t="s">
        <v>33</v>
      </c>
      <c r="F314" s="7" t="s">
        <v>141</v>
      </c>
      <c r="G314" s="46">
        <v>30.66</v>
      </c>
      <c r="H314" s="11">
        <v>7</v>
      </c>
      <c r="I314" s="11">
        <v>7</v>
      </c>
      <c r="J314" s="11">
        <f>VLOOKUP(B314,'[1]Jan''24 (3)'!$G$4:$T$2414,14,0)</f>
        <v>214.62</v>
      </c>
      <c r="K314" s="11">
        <f t="shared" si="25"/>
        <v>207.62</v>
      </c>
      <c r="L314" s="11" t="b">
        <f t="shared" si="26"/>
        <v>0</v>
      </c>
      <c r="M314" s="11" t="b">
        <f t="shared" si="27"/>
        <v>0</v>
      </c>
      <c r="N314" s="8">
        <v>45309</v>
      </c>
      <c r="O314" s="8" t="s">
        <v>3873</v>
      </c>
      <c r="P314" s="7"/>
      <c r="Q314" s="7" t="b">
        <f t="shared" si="28"/>
        <v>1</v>
      </c>
      <c r="R314" s="7"/>
      <c r="S314" s="11">
        <f t="shared" si="29"/>
        <v>0</v>
      </c>
      <c r="T314" s="9"/>
    </row>
    <row r="315" spans="1:20" hidden="1" x14ac:dyDescent="0.25">
      <c r="A315" s="7">
        <v>313</v>
      </c>
      <c r="B315" s="7" t="str">
        <f t="shared" si="24"/>
        <v>567498R</v>
      </c>
      <c r="C315" s="9" t="s">
        <v>56</v>
      </c>
      <c r="D315" s="9" t="s">
        <v>57</v>
      </c>
      <c r="E315" s="9" t="s">
        <v>33</v>
      </c>
      <c r="F315" s="7" t="s">
        <v>141</v>
      </c>
      <c r="G315" s="46">
        <v>0.36</v>
      </c>
      <c r="H315" s="11">
        <f>4-1-1-1</f>
        <v>1</v>
      </c>
      <c r="I315" s="11">
        <v>1</v>
      </c>
      <c r="J315" s="11">
        <f>VLOOKUP(B315,'[1]Jan''24 (3)'!$G$4:$T$2414,14,0)</f>
        <v>0.36</v>
      </c>
      <c r="K315" s="11">
        <f t="shared" si="25"/>
        <v>-0.64</v>
      </c>
      <c r="L315" s="11" t="b">
        <f t="shared" si="26"/>
        <v>0</v>
      </c>
      <c r="M315" s="11" t="b">
        <f t="shared" si="27"/>
        <v>0</v>
      </c>
      <c r="N315" s="8">
        <v>45309</v>
      </c>
      <c r="O315" s="8" t="s">
        <v>3873</v>
      </c>
      <c r="P315" s="7"/>
      <c r="Q315" s="7" t="b">
        <f t="shared" si="28"/>
        <v>1</v>
      </c>
      <c r="R315" s="7"/>
      <c r="S315" s="11">
        <f t="shared" si="29"/>
        <v>0</v>
      </c>
      <c r="T315" s="9" t="s">
        <v>3955</v>
      </c>
    </row>
    <row r="316" spans="1:20" hidden="1" x14ac:dyDescent="0.25">
      <c r="A316" s="7">
        <v>314</v>
      </c>
      <c r="B316" s="7" t="str">
        <f t="shared" si="24"/>
        <v>680166</v>
      </c>
      <c r="C316" s="9">
        <v>680166</v>
      </c>
      <c r="D316" s="9" t="s">
        <v>2299</v>
      </c>
      <c r="E316" s="9" t="s">
        <v>33</v>
      </c>
      <c r="F316" s="7" t="s">
        <v>141</v>
      </c>
      <c r="G316" s="46">
        <v>5.14</v>
      </c>
      <c r="H316" s="11">
        <v>37</v>
      </c>
      <c r="I316" s="11">
        <v>37</v>
      </c>
      <c r="J316" s="11">
        <f>VLOOKUP(B316,'[1]Jan''24 (3)'!$G$4:$T$2414,14,0)</f>
        <v>190.17999999999998</v>
      </c>
      <c r="K316" s="11">
        <f t="shared" si="25"/>
        <v>153.17999999999998</v>
      </c>
      <c r="L316" s="11" t="b">
        <f t="shared" si="26"/>
        <v>0</v>
      </c>
      <c r="M316" s="11" t="b">
        <f t="shared" si="27"/>
        <v>0</v>
      </c>
      <c r="N316" s="8">
        <v>45309</v>
      </c>
      <c r="O316" s="8" t="s">
        <v>3873</v>
      </c>
      <c r="P316" s="7"/>
      <c r="Q316" s="7" t="b">
        <f t="shared" si="28"/>
        <v>1</v>
      </c>
      <c r="R316" s="7"/>
      <c r="S316" s="11">
        <f t="shared" si="29"/>
        <v>0</v>
      </c>
      <c r="T316" s="9"/>
    </row>
    <row r="317" spans="1:20" hidden="1" x14ac:dyDescent="0.25">
      <c r="A317" s="7">
        <v>315</v>
      </c>
      <c r="B317" s="7" t="str">
        <f t="shared" si="24"/>
        <v>E40002578</v>
      </c>
      <c r="C317" s="9" t="s">
        <v>427</v>
      </c>
      <c r="D317" s="9" t="s">
        <v>2300</v>
      </c>
      <c r="E317" s="9" t="s">
        <v>33</v>
      </c>
      <c r="F317" s="7" t="s">
        <v>141</v>
      </c>
      <c r="G317" s="46">
        <v>63.17</v>
      </c>
      <c r="H317" s="11">
        <v>2</v>
      </c>
      <c r="I317" s="11">
        <v>2</v>
      </c>
      <c r="J317" s="11">
        <f>VLOOKUP(B317,'[1]Jan''24 (3)'!$G$4:$T$2414,14,0)</f>
        <v>126.34</v>
      </c>
      <c r="K317" s="11">
        <f t="shared" si="25"/>
        <v>124.34</v>
      </c>
      <c r="L317" s="11" t="b">
        <f t="shared" si="26"/>
        <v>0</v>
      </c>
      <c r="M317" s="11" t="b">
        <f t="shared" si="27"/>
        <v>0</v>
      </c>
      <c r="N317" s="8">
        <v>45309</v>
      </c>
      <c r="O317" s="8" t="s">
        <v>3873</v>
      </c>
      <c r="P317" s="7"/>
      <c r="Q317" s="7" t="b">
        <f t="shared" si="28"/>
        <v>1</v>
      </c>
      <c r="R317" s="7"/>
      <c r="S317" s="11">
        <f t="shared" si="29"/>
        <v>0</v>
      </c>
      <c r="T317" s="9"/>
    </row>
    <row r="318" spans="1:20" hidden="1" x14ac:dyDescent="0.25">
      <c r="A318" s="7">
        <v>316</v>
      </c>
      <c r="B318" s="7" t="str">
        <f t="shared" si="24"/>
        <v>125289</v>
      </c>
      <c r="C318" s="9">
        <v>125289</v>
      </c>
      <c r="D318" s="9" t="s">
        <v>58</v>
      </c>
      <c r="E318" s="9" t="s">
        <v>33</v>
      </c>
      <c r="F318" s="7" t="s">
        <v>141</v>
      </c>
      <c r="G318" s="46">
        <v>0.84</v>
      </c>
      <c r="H318" s="11">
        <f>19-1-1-3</f>
        <v>14</v>
      </c>
      <c r="I318" s="11">
        <v>14</v>
      </c>
      <c r="J318" s="11">
        <f>VLOOKUP(B318,'[1]Jan''24 (3)'!$G$4:$T$2414,14,0)</f>
        <v>11.76</v>
      </c>
      <c r="K318" s="11">
        <f t="shared" si="25"/>
        <v>-2.2400000000000002</v>
      </c>
      <c r="L318" s="11" t="b">
        <f t="shared" si="26"/>
        <v>0</v>
      </c>
      <c r="M318" s="11" t="b">
        <f t="shared" si="27"/>
        <v>0</v>
      </c>
      <c r="N318" s="8">
        <v>45308</v>
      </c>
      <c r="O318" s="8" t="s">
        <v>3877</v>
      </c>
      <c r="P318" s="7"/>
      <c r="Q318" s="7" t="b">
        <f t="shared" si="28"/>
        <v>1</v>
      </c>
      <c r="R318" s="7"/>
      <c r="S318" s="11">
        <f t="shared" si="29"/>
        <v>0</v>
      </c>
      <c r="T318" s="9" t="s">
        <v>3972</v>
      </c>
    </row>
    <row r="319" spans="1:20" hidden="1" x14ac:dyDescent="0.25">
      <c r="A319" s="7">
        <v>317</v>
      </c>
      <c r="B319" s="7" t="str">
        <f t="shared" si="24"/>
        <v>B002470</v>
      </c>
      <c r="C319" s="9" t="s">
        <v>428</v>
      </c>
      <c r="D319" s="9" t="s">
        <v>2075</v>
      </c>
      <c r="E319" s="9" t="s">
        <v>33</v>
      </c>
      <c r="F319" s="7" t="s">
        <v>141</v>
      </c>
      <c r="G319" s="46">
        <v>7.43</v>
      </c>
      <c r="H319" s="11">
        <v>16</v>
      </c>
      <c r="I319" s="11">
        <v>16</v>
      </c>
      <c r="J319" s="11">
        <f>VLOOKUP(B319,'[1]Jan''24 (3)'!$G$4:$T$2414,14,0)</f>
        <v>118.88</v>
      </c>
      <c r="K319" s="11">
        <f t="shared" si="25"/>
        <v>102.88</v>
      </c>
      <c r="L319" s="11" t="b">
        <f t="shared" si="26"/>
        <v>0</v>
      </c>
      <c r="M319" s="11" t="b">
        <f t="shared" si="27"/>
        <v>0</v>
      </c>
      <c r="N319" s="8">
        <v>45310</v>
      </c>
      <c r="O319" s="8" t="s">
        <v>3873</v>
      </c>
      <c r="P319" s="7"/>
      <c r="Q319" s="7" t="b">
        <f t="shared" si="28"/>
        <v>1</v>
      </c>
      <c r="R319" s="7"/>
      <c r="S319" s="11">
        <f t="shared" si="29"/>
        <v>0</v>
      </c>
      <c r="T319" s="9"/>
    </row>
    <row r="320" spans="1:20" hidden="1" x14ac:dyDescent="0.25">
      <c r="A320" s="7">
        <v>318</v>
      </c>
      <c r="B320" s="7" t="str">
        <f t="shared" si="24"/>
        <v>B073817</v>
      </c>
      <c r="C320" s="9" t="s">
        <v>429</v>
      </c>
      <c r="D320" s="9" t="s">
        <v>2301</v>
      </c>
      <c r="E320" s="9" t="s">
        <v>33</v>
      </c>
      <c r="F320" s="7" t="s">
        <v>141</v>
      </c>
      <c r="G320" s="46">
        <v>0.31</v>
      </c>
      <c r="H320" s="11">
        <v>4</v>
      </c>
      <c r="I320" s="11">
        <f>1+3</f>
        <v>4</v>
      </c>
      <c r="J320" s="11">
        <f>VLOOKUP(B320,'[1]Jan''24 (3)'!$G$4:$T$2414,14,0)</f>
        <v>1.24</v>
      </c>
      <c r="K320" s="11">
        <f t="shared" si="25"/>
        <v>-2.76</v>
      </c>
      <c r="L320" s="11" t="b">
        <f t="shared" si="26"/>
        <v>0</v>
      </c>
      <c r="M320" s="11" t="b">
        <f t="shared" si="27"/>
        <v>0</v>
      </c>
      <c r="N320" s="8">
        <v>45316</v>
      </c>
      <c r="O320" s="8" t="s">
        <v>3877</v>
      </c>
      <c r="P320" s="7"/>
      <c r="Q320" s="7" t="b">
        <f t="shared" si="28"/>
        <v>1</v>
      </c>
      <c r="R320" s="7"/>
      <c r="S320" s="11">
        <f t="shared" si="29"/>
        <v>0</v>
      </c>
      <c r="T320" s="9"/>
    </row>
    <row r="321" spans="1:20" hidden="1" x14ac:dyDescent="0.25">
      <c r="A321" s="7">
        <v>319</v>
      </c>
      <c r="B321" s="7" t="str">
        <f t="shared" si="24"/>
        <v>E43521745</v>
      </c>
      <c r="C321" s="9" t="s">
        <v>430</v>
      </c>
      <c r="D321" s="9" t="s">
        <v>2302</v>
      </c>
      <c r="E321" s="9" t="s">
        <v>33</v>
      </c>
      <c r="F321" s="7" t="s">
        <v>141</v>
      </c>
      <c r="G321" s="46">
        <v>11.98</v>
      </c>
      <c r="H321" s="11">
        <v>2</v>
      </c>
      <c r="I321" s="11">
        <v>2</v>
      </c>
      <c r="J321" s="11">
        <f>VLOOKUP(B321,'[1]Jan''24 (3)'!$G$4:$T$2414,14,0)</f>
        <v>23.96</v>
      </c>
      <c r="K321" s="11">
        <f t="shared" si="25"/>
        <v>21.96</v>
      </c>
      <c r="L321" s="11" t="b">
        <f t="shared" si="26"/>
        <v>0</v>
      </c>
      <c r="M321" s="11" t="b">
        <f t="shared" si="27"/>
        <v>0</v>
      </c>
      <c r="N321" s="8">
        <v>45309</v>
      </c>
      <c r="O321" s="8" t="s">
        <v>3873</v>
      </c>
      <c r="P321" s="7"/>
      <c r="Q321" s="7" t="b">
        <f t="shared" si="28"/>
        <v>1</v>
      </c>
      <c r="R321" s="7"/>
      <c r="S321" s="11">
        <f t="shared" si="29"/>
        <v>0</v>
      </c>
      <c r="T321" s="9"/>
    </row>
    <row r="322" spans="1:20" hidden="1" x14ac:dyDescent="0.25">
      <c r="A322" s="7">
        <v>320</v>
      </c>
      <c r="B322" s="7" t="str">
        <f t="shared" si="24"/>
        <v>B073497</v>
      </c>
      <c r="C322" s="9" t="s">
        <v>431</v>
      </c>
      <c r="D322" s="9" t="s">
        <v>2303</v>
      </c>
      <c r="E322" s="9" t="s">
        <v>33</v>
      </c>
      <c r="F322" s="7" t="s">
        <v>141</v>
      </c>
      <c r="G322" s="46">
        <v>1.92</v>
      </c>
      <c r="H322" s="11">
        <v>2</v>
      </c>
      <c r="I322" s="11">
        <v>2</v>
      </c>
      <c r="J322" s="11">
        <f>VLOOKUP(B322,'[1]Jan''24 (3)'!$G$4:$T$2414,14,0)</f>
        <v>3.84</v>
      </c>
      <c r="K322" s="11">
        <f t="shared" si="25"/>
        <v>1.8399999999999999</v>
      </c>
      <c r="L322" s="11" t="b">
        <f t="shared" si="26"/>
        <v>0</v>
      </c>
      <c r="M322" s="11" t="b">
        <f t="shared" si="27"/>
        <v>0</v>
      </c>
      <c r="N322" s="8">
        <v>45310</v>
      </c>
      <c r="O322" s="8" t="s">
        <v>3873</v>
      </c>
      <c r="P322" s="7"/>
      <c r="Q322" s="7" t="b">
        <f t="shared" si="28"/>
        <v>1</v>
      </c>
      <c r="R322" s="7"/>
      <c r="S322" s="11">
        <f t="shared" si="29"/>
        <v>0</v>
      </c>
      <c r="T322" s="9"/>
    </row>
    <row r="323" spans="1:20" hidden="1" x14ac:dyDescent="0.25">
      <c r="A323" s="7">
        <v>321</v>
      </c>
      <c r="B323" s="7" t="str">
        <f t="shared" si="24"/>
        <v>B074568</v>
      </c>
      <c r="C323" s="9" t="s">
        <v>432</v>
      </c>
      <c r="D323" s="9" t="s">
        <v>2304</v>
      </c>
      <c r="E323" s="9" t="s">
        <v>33</v>
      </c>
      <c r="F323" s="7" t="s">
        <v>141</v>
      </c>
      <c r="G323" s="46">
        <v>0.15</v>
      </c>
      <c r="H323" s="11">
        <v>55</v>
      </c>
      <c r="I323" s="11">
        <v>55</v>
      </c>
      <c r="J323" s="11">
        <f>VLOOKUP(B323,'[1]Jan''24 (3)'!$G$4:$T$2414,14,0)</f>
        <v>8.25</v>
      </c>
      <c r="K323" s="11">
        <f t="shared" si="25"/>
        <v>-46.75</v>
      </c>
      <c r="L323" s="11" t="b">
        <f t="shared" si="26"/>
        <v>0</v>
      </c>
      <c r="M323" s="11" t="b">
        <f t="shared" si="27"/>
        <v>0</v>
      </c>
      <c r="N323" s="8">
        <v>45310</v>
      </c>
      <c r="O323" s="8" t="s">
        <v>3873</v>
      </c>
      <c r="P323" s="7"/>
      <c r="Q323" s="7" t="b">
        <f t="shared" si="28"/>
        <v>1</v>
      </c>
      <c r="R323" s="7"/>
      <c r="S323" s="11">
        <f t="shared" si="29"/>
        <v>0</v>
      </c>
      <c r="T323" s="9"/>
    </row>
    <row r="324" spans="1:20" hidden="1" x14ac:dyDescent="0.25">
      <c r="A324" s="7">
        <v>322</v>
      </c>
      <c r="B324" s="7" t="str">
        <f t="shared" ref="B324:B387" si="30">TRIM(C324)</f>
        <v>E43502705</v>
      </c>
      <c r="C324" s="9" t="s">
        <v>433</v>
      </c>
      <c r="D324" s="9" t="s">
        <v>2305</v>
      </c>
      <c r="E324" s="9" t="s">
        <v>33</v>
      </c>
      <c r="F324" s="7" t="s">
        <v>141</v>
      </c>
      <c r="G324" s="46">
        <v>16.88</v>
      </c>
      <c r="H324" s="11">
        <v>1</v>
      </c>
      <c r="I324" s="11">
        <v>1</v>
      </c>
      <c r="J324" s="11">
        <f>VLOOKUP(B324,'[1]Jan''24 (3)'!$G$4:$T$2414,14,0)</f>
        <v>16.88</v>
      </c>
      <c r="K324" s="11">
        <f t="shared" ref="K324:K387" si="31">J324-I324</f>
        <v>15.879999999999999</v>
      </c>
      <c r="L324" s="11" t="b">
        <f t="shared" ref="L324:L387" si="32">J324=I324</f>
        <v>0</v>
      </c>
      <c r="M324" s="11" t="b">
        <f t="shared" ref="M324:M387" si="33">I324=L324</f>
        <v>0</v>
      </c>
      <c r="N324" s="8">
        <v>45309</v>
      </c>
      <c r="O324" s="8" t="s">
        <v>3873</v>
      </c>
      <c r="P324" s="7"/>
      <c r="Q324" s="7" t="b">
        <f t="shared" ref="Q324:Q387" si="34">H324=I324</f>
        <v>1</v>
      </c>
      <c r="R324" s="7"/>
      <c r="S324" s="11">
        <f t="shared" ref="S324:S387" si="35">H324-I324</f>
        <v>0</v>
      </c>
      <c r="T324" s="9"/>
    </row>
    <row r="325" spans="1:20" hidden="1" x14ac:dyDescent="0.25">
      <c r="A325" s="7">
        <v>323</v>
      </c>
      <c r="B325" s="7" t="str">
        <f t="shared" si="30"/>
        <v>7066R</v>
      </c>
      <c r="C325" s="9" t="s">
        <v>183</v>
      </c>
      <c r="D325" s="9" t="s">
        <v>211</v>
      </c>
      <c r="E325" s="9" t="s">
        <v>33</v>
      </c>
      <c r="F325" s="7" t="s">
        <v>141</v>
      </c>
      <c r="G325" s="46">
        <v>3</v>
      </c>
      <c r="H325" s="11">
        <v>1</v>
      </c>
      <c r="I325" s="11">
        <v>1</v>
      </c>
      <c r="J325" s="11">
        <f>VLOOKUP(B325,'[1]Jan''24 (3)'!$G$4:$T$2414,14,0)</f>
        <v>3</v>
      </c>
      <c r="K325" s="11">
        <f t="shared" si="31"/>
        <v>2</v>
      </c>
      <c r="L325" s="11" t="b">
        <f t="shared" si="32"/>
        <v>0</v>
      </c>
      <c r="M325" s="11" t="b">
        <f t="shared" si="33"/>
        <v>0</v>
      </c>
      <c r="N325" s="8">
        <v>45308</v>
      </c>
      <c r="O325" s="8" t="s">
        <v>3877</v>
      </c>
      <c r="P325" s="7"/>
      <c r="Q325" s="7" t="b">
        <f t="shared" si="34"/>
        <v>1</v>
      </c>
      <c r="R325" s="7"/>
      <c r="S325" s="11">
        <f t="shared" si="35"/>
        <v>0</v>
      </c>
      <c r="T325" s="9"/>
    </row>
    <row r="326" spans="1:20" hidden="1" x14ac:dyDescent="0.25">
      <c r="A326" s="7">
        <v>324</v>
      </c>
      <c r="B326" s="7" t="str">
        <f t="shared" si="30"/>
        <v>198618</v>
      </c>
      <c r="C326" s="9">
        <v>198618</v>
      </c>
      <c r="D326" s="9" t="s">
        <v>123</v>
      </c>
      <c r="E326" s="9" t="s">
        <v>33</v>
      </c>
      <c r="F326" s="7" t="s">
        <v>141</v>
      </c>
      <c r="G326" s="46">
        <v>0.71</v>
      </c>
      <c r="H326" s="11">
        <f>3-1</f>
        <v>2</v>
      </c>
      <c r="I326" s="11">
        <v>2</v>
      </c>
      <c r="J326" s="11">
        <f>VLOOKUP(B326,'[1]Jan''24 (3)'!$G$4:$T$2414,14,0)</f>
        <v>1.42</v>
      </c>
      <c r="K326" s="11">
        <f t="shared" si="31"/>
        <v>-0.58000000000000007</v>
      </c>
      <c r="L326" s="11" t="b">
        <f t="shared" si="32"/>
        <v>0</v>
      </c>
      <c r="M326" s="11" t="b">
        <f t="shared" si="33"/>
        <v>0</v>
      </c>
      <c r="N326" s="8">
        <v>45310</v>
      </c>
      <c r="O326" s="8" t="s">
        <v>3877</v>
      </c>
      <c r="P326" s="7"/>
      <c r="Q326" s="7" t="b">
        <f t="shared" si="34"/>
        <v>1</v>
      </c>
      <c r="R326" s="7"/>
      <c r="S326" s="11">
        <f t="shared" si="35"/>
        <v>0</v>
      </c>
      <c r="T326" s="9" t="s">
        <v>3957</v>
      </c>
    </row>
    <row r="327" spans="1:20" hidden="1" x14ac:dyDescent="0.25">
      <c r="A327" s="7">
        <v>325</v>
      </c>
      <c r="B327" s="7" t="str">
        <f t="shared" si="30"/>
        <v>925605</v>
      </c>
      <c r="C327" s="9">
        <v>925605</v>
      </c>
      <c r="D327" s="9" t="s">
        <v>2306</v>
      </c>
      <c r="E327" s="9" t="s">
        <v>33</v>
      </c>
      <c r="F327" s="7" t="s">
        <v>141</v>
      </c>
      <c r="G327" s="46">
        <v>1.21</v>
      </c>
      <c r="H327" s="11">
        <v>12</v>
      </c>
      <c r="I327" s="11">
        <v>12</v>
      </c>
      <c r="J327" s="11">
        <f>VLOOKUP(B327,'[1]Jan''24 (3)'!$G$4:$T$2414,14,0)</f>
        <v>14.52</v>
      </c>
      <c r="K327" s="11">
        <f t="shared" si="31"/>
        <v>2.5199999999999996</v>
      </c>
      <c r="L327" s="11" t="b">
        <f t="shared" si="32"/>
        <v>0</v>
      </c>
      <c r="M327" s="11" t="b">
        <f t="shared" si="33"/>
        <v>0</v>
      </c>
      <c r="N327" s="8">
        <v>45309</v>
      </c>
      <c r="O327" s="8" t="s">
        <v>3873</v>
      </c>
      <c r="P327" s="7"/>
      <c r="Q327" s="7" t="b">
        <f t="shared" si="34"/>
        <v>1</v>
      </c>
      <c r="R327" s="7"/>
      <c r="S327" s="11">
        <f t="shared" si="35"/>
        <v>0</v>
      </c>
      <c r="T327" s="9"/>
    </row>
    <row r="328" spans="1:20" hidden="1" x14ac:dyDescent="0.25">
      <c r="A328" s="7">
        <v>326</v>
      </c>
      <c r="B328" s="7" t="str">
        <f t="shared" si="30"/>
        <v>925604</v>
      </c>
      <c r="C328" s="9">
        <v>925604</v>
      </c>
      <c r="D328" s="9" t="s">
        <v>2307</v>
      </c>
      <c r="E328" s="9" t="s">
        <v>33</v>
      </c>
      <c r="F328" s="7" t="s">
        <v>141</v>
      </c>
      <c r="G328" s="46">
        <v>1.21</v>
      </c>
      <c r="H328" s="11">
        <v>9</v>
      </c>
      <c r="I328" s="11">
        <v>9</v>
      </c>
      <c r="J328" s="11">
        <f>VLOOKUP(B328,'[1]Jan''24 (3)'!$G$4:$T$2414,14,0)</f>
        <v>10.89</v>
      </c>
      <c r="K328" s="11">
        <f t="shared" si="31"/>
        <v>1.8900000000000006</v>
      </c>
      <c r="L328" s="11" t="b">
        <f t="shared" si="32"/>
        <v>0</v>
      </c>
      <c r="M328" s="11" t="b">
        <f t="shared" si="33"/>
        <v>0</v>
      </c>
      <c r="N328" s="8">
        <v>45309</v>
      </c>
      <c r="O328" s="8" t="s">
        <v>3873</v>
      </c>
      <c r="P328" s="7"/>
      <c r="Q328" s="7" t="b">
        <f t="shared" si="34"/>
        <v>1</v>
      </c>
      <c r="R328" s="7"/>
      <c r="S328" s="11">
        <f t="shared" si="35"/>
        <v>0</v>
      </c>
      <c r="T328" s="9"/>
    </row>
    <row r="329" spans="1:20" hidden="1" x14ac:dyDescent="0.25">
      <c r="A329" s="7">
        <v>327</v>
      </c>
      <c r="B329" s="7" t="str">
        <f t="shared" si="30"/>
        <v>B073790</v>
      </c>
      <c r="C329" s="9" t="s">
        <v>434</v>
      </c>
      <c r="D329" s="9" t="s">
        <v>2308</v>
      </c>
      <c r="E329" s="9" t="s">
        <v>33</v>
      </c>
      <c r="F329" s="7" t="s">
        <v>141</v>
      </c>
      <c r="G329" s="46">
        <v>0.59</v>
      </c>
      <c r="H329" s="11">
        <v>2</v>
      </c>
      <c r="I329" s="11">
        <v>2</v>
      </c>
      <c r="J329" s="11">
        <f>VLOOKUP(B329,'[1]Jan''24 (3)'!$G$4:$T$2414,14,0)</f>
        <v>1.18</v>
      </c>
      <c r="K329" s="11">
        <f t="shared" si="31"/>
        <v>-0.82000000000000006</v>
      </c>
      <c r="L329" s="11" t="b">
        <f t="shared" si="32"/>
        <v>0</v>
      </c>
      <c r="M329" s="11" t="b">
        <f t="shared" si="33"/>
        <v>0</v>
      </c>
      <c r="N329" s="8">
        <v>45310</v>
      </c>
      <c r="O329" s="8" t="s">
        <v>3877</v>
      </c>
      <c r="P329" s="7"/>
      <c r="Q329" s="7" t="b">
        <f t="shared" si="34"/>
        <v>1</v>
      </c>
      <c r="R329" s="7"/>
      <c r="S329" s="11">
        <f t="shared" si="35"/>
        <v>0</v>
      </c>
      <c r="T329" s="9"/>
    </row>
    <row r="330" spans="1:20" hidden="1" x14ac:dyDescent="0.25">
      <c r="A330" s="7">
        <v>328</v>
      </c>
      <c r="B330" s="7" t="str">
        <f t="shared" si="30"/>
        <v>B073791</v>
      </c>
      <c r="C330" s="9" t="s">
        <v>435</v>
      </c>
      <c r="D330" s="9" t="s">
        <v>2309</v>
      </c>
      <c r="E330" s="9" t="s">
        <v>33</v>
      </c>
      <c r="F330" s="7" t="s">
        <v>141</v>
      </c>
      <c r="G330" s="46">
        <v>0.81</v>
      </c>
      <c r="H330" s="11">
        <v>2</v>
      </c>
      <c r="I330" s="11">
        <v>2</v>
      </c>
      <c r="J330" s="11">
        <f>VLOOKUP(B330,'[1]Jan''24 (3)'!$G$4:$T$2414,14,0)</f>
        <v>1.62</v>
      </c>
      <c r="K330" s="11">
        <f t="shared" si="31"/>
        <v>-0.37999999999999989</v>
      </c>
      <c r="L330" s="11" t="b">
        <f t="shared" si="32"/>
        <v>0</v>
      </c>
      <c r="M330" s="11" t="b">
        <f t="shared" si="33"/>
        <v>0</v>
      </c>
      <c r="N330" s="8">
        <v>45310</v>
      </c>
      <c r="O330" s="8" t="s">
        <v>3873</v>
      </c>
      <c r="P330" s="7"/>
      <c r="Q330" s="7" t="b">
        <f t="shared" si="34"/>
        <v>1</v>
      </c>
      <c r="R330" s="7"/>
      <c r="S330" s="11">
        <f t="shared" si="35"/>
        <v>0</v>
      </c>
      <c r="T330" s="9"/>
    </row>
    <row r="331" spans="1:20" hidden="1" x14ac:dyDescent="0.25">
      <c r="A331" s="7">
        <v>329</v>
      </c>
      <c r="B331" s="7" t="str">
        <f t="shared" si="30"/>
        <v>B073665</v>
      </c>
      <c r="C331" s="9" t="s">
        <v>59</v>
      </c>
      <c r="D331" s="9" t="s">
        <v>60</v>
      </c>
      <c r="E331" s="9" t="s">
        <v>33</v>
      </c>
      <c r="F331" s="7" t="s">
        <v>141</v>
      </c>
      <c r="G331" s="46">
        <v>1.51</v>
      </c>
      <c r="H331" s="11">
        <v>6</v>
      </c>
      <c r="I331" s="11">
        <v>6</v>
      </c>
      <c r="J331" s="11">
        <f>VLOOKUP(B331,'[1]Jan''24 (3)'!$G$4:$T$2414,14,0)</f>
        <v>9.06</v>
      </c>
      <c r="K331" s="11">
        <f t="shared" si="31"/>
        <v>3.0600000000000005</v>
      </c>
      <c r="L331" s="11" t="b">
        <f t="shared" si="32"/>
        <v>0</v>
      </c>
      <c r="M331" s="11" t="b">
        <f t="shared" si="33"/>
        <v>0</v>
      </c>
      <c r="N331" s="8">
        <v>45310</v>
      </c>
      <c r="O331" s="8" t="s">
        <v>3877</v>
      </c>
      <c r="P331" s="7"/>
      <c r="Q331" s="7" t="b">
        <f t="shared" si="34"/>
        <v>1</v>
      </c>
      <c r="R331" s="7"/>
      <c r="S331" s="11">
        <f t="shared" si="35"/>
        <v>0</v>
      </c>
      <c r="T331" s="9"/>
    </row>
    <row r="332" spans="1:20" hidden="1" x14ac:dyDescent="0.25">
      <c r="A332" s="7">
        <v>330</v>
      </c>
      <c r="B332" s="7" t="str">
        <f t="shared" si="30"/>
        <v>B073666</v>
      </c>
      <c r="C332" s="9" t="s">
        <v>149</v>
      </c>
      <c r="D332" s="9" t="s">
        <v>169</v>
      </c>
      <c r="E332" s="9" t="s">
        <v>33</v>
      </c>
      <c r="F332" s="7" t="s">
        <v>141</v>
      </c>
      <c r="G332" s="46">
        <v>1.51</v>
      </c>
      <c r="H332" s="11">
        <f>11-1</f>
        <v>10</v>
      </c>
      <c r="I332" s="11">
        <v>10</v>
      </c>
      <c r="J332" s="11">
        <f>VLOOKUP(B332,'[1]Jan''24 (3)'!$G$4:$T$2414,14,0)</f>
        <v>15.1</v>
      </c>
      <c r="K332" s="11">
        <f t="shared" si="31"/>
        <v>5.0999999999999996</v>
      </c>
      <c r="L332" s="11" t="b">
        <f t="shared" si="32"/>
        <v>0</v>
      </c>
      <c r="M332" s="11" t="b">
        <f t="shared" si="33"/>
        <v>0</v>
      </c>
      <c r="N332" s="8">
        <v>45310</v>
      </c>
      <c r="O332" s="8" t="s">
        <v>3877</v>
      </c>
      <c r="P332" s="7"/>
      <c r="Q332" s="7" t="b">
        <f t="shared" si="34"/>
        <v>1</v>
      </c>
      <c r="R332" s="7"/>
      <c r="S332" s="11">
        <f t="shared" si="35"/>
        <v>0</v>
      </c>
      <c r="T332" s="9" t="s">
        <v>3973</v>
      </c>
    </row>
    <row r="333" spans="1:20" hidden="1" x14ac:dyDescent="0.25">
      <c r="A333" s="7">
        <v>331</v>
      </c>
      <c r="B333" s="7" t="str">
        <f t="shared" si="30"/>
        <v>B074063</v>
      </c>
      <c r="C333" s="9" t="s">
        <v>436</v>
      </c>
      <c r="D333" s="9" t="s">
        <v>2310</v>
      </c>
      <c r="E333" s="9" t="s">
        <v>33</v>
      </c>
      <c r="F333" s="7" t="s">
        <v>141</v>
      </c>
      <c r="G333" s="46">
        <v>0.15</v>
      </c>
      <c r="H333" s="11">
        <v>1</v>
      </c>
      <c r="I333" s="11">
        <v>1</v>
      </c>
      <c r="J333" s="11">
        <f>VLOOKUP(B333,'[1]Jan''24 (3)'!$G$4:$T$2414,14,0)</f>
        <v>0.15</v>
      </c>
      <c r="K333" s="11">
        <f t="shared" si="31"/>
        <v>-0.85</v>
      </c>
      <c r="L333" s="11" t="b">
        <f t="shared" si="32"/>
        <v>0</v>
      </c>
      <c r="M333" s="11" t="b">
        <f t="shared" si="33"/>
        <v>0</v>
      </c>
      <c r="N333" s="8">
        <v>45309</v>
      </c>
      <c r="O333" s="8" t="s">
        <v>3877</v>
      </c>
      <c r="P333" s="7"/>
      <c r="Q333" s="7" t="b">
        <f t="shared" si="34"/>
        <v>1</v>
      </c>
      <c r="R333" s="7"/>
      <c r="S333" s="11">
        <f t="shared" si="35"/>
        <v>0</v>
      </c>
      <c r="T333" s="9"/>
    </row>
    <row r="334" spans="1:20" hidden="1" x14ac:dyDescent="0.25">
      <c r="A334" s="7">
        <v>332</v>
      </c>
      <c r="B334" s="7" t="str">
        <f t="shared" si="30"/>
        <v>B073970</v>
      </c>
      <c r="C334" s="9" t="s">
        <v>437</v>
      </c>
      <c r="D334" s="9" t="s">
        <v>287</v>
      </c>
      <c r="E334" s="9" t="s">
        <v>33</v>
      </c>
      <c r="F334" s="7" t="s">
        <v>141</v>
      </c>
      <c r="G334" s="46">
        <v>0.09</v>
      </c>
      <c r="H334" s="11">
        <v>14</v>
      </c>
      <c r="I334" s="11">
        <v>14</v>
      </c>
      <c r="J334" s="11">
        <f>VLOOKUP(B334,'[1]Jan''24 (3)'!$G$4:$T$2414,14,0)</f>
        <v>1.26</v>
      </c>
      <c r="K334" s="11">
        <f t="shared" si="31"/>
        <v>-12.74</v>
      </c>
      <c r="L334" s="11" t="b">
        <f t="shared" si="32"/>
        <v>0</v>
      </c>
      <c r="M334" s="11" t="b">
        <f t="shared" si="33"/>
        <v>0</v>
      </c>
      <c r="N334" s="8">
        <v>45310</v>
      </c>
      <c r="O334" s="8" t="s">
        <v>3877</v>
      </c>
      <c r="P334" s="7"/>
      <c r="Q334" s="7" t="b">
        <f t="shared" si="34"/>
        <v>1</v>
      </c>
      <c r="R334" s="7"/>
      <c r="S334" s="11">
        <f t="shared" si="35"/>
        <v>0</v>
      </c>
      <c r="T334" s="9"/>
    </row>
    <row r="335" spans="1:20" hidden="1" x14ac:dyDescent="0.25">
      <c r="A335" s="7">
        <v>333</v>
      </c>
      <c r="B335" s="7" t="str">
        <f t="shared" si="30"/>
        <v>127012019</v>
      </c>
      <c r="C335" s="9">
        <v>127012019</v>
      </c>
      <c r="D335" s="9" t="s">
        <v>2311</v>
      </c>
      <c r="E335" s="9" t="s">
        <v>33</v>
      </c>
      <c r="F335" s="7" t="s">
        <v>141</v>
      </c>
      <c r="G335" s="46">
        <v>0.31</v>
      </c>
      <c r="H335" s="11">
        <v>1</v>
      </c>
      <c r="I335" s="11">
        <v>1</v>
      </c>
      <c r="J335" s="11">
        <f>VLOOKUP(B335,'[1]Jan''24 (3)'!$G$4:$T$2414,14,0)</f>
        <v>0.31</v>
      </c>
      <c r="K335" s="11">
        <f t="shared" si="31"/>
        <v>-0.69</v>
      </c>
      <c r="L335" s="11" t="b">
        <f t="shared" si="32"/>
        <v>0</v>
      </c>
      <c r="M335" s="11" t="b">
        <f t="shared" si="33"/>
        <v>0</v>
      </c>
      <c r="N335" s="8">
        <v>45310</v>
      </c>
      <c r="O335" s="8" t="s">
        <v>3877</v>
      </c>
      <c r="P335" s="7"/>
      <c r="Q335" s="7" t="b">
        <f t="shared" si="34"/>
        <v>1</v>
      </c>
      <c r="R335" s="7"/>
      <c r="S335" s="11">
        <f t="shared" si="35"/>
        <v>0</v>
      </c>
      <c r="T335" s="9"/>
    </row>
    <row r="336" spans="1:20" hidden="1" x14ac:dyDescent="0.25">
      <c r="A336" s="7">
        <v>334</v>
      </c>
      <c r="B336" s="7" t="str">
        <f t="shared" si="30"/>
        <v>181746</v>
      </c>
      <c r="C336" s="9">
        <v>181746</v>
      </c>
      <c r="D336" s="9" t="s">
        <v>2312</v>
      </c>
      <c r="E336" s="9" t="s">
        <v>33</v>
      </c>
      <c r="F336" s="7" t="s">
        <v>141</v>
      </c>
      <c r="G336" s="46">
        <v>0.19</v>
      </c>
      <c r="H336" s="11">
        <v>11</v>
      </c>
      <c r="I336" s="11">
        <v>11</v>
      </c>
      <c r="J336" s="11">
        <f>VLOOKUP(B336,'[1]Jan''24 (3)'!$G$4:$T$2414,14,0)</f>
        <v>2.09</v>
      </c>
      <c r="K336" s="11">
        <f t="shared" si="31"/>
        <v>-8.91</v>
      </c>
      <c r="L336" s="11" t="b">
        <f t="shared" si="32"/>
        <v>0</v>
      </c>
      <c r="M336" s="11" t="b">
        <f t="shared" si="33"/>
        <v>0</v>
      </c>
      <c r="N336" s="8">
        <v>45309</v>
      </c>
      <c r="O336" s="8" t="s">
        <v>3873</v>
      </c>
      <c r="P336" s="7"/>
      <c r="Q336" s="7" t="b">
        <f t="shared" si="34"/>
        <v>1</v>
      </c>
      <c r="R336" s="7"/>
      <c r="S336" s="11">
        <f t="shared" si="35"/>
        <v>0</v>
      </c>
      <c r="T336" s="9"/>
    </row>
    <row r="337" spans="1:20" hidden="1" x14ac:dyDescent="0.25">
      <c r="A337" s="7">
        <v>335</v>
      </c>
      <c r="B337" s="7" t="str">
        <f t="shared" si="30"/>
        <v>181747</v>
      </c>
      <c r="C337" s="9">
        <v>181747</v>
      </c>
      <c r="D337" s="9" t="s">
        <v>2313</v>
      </c>
      <c r="E337" s="9" t="s">
        <v>33</v>
      </c>
      <c r="F337" s="7" t="s">
        <v>141</v>
      </c>
      <c r="G337" s="46">
        <v>0.14000000000000001</v>
      </c>
      <c r="H337" s="11">
        <v>14</v>
      </c>
      <c r="I337" s="11">
        <v>14</v>
      </c>
      <c r="J337" s="11">
        <f>VLOOKUP(B337,'[1]Jan''24 (3)'!$G$4:$T$2414,14,0)</f>
        <v>1.9600000000000002</v>
      </c>
      <c r="K337" s="11">
        <f t="shared" si="31"/>
        <v>-12.04</v>
      </c>
      <c r="L337" s="11" t="b">
        <f t="shared" si="32"/>
        <v>0</v>
      </c>
      <c r="M337" s="11" t="b">
        <f t="shared" si="33"/>
        <v>0</v>
      </c>
      <c r="N337" s="8">
        <v>45309</v>
      </c>
      <c r="O337" s="8" t="s">
        <v>3873</v>
      </c>
      <c r="P337" s="7"/>
      <c r="Q337" s="7" t="b">
        <f t="shared" si="34"/>
        <v>1</v>
      </c>
      <c r="R337" s="7"/>
      <c r="S337" s="11">
        <f t="shared" si="35"/>
        <v>0</v>
      </c>
      <c r="T337" s="9"/>
    </row>
    <row r="338" spans="1:20" hidden="1" x14ac:dyDescent="0.25">
      <c r="A338" s="7">
        <v>336</v>
      </c>
      <c r="B338" s="7" t="str">
        <f t="shared" si="30"/>
        <v>632477R</v>
      </c>
      <c r="C338" s="9" t="s">
        <v>61</v>
      </c>
      <c r="D338" s="9" t="s">
        <v>62</v>
      </c>
      <c r="E338" s="9" t="s">
        <v>33</v>
      </c>
      <c r="F338" s="7" t="s">
        <v>141</v>
      </c>
      <c r="G338" s="46">
        <v>5</v>
      </c>
      <c r="H338" s="11">
        <f>1-1</f>
        <v>0</v>
      </c>
      <c r="I338" s="11">
        <v>0</v>
      </c>
      <c r="J338" s="11">
        <f>VLOOKUP(B338,'[1]Jan''24 (3)'!$G$4:$T$2414,14,0)</f>
        <v>0</v>
      </c>
      <c r="K338" s="11">
        <f t="shared" si="31"/>
        <v>0</v>
      </c>
      <c r="L338" s="11" t="b">
        <f t="shared" si="32"/>
        <v>1</v>
      </c>
      <c r="M338" s="11" t="b">
        <f t="shared" si="33"/>
        <v>0</v>
      </c>
      <c r="N338" s="8">
        <v>45320</v>
      </c>
      <c r="O338" s="8" t="s">
        <v>3877</v>
      </c>
      <c r="P338" s="7"/>
      <c r="Q338" s="7" t="b">
        <f t="shared" si="34"/>
        <v>1</v>
      </c>
      <c r="R338" s="7"/>
      <c r="S338" s="11">
        <f t="shared" si="35"/>
        <v>0</v>
      </c>
      <c r="T338" s="9" t="s">
        <v>3952</v>
      </c>
    </row>
    <row r="339" spans="1:20" hidden="1" x14ac:dyDescent="0.25">
      <c r="A339" s="7">
        <v>337</v>
      </c>
      <c r="B339" s="7" t="str">
        <f t="shared" si="30"/>
        <v>B015942</v>
      </c>
      <c r="C339" s="9" t="s">
        <v>438</v>
      </c>
      <c r="D339" s="9" t="s">
        <v>2314</v>
      </c>
      <c r="E339" s="9" t="s">
        <v>33</v>
      </c>
      <c r="F339" s="7" t="s">
        <v>141</v>
      </c>
      <c r="G339" s="46">
        <v>0.51</v>
      </c>
      <c r="H339" s="11">
        <v>36</v>
      </c>
      <c r="I339" s="11">
        <v>36</v>
      </c>
      <c r="J339" s="11">
        <f>VLOOKUP(B339,'[1]Jan''24 (3)'!$G$4:$T$2414,14,0)</f>
        <v>18.36</v>
      </c>
      <c r="K339" s="11">
        <f t="shared" si="31"/>
        <v>-17.64</v>
      </c>
      <c r="L339" s="11" t="b">
        <f t="shared" si="32"/>
        <v>0</v>
      </c>
      <c r="M339" s="11" t="b">
        <f t="shared" si="33"/>
        <v>0</v>
      </c>
      <c r="N339" s="8">
        <v>45309</v>
      </c>
      <c r="O339" s="8" t="s">
        <v>3877</v>
      </c>
      <c r="P339" s="7"/>
      <c r="Q339" s="7" t="b">
        <f t="shared" si="34"/>
        <v>1</v>
      </c>
      <c r="R339" s="7"/>
      <c r="S339" s="11">
        <f t="shared" si="35"/>
        <v>0</v>
      </c>
      <c r="T339" s="9"/>
    </row>
    <row r="340" spans="1:20" hidden="1" x14ac:dyDescent="0.25">
      <c r="A340" s="7">
        <v>338</v>
      </c>
      <c r="B340" s="7" t="str">
        <f t="shared" si="30"/>
        <v>567593</v>
      </c>
      <c r="C340" s="9">
        <v>567593</v>
      </c>
      <c r="D340" s="9" t="s">
        <v>2315</v>
      </c>
      <c r="E340" s="9" t="s">
        <v>33</v>
      </c>
      <c r="F340" s="7" t="s">
        <v>141</v>
      </c>
      <c r="G340" s="46">
        <v>0.14000000000000001</v>
      </c>
      <c r="H340" s="11">
        <v>36</v>
      </c>
      <c r="I340" s="11">
        <f>35+1</f>
        <v>36</v>
      </c>
      <c r="J340" s="11">
        <f>VLOOKUP(B340,'[1]Jan''24 (3)'!$G$4:$T$2414,14,0)</f>
        <v>5.0400000000000009</v>
      </c>
      <c r="K340" s="11">
        <f t="shared" si="31"/>
        <v>-30.96</v>
      </c>
      <c r="L340" s="11" t="b">
        <f t="shared" si="32"/>
        <v>0</v>
      </c>
      <c r="M340" s="11" t="b">
        <f t="shared" si="33"/>
        <v>0</v>
      </c>
      <c r="N340" s="8">
        <v>45318</v>
      </c>
      <c r="O340" s="8" t="s">
        <v>3873</v>
      </c>
      <c r="P340" s="7"/>
      <c r="Q340" s="7" t="b">
        <f t="shared" si="34"/>
        <v>1</v>
      </c>
      <c r="R340" s="7"/>
      <c r="S340" s="11">
        <f t="shared" si="35"/>
        <v>0</v>
      </c>
      <c r="T340" s="9"/>
    </row>
    <row r="341" spans="1:20" hidden="1" x14ac:dyDescent="0.25">
      <c r="A341" s="7">
        <v>339</v>
      </c>
      <c r="B341" s="7" t="str">
        <f t="shared" si="30"/>
        <v>932290</v>
      </c>
      <c r="C341" s="9">
        <v>932290</v>
      </c>
      <c r="D341" s="9" t="s">
        <v>2316</v>
      </c>
      <c r="E341" s="9" t="s">
        <v>33</v>
      </c>
      <c r="F341" s="7" t="s">
        <v>141</v>
      </c>
      <c r="G341" s="46">
        <v>0.5</v>
      </c>
      <c r="H341" s="11">
        <v>27</v>
      </c>
      <c r="I341" s="11">
        <v>27</v>
      </c>
      <c r="J341" s="11">
        <f>VLOOKUP(B341,'[1]Jan''24 (3)'!$G$4:$T$2414,14,0)</f>
        <v>13.5</v>
      </c>
      <c r="K341" s="11">
        <f t="shared" si="31"/>
        <v>-13.5</v>
      </c>
      <c r="L341" s="11" t="b">
        <f t="shared" si="32"/>
        <v>0</v>
      </c>
      <c r="M341" s="11" t="b">
        <f t="shared" si="33"/>
        <v>0</v>
      </c>
      <c r="N341" s="8">
        <v>45309</v>
      </c>
      <c r="O341" s="8" t="s">
        <v>3873</v>
      </c>
      <c r="P341" s="7"/>
      <c r="Q341" s="7" t="b">
        <f t="shared" si="34"/>
        <v>1</v>
      </c>
      <c r="R341" s="7"/>
      <c r="S341" s="11">
        <f t="shared" si="35"/>
        <v>0</v>
      </c>
      <c r="T341" s="9"/>
    </row>
    <row r="342" spans="1:20" hidden="1" x14ac:dyDescent="0.25">
      <c r="A342" s="7">
        <v>340</v>
      </c>
      <c r="B342" s="7" t="str">
        <f t="shared" si="30"/>
        <v>932291</v>
      </c>
      <c r="C342" s="9">
        <v>932291</v>
      </c>
      <c r="D342" s="9" t="s">
        <v>2317</v>
      </c>
      <c r="E342" s="9" t="s">
        <v>33</v>
      </c>
      <c r="F342" s="7" t="s">
        <v>141</v>
      </c>
      <c r="G342" s="46">
        <v>0.5</v>
      </c>
      <c r="H342" s="11">
        <v>3</v>
      </c>
      <c r="I342" s="11">
        <v>3</v>
      </c>
      <c r="J342" s="11">
        <f>VLOOKUP(B342,'[1]Jan''24 (3)'!$G$4:$T$2414,14,0)</f>
        <v>1.5</v>
      </c>
      <c r="K342" s="11">
        <f t="shared" si="31"/>
        <v>-1.5</v>
      </c>
      <c r="L342" s="11" t="b">
        <f t="shared" si="32"/>
        <v>0</v>
      </c>
      <c r="M342" s="11" t="b">
        <f t="shared" si="33"/>
        <v>0</v>
      </c>
      <c r="N342" s="8">
        <v>45309</v>
      </c>
      <c r="O342" s="8" t="s">
        <v>3873</v>
      </c>
      <c r="P342" s="7"/>
      <c r="Q342" s="7" t="b">
        <f t="shared" si="34"/>
        <v>1</v>
      </c>
      <c r="R342" s="7"/>
      <c r="S342" s="11">
        <f t="shared" si="35"/>
        <v>0</v>
      </c>
      <c r="T342" s="9"/>
    </row>
    <row r="343" spans="1:20" hidden="1" x14ac:dyDescent="0.25">
      <c r="A343" s="7">
        <v>341</v>
      </c>
      <c r="B343" s="7" t="str">
        <f t="shared" si="30"/>
        <v>925581</v>
      </c>
      <c r="C343" s="9">
        <v>925581</v>
      </c>
      <c r="D343" s="9" t="s">
        <v>2318</v>
      </c>
      <c r="E343" s="9" t="s">
        <v>33</v>
      </c>
      <c r="F343" s="7" t="s">
        <v>141</v>
      </c>
      <c r="G343" s="46">
        <v>0.67</v>
      </c>
      <c r="H343" s="11">
        <v>69</v>
      </c>
      <c r="I343" s="11">
        <v>69</v>
      </c>
      <c r="J343" s="11">
        <f>VLOOKUP(B343,'[1]Jan''24 (3)'!$G$4:$T$2414,14,0)</f>
        <v>46.230000000000004</v>
      </c>
      <c r="K343" s="11">
        <f t="shared" si="31"/>
        <v>-22.769999999999996</v>
      </c>
      <c r="L343" s="11" t="b">
        <f t="shared" si="32"/>
        <v>0</v>
      </c>
      <c r="M343" s="11" t="b">
        <f t="shared" si="33"/>
        <v>0</v>
      </c>
      <c r="N343" s="8">
        <v>45309</v>
      </c>
      <c r="O343" s="8" t="s">
        <v>3873</v>
      </c>
      <c r="P343" s="7"/>
      <c r="Q343" s="7" t="b">
        <f t="shared" si="34"/>
        <v>1</v>
      </c>
      <c r="R343" s="7"/>
      <c r="S343" s="11">
        <f t="shared" si="35"/>
        <v>0</v>
      </c>
      <c r="T343" s="9"/>
    </row>
    <row r="344" spans="1:20" hidden="1" x14ac:dyDescent="0.25">
      <c r="A344" s="7">
        <v>342</v>
      </c>
      <c r="B344" s="7" t="str">
        <f t="shared" si="30"/>
        <v>B018473</v>
      </c>
      <c r="C344" s="9" t="s">
        <v>439</v>
      </c>
      <c r="D344" s="9" t="s">
        <v>2319</v>
      </c>
      <c r="E344" s="9" t="s">
        <v>33</v>
      </c>
      <c r="F344" s="7" t="s">
        <v>141</v>
      </c>
      <c r="G344" s="46">
        <v>0.12</v>
      </c>
      <c r="H344" s="11">
        <v>6</v>
      </c>
      <c r="I344" s="11">
        <v>6</v>
      </c>
      <c r="J344" s="11">
        <f>VLOOKUP(B344,'[1]Jan''24 (3)'!$G$4:$T$2414,14,0)</f>
        <v>0.72</v>
      </c>
      <c r="K344" s="11">
        <f t="shared" si="31"/>
        <v>-5.28</v>
      </c>
      <c r="L344" s="11" t="b">
        <f t="shared" si="32"/>
        <v>0</v>
      </c>
      <c r="M344" s="11" t="b">
        <f t="shared" si="33"/>
        <v>0</v>
      </c>
      <c r="N344" s="8">
        <v>45309</v>
      </c>
      <c r="O344" s="8" t="s">
        <v>3877</v>
      </c>
      <c r="P344" s="7"/>
      <c r="Q344" s="7" t="b">
        <f t="shared" si="34"/>
        <v>1</v>
      </c>
      <c r="R344" s="7"/>
      <c r="S344" s="11">
        <f t="shared" si="35"/>
        <v>0</v>
      </c>
      <c r="T344" s="9"/>
    </row>
    <row r="345" spans="1:20" hidden="1" x14ac:dyDescent="0.25">
      <c r="A345" s="7">
        <v>343</v>
      </c>
      <c r="B345" s="7" t="str">
        <f t="shared" si="30"/>
        <v>B024643</v>
      </c>
      <c r="C345" s="9" t="s">
        <v>440</v>
      </c>
      <c r="D345" s="9" t="s">
        <v>2320</v>
      </c>
      <c r="E345" s="9" t="s">
        <v>33</v>
      </c>
      <c r="F345" s="7" t="s">
        <v>141</v>
      </c>
      <c r="G345" s="46">
        <v>7.17</v>
      </c>
      <c r="H345" s="11">
        <v>27</v>
      </c>
      <c r="I345" s="11">
        <f>22+5</f>
        <v>27</v>
      </c>
      <c r="J345" s="11">
        <f>VLOOKUP(B345,'[1]Jan''24 (3)'!$G$4:$T$2414,14,0)</f>
        <v>193.59</v>
      </c>
      <c r="K345" s="11">
        <f t="shared" si="31"/>
        <v>166.59</v>
      </c>
      <c r="L345" s="11" t="b">
        <f t="shared" si="32"/>
        <v>0</v>
      </c>
      <c r="M345" s="11" t="b">
        <f t="shared" si="33"/>
        <v>0</v>
      </c>
      <c r="N345" s="8">
        <v>45309</v>
      </c>
      <c r="O345" s="8" t="s">
        <v>3873</v>
      </c>
      <c r="P345" s="7"/>
      <c r="Q345" s="7" t="b">
        <f t="shared" si="34"/>
        <v>1</v>
      </c>
      <c r="R345" s="7"/>
      <c r="S345" s="11">
        <f t="shared" si="35"/>
        <v>0</v>
      </c>
      <c r="T345" s="9"/>
    </row>
    <row r="346" spans="1:20" hidden="1" x14ac:dyDescent="0.25">
      <c r="A346" s="7">
        <v>344</v>
      </c>
      <c r="B346" s="7" t="str">
        <f t="shared" si="30"/>
        <v>B024642</v>
      </c>
      <c r="C346" s="9" t="s">
        <v>441</v>
      </c>
      <c r="D346" s="9" t="s">
        <v>2321</v>
      </c>
      <c r="E346" s="9" t="s">
        <v>33</v>
      </c>
      <c r="F346" s="7" t="s">
        <v>141</v>
      </c>
      <c r="G346" s="46">
        <v>7.17</v>
      </c>
      <c r="H346" s="11">
        <v>23</v>
      </c>
      <c r="I346" s="11">
        <v>23</v>
      </c>
      <c r="J346" s="11">
        <f>VLOOKUP(B346,'[1]Jan''24 (3)'!$G$4:$T$2414,14,0)</f>
        <v>164.91</v>
      </c>
      <c r="K346" s="11">
        <f t="shared" si="31"/>
        <v>141.91</v>
      </c>
      <c r="L346" s="11" t="b">
        <f t="shared" si="32"/>
        <v>0</v>
      </c>
      <c r="M346" s="11" t="b">
        <f t="shared" si="33"/>
        <v>0</v>
      </c>
      <c r="N346" s="8">
        <v>45310</v>
      </c>
      <c r="O346" s="8" t="s">
        <v>3877</v>
      </c>
      <c r="P346" s="7"/>
      <c r="Q346" s="7" t="b">
        <f t="shared" si="34"/>
        <v>1</v>
      </c>
      <c r="R346" s="7"/>
      <c r="S346" s="11">
        <f t="shared" si="35"/>
        <v>0</v>
      </c>
      <c r="T346" s="9"/>
    </row>
    <row r="347" spans="1:20" hidden="1" x14ac:dyDescent="0.25">
      <c r="A347" s="7">
        <v>345</v>
      </c>
      <c r="B347" s="7" t="str">
        <f t="shared" si="30"/>
        <v>B041161</v>
      </c>
      <c r="C347" s="9" t="s">
        <v>442</v>
      </c>
      <c r="D347" s="9" t="s">
        <v>2322</v>
      </c>
      <c r="E347" s="9" t="s">
        <v>33</v>
      </c>
      <c r="F347" s="7" t="s">
        <v>141</v>
      </c>
      <c r="G347" s="46">
        <v>1.37</v>
      </c>
      <c r="H347" s="11">
        <v>4</v>
      </c>
      <c r="I347" s="11">
        <v>4</v>
      </c>
      <c r="J347" s="11">
        <f>VLOOKUP(B347,'[1]Jan''24 (3)'!$G$4:$T$2414,14,0)</f>
        <v>5.48</v>
      </c>
      <c r="K347" s="11">
        <f t="shared" si="31"/>
        <v>1.4800000000000004</v>
      </c>
      <c r="L347" s="11" t="b">
        <f t="shared" si="32"/>
        <v>0</v>
      </c>
      <c r="M347" s="11" t="b">
        <f t="shared" si="33"/>
        <v>0</v>
      </c>
      <c r="N347" s="8">
        <v>45310</v>
      </c>
      <c r="O347" s="8" t="s">
        <v>3873</v>
      </c>
      <c r="P347" s="7"/>
      <c r="Q347" s="7" t="b">
        <f t="shared" si="34"/>
        <v>1</v>
      </c>
      <c r="R347" s="7"/>
      <c r="S347" s="11">
        <f t="shared" si="35"/>
        <v>0</v>
      </c>
      <c r="T347" s="9"/>
    </row>
    <row r="348" spans="1:20" hidden="1" x14ac:dyDescent="0.25">
      <c r="A348" s="7">
        <v>346</v>
      </c>
      <c r="B348" s="7" t="str">
        <f t="shared" si="30"/>
        <v>B073872</v>
      </c>
      <c r="C348" s="9" t="s">
        <v>443</v>
      </c>
      <c r="D348" s="9" t="s">
        <v>2323</v>
      </c>
      <c r="E348" s="9" t="s">
        <v>33</v>
      </c>
      <c r="F348" s="7" t="s">
        <v>141</v>
      </c>
      <c r="G348" s="46">
        <v>1.04</v>
      </c>
      <c r="H348" s="11">
        <v>4</v>
      </c>
      <c r="I348" s="11">
        <v>4</v>
      </c>
      <c r="J348" s="11">
        <f>VLOOKUP(B348,'[1]Jan''24 (3)'!$G$4:$T$2414,14,0)</f>
        <v>4.16</v>
      </c>
      <c r="K348" s="11">
        <f t="shared" si="31"/>
        <v>0.16000000000000014</v>
      </c>
      <c r="L348" s="11" t="b">
        <f t="shared" si="32"/>
        <v>0</v>
      </c>
      <c r="M348" s="11" t="b">
        <f t="shared" si="33"/>
        <v>0</v>
      </c>
      <c r="N348" s="8">
        <v>45308</v>
      </c>
      <c r="O348" s="8" t="s">
        <v>3877</v>
      </c>
      <c r="P348" s="7"/>
      <c r="Q348" s="7" t="b">
        <f t="shared" si="34"/>
        <v>1</v>
      </c>
      <c r="R348" s="7"/>
      <c r="S348" s="11">
        <f t="shared" si="35"/>
        <v>0</v>
      </c>
      <c r="T348" s="9"/>
    </row>
    <row r="349" spans="1:20" hidden="1" x14ac:dyDescent="0.25">
      <c r="A349" s="7">
        <v>347</v>
      </c>
      <c r="B349" s="7" t="str">
        <f t="shared" si="30"/>
        <v>B076112</v>
      </c>
      <c r="C349" s="9" t="s">
        <v>270</v>
      </c>
      <c r="D349" s="9" t="s">
        <v>65</v>
      </c>
      <c r="E349" s="9" t="s">
        <v>33</v>
      </c>
      <c r="F349" s="7" t="s">
        <v>141</v>
      </c>
      <c r="G349" s="46">
        <v>5.63</v>
      </c>
      <c r="H349" s="11">
        <v>8</v>
      </c>
      <c r="I349" s="11">
        <v>8</v>
      </c>
      <c r="J349" s="11">
        <f>VLOOKUP(B349,'[1]Jan''24 (3)'!$G$4:$T$2414,14,0)</f>
        <v>45.04</v>
      </c>
      <c r="K349" s="11">
        <f t="shared" si="31"/>
        <v>37.04</v>
      </c>
      <c r="L349" s="11" t="b">
        <f t="shared" si="32"/>
        <v>0</v>
      </c>
      <c r="M349" s="11" t="b">
        <f t="shared" si="33"/>
        <v>0</v>
      </c>
      <c r="N349" s="8">
        <v>45308</v>
      </c>
      <c r="O349" s="8" t="s">
        <v>3873</v>
      </c>
      <c r="P349" s="7"/>
      <c r="Q349" s="7" t="b">
        <f t="shared" si="34"/>
        <v>1</v>
      </c>
      <c r="R349" s="7"/>
      <c r="S349" s="11">
        <f t="shared" si="35"/>
        <v>0</v>
      </c>
      <c r="T349" s="9"/>
    </row>
    <row r="350" spans="1:20" hidden="1" x14ac:dyDescent="0.25">
      <c r="A350" s="7">
        <v>348</v>
      </c>
      <c r="B350" s="7" t="str">
        <f t="shared" si="30"/>
        <v>CM166201</v>
      </c>
      <c r="C350" s="9" t="s">
        <v>444</v>
      </c>
      <c r="D350" s="9" t="s">
        <v>2324</v>
      </c>
      <c r="E350" s="9" t="s">
        <v>33</v>
      </c>
      <c r="F350" s="7" t="s">
        <v>141</v>
      </c>
      <c r="G350" s="46">
        <v>0.14000000000000001</v>
      </c>
      <c r="H350" s="11">
        <v>3</v>
      </c>
      <c r="I350" s="11">
        <v>3</v>
      </c>
      <c r="J350" s="11">
        <f>VLOOKUP(B350,'[1]Jan''24 (3)'!$G$4:$T$2414,14,0)</f>
        <v>0.42000000000000004</v>
      </c>
      <c r="K350" s="11">
        <f t="shared" si="31"/>
        <v>-2.58</v>
      </c>
      <c r="L350" s="11" t="b">
        <f t="shared" si="32"/>
        <v>0</v>
      </c>
      <c r="M350" s="11" t="b">
        <f t="shared" si="33"/>
        <v>0</v>
      </c>
      <c r="N350" s="8">
        <v>45309</v>
      </c>
      <c r="O350" s="8" t="s">
        <v>3877</v>
      </c>
      <c r="P350" s="7"/>
      <c r="Q350" s="7" t="b">
        <f t="shared" si="34"/>
        <v>1</v>
      </c>
      <c r="R350" s="7"/>
      <c r="S350" s="11">
        <f t="shared" si="35"/>
        <v>0</v>
      </c>
      <c r="T350" s="9"/>
    </row>
    <row r="351" spans="1:20" hidden="1" x14ac:dyDescent="0.25">
      <c r="A351" s="7">
        <v>349</v>
      </c>
      <c r="B351" s="7" t="str">
        <f t="shared" si="30"/>
        <v>567878R</v>
      </c>
      <c r="C351" s="9" t="s">
        <v>86</v>
      </c>
      <c r="D351" s="9" t="s">
        <v>87</v>
      </c>
      <c r="E351" s="9" t="s">
        <v>33</v>
      </c>
      <c r="F351" s="7" t="s">
        <v>141</v>
      </c>
      <c r="G351" s="46">
        <v>1.82</v>
      </c>
      <c r="H351" s="11">
        <v>12</v>
      </c>
      <c r="I351" s="11">
        <v>12</v>
      </c>
      <c r="J351" s="11">
        <f>VLOOKUP(B351,'[1]Jan''24 (3)'!$G$4:$T$2414,14,0)</f>
        <v>21.84</v>
      </c>
      <c r="K351" s="11">
        <f t="shared" si="31"/>
        <v>9.84</v>
      </c>
      <c r="L351" s="11" t="b">
        <f t="shared" si="32"/>
        <v>0</v>
      </c>
      <c r="M351" s="11" t="b">
        <f t="shared" si="33"/>
        <v>0</v>
      </c>
      <c r="N351" s="8">
        <v>45309</v>
      </c>
      <c r="O351" s="8" t="s">
        <v>3873</v>
      </c>
      <c r="P351" s="7"/>
      <c r="Q351" s="7" t="b">
        <f t="shared" si="34"/>
        <v>1</v>
      </c>
      <c r="R351" s="7"/>
      <c r="S351" s="11">
        <f t="shared" si="35"/>
        <v>0</v>
      </c>
      <c r="T351" s="9"/>
    </row>
    <row r="352" spans="1:20" hidden="1" x14ac:dyDescent="0.25">
      <c r="A352" s="7">
        <v>350</v>
      </c>
      <c r="B352" s="7" t="str">
        <f t="shared" si="30"/>
        <v>B073677</v>
      </c>
      <c r="C352" s="9" t="s">
        <v>445</v>
      </c>
      <c r="D352" s="9" t="s">
        <v>2325</v>
      </c>
      <c r="E352" s="9" t="s">
        <v>33</v>
      </c>
      <c r="F352" s="7" t="s">
        <v>141</v>
      </c>
      <c r="G352" s="46">
        <v>17.29</v>
      </c>
      <c r="H352" s="11">
        <v>1</v>
      </c>
      <c r="I352" s="11">
        <v>1</v>
      </c>
      <c r="J352" s="11">
        <f>VLOOKUP(B352,'[1]Jan''24 (3)'!$G$4:$T$2414,14,0)</f>
        <v>17.29</v>
      </c>
      <c r="K352" s="11">
        <f t="shared" si="31"/>
        <v>16.29</v>
      </c>
      <c r="L352" s="11" t="b">
        <f t="shared" si="32"/>
        <v>0</v>
      </c>
      <c r="M352" s="11" t="b">
        <f t="shared" si="33"/>
        <v>0</v>
      </c>
      <c r="N352" s="8">
        <v>45308</v>
      </c>
      <c r="O352" s="8" t="s">
        <v>3873</v>
      </c>
      <c r="P352" s="7"/>
      <c r="Q352" s="7" t="b">
        <f t="shared" si="34"/>
        <v>1</v>
      </c>
      <c r="R352" s="7"/>
      <c r="S352" s="11">
        <f t="shared" si="35"/>
        <v>0</v>
      </c>
      <c r="T352" s="9"/>
    </row>
    <row r="353" spans="1:20" hidden="1" x14ac:dyDescent="0.25">
      <c r="A353" s="7">
        <v>351</v>
      </c>
      <c r="B353" s="7" t="str">
        <f t="shared" si="30"/>
        <v>B042486</v>
      </c>
      <c r="C353" s="9" t="s">
        <v>446</v>
      </c>
      <c r="D353" s="9" t="s">
        <v>2326</v>
      </c>
      <c r="E353" s="9" t="s">
        <v>33</v>
      </c>
      <c r="F353" s="7" t="s">
        <v>141</v>
      </c>
      <c r="G353" s="46">
        <v>0.41</v>
      </c>
      <c r="H353" s="11">
        <v>12</v>
      </c>
      <c r="I353" s="11">
        <v>12</v>
      </c>
      <c r="J353" s="11">
        <f>VLOOKUP(B353,'[1]Jan''24 (3)'!$G$4:$T$2414,14,0)</f>
        <v>4.92</v>
      </c>
      <c r="K353" s="11">
        <f t="shared" si="31"/>
        <v>-7.08</v>
      </c>
      <c r="L353" s="11" t="b">
        <f t="shared" si="32"/>
        <v>0</v>
      </c>
      <c r="M353" s="11" t="b">
        <f t="shared" si="33"/>
        <v>0</v>
      </c>
      <c r="N353" s="8">
        <v>45308</v>
      </c>
      <c r="O353" s="8" t="s">
        <v>3877</v>
      </c>
      <c r="P353" s="7"/>
      <c r="Q353" s="7" t="b">
        <f t="shared" si="34"/>
        <v>1</v>
      </c>
      <c r="R353" s="7"/>
      <c r="S353" s="11">
        <f t="shared" si="35"/>
        <v>0</v>
      </c>
      <c r="T353" s="9"/>
    </row>
    <row r="354" spans="1:20" hidden="1" x14ac:dyDescent="0.25">
      <c r="A354" s="7">
        <v>352</v>
      </c>
      <c r="B354" s="7" t="str">
        <f t="shared" si="30"/>
        <v>B003155</v>
      </c>
      <c r="C354" s="9" t="s">
        <v>447</v>
      </c>
      <c r="D354" s="9" t="s">
        <v>2327</v>
      </c>
      <c r="E354" s="9" t="s">
        <v>33</v>
      </c>
      <c r="F354" s="7" t="s">
        <v>141</v>
      </c>
      <c r="G354" s="46">
        <v>0.05</v>
      </c>
      <c r="H354" s="11">
        <v>50</v>
      </c>
      <c r="I354" s="11">
        <v>50</v>
      </c>
      <c r="J354" s="11">
        <f>VLOOKUP(B354,'[1]Jan''24 (3)'!$G$4:$T$2414,14,0)</f>
        <v>2.5</v>
      </c>
      <c r="K354" s="11">
        <f t="shared" si="31"/>
        <v>-47.5</v>
      </c>
      <c r="L354" s="11" t="b">
        <f t="shared" si="32"/>
        <v>0</v>
      </c>
      <c r="M354" s="11" t="b">
        <f t="shared" si="33"/>
        <v>0</v>
      </c>
      <c r="N354" s="8">
        <v>45309</v>
      </c>
      <c r="O354" s="8" t="s">
        <v>3877</v>
      </c>
      <c r="P354" s="7"/>
      <c r="Q354" s="7" t="b">
        <f t="shared" si="34"/>
        <v>1</v>
      </c>
      <c r="R354" s="7"/>
      <c r="S354" s="11">
        <f t="shared" si="35"/>
        <v>0</v>
      </c>
      <c r="T354" s="9"/>
    </row>
    <row r="355" spans="1:20" hidden="1" x14ac:dyDescent="0.25">
      <c r="A355" s="7">
        <v>353</v>
      </c>
      <c r="B355" s="7" t="str">
        <f t="shared" si="30"/>
        <v>B015288</v>
      </c>
      <c r="C355" s="9" t="s">
        <v>448</v>
      </c>
      <c r="D355" s="9" t="s">
        <v>2328</v>
      </c>
      <c r="E355" s="9" t="s">
        <v>33</v>
      </c>
      <c r="F355" s="7" t="s">
        <v>141</v>
      </c>
      <c r="G355" s="46">
        <v>7.0000000000000007E-2</v>
      </c>
      <c r="H355" s="11">
        <v>7</v>
      </c>
      <c r="I355" s="11">
        <v>7</v>
      </c>
      <c r="J355" s="11">
        <f>VLOOKUP(B355,'[1]Jan''24 (3)'!$G$4:$T$2414,14,0)</f>
        <v>0.49000000000000005</v>
      </c>
      <c r="K355" s="11">
        <f t="shared" si="31"/>
        <v>-6.51</v>
      </c>
      <c r="L355" s="11" t="b">
        <f t="shared" si="32"/>
        <v>0</v>
      </c>
      <c r="M355" s="11" t="b">
        <f t="shared" si="33"/>
        <v>0</v>
      </c>
      <c r="N355" s="8">
        <v>45310</v>
      </c>
      <c r="O355" s="8" t="s">
        <v>3873</v>
      </c>
      <c r="P355" s="7"/>
      <c r="Q355" s="7" t="b">
        <f t="shared" si="34"/>
        <v>1</v>
      </c>
      <c r="R355" s="7"/>
      <c r="S355" s="11">
        <f t="shared" si="35"/>
        <v>0</v>
      </c>
      <c r="T355" s="9"/>
    </row>
    <row r="356" spans="1:20" hidden="1" x14ac:dyDescent="0.25">
      <c r="A356" s="7">
        <v>354</v>
      </c>
      <c r="B356" s="7" t="str">
        <f t="shared" si="30"/>
        <v>15335</v>
      </c>
      <c r="C356" s="9">
        <v>15335</v>
      </c>
      <c r="D356" s="9" t="s">
        <v>2329</v>
      </c>
      <c r="E356" s="9" t="s">
        <v>33</v>
      </c>
      <c r="F356" s="7" t="s">
        <v>141</v>
      </c>
      <c r="G356" s="46">
        <v>0.06</v>
      </c>
      <c r="H356" s="11">
        <v>46</v>
      </c>
      <c r="I356" s="11">
        <v>46</v>
      </c>
      <c r="J356" s="11">
        <f>VLOOKUP(B356,'[1]Jan''24 (3)'!$G$4:$T$2414,14,0)</f>
        <v>2.76</v>
      </c>
      <c r="K356" s="11">
        <f t="shared" si="31"/>
        <v>-43.24</v>
      </c>
      <c r="L356" s="11" t="b">
        <f t="shared" si="32"/>
        <v>0</v>
      </c>
      <c r="M356" s="11" t="b">
        <f t="shared" si="33"/>
        <v>0</v>
      </c>
      <c r="N356" s="8">
        <v>45310</v>
      </c>
      <c r="O356" s="8" t="s">
        <v>3873</v>
      </c>
      <c r="P356" s="7"/>
      <c r="Q356" s="7" t="b">
        <f t="shared" si="34"/>
        <v>1</v>
      </c>
      <c r="R356" s="7"/>
      <c r="S356" s="11">
        <f t="shared" si="35"/>
        <v>0</v>
      </c>
      <c r="T356" s="9"/>
    </row>
    <row r="357" spans="1:20" hidden="1" x14ac:dyDescent="0.25">
      <c r="A357" s="7">
        <v>355</v>
      </c>
      <c r="B357" s="7" t="str">
        <f t="shared" si="30"/>
        <v>16319</v>
      </c>
      <c r="C357" s="9">
        <v>16319</v>
      </c>
      <c r="D357" s="9" t="s">
        <v>2330</v>
      </c>
      <c r="E357" s="9" t="s">
        <v>33</v>
      </c>
      <c r="F357" s="7" t="s">
        <v>141</v>
      </c>
      <c r="G357" s="46">
        <v>0.04</v>
      </c>
      <c r="H357" s="11">
        <v>99</v>
      </c>
      <c r="I357" s="11">
        <v>99</v>
      </c>
      <c r="J357" s="11">
        <f>VLOOKUP(B357,'[1]Jan''24 (3)'!$G$4:$T$2414,14,0)</f>
        <v>3.96</v>
      </c>
      <c r="K357" s="11">
        <f t="shared" si="31"/>
        <v>-95.04</v>
      </c>
      <c r="L357" s="11" t="b">
        <f t="shared" si="32"/>
        <v>0</v>
      </c>
      <c r="M357" s="11" t="b">
        <f t="shared" si="33"/>
        <v>0</v>
      </c>
      <c r="N357" s="8">
        <v>45309</v>
      </c>
      <c r="O357" s="8" t="s">
        <v>3877</v>
      </c>
      <c r="P357" s="7"/>
      <c r="Q357" s="7" t="b">
        <f t="shared" si="34"/>
        <v>1</v>
      </c>
      <c r="R357" s="7"/>
      <c r="S357" s="11">
        <f t="shared" si="35"/>
        <v>0</v>
      </c>
      <c r="T357" s="9"/>
    </row>
    <row r="358" spans="1:20" hidden="1" x14ac:dyDescent="0.25">
      <c r="A358" s="7">
        <v>356</v>
      </c>
      <c r="B358" s="7" t="str">
        <f t="shared" si="30"/>
        <v>87067</v>
      </c>
      <c r="C358" s="9">
        <v>87067</v>
      </c>
      <c r="D358" s="9" t="s">
        <v>2331</v>
      </c>
      <c r="E358" s="9" t="s">
        <v>33</v>
      </c>
      <c r="F358" s="7" t="s">
        <v>141</v>
      </c>
      <c r="G358" s="46">
        <v>0.08</v>
      </c>
      <c r="H358" s="11">
        <v>36</v>
      </c>
      <c r="I358" s="11">
        <v>36</v>
      </c>
      <c r="J358" s="11">
        <f>VLOOKUP(B358,'[1]Jan''24 (3)'!$G$4:$T$2414,14,0)</f>
        <v>2.88</v>
      </c>
      <c r="K358" s="11">
        <f t="shared" si="31"/>
        <v>-33.119999999999997</v>
      </c>
      <c r="L358" s="11" t="b">
        <f t="shared" si="32"/>
        <v>0</v>
      </c>
      <c r="M358" s="11" t="b">
        <f t="shared" si="33"/>
        <v>0</v>
      </c>
      <c r="N358" s="8">
        <v>45309</v>
      </c>
      <c r="O358" s="8" t="s">
        <v>3877</v>
      </c>
      <c r="P358" s="7"/>
      <c r="Q358" s="7" t="b">
        <f t="shared" si="34"/>
        <v>1</v>
      </c>
      <c r="R358" s="7"/>
      <c r="S358" s="11">
        <f t="shared" si="35"/>
        <v>0</v>
      </c>
      <c r="T358" s="9"/>
    </row>
    <row r="359" spans="1:20" hidden="1" x14ac:dyDescent="0.25">
      <c r="A359" s="7">
        <v>357</v>
      </c>
      <c r="B359" s="7" t="str">
        <f t="shared" si="30"/>
        <v>B016148</v>
      </c>
      <c r="C359" s="9" t="s">
        <v>449</v>
      </c>
      <c r="D359" s="9" t="s">
        <v>2332</v>
      </c>
      <c r="E359" s="9" t="s">
        <v>33</v>
      </c>
      <c r="F359" s="7" t="s">
        <v>141</v>
      </c>
      <c r="G359" s="46">
        <v>0.14000000000000001</v>
      </c>
      <c r="H359" s="11">
        <v>6</v>
      </c>
      <c r="I359" s="11">
        <v>6</v>
      </c>
      <c r="J359" s="11">
        <f>VLOOKUP(B359,'[1]Jan''24 (3)'!$G$4:$T$2414,14,0)</f>
        <v>0.84000000000000008</v>
      </c>
      <c r="K359" s="11">
        <f t="shared" si="31"/>
        <v>-5.16</v>
      </c>
      <c r="L359" s="11" t="b">
        <f t="shared" si="32"/>
        <v>0</v>
      </c>
      <c r="M359" s="11" t="b">
        <f t="shared" si="33"/>
        <v>0</v>
      </c>
      <c r="N359" s="8">
        <v>45309</v>
      </c>
      <c r="O359" s="8" t="s">
        <v>3877</v>
      </c>
      <c r="P359" s="7"/>
      <c r="Q359" s="7" t="b">
        <f t="shared" si="34"/>
        <v>1</v>
      </c>
      <c r="R359" s="7"/>
      <c r="S359" s="11">
        <f t="shared" si="35"/>
        <v>0</v>
      </c>
      <c r="T359" s="9"/>
    </row>
    <row r="360" spans="1:20" hidden="1" x14ac:dyDescent="0.25">
      <c r="A360" s="7">
        <v>358</v>
      </c>
      <c r="B360" s="7" t="str">
        <f t="shared" si="30"/>
        <v>B017177</v>
      </c>
      <c r="C360" s="9" t="s">
        <v>450</v>
      </c>
      <c r="D360" s="9" t="s">
        <v>2333</v>
      </c>
      <c r="E360" s="9" t="s">
        <v>33</v>
      </c>
      <c r="F360" s="7" t="s">
        <v>141</v>
      </c>
      <c r="G360" s="46">
        <v>0.1</v>
      </c>
      <c r="H360" s="11">
        <v>10</v>
      </c>
      <c r="I360" s="11">
        <v>10</v>
      </c>
      <c r="J360" s="11">
        <f>VLOOKUP(B360,'[1]Jan''24 (3)'!$G$4:$T$2414,14,0)</f>
        <v>1</v>
      </c>
      <c r="K360" s="11">
        <f t="shared" si="31"/>
        <v>-9</v>
      </c>
      <c r="L360" s="11" t="b">
        <f t="shared" si="32"/>
        <v>0</v>
      </c>
      <c r="M360" s="11" t="b">
        <f t="shared" si="33"/>
        <v>0</v>
      </c>
      <c r="N360" s="8">
        <v>45309</v>
      </c>
      <c r="O360" s="8" t="s">
        <v>3877</v>
      </c>
      <c r="P360" s="7"/>
      <c r="Q360" s="7" t="b">
        <f t="shared" si="34"/>
        <v>1</v>
      </c>
      <c r="R360" s="7"/>
      <c r="S360" s="11">
        <f t="shared" si="35"/>
        <v>0</v>
      </c>
      <c r="T360" s="9"/>
    </row>
    <row r="361" spans="1:20" hidden="1" x14ac:dyDescent="0.25">
      <c r="A361" s="7">
        <v>359</v>
      </c>
      <c r="B361" s="7" t="str">
        <f t="shared" si="30"/>
        <v>B016206</v>
      </c>
      <c r="C361" s="9" t="s">
        <v>451</v>
      </c>
      <c r="D361" s="9" t="s">
        <v>2334</v>
      </c>
      <c r="E361" s="9" t="s">
        <v>33</v>
      </c>
      <c r="F361" s="7" t="s">
        <v>141</v>
      </c>
      <c r="G361" s="46">
        <v>0.14000000000000001</v>
      </c>
      <c r="H361" s="11">
        <v>9</v>
      </c>
      <c r="I361" s="11">
        <v>9</v>
      </c>
      <c r="J361" s="11">
        <f>VLOOKUP(B361,'[1]Jan''24 (3)'!$G$4:$T$2414,14,0)</f>
        <v>1.2600000000000002</v>
      </c>
      <c r="K361" s="11">
        <f t="shared" si="31"/>
        <v>-7.74</v>
      </c>
      <c r="L361" s="11" t="b">
        <f t="shared" si="32"/>
        <v>0</v>
      </c>
      <c r="M361" s="11" t="b">
        <f t="shared" si="33"/>
        <v>0</v>
      </c>
      <c r="N361" s="8">
        <v>45309</v>
      </c>
      <c r="O361" s="8" t="s">
        <v>3877</v>
      </c>
      <c r="P361" s="7"/>
      <c r="Q361" s="7" t="b">
        <f t="shared" si="34"/>
        <v>1</v>
      </c>
      <c r="R361" s="7"/>
      <c r="S361" s="11">
        <f t="shared" si="35"/>
        <v>0</v>
      </c>
      <c r="T361" s="9"/>
    </row>
    <row r="362" spans="1:20" hidden="1" x14ac:dyDescent="0.25">
      <c r="A362" s="7">
        <v>360</v>
      </c>
      <c r="B362" s="7" t="str">
        <f t="shared" si="30"/>
        <v>B017456</v>
      </c>
      <c r="C362" s="9" t="s">
        <v>452</v>
      </c>
      <c r="D362" s="9" t="s">
        <v>2335</v>
      </c>
      <c r="E362" s="9" t="s">
        <v>33</v>
      </c>
      <c r="F362" s="7" t="s">
        <v>141</v>
      </c>
      <c r="G362" s="46">
        <v>0.23</v>
      </c>
      <c r="H362" s="11">
        <v>12</v>
      </c>
      <c r="I362" s="11">
        <v>12</v>
      </c>
      <c r="J362" s="11">
        <f>VLOOKUP(B362,'[1]Jan''24 (3)'!$G$4:$T$2414,14,0)</f>
        <v>2.7600000000000002</v>
      </c>
      <c r="K362" s="11">
        <f t="shared" si="31"/>
        <v>-9.24</v>
      </c>
      <c r="L362" s="11" t="b">
        <f t="shared" si="32"/>
        <v>0</v>
      </c>
      <c r="M362" s="11" t="b">
        <f t="shared" si="33"/>
        <v>0</v>
      </c>
      <c r="N362" s="8">
        <v>45309</v>
      </c>
      <c r="O362" s="8" t="s">
        <v>3877</v>
      </c>
      <c r="P362" s="7"/>
      <c r="Q362" s="7" t="b">
        <f t="shared" si="34"/>
        <v>1</v>
      </c>
      <c r="R362" s="7"/>
      <c r="S362" s="11">
        <f t="shared" si="35"/>
        <v>0</v>
      </c>
      <c r="T362" s="9"/>
    </row>
    <row r="363" spans="1:20" hidden="1" x14ac:dyDescent="0.25">
      <c r="A363" s="7">
        <v>361</v>
      </c>
      <c r="B363" s="7" t="str">
        <f t="shared" si="30"/>
        <v>B018853</v>
      </c>
      <c r="C363" s="9" t="s">
        <v>453</v>
      </c>
      <c r="D363" s="9" t="s">
        <v>2336</v>
      </c>
      <c r="E363" s="9" t="s">
        <v>33</v>
      </c>
      <c r="F363" s="7" t="s">
        <v>141</v>
      </c>
      <c r="G363" s="46">
        <v>0.12</v>
      </c>
      <c r="H363" s="11">
        <v>10</v>
      </c>
      <c r="I363" s="11">
        <v>10</v>
      </c>
      <c r="J363" s="11">
        <f>VLOOKUP(B363,'[1]Jan''24 (3)'!$G$4:$T$2414,14,0)</f>
        <v>1.2</v>
      </c>
      <c r="K363" s="11">
        <f t="shared" si="31"/>
        <v>-8.8000000000000007</v>
      </c>
      <c r="L363" s="11" t="b">
        <f t="shared" si="32"/>
        <v>0</v>
      </c>
      <c r="M363" s="11" t="b">
        <f t="shared" si="33"/>
        <v>0</v>
      </c>
      <c r="N363" s="8">
        <v>45309</v>
      </c>
      <c r="O363" s="8" t="s">
        <v>3877</v>
      </c>
      <c r="P363" s="7"/>
      <c r="Q363" s="7" t="b">
        <f t="shared" si="34"/>
        <v>1</v>
      </c>
      <c r="R363" s="7"/>
      <c r="S363" s="11">
        <f t="shared" si="35"/>
        <v>0</v>
      </c>
      <c r="T363" s="9"/>
    </row>
    <row r="364" spans="1:20" hidden="1" x14ac:dyDescent="0.25">
      <c r="A364" s="7">
        <v>362</v>
      </c>
      <c r="B364" s="7" t="str">
        <f t="shared" si="30"/>
        <v>B018678</v>
      </c>
      <c r="C364" s="9" t="s">
        <v>454</v>
      </c>
      <c r="D364" s="9" t="s">
        <v>2209</v>
      </c>
      <c r="E364" s="9" t="s">
        <v>33</v>
      </c>
      <c r="F364" s="7" t="s">
        <v>141</v>
      </c>
      <c r="G364" s="46">
        <v>0.14000000000000001</v>
      </c>
      <c r="H364" s="11">
        <v>9</v>
      </c>
      <c r="I364" s="11">
        <v>9</v>
      </c>
      <c r="J364" s="11">
        <f>VLOOKUP(B364,'[1]Jan''24 (3)'!$G$4:$T$2414,14,0)</f>
        <v>1.2600000000000002</v>
      </c>
      <c r="K364" s="11">
        <f t="shared" si="31"/>
        <v>-7.74</v>
      </c>
      <c r="L364" s="11" t="b">
        <f t="shared" si="32"/>
        <v>0</v>
      </c>
      <c r="M364" s="11" t="b">
        <f t="shared" si="33"/>
        <v>0</v>
      </c>
      <c r="N364" s="8">
        <v>45309</v>
      </c>
      <c r="O364" s="8" t="s">
        <v>3877</v>
      </c>
      <c r="P364" s="7"/>
      <c r="Q364" s="7" t="b">
        <f t="shared" si="34"/>
        <v>1</v>
      </c>
      <c r="R364" s="7"/>
      <c r="S364" s="11">
        <f t="shared" si="35"/>
        <v>0</v>
      </c>
      <c r="T364" s="9"/>
    </row>
    <row r="365" spans="1:20" hidden="1" x14ac:dyDescent="0.25">
      <c r="A365" s="7">
        <v>363</v>
      </c>
      <c r="B365" s="7" t="str">
        <f t="shared" si="30"/>
        <v>B018472</v>
      </c>
      <c r="C365" s="9" t="s">
        <v>455</v>
      </c>
      <c r="D365" s="9" t="s">
        <v>2203</v>
      </c>
      <c r="E365" s="9" t="s">
        <v>33</v>
      </c>
      <c r="F365" s="7" t="s">
        <v>141</v>
      </c>
      <c r="G365" s="46">
        <v>1.64</v>
      </c>
      <c r="H365" s="11">
        <v>4</v>
      </c>
      <c r="I365" s="11">
        <v>4</v>
      </c>
      <c r="J365" s="11">
        <f>VLOOKUP(B365,'[1]Jan''24 (3)'!$G$4:$T$2414,14,0)</f>
        <v>6.56</v>
      </c>
      <c r="K365" s="11">
        <f t="shared" si="31"/>
        <v>2.5599999999999996</v>
      </c>
      <c r="L365" s="11" t="b">
        <f t="shared" si="32"/>
        <v>0</v>
      </c>
      <c r="M365" s="11" t="b">
        <f t="shared" si="33"/>
        <v>0</v>
      </c>
      <c r="N365" s="8">
        <v>45309</v>
      </c>
      <c r="O365" s="8" t="s">
        <v>3877</v>
      </c>
      <c r="P365" s="7"/>
      <c r="Q365" s="7" t="b">
        <f t="shared" si="34"/>
        <v>1</v>
      </c>
      <c r="R365" s="7"/>
      <c r="S365" s="11">
        <f t="shared" si="35"/>
        <v>0</v>
      </c>
      <c r="T365" s="9"/>
    </row>
    <row r="366" spans="1:20" hidden="1" x14ac:dyDescent="0.25">
      <c r="A366" s="7">
        <v>364</v>
      </c>
      <c r="B366" s="7" t="str">
        <f t="shared" si="30"/>
        <v>ED42244P</v>
      </c>
      <c r="C366" s="9" t="s">
        <v>98</v>
      </c>
      <c r="D366" s="9" t="s">
        <v>124</v>
      </c>
      <c r="E366" s="9" t="s">
        <v>33</v>
      </c>
      <c r="F366" s="7" t="s">
        <v>141</v>
      </c>
      <c r="G366" s="46">
        <v>0.87</v>
      </c>
      <c r="H366" s="11">
        <f>142-1</f>
        <v>141</v>
      </c>
      <c r="I366" s="11">
        <f>80+45+17-1</f>
        <v>141</v>
      </c>
      <c r="J366" s="11">
        <f>VLOOKUP(B366,'[1]Jan''24 (3)'!$G$4:$T$2414,14,0)</f>
        <v>122.67</v>
      </c>
      <c r="K366" s="11">
        <f t="shared" si="31"/>
        <v>-18.329999999999998</v>
      </c>
      <c r="L366" s="11" t="b">
        <f t="shared" si="32"/>
        <v>0</v>
      </c>
      <c r="M366" s="11" t="b">
        <f t="shared" si="33"/>
        <v>0</v>
      </c>
      <c r="N366" s="8">
        <v>45308</v>
      </c>
      <c r="O366" s="8" t="s">
        <v>3873</v>
      </c>
      <c r="P366" s="7"/>
      <c r="Q366" s="7" t="b">
        <f t="shared" si="34"/>
        <v>1</v>
      </c>
      <c r="R366" s="7"/>
      <c r="S366" s="11">
        <f t="shared" si="35"/>
        <v>0</v>
      </c>
      <c r="T366" s="65" t="s">
        <v>4029</v>
      </c>
    </row>
    <row r="367" spans="1:20" hidden="1" x14ac:dyDescent="0.25">
      <c r="A367" s="7">
        <v>365</v>
      </c>
      <c r="B367" s="7" t="str">
        <f t="shared" si="30"/>
        <v>E500640030</v>
      </c>
      <c r="C367" s="9" t="s">
        <v>456</v>
      </c>
      <c r="D367" s="9" t="s">
        <v>2337</v>
      </c>
      <c r="E367" s="9" t="s">
        <v>33</v>
      </c>
      <c r="F367" s="7" t="s">
        <v>141</v>
      </c>
      <c r="G367" s="46">
        <v>0.65</v>
      </c>
      <c r="H367" s="11">
        <v>4</v>
      </c>
      <c r="I367" s="11">
        <v>4</v>
      </c>
      <c r="J367" s="11">
        <f>VLOOKUP(B367,'[1]Jan''24 (3)'!$G$4:$T$2414,14,0)</f>
        <v>2.6</v>
      </c>
      <c r="K367" s="11">
        <f t="shared" si="31"/>
        <v>-1.4</v>
      </c>
      <c r="L367" s="11" t="b">
        <f t="shared" si="32"/>
        <v>0</v>
      </c>
      <c r="M367" s="11" t="b">
        <f t="shared" si="33"/>
        <v>0</v>
      </c>
      <c r="N367" s="8">
        <v>45309</v>
      </c>
      <c r="O367" s="8" t="s">
        <v>3877</v>
      </c>
      <c r="P367" s="7"/>
      <c r="Q367" s="7" t="b">
        <f t="shared" si="34"/>
        <v>1</v>
      </c>
      <c r="R367" s="7"/>
      <c r="S367" s="11">
        <f t="shared" si="35"/>
        <v>0</v>
      </c>
      <c r="T367" s="9"/>
    </row>
    <row r="368" spans="1:20" hidden="1" x14ac:dyDescent="0.25">
      <c r="A368" s="7">
        <v>366</v>
      </c>
      <c r="B368" s="7" t="str">
        <f t="shared" si="30"/>
        <v>658810</v>
      </c>
      <c r="C368" s="9">
        <v>658810</v>
      </c>
      <c r="D368" s="9" t="s">
        <v>2338</v>
      </c>
      <c r="E368" s="9" t="s">
        <v>33</v>
      </c>
      <c r="F368" s="7" t="s">
        <v>141</v>
      </c>
      <c r="G368" s="46">
        <v>0.13</v>
      </c>
      <c r="H368" s="11">
        <v>12</v>
      </c>
      <c r="I368" s="11">
        <v>12</v>
      </c>
      <c r="J368" s="11">
        <f>VLOOKUP(B368,'[1]Jan''24 (3)'!$G$4:$T$2414,14,0)</f>
        <v>1.56</v>
      </c>
      <c r="K368" s="11">
        <f t="shared" si="31"/>
        <v>-10.44</v>
      </c>
      <c r="L368" s="11" t="b">
        <f t="shared" si="32"/>
        <v>0</v>
      </c>
      <c r="M368" s="11" t="b">
        <f t="shared" si="33"/>
        <v>0</v>
      </c>
      <c r="N368" s="8">
        <v>45309</v>
      </c>
      <c r="O368" s="8" t="s">
        <v>3877</v>
      </c>
      <c r="P368" s="7"/>
      <c r="Q368" s="7" t="b">
        <f t="shared" si="34"/>
        <v>1</v>
      </c>
      <c r="R368" s="7"/>
      <c r="S368" s="11">
        <f t="shared" si="35"/>
        <v>0</v>
      </c>
      <c r="T368" s="9"/>
    </row>
    <row r="369" spans="1:20" hidden="1" x14ac:dyDescent="0.25">
      <c r="A369" s="7">
        <v>367</v>
      </c>
      <c r="B369" s="7" t="str">
        <f t="shared" si="30"/>
        <v>125411</v>
      </c>
      <c r="C369" s="9">
        <v>125411</v>
      </c>
      <c r="D369" s="9" t="s">
        <v>2339</v>
      </c>
      <c r="E369" s="9" t="s">
        <v>33</v>
      </c>
      <c r="F369" s="7" t="s">
        <v>141</v>
      </c>
      <c r="G369" s="46">
        <v>0.5</v>
      </c>
      <c r="H369" s="11">
        <v>4</v>
      </c>
      <c r="I369" s="11">
        <v>4</v>
      </c>
      <c r="J369" s="11">
        <f>VLOOKUP(B369,'[1]Jan''24 (3)'!$G$4:$T$2414,14,0)</f>
        <v>2</v>
      </c>
      <c r="K369" s="11">
        <f t="shared" si="31"/>
        <v>-2</v>
      </c>
      <c r="L369" s="11" t="b">
        <f t="shared" si="32"/>
        <v>0</v>
      </c>
      <c r="M369" s="11" t="b">
        <f t="shared" si="33"/>
        <v>0</v>
      </c>
      <c r="N369" s="8">
        <v>45310</v>
      </c>
      <c r="O369" s="8" t="s">
        <v>3873</v>
      </c>
      <c r="P369" s="7"/>
      <c r="Q369" s="7" t="b">
        <f t="shared" si="34"/>
        <v>1</v>
      </c>
      <c r="R369" s="7"/>
      <c r="S369" s="11">
        <f t="shared" si="35"/>
        <v>0</v>
      </c>
      <c r="T369" s="9"/>
    </row>
    <row r="370" spans="1:20" hidden="1" x14ac:dyDescent="0.25">
      <c r="A370" s="7">
        <v>368</v>
      </c>
      <c r="B370" s="7" t="str">
        <f t="shared" si="30"/>
        <v>680075</v>
      </c>
      <c r="C370" s="9">
        <v>680075</v>
      </c>
      <c r="D370" s="9" t="s">
        <v>2340</v>
      </c>
      <c r="E370" s="9" t="s">
        <v>33</v>
      </c>
      <c r="F370" s="7" t="s">
        <v>141</v>
      </c>
      <c r="G370" s="46">
        <v>18.61</v>
      </c>
      <c r="H370" s="11">
        <v>9</v>
      </c>
      <c r="I370" s="53">
        <f>8+1+2</f>
        <v>11</v>
      </c>
      <c r="J370" s="11">
        <f>VLOOKUP(B370,'[1]Jan''24 (3)'!$G$4:$T$2414,14,0)</f>
        <v>204.70999999999998</v>
      </c>
      <c r="K370" s="11">
        <f t="shared" si="31"/>
        <v>193.70999999999998</v>
      </c>
      <c r="L370" s="11" t="b">
        <f t="shared" si="32"/>
        <v>0</v>
      </c>
      <c r="M370" s="11" t="b">
        <f t="shared" si="33"/>
        <v>0</v>
      </c>
      <c r="N370" s="57">
        <v>45310</v>
      </c>
      <c r="O370" s="8" t="s">
        <v>3877</v>
      </c>
      <c r="P370" s="7"/>
      <c r="Q370" s="7" t="b">
        <f t="shared" si="34"/>
        <v>0</v>
      </c>
      <c r="R370" s="7"/>
      <c r="S370" s="11">
        <f t="shared" si="35"/>
        <v>-2</v>
      </c>
      <c r="T370" s="9"/>
    </row>
    <row r="371" spans="1:20" hidden="1" x14ac:dyDescent="0.25">
      <c r="A371" s="7">
        <v>369</v>
      </c>
      <c r="B371" s="7" t="str">
        <f t="shared" si="30"/>
        <v>108785</v>
      </c>
      <c r="C371" s="9">
        <v>108785</v>
      </c>
      <c r="D371" s="9" t="s">
        <v>63</v>
      </c>
      <c r="E371" s="9" t="s">
        <v>33</v>
      </c>
      <c r="F371" s="7" t="s">
        <v>141</v>
      </c>
      <c r="G371" s="46">
        <v>0.08</v>
      </c>
      <c r="H371" s="11">
        <v>50</v>
      </c>
      <c r="I371" s="11">
        <v>50</v>
      </c>
      <c r="J371" s="11">
        <f>VLOOKUP(B371,'[1]Jan''24 (3)'!$G$4:$T$2414,14,0)</f>
        <v>4</v>
      </c>
      <c r="K371" s="11">
        <f t="shared" si="31"/>
        <v>-46</v>
      </c>
      <c r="L371" s="11" t="b">
        <f t="shared" si="32"/>
        <v>0</v>
      </c>
      <c r="M371" s="11" t="b">
        <f t="shared" si="33"/>
        <v>0</v>
      </c>
      <c r="N371" s="8">
        <v>45309</v>
      </c>
      <c r="O371" s="8" t="s">
        <v>3877</v>
      </c>
      <c r="P371" s="7"/>
      <c r="Q371" s="7" t="b">
        <f t="shared" si="34"/>
        <v>1</v>
      </c>
      <c r="R371" s="7"/>
      <c r="S371" s="11">
        <f t="shared" si="35"/>
        <v>0</v>
      </c>
      <c r="T371" s="9"/>
    </row>
    <row r="372" spans="1:20" hidden="1" x14ac:dyDescent="0.25">
      <c r="A372" s="7">
        <v>370</v>
      </c>
      <c r="B372" s="7" t="str">
        <f t="shared" si="30"/>
        <v>119278</v>
      </c>
      <c r="C372" s="9">
        <v>119278</v>
      </c>
      <c r="D372" s="9" t="s">
        <v>2341</v>
      </c>
      <c r="E372" s="9" t="s">
        <v>33</v>
      </c>
      <c r="F372" s="7" t="s">
        <v>141</v>
      </c>
      <c r="G372" s="46">
        <v>0.14000000000000001</v>
      </c>
      <c r="H372" s="11">
        <v>10</v>
      </c>
      <c r="I372" s="11">
        <v>10</v>
      </c>
      <c r="J372" s="11">
        <f>VLOOKUP(B372,'[1]Jan''24 (3)'!$G$4:$T$2414,14,0)</f>
        <v>1.4000000000000001</v>
      </c>
      <c r="K372" s="11">
        <f t="shared" si="31"/>
        <v>-8.6</v>
      </c>
      <c r="L372" s="11" t="b">
        <f t="shared" si="32"/>
        <v>0</v>
      </c>
      <c r="M372" s="11" t="b">
        <f t="shared" si="33"/>
        <v>0</v>
      </c>
      <c r="N372" s="8">
        <v>45309</v>
      </c>
      <c r="O372" s="8" t="s">
        <v>3873</v>
      </c>
      <c r="P372" s="7"/>
      <c r="Q372" s="7" t="b">
        <f t="shared" si="34"/>
        <v>1</v>
      </c>
      <c r="R372" s="7"/>
      <c r="S372" s="11">
        <f t="shared" si="35"/>
        <v>0</v>
      </c>
      <c r="T372" s="9"/>
    </row>
    <row r="373" spans="1:20" hidden="1" x14ac:dyDescent="0.25">
      <c r="A373" s="7">
        <v>371</v>
      </c>
      <c r="B373" s="7" t="str">
        <f t="shared" si="30"/>
        <v>920102</v>
      </c>
      <c r="C373" s="9">
        <v>920102</v>
      </c>
      <c r="D373" s="9" t="s">
        <v>2342</v>
      </c>
      <c r="E373" s="9" t="s">
        <v>33</v>
      </c>
      <c r="F373" s="7" t="s">
        <v>141</v>
      </c>
      <c r="G373" s="46">
        <v>3.94</v>
      </c>
      <c r="H373" s="11">
        <v>11</v>
      </c>
      <c r="I373" s="11">
        <f>9+2</f>
        <v>11</v>
      </c>
      <c r="J373" s="11">
        <f>VLOOKUP(B373,'[1]Jan''24 (3)'!$G$4:$T$2414,14,0)</f>
        <v>43.339999999999996</v>
      </c>
      <c r="K373" s="11">
        <f t="shared" si="31"/>
        <v>32.339999999999996</v>
      </c>
      <c r="L373" s="11" t="b">
        <f t="shared" si="32"/>
        <v>0</v>
      </c>
      <c r="M373" s="11" t="b">
        <f t="shared" si="33"/>
        <v>0</v>
      </c>
      <c r="N373" s="8">
        <v>45308</v>
      </c>
      <c r="O373" s="8" t="s">
        <v>3873</v>
      </c>
      <c r="P373" s="7"/>
      <c r="Q373" s="7" t="b">
        <f t="shared" si="34"/>
        <v>1</v>
      </c>
      <c r="R373" s="7"/>
      <c r="S373" s="11">
        <f t="shared" si="35"/>
        <v>0</v>
      </c>
      <c r="T373" s="9"/>
    </row>
    <row r="374" spans="1:20" hidden="1" x14ac:dyDescent="0.25">
      <c r="A374" s="7">
        <v>372</v>
      </c>
      <c r="B374" s="7" t="str">
        <f t="shared" si="30"/>
        <v>B073600</v>
      </c>
      <c r="C374" s="9" t="s">
        <v>150</v>
      </c>
      <c r="D374" s="9" t="s">
        <v>170</v>
      </c>
      <c r="E374" s="9" t="s">
        <v>33</v>
      </c>
      <c r="F374" s="7" t="s">
        <v>141</v>
      </c>
      <c r="G374" s="46">
        <v>2.2000000000000002</v>
      </c>
      <c r="H374" s="11">
        <v>6</v>
      </c>
      <c r="I374" s="11">
        <v>6</v>
      </c>
      <c r="J374" s="11">
        <f>VLOOKUP(B374,'[1]Jan''24 (3)'!$G$4:$T$2414,14,0)</f>
        <v>13.200000000000001</v>
      </c>
      <c r="K374" s="11">
        <f t="shared" si="31"/>
        <v>7.2000000000000011</v>
      </c>
      <c r="L374" s="11" t="b">
        <f t="shared" si="32"/>
        <v>0</v>
      </c>
      <c r="M374" s="11" t="b">
        <f t="shared" si="33"/>
        <v>0</v>
      </c>
      <c r="N374" s="8">
        <v>45309</v>
      </c>
      <c r="O374" s="8" t="s">
        <v>3873</v>
      </c>
      <c r="P374" s="7"/>
      <c r="Q374" s="7" t="b">
        <f t="shared" si="34"/>
        <v>1</v>
      </c>
      <c r="R374" s="7"/>
      <c r="S374" s="11">
        <f t="shared" si="35"/>
        <v>0</v>
      </c>
      <c r="T374" s="9"/>
    </row>
    <row r="375" spans="1:20" hidden="1" x14ac:dyDescent="0.25">
      <c r="A375" s="7">
        <v>373</v>
      </c>
      <c r="B375" s="7" t="str">
        <f t="shared" si="30"/>
        <v>B016147</v>
      </c>
      <c r="C375" s="9" t="s">
        <v>457</v>
      </c>
      <c r="D375" s="9" t="s">
        <v>2343</v>
      </c>
      <c r="E375" s="9" t="s">
        <v>33</v>
      </c>
      <c r="F375" s="7" t="s">
        <v>141</v>
      </c>
      <c r="G375" s="46">
        <v>0.47</v>
      </c>
      <c r="H375" s="11">
        <v>3</v>
      </c>
      <c r="I375" s="11">
        <v>3</v>
      </c>
      <c r="J375" s="11">
        <f>VLOOKUP(B375,'[1]Jan''24 (3)'!$G$4:$T$2414,14,0)</f>
        <v>1.41</v>
      </c>
      <c r="K375" s="11">
        <f t="shared" si="31"/>
        <v>-1.59</v>
      </c>
      <c r="L375" s="11" t="b">
        <f t="shared" si="32"/>
        <v>0</v>
      </c>
      <c r="M375" s="11" t="b">
        <f t="shared" si="33"/>
        <v>0</v>
      </c>
      <c r="N375" s="8">
        <v>45309</v>
      </c>
      <c r="O375" s="8" t="s">
        <v>3877</v>
      </c>
      <c r="P375" s="7"/>
      <c r="Q375" s="7" t="b">
        <f t="shared" si="34"/>
        <v>1</v>
      </c>
      <c r="R375" s="7"/>
      <c r="S375" s="11">
        <f t="shared" si="35"/>
        <v>0</v>
      </c>
      <c r="T375" s="9"/>
    </row>
    <row r="376" spans="1:20" hidden="1" x14ac:dyDescent="0.25">
      <c r="A376" s="7">
        <v>374</v>
      </c>
      <c r="B376" s="7" t="str">
        <f t="shared" si="30"/>
        <v>B016389</v>
      </c>
      <c r="C376" s="9" t="s">
        <v>458</v>
      </c>
      <c r="D376" s="9" t="s">
        <v>2344</v>
      </c>
      <c r="E376" s="9" t="s">
        <v>33</v>
      </c>
      <c r="F376" s="7" t="s">
        <v>141</v>
      </c>
      <c r="G376" s="46">
        <v>1.22</v>
      </c>
      <c r="H376" s="11">
        <v>7</v>
      </c>
      <c r="I376" s="11">
        <v>7</v>
      </c>
      <c r="J376" s="11">
        <f>VLOOKUP(B376,'[1]Jan''24 (3)'!$G$4:$T$2414,14,0)</f>
        <v>8.5399999999999991</v>
      </c>
      <c r="K376" s="11">
        <f t="shared" si="31"/>
        <v>1.5399999999999991</v>
      </c>
      <c r="L376" s="11" t="b">
        <f t="shared" si="32"/>
        <v>0</v>
      </c>
      <c r="M376" s="11" t="b">
        <f t="shared" si="33"/>
        <v>0</v>
      </c>
      <c r="N376" s="8">
        <v>45308</v>
      </c>
      <c r="O376" s="8" t="s">
        <v>3877</v>
      </c>
      <c r="P376" s="7"/>
      <c r="Q376" s="7" t="b">
        <f t="shared" si="34"/>
        <v>1</v>
      </c>
      <c r="R376" s="7"/>
      <c r="S376" s="11">
        <f t="shared" si="35"/>
        <v>0</v>
      </c>
      <c r="T376" s="9"/>
    </row>
    <row r="377" spans="1:20" hidden="1" x14ac:dyDescent="0.25">
      <c r="A377" s="7">
        <v>375</v>
      </c>
      <c r="B377" s="7" t="str">
        <f t="shared" si="30"/>
        <v>B016388</v>
      </c>
      <c r="C377" s="9" t="s">
        <v>459</v>
      </c>
      <c r="D377" s="9" t="s">
        <v>2345</v>
      </c>
      <c r="E377" s="9" t="s">
        <v>33</v>
      </c>
      <c r="F377" s="7" t="s">
        <v>141</v>
      </c>
      <c r="G377" s="46">
        <v>0.23</v>
      </c>
      <c r="H377" s="11">
        <v>10</v>
      </c>
      <c r="I377" s="11">
        <v>10</v>
      </c>
      <c r="J377" s="11">
        <f>VLOOKUP(B377,'[1]Jan''24 (3)'!$G$4:$T$2414,14,0)</f>
        <v>2.3000000000000003</v>
      </c>
      <c r="K377" s="11">
        <f t="shared" si="31"/>
        <v>-7.6999999999999993</v>
      </c>
      <c r="L377" s="11" t="b">
        <f t="shared" si="32"/>
        <v>0</v>
      </c>
      <c r="M377" s="11" t="b">
        <f t="shared" si="33"/>
        <v>0</v>
      </c>
      <c r="N377" s="8">
        <v>45309</v>
      </c>
      <c r="O377" s="8" t="s">
        <v>3877</v>
      </c>
      <c r="P377" s="7"/>
      <c r="Q377" s="7" t="b">
        <f t="shared" si="34"/>
        <v>1</v>
      </c>
      <c r="R377" s="7"/>
      <c r="S377" s="11">
        <f t="shared" si="35"/>
        <v>0</v>
      </c>
      <c r="T377" s="9"/>
    </row>
    <row r="378" spans="1:20" hidden="1" x14ac:dyDescent="0.25">
      <c r="A378" s="7">
        <v>376</v>
      </c>
      <c r="B378" s="7" t="str">
        <f t="shared" si="30"/>
        <v>B016392</v>
      </c>
      <c r="C378" s="9" t="s">
        <v>460</v>
      </c>
      <c r="D378" s="9" t="s">
        <v>2346</v>
      </c>
      <c r="E378" s="9" t="s">
        <v>33</v>
      </c>
      <c r="F378" s="7" t="s">
        <v>141</v>
      </c>
      <c r="G378" s="46">
        <v>0.14000000000000001</v>
      </c>
      <c r="H378" s="11">
        <v>4</v>
      </c>
      <c r="I378" s="11">
        <v>4</v>
      </c>
      <c r="J378" s="11">
        <f>VLOOKUP(B378,'[1]Jan''24 (3)'!$G$4:$T$2414,14,0)</f>
        <v>0.56000000000000005</v>
      </c>
      <c r="K378" s="11">
        <f t="shared" si="31"/>
        <v>-3.44</v>
      </c>
      <c r="L378" s="11" t="b">
        <f t="shared" si="32"/>
        <v>0</v>
      </c>
      <c r="M378" s="11" t="b">
        <f t="shared" si="33"/>
        <v>0</v>
      </c>
      <c r="N378" s="8">
        <v>45308</v>
      </c>
      <c r="O378" s="8" t="s">
        <v>3877</v>
      </c>
      <c r="P378" s="7"/>
      <c r="Q378" s="7" t="b">
        <f t="shared" si="34"/>
        <v>1</v>
      </c>
      <c r="R378" s="7"/>
      <c r="S378" s="11">
        <f t="shared" si="35"/>
        <v>0</v>
      </c>
      <c r="T378" s="9"/>
    </row>
    <row r="379" spans="1:20" hidden="1" x14ac:dyDescent="0.25">
      <c r="A379" s="7">
        <v>377</v>
      </c>
      <c r="B379" s="7" t="str">
        <f t="shared" si="30"/>
        <v>B016393</v>
      </c>
      <c r="C379" s="9" t="s">
        <v>461</v>
      </c>
      <c r="D379" s="9" t="s">
        <v>2347</v>
      </c>
      <c r="E379" s="9" t="s">
        <v>33</v>
      </c>
      <c r="F379" s="7" t="s">
        <v>141</v>
      </c>
      <c r="G379" s="46">
        <v>0.83</v>
      </c>
      <c r="H379" s="11">
        <v>6</v>
      </c>
      <c r="I379" s="11">
        <v>6</v>
      </c>
      <c r="J379" s="11">
        <f>VLOOKUP(B379,'[1]Jan''24 (3)'!$G$4:$T$2414,14,0)</f>
        <v>4.9799999999999995</v>
      </c>
      <c r="K379" s="11">
        <f t="shared" si="31"/>
        <v>-1.0200000000000005</v>
      </c>
      <c r="L379" s="11" t="b">
        <f t="shared" si="32"/>
        <v>0</v>
      </c>
      <c r="M379" s="11" t="b">
        <f t="shared" si="33"/>
        <v>0</v>
      </c>
      <c r="N379" s="8">
        <v>45310</v>
      </c>
      <c r="O379" s="8" t="s">
        <v>3873</v>
      </c>
      <c r="P379" s="7"/>
      <c r="Q379" s="7" t="b">
        <f t="shared" si="34"/>
        <v>1</v>
      </c>
      <c r="R379" s="7"/>
      <c r="S379" s="11">
        <f t="shared" si="35"/>
        <v>0</v>
      </c>
      <c r="T379" s="9"/>
    </row>
    <row r="380" spans="1:20" hidden="1" x14ac:dyDescent="0.25">
      <c r="A380" s="7">
        <v>378</v>
      </c>
      <c r="B380" s="7" t="str">
        <f t="shared" si="30"/>
        <v>B074999</v>
      </c>
      <c r="C380" s="9" t="s">
        <v>462</v>
      </c>
      <c r="D380" s="9" t="s">
        <v>2348</v>
      </c>
      <c r="E380" s="9" t="s">
        <v>33</v>
      </c>
      <c r="F380" s="7" t="s">
        <v>141</v>
      </c>
      <c r="G380" s="46">
        <v>0.17</v>
      </c>
      <c r="H380" s="11">
        <v>5</v>
      </c>
      <c r="I380" s="11">
        <v>5</v>
      </c>
      <c r="J380" s="11">
        <f>VLOOKUP(B380,'[1]Jan''24 (3)'!$G$4:$T$2414,14,0)</f>
        <v>0.85000000000000009</v>
      </c>
      <c r="K380" s="11">
        <f t="shared" si="31"/>
        <v>-4.1500000000000004</v>
      </c>
      <c r="L380" s="11" t="b">
        <f t="shared" si="32"/>
        <v>0</v>
      </c>
      <c r="M380" s="11" t="b">
        <f t="shared" si="33"/>
        <v>0</v>
      </c>
      <c r="N380" s="8">
        <v>45309</v>
      </c>
      <c r="O380" s="8" t="s">
        <v>3877</v>
      </c>
      <c r="P380" s="7"/>
      <c r="Q380" s="7" t="b">
        <f t="shared" si="34"/>
        <v>1</v>
      </c>
      <c r="R380" s="7"/>
      <c r="S380" s="11">
        <f t="shared" si="35"/>
        <v>0</v>
      </c>
      <c r="T380" s="9"/>
    </row>
    <row r="381" spans="1:20" hidden="1" x14ac:dyDescent="0.25">
      <c r="A381" s="7">
        <v>379</v>
      </c>
      <c r="B381" s="7" t="str">
        <f t="shared" si="30"/>
        <v>604615</v>
      </c>
      <c r="C381" s="9">
        <v>604615</v>
      </c>
      <c r="D381" s="9" t="s">
        <v>2349</v>
      </c>
      <c r="E381" s="9" t="s">
        <v>33</v>
      </c>
      <c r="F381" s="7" t="s">
        <v>141</v>
      </c>
      <c r="G381" s="46">
        <v>24.01</v>
      </c>
      <c r="H381" s="11">
        <v>1</v>
      </c>
      <c r="I381" s="11">
        <v>1</v>
      </c>
      <c r="J381" s="11">
        <f>VLOOKUP(B381,'[1]Jan''24 (3)'!$G$4:$T$2414,14,0)</f>
        <v>24.01</v>
      </c>
      <c r="K381" s="11">
        <f t="shared" si="31"/>
        <v>23.01</v>
      </c>
      <c r="L381" s="11" t="b">
        <f t="shared" si="32"/>
        <v>0</v>
      </c>
      <c r="M381" s="11" t="b">
        <f t="shared" si="33"/>
        <v>0</v>
      </c>
      <c r="N381" s="8">
        <v>45309</v>
      </c>
      <c r="O381" s="8" t="s">
        <v>3873</v>
      </c>
      <c r="P381" s="7"/>
      <c r="Q381" s="7" t="b">
        <f t="shared" si="34"/>
        <v>1</v>
      </c>
      <c r="R381" s="7"/>
      <c r="S381" s="11">
        <f t="shared" si="35"/>
        <v>0</v>
      </c>
      <c r="T381" s="9"/>
    </row>
    <row r="382" spans="1:20" hidden="1" x14ac:dyDescent="0.25">
      <c r="A382" s="7">
        <v>380</v>
      </c>
      <c r="B382" s="7" t="str">
        <f t="shared" si="30"/>
        <v>136916</v>
      </c>
      <c r="C382" s="9">
        <v>136916</v>
      </c>
      <c r="D382" s="9" t="s">
        <v>2350</v>
      </c>
      <c r="E382" s="9" t="s">
        <v>33</v>
      </c>
      <c r="F382" s="7" t="s">
        <v>141</v>
      </c>
      <c r="G382" s="46">
        <v>0.14000000000000001</v>
      </c>
      <c r="H382" s="11">
        <v>9</v>
      </c>
      <c r="I382" s="11">
        <v>9</v>
      </c>
      <c r="J382" s="11">
        <f>VLOOKUP(B382,'[1]Jan''24 (3)'!$G$4:$T$2414,14,0)</f>
        <v>1.2600000000000002</v>
      </c>
      <c r="K382" s="11">
        <f t="shared" si="31"/>
        <v>-7.74</v>
      </c>
      <c r="L382" s="11" t="b">
        <f t="shared" si="32"/>
        <v>0</v>
      </c>
      <c r="M382" s="11" t="b">
        <f t="shared" si="33"/>
        <v>0</v>
      </c>
      <c r="N382" s="8">
        <v>45309</v>
      </c>
      <c r="O382" s="8" t="s">
        <v>3877</v>
      </c>
      <c r="P382" s="7"/>
      <c r="Q382" s="7" t="b">
        <f t="shared" si="34"/>
        <v>1</v>
      </c>
      <c r="R382" s="7"/>
      <c r="S382" s="11">
        <f t="shared" si="35"/>
        <v>0</v>
      </c>
      <c r="T382" s="9"/>
    </row>
    <row r="383" spans="1:20" hidden="1" x14ac:dyDescent="0.25">
      <c r="A383" s="7">
        <v>381</v>
      </c>
      <c r="B383" s="7" t="str">
        <f t="shared" si="30"/>
        <v>219528</v>
      </c>
      <c r="C383" s="9">
        <v>219528</v>
      </c>
      <c r="D383" s="9" t="s">
        <v>2351</v>
      </c>
      <c r="E383" s="9" t="s">
        <v>33</v>
      </c>
      <c r="F383" s="7" t="s">
        <v>141</v>
      </c>
      <c r="G383" s="46">
        <v>0.6</v>
      </c>
      <c r="H383" s="11">
        <v>11</v>
      </c>
      <c r="I383" s="11">
        <v>11</v>
      </c>
      <c r="J383" s="11">
        <f>VLOOKUP(B383,'[1]Jan''24 (3)'!$G$4:$T$2414,14,0)</f>
        <v>6.6</v>
      </c>
      <c r="K383" s="11">
        <f t="shared" si="31"/>
        <v>-4.4000000000000004</v>
      </c>
      <c r="L383" s="11" t="b">
        <f t="shared" si="32"/>
        <v>0</v>
      </c>
      <c r="M383" s="11" t="b">
        <f t="shared" si="33"/>
        <v>0</v>
      </c>
      <c r="N383" s="8">
        <v>45309</v>
      </c>
      <c r="O383" s="8" t="s">
        <v>3873</v>
      </c>
      <c r="P383" s="7"/>
      <c r="Q383" s="7" t="b">
        <f t="shared" si="34"/>
        <v>1</v>
      </c>
      <c r="R383" s="7"/>
      <c r="S383" s="11">
        <f t="shared" si="35"/>
        <v>0</v>
      </c>
      <c r="T383" s="9"/>
    </row>
    <row r="384" spans="1:20" hidden="1" x14ac:dyDescent="0.25">
      <c r="A384" s="7">
        <v>382</v>
      </c>
      <c r="B384" s="7" t="str">
        <f t="shared" si="30"/>
        <v>B016394</v>
      </c>
      <c r="C384" s="9" t="s">
        <v>463</v>
      </c>
      <c r="D384" s="9" t="s">
        <v>2352</v>
      </c>
      <c r="E384" s="9" t="s">
        <v>33</v>
      </c>
      <c r="F384" s="7" t="s">
        <v>141</v>
      </c>
      <c r="G384" s="46">
        <v>0.23</v>
      </c>
      <c r="H384" s="11">
        <v>8</v>
      </c>
      <c r="I384" s="11">
        <v>8</v>
      </c>
      <c r="J384" s="11">
        <f>VLOOKUP(B384,'[1]Jan''24 (3)'!$G$4:$T$2414,14,0)</f>
        <v>1.84</v>
      </c>
      <c r="K384" s="11">
        <f t="shared" si="31"/>
        <v>-6.16</v>
      </c>
      <c r="L384" s="11" t="b">
        <f t="shared" si="32"/>
        <v>0</v>
      </c>
      <c r="M384" s="11" t="b">
        <f t="shared" si="33"/>
        <v>0</v>
      </c>
      <c r="N384" s="8">
        <v>45309</v>
      </c>
      <c r="O384" s="8" t="s">
        <v>3877</v>
      </c>
      <c r="P384" s="7"/>
      <c r="Q384" s="7" t="b">
        <f t="shared" si="34"/>
        <v>1</v>
      </c>
      <c r="R384" s="7"/>
      <c r="S384" s="11">
        <f t="shared" si="35"/>
        <v>0</v>
      </c>
      <c r="T384" s="9"/>
    </row>
    <row r="385" spans="1:20" hidden="1" x14ac:dyDescent="0.25">
      <c r="A385" s="7">
        <v>383</v>
      </c>
      <c r="B385" s="7" t="str">
        <f t="shared" si="30"/>
        <v>71633</v>
      </c>
      <c r="C385" s="9">
        <v>71633</v>
      </c>
      <c r="D385" s="9" t="s">
        <v>2353</v>
      </c>
      <c r="E385" s="9" t="s">
        <v>33</v>
      </c>
      <c r="F385" s="7" t="s">
        <v>141</v>
      </c>
      <c r="G385" s="46">
        <v>0.15</v>
      </c>
      <c r="H385" s="11">
        <v>25</v>
      </c>
      <c r="I385" s="11">
        <f>20+5</f>
        <v>25</v>
      </c>
      <c r="J385" s="11">
        <f>VLOOKUP(B385,'[1]Jan''24 (3)'!$G$4:$T$2414,14,0)</f>
        <v>3.75</v>
      </c>
      <c r="K385" s="11">
        <f t="shared" si="31"/>
        <v>-21.25</v>
      </c>
      <c r="L385" s="11" t="b">
        <f t="shared" si="32"/>
        <v>0</v>
      </c>
      <c r="M385" s="11" t="b">
        <f t="shared" si="33"/>
        <v>0</v>
      </c>
      <c r="N385" s="8">
        <v>45318</v>
      </c>
      <c r="O385" s="8" t="s">
        <v>3873</v>
      </c>
      <c r="P385" s="7"/>
      <c r="Q385" s="7" t="b">
        <f t="shared" si="34"/>
        <v>1</v>
      </c>
      <c r="R385" s="7"/>
      <c r="S385" s="11">
        <f t="shared" si="35"/>
        <v>0</v>
      </c>
      <c r="T385" s="9"/>
    </row>
    <row r="386" spans="1:20" hidden="1" x14ac:dyDescent="0.25">
      <c r="A386" s="7">
        <v>384</v>
      </c>
      <c r="B386" s="7" t="str">
        <f t="shared" si="30"/>
        <v>B014555</v>
      </c>
      <c r="C386" s="9" t="s">
        <v>464</v>
      </c>
      <c r="D386" s="9" t="s">
        <v>2354</v>
      </c>
      <c r="E386" s="9" t="s">
        <v>33</v>
      </c>
      <c r="F386" s="7" t="s">
        <v>141</v>
      </c>
      <c r="G386" s="46">
        <v>0.87</v>
      </c>
      <c r="H386" s="11">
        <v>17</v>
      </c>
      <c r="I386" s="11">
        <f>16+1</f>
        <v>17</v>
      </c>
      <c r="J386" s="11">
        <f>VLOOKUP(B386,'[1]Jan''24 (3)'!$G$4:$T$2414,14,0)</f>
        <v>14.79</v>
      </c>
      <c r="K386" s="11">
        <f t="shared" si="31"/>
        <v>-2.2100000000000009</v>
      </c>
      <c r="L386" s="11" t="b">
        <f t="shared" si="32"/>
        <v>0</v>
      </c>
      <c r="M386" s="11" t="b">
        <f t="shared" si="33"/>
        <v>0</v>
      </c>
      <c r="N386" s="8">
        <v>45313</v>
      </c>
      <c r="O386" s="8" t="s">
        <v>3877</v>
      </c>
      <c r="P386" s="7"/>
      <c r="Q386" s="7" t="b">
        <f t="shared" si="34"/>
        <v>1</v>
      </c>
      <c r="R386" s="7"/>
      <c r="S386" s="11">
        <f t="shared" si="35"/>
        <v>0</v>
      </c>
      <c r="T386" s="9"/>
    </row>
    <row r="387" spans="1:20" hidden="1" x14ac:dyDescent="0.25">
      <c r="A387" s="7">
        <v>385</v>
      </c>
      <c r="B387" s="7" t="str">
        <f t="shared" si="30"/>
        <v>B017493</v>
      </c>
      <c r="C387" s="9" t="s">
        <v>465</v>
      </c>
      <c r="D387" s="9" t="s">
        <v>2355</v>
      </c>
      <c r="E387" s="9" t="s">
        <v>33</v>
      </c>
      <c r="F387" s="7" t="s">
        <v>141</v>
      </c>
      <c r="G387" s="46">
        <v>0.31</v>
      </c>
      <c r="H387" s="11">
        <v>5</v>
      </c>
      <c r="I387" s="11">
        <v>5</v>
      </c>
      <c r="J387" s="11">
        <f>VLOOKUP(B387,'[1]Jan''24 (3)'!$G$4:$T$2414,14,0)</f>
        <v>1.55</v>
      </c>
      <c r="K387" s="11">
        <f t="shared" si="31"/>
        <v>-3.45</v>
      </c>
      <c r="L387" s="11" t="b">
        <f t="shared" si="32"/>
        <v>0</v>
      </c>
      <c r="M387" s="11" t="b">
        <f t="shared" si="33"/>
        <v>0</v>
      </c>
      <c r="N387" s="8">
        <v>45308</v>
      </c>
      <c r="O387" s="8" t="s">
        <v>3877</v>
      </c>
      <c r="P387" s="7"/>
      <c r="Q387" s="7" t="b">
        <f t="shared" si="34"/>
        <v>1</v>
      </c>
      <c r="R387" s="7"/>
      <c r="S387" s="11">
        <f t="shared" si="35"/>
        <v>0</v>
      </c>
      <c r="T387" s="9"/>
    </row>
    <row r="388" spans="1:20" hidden="1" x14ac:dyDescent="0.25">
      <c r="A388" s="7">
        <v>386</v>
      </c>
      <c r="B388" s="7" t="str">
        <f t="shared" ref="B388:B451" si="36">TRIM(C388)</f>
        <v>B017323</v>
      </c>
      <c r="C388" s="9" t="s">
        <v>466</v>
      </c>
      <c r="D388" s="9" t="s">
        <v>2356</v>
      </c>
      <c r="E388" s="9" t="s">
        <v>33</v>
      </c>
      <c r="F388" s="7" t="s">
        <v>141</v>
      </c>
      <c r="G388" s="46">
        <v>0.14000000000000001</v>
      </c>
      <c r="H388" s="11">
        <v>10</v>
      </c>
      <c r="I388" s="11">
        <v>10</v>
      </c>
      <c r="J388" s="11">
        <f>VLOOKUP(B388,'[1]Jan''24 (3)'!$G$4:$T$2414,14,0)</f>
        <v>1.4000000000000001</v>
      </c>
      <c r="K388" s="11">
        <f t="shared" ref="K388:K451" si="37">J388-I388</f>
        <v>-8.6</v>
      </c>
      <c r="L388" s="11" t="b">
        <f t="shared" ref="L388:L451" si="38">J388=I388</f>
        <v>0</v>
      </c>
      <c r="M388" s="11" t="b">
        <f t="shared" ref="M388:M451" si="39">I388=L388</f>
        <v>0</v>
      </c>
      <c r="N388" s="8">
        <v>45308</v>
      </c>
      <c r="O388" s="8" t="s">
        <v>3877</v>
      </c>
      <c r="P388" s="7"/>
      <c r="Q388" s="7" t="b">
        <f t="shared" ref="Q388:Q451" si="40">H388=I388</f>
        <v>1</v>
      </c>
      <c r="R388" s="7"/>
      <c r="S388" s="11">
        <f t="shared" ref="S388:S451" si="41">H388-I388</f>
        <v>0</v>
      </c>
      <c r="T388" s="9"/>
    </row>
    <row r="389" spans="1:20" hidden="1" x14ac:dyDescent="0.25">
      <c r="A389" s="7">
        <v>387</v>
      </c>
      <c r="B389" s="7" t="str">
        <f t="shared" si="36"/>
        <v>B017431</v>
      </c>
      <c r="C389" s="9" t="s">
        <v>467</v>
      </c>
      <c r="D389" s="9" t="s">
        <v>2357</v>
      </c>
      <c r="E389" s="9" t="s">
        <v>33</v>
      </c>
      <c r="F389" s="7" t="s">
        <v>141</v>
      </c>
      <c r="G389" s="46">
        <v>0.09</v>
      </c>
      <c r="H389" s="11">
        <v>10</v>
      </c>
      <c r="I389" s="11">
        <v>10</v>
      </c>
      <c r="J389" s="11">
        <f>VLOOKUP(B389,'[1]Jan''24 (3)'!$G$4:$T$2414,14,0)</f>
        <v>0.89999999999999991</v>
      </c>
      <c r="K389" s="11">
        <f t="shared" si="37"/>
        <v>-9.1</v>
      </c>
      <c r="L389" s="11" t="b">
        <f t="shared" si="38"/>
        <v>0</v>
      </c>
      <c r="M389" s="11" t="b">
        <f t="shared" si="39"/>
        <v>0</v>
      </c>
      <c r="N389" s="8">
        <v>45309</v>
      </c>
      <c r="O389" s="8" t="s">
        <v>3873</v>
      </c>
      <c r="P389" s="7"/>
      <c r="Q389" s="7" t="b">
        <f t="shared" si="40"/>
        <v>1</v>
      </c>
      <c r="R389" s="7"/>
      <c r="S389" s="11">
        <f t="shared" si="41"/>
        <v>0</v>
      </c>
      <c r="T389" s="9"/>
    </row>
    <row r="390" spans="1:20" hidden="1" x14ac:dyDescent="0.25">
      <c r="A390" s="7">
        <v>388</v>
      </c>
      <c r="B390" s="7" t="str">
        <f t="shared" si="36"/>
        <v>B073478R</v>
      </c>
      <c r="C390" s="9" t="s">
        <v>468</v>
      </c>
      <c r="D390" s="9" t="s">
        <v>2358</v>
      </c>
      <c r="E390" s="9" t="s">
        <v>33</v>
      </c>
      <c r="F390" s="7" t="s">
        <v>141</v>
      </c>
      <c r="G390" s="46">
        <v>0.73</v>
      </c>
      <c r="H390" s="11">
        <v>14</v>
      </c>
      <c r="I390" s="53">
        <v>16</v>
      </c>
      <c r="J390" s="11">
        <f>VLOOKUP(B390,'[1]Jan''24 (3)'!$G$4:$T$2414,14,0)</f>
        <v>11.68</v>
      </c>
      <c r="K390" s="11">
        <f t="shared" si="37"/>
        <v>-4.32</v>
      </c>
      <c r="L390" s="11" t="b">
        <f t="shared" si="38"/>
        <v>0</v>
      </c>
      <c r="M390" s="11" t="b">
        <f t="shared" si="39"/>
        <v>0</v>
      </c>
      <c r="N390" s="8">
        <v>45309</v>
      </c>
      <c r="O390" s="8" t="s">
        <v>3873</v>
      </c>
      <c r="P390" s="7"/>
      <c r="Q390" s="7" t="b">
        <f t="shared" si="40"/>
        <v>0</v>
      </c>
      <c r="R390" s="7"/>
      <c r="S390" s="11">
        <f t="shared" si="41"/>
        <v>-2</v>
      </c>
      <c r="T390" s="9"/>
    </row>
    <row r="391" spans="1:20" hidden="1" x14ac:dyDescent="0.25">
      <c r="A391" s="7">
        <v>389</v>
      </c>
      <c r="B391" s="7" t="str">
        <f t="shared" si="36"/>
        <v>KIT95033</v>
      </c>
      <c r="C391" s="9" t="s">
        <v>151</v>
      </c>
      <c r="D391" s="9" t="s">
        <v>171</v>
      </c>
      <c r="E391" s="9" t="s">
        <v>33</v>
      </c>
      <c r="F391" s="7" t="s">
        <v>141</v>
      </c>
      <c r="G391" s="46">
        <v>5.31</v>
      </c>
      <c r="H391" s="11">
        <v>49</v>
      </c>
      <c r="I391" s="53">
        <v>50</v>
      </c>
      <c r="J391" s="11">
        <f>VLOOKUP(B391,'[1]Jan''24 (3)'!$G$4:$T$2414,14,0)</f>
        <v>265.5</v>
      </c>
      <c r="K391" s="11">
        <f t="shared" si="37"/>
        <v>215.5</v>
      </c>
      <c r="L391" s="11" t="b">
        <f t="shared" si="38"/>
        <v>0</v>
      </c>
      <c r="M391" s="11" t="b">
        <f t="shared" si="39"/>
        <v>0</v>
      </c>
      <c r="N391" s="8">
        <v>45310</v>
      </c>
      <c r="O391" s="8" t="s">
        <v>3877</v>
      </c>
      <c r="P391" s="7"/>
      <c r="Q391" s="7" t="b">
        <f t="shared" si="40"/>
        <v>0</v>
      </c>
      <c r="R391" s="7"/>
      <c r="S391" s="11">
        <f t="shared" si="41"/>
        <v>-1</v>
      </c>
      <c r="T391" s="9"/>
    </row>
    <row r="392" spans="1:20" hidden="1" x14ac:dyDescent="0.25">
      <c r="A392" s="7">
        <v>390</v>
      </c>
      <c r="B392" s="7" t="str">
        <f t="shared" si="36"/>
        <v>B001323</v>
      </c>
      <c r="C392" s="9" t="s">
        <v>469</v>
      </c>
      <c r="D392" s="9" t="s">
        <v>2359</v>
      </c>
      <c r="E392" s="9" t="s">
        <v>33</v>
      </c>
      <c r="F392" s="7" t="s">
        <v>141</v>
      </c>
      <c r="G392" s="46">
        <v>0.16</v>
      </c>
      <c r="H392" s="11">
        <v>46</v>
      </c>
      <c r="I392" s="11">
        <f>39+7</f>
        <v>46</v>
      </c>
      <c r="J392" s="11">
        <f>VLOOKUP(B392,'[1]Jan''24 (3)'!$G$4:$T$2414,14,0)</f>
        <v>7.36</v>
      </c>
      <c r="K392" s="11">
        <f t="shared" si="37"/>
        <v>-38.64</v>
      </c>
      <c r="L392" s="11" t="b">
        <f t="shared" si="38"/>
        <v>0</v>
      </c>
      <c r="M392" s="11" t="b">
        <f t="shared" si="39"/>
        <v>0</v>
      </c>
      <c r="N392" s="8">
        <v>45324</v>
      </c>
      <c r="O392" s="8" t="s">
        <v>3873</v>
      </c>
      <c r="P392" s="7"/>
      <c r="Q392" s="7" t="b">
        <f t="shared" si="40"/>
        <v>1</v>
      </c>
      <c r="R392" s="7"/>
      <c r="S392" s="11">
        <f t="shared" si="41"/>
        <v>0</v>
      </c>
      <c r="T392" s="9"/>
    </row>
    <row r="393" spans="1:20" hidden="1" x14ac:dyDescent="0.25">
      <c r="A393" s="7">
        <v>391</v>
      </c>
      <c r="B393" s="7" t="str">
        <f t="shared" si="36"/>
        <v>567991</v>
      </c>
      <c r="C393" s="9">
        <v>567991</v>
      </c>
      <c r="D393" s="9" t="s">
        <v>2360</v>
      </c>
      <c r="E393" s="9" t="s">
        <v>33</v>
      </c>
      <c r="F393" s="7" t="s">
        <v>141</v>
      </c>
      <c r="G393" s="46">
        <v>0.79</v>
      </c>
      <c r="H393" s="11">
        <v>1</v>
      </c>
      <c r="I393" s="11">
        <v>1</v>
      </c>
      <c r="J393" s="11">
        <f>VLOOKUP(B393,'[1]Jan''24 (3)'!$G$4:$T$2414,14,0)</f>
        <v>0.79</v>
      </c>
      <c r="K393" s="11">
        <f t="shared" si="37"/>
        <v>-0.20999999999999996</v>
      </c>
      <c r="L393" s="11" t="b">
        <f t="shared" si="38"/>
        <v>0</v>
      </c>
      <c r="M393" s="11" t="b">
        <f t="shared" si="39"/>
        <v>0</v>
      </c>
      <c r="N393" s="8">
        <v>45310</v>
      </c>
      <c r="O393" s="8" t="s">
        <v>3877</v>
      </c>
      <c r="P393" s="7"/>
      <c r="Q393" s="7" t="b">
        <f t="shared" si="40"/>
        <v>1</v>
      </c>
      <c r="R393" s="7"/>
      <c r="S393" s="11">
        <f t="shared" si="41"/>
        <v>0</v>
      </c>
      <c r="T393" s="9"/>
    </row>
    <row r="394" spans="1:20" hidden="1" x14ac:dyDescent="0.25">
      <c r="A394" s="7">
        <v>392</v>
      </c>
      <c r="B394" s="7" t="str">
        <f t="shared" si="36"/>
        <v>E40002265</v>
      </c>
      <c r="C394" s="9" t="s">
        <v>470</v>
      </c>
      <c r="D394" s="9" t="s">
        <v>2361</v>
      </c>
      <c r="E394" s="9" t="s">
        <v>33</v>
      </c>
      <c r="F394" s="7" t="s">
        <v>141</v>
      </c>
      <c r="G394" s="46">
        <v>1.75</v>
      </c>
      <c r="H394" s="11">
        <v>2</v>
      </c>
      <c r="I394" s="11">
        <v>2</v>
      </c>
      <c r="J394" s="11">
        <f>VLOOKUP(B394,'[1]Jan''24 (3)'!$G$4:$T$2414,14,0)</f>
        <v>3.5</v>
      </c>
      <c r="K394" s="11">
        <f t="shared" si="37"/>
        <v>1.5</v>
      </c>
      <c r="L394" s="11" t="b">
        <f t="shared" si="38"/>
        <v>0</v>
      </c>
      <c r="M394" s="11" t="b">
        <f t="shared" si="39"/>
        <v>0</v>
      </c>
      <c r="N394" s="8">
        <v>45309</v>
      </c>
      <c r="O394" s="8" t="s">
        <v>3873</v>
      </c>
      <c r="P394" s="7"/>
      <c r="Q394" s="7" t="b">
        <f t="shared" si="40"/>
        <v>1</v>
      </c>
      <c r="R394" s="7"/>
      <c r="S394" s="11">
        <f t="shared" si="41"/>
        <v>0</v>
      </c>
      <c r="T394" s="9"/>
    </row>
    <row r="395" spans="1:20" hidden="1" x14ac:dyDescent="0.25">
      <c r="A395" s="7">
        <v>393</v>
      </c>
      <c r="B395" s="7" t="str">
        <f t="shared" si="36"/>
        <v>SP1A003936R</v>
      </c>
      <c r="C395" s="9" t="s">
        <v>471</v>
      </c>
      <c r="D395" s="9" t="s">
        <v>2362</v>
      </c>
      <c r="E395" s="9" t="s">
        <v>33</v>
      </c>
      <c r="F395" s="7" t="s">
        <v>141</v>
      </c>
      <c r="G395" s="46">
        <v>22.9</v>
      </c>
      <c r="H395" s="11">
        <v>1</v>
      </c>
      <c r="I395" s="11">
        <v>1</v>
      </c>
      <c r="J395" s="11">
        <f>VLOOKUP(B395,'[1]Jan''24 (3)'!$G$4:$T$2414,14,0)</f>
        <v>22.9</v>
      </c>
      <c r="K395" s="11">
        <f t="shared" si="37"/>
        <v>21.9</v>
      </c>
      <c r="L395" s="11" t="b">
        <f t="shared" si="38"/>
        <v>0</v>
      </c>
      <c r="M395" s="11" t="b">
        <f t="shared" si="39"/>
        <v>0</v>
      </c>
      <c r="N395" s="8">
        <v>45310</v>
      </c>
      <c r="O395" s="8" t="s">
        <v>3877</v>
      </c>
      <c r="P395" s="7"/>
      <c r="Q395" s="7" t="b">
        <f t="shared" si="40"/>
        <v>1</v>
      </c>
      <c r="R395" s="7"/>
      <c r="S395" s="11">
        <f t="shared" si="41"/>
        <v>0</v>
      </c>
      <c r="T395" s="9"/>
    </row>
    <row r="396" spans="1:20" hidden="1" x14ac:dyDescent="0.25">
      <c r="A396" s="7">
        <v>394</v>
      </c>
      <c r="B396" s="7" t="str">
        <f t="shared" si="36"/>
        <v>B074024</v>
      </c>
      <c r="C396" s="9" t="s">
        <v>472</v>
      </c>
      <c r="D396" s="9" t="s">
        <v>2363</v>
      </c>
      <c r="E396" s="9" t="s">
        <v>33</v>
      </c>
      <c r="F396" s="7" t="s">
        <v>141</v>
      </c>
      <c r="G396" s="46">
        <v>1.81</v>
      </c>
      <c r="H396" s="11">
        <v>1</v>
      </c>
      <c r="I396" s="11">
        <v>1</v>
      </c>
      <c r="J396" s="11">
        <f>VLOOKUP(B396,'[1]Jan''24 (3)'!$G$4:$T$2414,14,0)</f>
        <v>1.81</v>
      </c>
      <c r="K396" s="11">
        <f t="shared" si="37"/>
        <v>0.81</v>
      </c>
      <c r="L396" s="11" t="b">
        <f t="shared" si="38"/>
        <v>0</v>
      </c>
      <c r="M396" s="11" t="b">
        <f t="shared" si="39"/>
        <v>0</v>
      </c>
      <c r="N396" s="8">
        <v>45310</v>
      </c>
      <c r="O396" s="8" t="s">
        <v>3873</v>
      </c>
      <c r="P396" s="7"/>
      <c r="Q396" s="7" t="b">
        <f t="shared" si="40"/>
        <v>1</v>
      </c>
      <c r="R396" s="7"/>
      <c r="S396" s="11">
        <f t="shared" si="41"/>
        <v>0</v>
      </c>
      <c r="T396" s="9"/>
    </row>
    <row r="397" spans="1:20" hidden="1" x14ac:dyDescent="0.25">
      <c r="A397" s="7">
        <v>395</v>
      </c>
      <c r="B397" s="7" t="str">
        <f t="shared" si="36"/>
        <v>569244</v>
      </c>
      <c r="C397" s="9">
        <v>569244</v>
      </c>
      <c r="D397" s="9" t="s">
        <v>2195</v>
      </c>
      <c r="E397" s="9" t="s">
        <v>33</v>
      </c>
      <c r="F397" s="7" t="s">
        <v>141</v>
      </c>
      <c r="G397" s="46">
        <v>0.37</v>
      </c>
      <c r="H397" s="11">
        <v>3</v>
      </c>
      <c r="I397" s="11">
        <v>3</v>
      </c>
      <c r="J397" s="11">
        <f>VLOOKUP(B397,'[1]Jan''24 (3)'!$G$4:$T$2414,14,0)</f>
        <v>1.1099999999999999</v>
      </c>
      <c r="K397" s="11">
        <f t="shared" si="37"/>
        <v>-1.8900000000000001</v>
      </c>
      <c r="L397" s="11" t="b">
        <f t="shared" si="38"/>
        <v>0</v>
      </c>
      <c r="M397" s="11" t="b">
        <f t="shared" si="39"/>
        <v>0</v>
      </c>
      <c r="N397" s="8">
        <v>45310</v>
      </c>
      <c r="O397" s="8" t="s">
        <v>3877</v>
      </c>
      <c r="P397" s="7"/>
      <c r="Q397" s="7" t="b">
        <f t="shared" si="40"/>
        <v>1</v>
      </c>
      <c r="R397" s="7"/>
      <c r="S397" s="11">
        <f t="shared" si="41"/>
        <v>0</v>
      </c>
      <c r="T397" s="9"/>
    </row>
    <row r="398" spans="1:20" hidden="1" x14ac:dyDescent="0.25">
      <c r="A398" s="7">
        <v>396</v>
      </c>
      <c r="B398" s="7" t="str">
        <f t="shared" si="36"/>
        <v>B001789</v>
      </c>
      <c r="C398" s="9" t="s">
        <v>473</v>
      </c>
      <c r="D398" s="9" t="s">
        <v>2364</v>
      </c>
      <c r="E398" s="9" t="s">
        <v>33</v>
      </c>
      <c r="F398" s="7" t="s">
        <v>141</v>
      </c>
      <c r="G398" s="46">
        <v>0.34</v>
      </c>
      <c r="H398" s="11">
        <v>8</v>
      </c>
      <c r="I398" s="11">
        <v>8</v>
      </c>
      <c r="J398" s="11">
        <f>VLOOKUP(B398,'[1]Jan''24 (3)'!$G$4:$T$2414,14,0)</f>
        <v>2.72</v>
      </c>
      <c r="K398" s="11">
        <f t="shared" si="37"/>
        <v>-5.2799999999999994</v>
      </c>
      <c r="L398" s="11" t="b">
        <f t="shared" si="38"/>
        <v>0</v>
      </c>
      <c r="M398" s="11" t="b">
        <f t="shared" si="39"/>
        <v>0</v>
      </c>
      <c r="N398" s="8">
        <v>45309</v>
      </c>
      <c r="O398" s="8" t="s">
        <v>3873</v>
      </c>
      <c r="P398" s="7"/>
      <c r="Q398" s="7" t="b">
        <f t="shared" si="40"/>
        <v>1</v>
      </c>
      <c r="R398" s="7"/>
      <c r="S398" s="11">
        <f t="shared" si="41"/>
        <v>0</v>
      </c>
      <c r="T398" s="9"/>
    </row>
    <row r="399" spans="1:20" hidden="1" x14ac:dyDescent="0.25">
      <c r="A399" s="7">
        <v>397</v>
      </c>
      <c r="B399" s="7" t="str">
        <f t="shared" si="36"/>
        <v>B016939</v>
      </c>
      <c r="C399" s="9" t="s">
        <v>474</v>
      </c>
      <c r="D399" s="9" t="s">
        <v>2365</v>
      </c>
      <c r="E399" s="9" t="s">
        <v>33</v>
      </c>
      <c r="F399" s="7" t="s">
        <v>141</v>
      </c>
      <c r="G399" s="46">
        <v>7.0000000000000007E-2</v>
      </c>
      <c r="H399" s="11">
        <v>100</v>
      </c>
      <c r="I399" s="11">
        <v>100</v>
      </c>
      <c r="J399" s="11">
        <f>VLOOKUP(B399,'[1]Jan''24 (3)'!$G$4:$T$2414,14,0)</f>
        <v>7.0000000000000009</v>
      </c>
      <c r="K399" s="11">
        <f t="shared" si="37"/>
        <v>-93</v>
      </c>
      <c r="L399" s="11" t="b">
        <f t="shared" si="38"/>
        <v>0</v>
      </c>
      <c r="M399" s="11" t="b">
        <f t="shared" si="39"/>
        <v>0</v>
      </c>
      <c r="N399" s="8">
        <v>45309</v>
      </c>
      <c r="O399" s="8" t="s">
        <v>3877</v>
      </c>
      <c r="P399" s="7"/>
      <c r="Q399" s="7" t="b">
        <f t="shared" si="40"/>
        <v>1</v>
      </c>
      <c r="R399" s="7"/>
      <c r="S399" s="11">
        <f t="shared" si="41"/>
        <v>0</v>
      </c>
      <c r="T399" s="9"/>
    </row>
    <row r="400" spans="1:20" hidden="1" x14ac:dyDescent="0.25">
      <c r="A400" s="7">
        <v>398</v>
      </c>
      <c r="B400" s="7" t="str">
        <f t="shared" si="36"/>
        <v>1A007663R</v>
      </c>
      <c r="C400" s="9" t="s">
        <v>475</v>
      </c>
      <c r="D400" s="9" t="s">
        <v>2096</v>
      </c>
      <c r="E400" s="9" t="s">
        <v>33</v>
      </c>
      <c r="F400" s="7" t="s">
        <v>141</v>
      </c>
      <c r="G400" s="46">
        <v>0.79</v>
      </c>
      <c r="H400" s="11">
        <v>2</v>
      </c>
      <c r="I400" s="11">
        <v>2</v>
      </c>
      <c r="J400" s="11">
        <f>VLOOKUP(B400,'[1]Jan''24 (3)'!$G$4:$T$2414,14,0)</f>
        <v>1.58</v>
      </c>
      <c r="K400" s="11">
        <f t="shared" si="37"/>
        <v>-0.41999999999999993</v>
      </c>
      <c r="L400" s="11" t="b">
        <f t="shared" si="38"/>
        <v>0</v>
      </c>
      <c r="M400" s="11" t="b">
        <f t="shared" si="39"/>
        <v>0</v>
      </c>
      <c r="N400" s="8">
        <v>45322</v>
      </c>
      <c r="O400" s="8" t="s">
        <v>3873</v>
      </c>
      <c r="P400" s="7"/>
      <c r="Q400" s="7" t="b">
        <f t="shared" si="40"/>
        <v>1</v>
      </c>
      <c r="R400" s="7"/>
      <c r="S400" s="11">
        <f t="shared" si="41"/>
        <v>0</v>
      </c>
      <c r="T400" s="9"/>
    </row>
    <row r="401" spans="1:21" s="132" customFormat="1" hidden="1" x14ac:dyDescent="0.25">
      <c r="A401" s="130">
        <v>399</v>
      </c>
      <c r="B401" s="7" t="str">
        <f t="shared" si="36"/>
        <v>A1911002</v>
      </c>
      <c r="C401" s="140" t="s">
        <v>476</v>
      </c>
      <c r="D401" s="140" t="s">
        <v>2366</v>
      </c>
      <c r="E401" s="140" t="s">
        <v>33</v>
      </c>
      <c r="F401" s="130" t="s">
        <v>141</v>
      </c>
      <c r="G401" s="141">
        <v>564.49</v>
      </c>
      <c r="H401" s="142">
        <v>2</v>
      </c>
      <c r="I401" s="142">
        <v>2</v>
      </c>
      <c r="J401" s="11">
        <f>VLOOKUP(B401,'[1]Jan''24 (3)'!$G$4:$T$2414,14,0)</f>
        <v>1128.98</v>
      </c>
      <c r="K401" s="11">
        <f t="shared" si="37"/>
        <v>1126.98</v>
      </c>
      <c r="L401" s="11" t="b">
        <f t="shared" si="38"/>
        <v>0</v>
      </c>
      <c r="M401" s="142" t="b">
        <f t="shared" si="39"/>
        <v>0</v>
      </c>
      <c r="N401" s="143">
        <v>45314</v>
      </c>
      <c r="O401" s="143" t="s">
        <v>3877</v>
      </c>
      <c r="P401" s="130"/>
      <c r="Q401" s="130" t="b">
        <f t="shared" si="40"/>
        <v>1</v>
      </c>
      <c r="R401" s="130"/>
      <c r="S401" s="142">
        <f t="shared" si="41"/>
        <v>0</v>
      </c>
      <c r="T401" s="140"/>
      <c r="U401" s="132" t="s">
        <v>4149</v>
      </c>
    </row>
    <row r="402" spans="1:21" hidden="1" x14ac:dyDescent="0.25">
      <c r="A402" s="7">
        <v>400</v>
      </c>
      <c r="B402" s="7" t="str">
        <f t="shared" si="36"/>
        <v>CM168814</v>
      </c>
      <c r="C402" s="9" t="s">
        <v>477</v>
      </c>
      <c r="D402" s="9" t="s">
        <v>2367</v>
      </c>
      <c r="E402" s="9" t="s">
        <v>33</v>
      </c>
      <c r="F402" s="7" t="s">
        <v>141</v>
      </c>
      <c r="G402" s="46">
        <v>555.95000000000005</v>
      </c>
      <c r="H402" s="11">
        <v>1</v>
      </c>
      <c r="I402" s="11">
        <v>1</v>
      </c>
      <c r="J402" s="11">
        <f>VLOOKUP(B402,'[1]Jan''24 (3)'!$G$4:$T$2414,14,0)</f>
        <v>555.95000000000005</v>
      </c>
      <c r="K402" s="11">
        <f t="shared" si="37"/>
        <v>554.95000000000005</v>
      </c>
      <c r="L402" s="11" t="b">
        <f t="shared" si="38"/>
        <v>0</v>
      </c>
      <c r="M402" s="11" t="b">
        <f t="shared" si="39"/>
        <v>0</v>
      </c>
      <c r="N402" s="8">
        <v>45318</v>
      </c>
      <c r="O402" s="8" t="s">
        <v>3873</v>
      </c>
      <c r="P402" s="7"/>
      <c r="Q402" s="7" t="b">
        <f t="shared" si="40"/>
        <v>1</v>
      </c>
      <c r="R402" s="7"/>
      <c r="S402" s="11">
        <f t="shared" si="41"/>
        <v>0</v>
      </c>
      <c r="T402" s="9"/>
    </row>
    <row r="403" spans="1:21" hidden="1" x14ac:dyDescent="0.25">
      <c r="A403" s="7">
        <v>401</v>
      </c>
      <c r="B403" s="7" t="str">
        <f t="shared" si="36"/>
        <v>B073667SP</v>
      </c>
      <c r="C403" s="9" t="s">
        <v>478</v>
      </c>
      <c r="D403" s="9" t="s">
        <v>2368</v>
      </c>
      <c r="E403" s="9" t="s">
        <v>33</v>
      </c>
      <c r="F403" s="7" t="s">
        <v>141</v>
      </c>
      <c r="G403" s="46">
        <v>65.150000000000006</v>
      </c>
      <c r="H403" s="11">
        <v>4</v>
      </c>
      <c r="I403" s="11">
        <v>4</v>
      </c>
      <c r="J403" s="11">
        <f>VLOOKUP(B403,'[1]Jan''24 (3)'!$G$4:$T$2414,14,0)</f>
        <v>260.60000000000002</v>
      </c>
      <c r="K403" s="11">
        <f t="shared" si="37"/>
        <v>256.60000000000002</v>
      </c>
      <c r="L403" s="11" t="b">
        <f t="shared" si="38"/>
        <v>0</v>
      </c>
      <c r="M403" s="11" t="b">
        <f t="shared" si="39"/>
        <v>0</v>
      </c>
      <c r="N403" s="8">
        <v>45314</v>
      </c>
      <c r="O403" s="8" t="s">
        <v>3877</v>
      </c>
      <c r="P403" s="7"/>
      <c r="Q403" s="7" t="b">
        <f t="shared" si="40"/>
        <v>1</v>
      </c>
      <c r="R403" s="7"/>
      <c r="S403" s="11">
        <f t="shared" si="41"/>
        <v>0</v>
      </c>
      <c r="T403" s="9"/>
    </row>
    <row r="404" spans="1:21" hidden="1" x14ac:dyDescent="0.25">
      <c r="A404" s="7">
        <v>402</v>
      </c>
      <c r="B404" s="7" t="str">
        <f t="shared" si="36"/>
        <v>B073882WR</v>
      </c>
      <c r="C404" s="9" t="s">
        <v>479</v>
      </c>
      <c r="D404" s="9" t="s">
        <v>2369</v>
      </c>
      <c r="E404" s="9" t="s">
        <v>33</v>
      </c>
      <c r="F404" s="7" t="s">
        <v>141</v>
      </c>
      <c r="G404" s="46">
        <v>14.55</v>
      </c>
      <c r="H404" s="11">
        <v>5</v>
      </c>
      <c r="I404" s="11">
        <v>5</v>
      </c>
      <c r="J404" s="11">
        <f>VLOOKUP(B404,'[1]Jan''24 (3)'!$G$4:$T$2414,14,0)</f>
        <v>72.75</v>
      </c>
      <c r="K404" s="11">
        <f t="shared" si="37"/>
        <v>67.75</v>
      </c>
      <c r="L404" s="11" t="b">
        <f t="shared" si="38"/>
        <v>0</v>
      </c>
      <c r="M404" s="11" t="b">
        <f t="shared" si="39"/>
        <v>0</v>
      </c>
      <c r="N404" s="8">
        <v>45310</v>
      </c>
      <c r="O404" s="8" t="s">
        <v>3873</v>
      </c>
      <c r="P404" s="7"/>
      <c r="Q404" s="7" t="b">
        <f t="shared" si="40"/>
        <v>1</v>
      </c>
      <c r="R404" s="7"/>
      <c r="S404" s="11">
        <f t="shared" si="41"/>
        <v>0</v>
      </c>
      <c r="T404" s="9"/>
    </row>
    <row r="405" spans="1:21" hidden="1" x14ac:dyDescent="0.25">
      <c r="A405" s="7">
        <v>403</v>
      </c>
      <c r="B405" s="7" t="str">
        <f t="shared" si="36"/>
        <v>569241</v>
      </c>
      <c r="C405" s="9">
        <v>569241</v>
      </c>
      <c r="D405" s="9" t="s">
        <v>2203</v>
      </c>
      <c r="E405" s="9" t="s">
        <v>33</v>
      </c>
      <c r="F405" s="7" t="s">
        <v>141</v>
      </c>
      <c r="G405" s="46">
        <v>0.45</v>
      </c>
      <c r="H405" s="11">
        <v>5</v>
      </c>
      <c r="I405" s="11">
        <v>5</v>
      </c>
      <c r="J405" s="11">
        <f>VLOOKUP(B405,'[1]Jan''24 (3)'!$G$4:$T$2414,14,0)</f>
        <v>2.25</v>
      </c>
      <c r="K405" s="11">
        <f t="shared" si="37"/>
        <v>-2.75</v>
      </c>
      <c r="L405" s="11" t="b">
        <f t="shared" si="38"/>
        <v>0</v>
      </c>
      <c r="M405" s="11" t="b">
        <f t="shared" si="39"/>
        <v>0</v>
      </c>
      <c r="N405" s="8">
        <v>45309</v>
      </c>
      <c r="O405" s="8" t="s">
        <v>3877</v>
      </c>
      <c r="P405" s="7"/>
      <c r="Q405" s="7" t="b">
        <f t="shared" si="40"/>
        <v>1</v>
      </c>
      <c r="R405" s="7"/>
      <c r="S405" s="11">
        <f t="shared" si="41"/>
        <v>0</v>
      </c>
      <c r="T405" s="9"/>
    </row>
    <row r="406" spans="1:21" hidden="1" x14ac:dyDescent="0.25">
      <c r="A406" s="7">
        <v>404</v>
      </c>
      <c r="B406" s="7" t="str">
        <f t="shared" si="36"/>
        <v>KIT95036</v>
      </c>
      <c r="C406" s="9" t="s">
        <v>152</v>
      </c>
      <c r="D406" s="9" t="s">
        <v>172</v>
      </c>
      <c r="E406" s="9" t="s">
        <v>33</v>
      </c>
      <c r="F406" s="7" t="s">
        <v>141</v>
      </c>
      <c r="G406" s="46">
        <v>1.21</v>
      </c>
      <c r="H406" s="11">
        <f>8-1</f>
        <v>7</v>
      </c>
      <c r="I406" s="11">
        <v>7</v>
      </c>
      <c r="J406" s="11">
        <f>VLOOKUP(B406,'[1]Jan''24 (3)'!$G$4:$T$2414,14,0)</f>
        <v>8.4699999999999989</v>
      </c>
      <c r="K406" s="11">
        <f t="shared" si="37"/>
        <v>1.4699999999999989</v>
      </c>
      <c r="L406" s="11" t="b">
        <f t="shared" si="38"/>
        <v>0</v>
      </c>
      <c r="M406" s="11" t="b">
        <f t="shared" si="39"/>
        <v>0</v>
      </c>
      <c r="N406" s="8">
        <v>45310</v>
      </c>
      <c r="O406" s="8" t="s">
        <v>3873</v>
      </c>
      <c r="P406" s="7"/>
      <c r="Q406" s="7" t="b">
        <f t="shared" si="40"/>
        <v>1</v>
      </c>
      <c r="R406" s="7"/>
      <c r="S406" s="11">
        <f t="shared" si="41"/>
        <v>0</v>
      </c>
      <c r="T406" s="9" t="s">
        <v>3973</v>
      </c>
    </row>
    <row r="407" spans="1:21" hidden="1" x14ac:dyDescent="0.25">
      <c r="A407" s="7">
        <v>405</v>
      </c>
      <c r="B407" s="7" t="str">
        <f t="shared" si="36"/>
        <v>SP126050014</v>
      </c>
      <c r="C407" s="9" t="s">
        <v>480</v>
      </c>
      <c r="D407" s="9" t="s">
        <v>2370</v>
      </c>
      <c r="E407" s="9" t="s">
        <v>33</v>
      </c>
      <c r="F407" s="7" t="s">
        <v>141</v>
      </c>
      <c r="G407" s="46">
        <v>0.98</v>
      </c>
      <c r="H407" s="11">
        <v>8</v>
      </c>
      <c r="I407" s="11">
        <v>8</v>
      </c>
      <c r="J407" s="11">
        <f>VLOOKUP(B407,'[1]Jan''24 (3)'!$G$4:$T$2414,14,0)</f>
        <v>7.84</v>
      </c>
      <c r="K407" s="11">
        <f t="shared" si="37"/>
        <v>-0.16000000000000014</v>
      </c>
      <c r="L407" s="11" t="b">
        <f t="shared" si="38"/>
        <v>0</v>
      </c>
      <c r="M407" s="11" t="b">
        <f t="shared" si="39"/>
        <v>0</v>
      </c>
      <c r="N407" s="8">
        <v>45309</v>
      </c>
      <c r="O407" s="8" t="s">
        <v>3873</v>
      </c>
      <c r="P407" s="7"/>
      <c r="Q407" s="7" t="b">
        <f t="shared" si="40"/>
        <v>1</v>
      </c>
      <c r="R407" s="7"/>
      <c r="S407" s="11">
        <f t="shared" si="41"/>
        <v>0</v>
      </c>
      <c r="T407" s="9"/>
    </row>
    <row r="408" spans="1:21" hidden="1" x14ac:dyDescent="0.25">
      <c r="A408" s="7">
        <v>406</v>
      </c>
      <c r="B408" s="7" t="str">
        <f t="shared" si="36"/>
        <v>122032014</v>
      </c>
      <c r="C408" s="9">
        <v>122032014</v>
      </c>
      <c r="D408" s="9" t="s">
        <v>2371</v>
      </c>
      <c r="E408" s="9" t="s">
        <v>33</v>
      </c>
      <c r="F408" s="7" t="s">
        <v>141</v>
      </c>
      <c r="G408" s="46">
        <v>1.48</v>
      </c>
      <c r="H408" s="11">
        <v>3</v>
      </c>
      <c r="I408" s="11">
        <v>3</v>
      </c>
      <c r="J408" s="11">
        <f>VLOOKUP(B408,'[1]Jan''24 (3)'!$G$4:$T$2414,14,0)</f>
        <v>4.4399999999999995</v>
      </c>
      <c r="K408" s="11">
        <f t="shared" si="37"/>
        <v>1.4399999999999995</v>
      </c>
      <c r="L408" s="11" t="b">
        <f t="shared" si="38"/>
        <v>0</v>
      </c>
      <c r="M408" s="11" t="b">
        <f t="shared" si="39"/>
        <v>0</v>
      </c>
      <c r="N408" s="8">
        <v>45308</v>
      </c>
      <c r="O408" s="8" t="s">
        <v>3877</v>
      </c>
      <c r="P408" s="7"/>
      <c r="Q408" s="7" t="b">
        <f t="shared" si="40"/>
        <v>1</v>
      </c>
      <c r="R408" s="7"/>
      <c r="S408" s="11">
        <f t="shared" si="41"/>
        <v>0</v>
      </c>
      <c r="T408" s="9"/>
    </row>
    <row r="409" spans="1:21" hidden="1" x14ac:dyDescent="0.25">
      <c r="A409" s="7">
        <v>407</v>
      </c>
      <c r="B409" s="7" t="str">
        <f t="shared" si="36"/>
        <v>20108</v>
      </c>
      <c r="C409" s="9">
        <v>20108</v>
      </c>
      <c r="D409" s="9" t="s">
        <v>2372</v>
      </c>
      <c r="E409" s="9" t="s">
        <v>33</v>
      </c>
      <c r="F409" s="7" t="s">
        <v>141</v>
      </c>
      <c r="G409" s="46">
        <v>0.11</v>
      </c>
      <c r="H409" s="11">
        <v>2</v>
      </c>
      <c r="I409" s="11">
        <v>2</v>
      </c>
      <c r="J409" s="11">
        <f>VLOOKUP(B409,'[1]Jan''24 (3)'!$G$4:$T$2414,14,0)</f>
        <v>0.22</v>
      </c>
      <c r="K409" s="11">
        <f t="shared" si="37"/>
        <v>-1.78</v>
      </c>
      <c r="L409" s="11" t="b">
        <f t="shared" si="38"/>
        <v>0</v>
      </c>
      <c r="M409" s="11" t="b">
        <f t="shared" si="39"/>
        <v>0</v>
      </c>
      <c r="N409" s="8">
        <v>45310</v>
      </c>
      <c r="O409" s="8" t="s">
        <v>3873</v>
      </c>
      <c r="P409" s="7"/>
      <c r="Q409" s="7" t="b">
        <f t="shared" si="40"/>
        <v>1</v>
      </c>
      <c r="R409" s="7"/>
      <c r="S409" s="11">
        <f t="shared" si="41"/>
        <v>0</v>
      </c>
      <c r="T409" s="9"/>
    </row>
    <row r="410" spans="1:21" hidden="1" x14ac:dyDescent="0.25">
      <c r="A410" s="7">
        <v>408</v>
      </c>
      <c r="B410" s="7" t="str">
        <f t="shared" si="36"/>
        <v>B042758</v>
      </c>
      <c r="C410" s="9" t="s">
        <v>481</v>
      </c>
      <c r="D410" s="9" t="s">
        <v>2373</v>
      </c>
      <c r="E410" s="9" t="s">
        <v>33</v>
      </c>
      <c r="F410" s="7" t="s">
        <v>141</v>
      </c>
      <c r="G410" s="46">
        <v>2.0099999999999998</v>
      </c>
      <c r="H410" s="11">
        <v>2</v>
      </c>
      <c r="I410" s="11">
        <v>2</v>
      </c>
      <c r="J410" s="11">
        <f>VLOOKUP(B410,'[1]Jan''24 (3)'!$G$4:$T$2414,14,0)</f>
        <v>4.0199999999999996</v>
      </c>
      <c r="K410" s="11">
        <f t="shared" si="37"/>
        <v>2.0199999999999996</v>
      </c>
      <c r="L410" s="11" t="b">
        <f t="shared" si="38"/>
        <v>0</v>
      </c>
      <c r="M410" s="11" t="b">
        <f t="shared" si="39"/>
        <v>0</v>
      </c>
      <c r="N410" s="8">
        <v>45310</v>
      </c>
      <c r="O410" s="8" t="s">
        <v>3877</v>
      </c>
      <c r="P410" s="7"/>
      <c r="Q410" s="7" t="b">
        <f t="shared" si="40"/>
        <v>1</v>
      </c>
      <c r="R410" s="7"/>
      <c r="S410" s="11">
        <f t="shared" si="41"/>
        <v>0</v>
      </c>
      <c r="T410" s="9"/>
    </row>
    <row r="411" spans="1:21" hidden="1" x14ac:dyDescent="0.25">
      <c r="A411" s="7">
        <v>409</v>
      </c>
      <c r="B411" s="7" t="str">
        <f t="shared" si="36"/>
        <v>E90303028</v>
      </c>
      <c r="C411" s="9" t="s">
        <v>482</v>
      </c>
      <c r="D411" s="9" t="s">
        <v>2374</v>
      </c>
      <c r="E411" s="9" t="s">
        <v>33</v>
      </c>
      <c r="F411" s="7" t="s">
        <v>141</v>
      </c>
      <c r="G411" s="46">
        <v>1.48</v>
      </c>
      <c r="H411" s="11">
        <v>1</v>
      </c>
      <c r="I411" s="11">
        <v>1</v>
      </c>
      <c r="J411" s="11">
        <f>VLOOKUP(B411,'[1]Jan''24 (3)'!$G$4:$T$2414,14,0)</f>
        <v>1.48</v>
      </c>
      <c r="K411" s="11">
        <f t="shared" si="37"/>
        <v>0.48</v>
      </c>
      <c r="L411" s="11" t="b">
        <f t="shared" si="38"/>
        <v>0</v>
      </c>
      <c r="M411" s="11" t="b">
        <f t="shared" si="39"/>
        <v>0</v>
      </c>
      <c r="N411" s="8">
        <v>45308</v>
      </c>
      <c r="O411" s="8" t="s">
        <v>3877</v>
      </c>
      <c r="P411" s="7"/>
      <c r="Q411" s="7" t="b">
        <f t="shared" si="40"/>
        <v>1</v>
      </c>
      <c r="R411" s="7"/>
      <c r="S411" s="11">
        <f t="shared" si="41"/>
        <v>0</v>
      </c>
      <c r="T411" s="9"/>
    </row>
    <row r="412" spans="1:21" hidden="1" x14ac:dyDescent="0.25">
      <c r="A412" s="7">
        <v>410</v>
      </c>
      <c r="B412" s="7" t="str">
        <f t="shared" si="36"/>
        <v>E43502770</v>
      </c>
      <c r="C412" s="9" t="s">
        <v>483</v>
      </c>
      <c r="D412" s="9" t="s">
        <v>2375</v>
      </c>
      <c r="E412" s="9" t="s">
        <v>33</v>
      </c>
      <c r="F412" s="7" t="s">
        <v>141</v>
      </c>
      <c r="G412" s="46">
        <v>16.39</v>
      </c>
      <c r="H412" s="11">
        <v>1</v>
      </c>
      <c r="I412" s="11">
        <v>1</v>
      </c>
      <c r="J412" s="11">
        <f>VLOOKUP(B412,'[1]Jan''24 (3)'!$G$4:$T$2414,14,0)</f>
        <v>16.39</v>
      </c>
      <c r="K412" s="11">
        <f t="shared" si="37"/>
        <v>15.39</v>
      </c>
      <c r="L412" s="11" t="b">
        <f t="shared" si="38"/>
        <v>0</v>
      </c>
      <c r="M412" s="11" t="b">
        <f t="shared" si="39"/>
        <v>0</v>
      </c>
      <c r="N412" s="8">
        <v>45309</v>
      </c>
      <c r="O412" s="8" t="s">
        <v>3873</v>
      </c>
      <c r="P412" s="7"/>
      <c r="Q412" s="7" t="b">
        <f t="shared" si="40"/>
        <v>1</v>
      </c>
      <c r="R412" s="7"/>
      <c r="S412" s="11">
        <f t="shared" si="41"/>
        <v>0</v>
      </c>
      <c r="T412" s="9"/>
    </row>
    <row r="413" spans="1:21" hidden="1" x14ac:dyDescent="0.25">
      <c r="A413" s="7">
        <v>411</v>
      </c>
      <c r="B413" s="7" t="str">
        <f t="shared" si="36"/>
        <v>83041R</v>
      </c>
      <c r="C413" s="9" t="s">
        <v>484</v>
      </c>
      <c r="D413" s="9" t="s">
        <v>2376</v>
      </c>
      <c r="E413" s="9" t="s">
        <v>33</v>
      </c>
      <c r="F413" s="7" t="s">
        <v>141</v>
      </c>
      <c r="G413" s="46">
        <v>1.51</v>
      </c>
      <c r="H413" s="11">
        <v>4</v>
      </c>
      <c r="I413" s="11">
        <v>4</v>
      </c>
      <c r="J413" s="11">
        <f>VLOOKUP(B413,'[1]Jan''24 (3)'!$G$4:$T$2414,14,0)</f>
        <v>6.04</v>
      </c>
      <c r="K413" s="11">
        <f t="shared" si="37"/>
        <v>2.04</v>
      </c>
      <c r="L413" s="11" t="b">
        <f t="shared" si="38"/>
        <v>0</v>
      </c>
      <c r="M413" s="11" t="b">
        <f t="shared" si="39"/>
        <v>0</v>
      </c>
      <c r="N413" s="8">
        <v>45308</v>
      </c>
      <c r="O413" s="8" t="s">
        <v>3877</v>
      </c>
      <c r="P413" s="7"/>
      <c r="Q413" s="7" t="b">
        <f t="shared" si="40"/>
        <v>1</v>
      </c>
      <c r="R413" s="7"/>
      <c r="S413" s="11">
        <f t="shared" si="41"/>
        <v>0</v>
      </c>
      <c r="T413" s="9"/>
    </row>
    <row r="414" spans="1:21" hidden="1" x14ac:dyDescent="0.25">
      <c r="A414" s="7">
        <v>412</v>
      </c>
      <c r="B414" s="7" t="str">
        <f t="shared" si="36"/>
        <v>604557</v>
      </c>
      <c r="C414" s="9">
        <v>604557</v>
      </c>
      <c r="D414" s="9" t="s">
        <v>2377</v>
      </c>
      <c r="E414" s="9" t="s">
        <v>33</v>
      </c>
      <c r="F414" s="7" t="s">
        <v>141</v>
      </c>
      <c r="G414" s="46">
        <v>0.14000000000000001</v>
      </c>
      <c r="H414" s="11">
        <v>4</v>
      </c>
      <c r="I414" s="11">
        <v>4</v>
      </c>
      <c r="J414" s="11">
        <f>VLOOKUP(B414,'[1]Jan''24 (3)'!$G$4:$T$2414,14,0)</f>
        <v>0.56000000000000005</v>
      </c>
      <c r="K414" s="11">
        <f t="shared" si="37"/>
        <v>-3.44</v>
      </c>
      <c r="L414" s="11" t="b">
        <f t="shared" si="38"/>
        <v>0</v>
      </c>
      <c r="M414" s="11" t="b">
        <f t="shared" si="39"/>
        <v>0</v>
      </c>
      <c r="N414" s="8">
        <v>45309</v>
      </c>
      <c r="O414" s="8" t="s">
        <v>3873</v>
      </c>
      <c r="P414" s="7"/>
      <c r="Q414" s="7" t="b">
        <f t="shared" si="40"/>
        <v>1</v>
      </c>
      <c r="R414" s="7"/>
      <c r="S414" s="11">
        <f t="shared" si="41"/>
        <v>0</v>
      </c>
      <c r="T414" s="9"/>
    </row>
    <row r="415" spans="1:21" hidden="1" x14ac:dyDescent="0.25">
      <c r="A415" s="7">
        <v>413</v>
      </c>
      <c r="B415" s="7" t="str">
        <f t="shared" si="36"/>
        <v>567990</v>
      </c>
      <c r="C415" s="9">
        <v>567990</v>
      </c>
      <c r="D415" s="9" t="s">
        <v>2378</v>
      </c>
      <c r="E415" s="9" t="s">
        <v>33</v>
      </c>
      <c r="F415" s="7" t="s">
        <v>141</v>
      </c>
      <c r="G415" s="46">
        <v>1.1000000000000001</v>
      </c>
      <c r="H415" s="11">
        <v>3</v>
      </c>
      <c r="I415" s="11">
        <v>3</v>
      </c>
      <c r="J415" s="11">
        <f>VLOOKUP(B415,'[1]Jan''24 (3)'!$G$4:$T$2414,14,0)</f>
        <v>3.3000000000000003</v>
      </c>
      <c r="K415" s="11">
        <f t="shared" si="37"/>
        <v>0.30000000000000027</v>
      </c>
      <c r="L415" s="11" t="b">
        <f t="shared" si="38"/>
        <v>0</v>
      </c>
      <c r="M415" s="11" t="b">
        <f t="shared" si="39"/>
        <v>0</v>
      </c>
      <c r="N415" s="8">
        <v>45310</v>
      </c>
      <c r="O415" s="8" t="s">
        <v>3877</v>
      </c>
      <c r="P415" s="7"/>
      <c r="Q415" s="7" t="b">
        <f t="shared" si="40"/>
        <v>1</v>
      </c>
      <c r="R415" s="7"/>
      <c r="S415" s="11">
        <f t="shared" si="41"/>
        <v>0</v>
      </c>
      <c r="T415" s="9"/>
    </row>
    <row r="416" spans="1:21" hidden="1" x14ac:dyDescent="0.25">
      <c r="A416" s="7">
        <v>414</v>
      </c>
      <c r="B416" s="7" t="str">
        <f t="shared" si="36"/>
        <v>691970</v>
      </c>
      <c r="C416" s="9">
        <v>691970</v>
      </c>
      <c r="D416" s="9" t="s">
        <v>2379</v>
      </c>
      <c r="E416" s="54" t="s">
        <v>3876</v>
      </c>
      <c r="F416" s="7" t="s">
        <v>141</v>
      </c>
      <c r="G416" s="46">
        <v>4.0633333333333335</v>
      </c>
      <c r="H416" s="11">
        <f>15-1-1-1</f>
        <v>12</v>
      </c>
      <c r="I416" s="51">
        <f>8</f>
        <v>8</v>
      </c>
      <c r="J416" s="11">
        <f>VLOOKUP(B416,'[1]Jan''24 (3)'!$G$4:$T$2414,14,0)</f>
        <v>32.506666666666668</v>
      </c>
      <c r="K416" s="11">
        <f t="shared" si="37"/>
        <v>24.506666666666668</v>
      </c>
      <c r="L416" s="11" t="b">
        <f t="shared" si="38"/>
        <v>0</v>
      </c>
      <c r="M416" s="11" t="b">
        <f t="shared" si="39"/>
        <v>0</v>
      </c>
      <c r="N416" s="8">
        <v>45308</v>
      </c>
      <c r="O416" s="8" t="s">
        <v>3873</v>
      </c>
      <c r="P416" s="7"/>
      <c r="Q416" s="7" t="b">
        <f t="shared" si="40"/>
        <v>0</v>
      </c>
      <c r="R416" s="7"/>
      <c r="S416" s="11">
        <f>H416-I416</f>
        <v>4</v>
      </c>
      <c r="T416" s="9" t="s">
        <v>4137</v>
      </c>
    </row>
    <row r="417" spans="1:20" hidden="1" x14ac:dyDescent="0.25">
      <c r="A417" s="7">
        <v>415</v>
      </c>
      <c r="B417" s="7" t="str">
        <f t="shared" si="36"/>
        <v>B025601</v>
      </c>
      <c r="C417" s="9" t="s">
        <v>485</v>
      </c>
      <c r="D417" s="9" t="s">
        <v>2380</v>
      </c>
      <c r="E417" s="9" t="s">
        <v>33</v>
      </c>
      <c r="F417" s="7" t="s">
        <v>141</v>
      </c>
      <c r="G417" s="46">
        <v>0.68</v>
      </c>
      <c r="H417" s="11">
        <v>1</v>
      </c>
      <c r="I417" s="11">
        <v>1</v>
      </c>
      <c r="J417" s="11">
        <f>VLOOKUP(B417,'[1]Jan''24 (3)'!$G$4:$T$2414,14,0)</f>
        <v>0.68</v>
      </c>
      <c r="K417" s="11">
        <f t="shared" si="37"/>
        <v>-0.31999999999999995</v>
      </c>
      <c r="L417" s="11" t="b">
        <f t="shared" si="38"/>
        <v>0</v>
      </c>
      <c r="M417" s="11" t="b">
        <f t="shared" si="39"/>
        <v>0</v>
      </c>
      <c r="N417" s="8">
        <v>45313</v>
      </c>
      <c r="O417" s="8" t="s">
        <v>3873</v>
      </c>
      <c r="P417" s="7"/>
      <c r="Q417" s="7" t="b">
        <f t="shared" si="40"/>
        <v>1</v>
      </c>
      <c r="R417" s="7"/>
      <c r="S417" s="11">
        <f t="shared" si="41"/>
        <v>0</v>
      </c>
      <c r="T417" s="9"/>
    </row>
    <row r="418" spans="1:20" hidden="1" x14ac:dyDescent="0.25">
      <c r="A418" s="7">
        <v>416</v>
      </c>
      <c r="B418" s="7" t="str">
        <f t="shared" si="36"/>
        <v>119735</v>
      </c>
      <c r="C418" s="9">
        <v>119735</v>
      </c>
      <c r="D418" s="9" t="s">
        <v>2381</v>
      </c>
      <c r="E418" s="9" t="s">
        <v>33</v>
      </c>
      <c r="F418" s="7" t="s">
        <v>141</v>
      </c>
      <c r="G418" s="46">
        <v>0.1</v>
      </c>
      <c r="H418" s="11">
        <v>13</v>
      </c>
      <c r="I418" s="11">
        <v>13</v>
      </c>
      <c r="J418" s="11">
        <f>VLOOKUP(B418,'[1]Jan''24 (3)'!$G$4:$T$2414,14,0)</f>
        <v>1.3</v>
      </c>
      <c r="K418" s="11">
        <f t="shared" si="37"/>
        <v>-11.7</v>
      </c>
      <c r="L418" s="11" t="b">
        <f t="shared" si="38"/>
        <v>0</v>
      </c>
      <c r="M418" s="11" t="b">
        <f t="shared" si="39"/>
        <v>0</v>
      </c>
      <c r="N418" s="8">
        <v>45309</v>
      </c>
      <c r="O418" s="8" t="s">
        <v>3877</v>
      </c>
      <c r="P418" s="7"/>
      <c r="Q418" s="7" t="b">
        <f t="shared" si="40"/>
        <v>1</v>
      </c>
      <c r="R418" s="7"/>
      <c r="S418" s="11">
        <f t="shared" si="41"/>
        <v>0</v>
      </c>
      <c r="T418" s="9"/>
    </row>
    <row r="419" spans="1:20" hidden="1" x14ac:dyDescent="0.25">
      <c r="A419" s="7">
        <v>417</v>
      </c>
      <c r="B419" s="7" t="str">
        <f t="shared" si="36"/>
        <v>120170018</v>
      </c>
      <c r="C419" s="9">
        <v>120170018</v>
      </c>
      <c r="D419" s="9" t="s">
        <v>2382</v>
      </c>
      <c r="E419" s="9" t="s">
        <v>33</v>
      </c>
      <c r="F419" s="7" t="s">
        <v>141</v>
      </c>
      <c r="G419" s="46">
        <v>0.26</v>
      </c>
      <c r="H419" s="11">
        <v>9</v>
      </c>
      <c r="I419" s="11">
        <v>9</v>
      </c>
      <c r="J419" s="11">
        <f>VLOOKUP(B419,'[1]Jan''24 (3)'!$G$4:$T$2414,14,0)</f>
        <v>2.34</v>
      </c>
      <c r="K419" s="11">
        <f t="shared" si="37"/>
        <v>-6.66</v>
      </c>
      <c r="L419" s="11" t="b">
        <f t="shared" si="38"/>
        <v>0</v>
      </c>
      <c r="M419" s="11" t="b">
        <f t="shared" si="39"/>
        <v>0</v>
      </c>
      <c r="N419" s="8">
        <v>45309</v>
      </c>
      <c r="O419" s="8" t="s">
        <v>3877</v>
      </c>
      <c r="P419" s="7"/>
      <c r="Q419" s="7" t="b">
        <f t="shared" si="40"/>
        <v>1</v>
      </c>
      <c r="R419" s="7"/>
      <c r="S419" s="11">
        <f t="shared" si="41"/>
        <v>0</v>
      </c>
      <c r="T419" s="9"/>
    </row>
    <row r="420" spans="1:20" hidden="1" x14ac:dyDescent="0.25">
      <c r="A420" s="7">
        <v>418</v>
      </c>
      <c r="B420" s="7" t="str">
        <f t="shared" si="36"/>
        <v>940070</v>
      </c>
      <c r="C420" s="9">
        <v>940070</v>
      </c>
      <c r="D420" s="9" t="s">
        <v>2383</v>
      </c>
      <c r="E420" s="9" t="s">
        <v>33</v>
      </c>
      <c r="F420" s="7" t="s">
        <v>141</v>
      </c>
      <c r="G420" s="46">
        <v>0.44</v>
      </c>
      <c r="H420" s="11">
        <v>1</v>
      </c>
      <c r="I420" s="11">
        <f>1</f>
        <v>1</v>
      </c>
      <c r="J420" s="11">
        <f>VLOOKUP(B420,'[1]Jan''24 (3)'!$G$4:$T$2414,14,0)</f>
        <v>0.44</v>
      </c>
      <c r="K420" s="11">
        <f t="shared" si="37"/>
        <v>-0.56000000000000005</v>
      </c>
      <c r="L420" s="11" t="b">
        <f t="shared" si="38"/>
        <v>0</v>
      </c>
      <c r="M420" s="11" t="b">
        <f t="shared" si="39"/>
        <v>0</v>
      </c>
      <c r="N420" s="8">
        <v>45309</v>
      </c>
      <c r="O420" s="8" t="s">
        <v>3877</v>
      </c>
      <c r="P420" s="7"/>
      <c r="Q420" s="7" t="b">
        <f t="shared" si="40"/>
        <v>1</v>
      </c>
      <c r="R420" s="7"/>
      <c r="S420" s="11">
        <f t="shared" si="41"/>
        <v>0</v>
      </c>
      <c r="T420" s="9"/>
    </row>
    <row r="421" spans="1:20" hidden="1" x14ac:dyDescent="0.25">
      <c r="A421" s="7">
        <v>419</v>
      </c>
      <c r="B421" s="7" t="str">
        <f t="shared" si="36"/>
        <v>B015483</v>
      </c>
      <c r="C421" s="9" t="s">
        <v>486</v>
      </c>
      <c r="D421" s="9" t="s">
        <v>2384</v>
      </c>
      <c r="E421" s="9" t="s">
        <v>33</v>
      </c>
      <c r="F421" s="7" t="s">
        <v>141</v>
      </c>
      <c r="G421" s="46">
        <v>0.12</v>
      </c>
      <c r="H421" s="11">
        <v>84</v>
      </c>
      <c r="I421" s="11">
        <v>84</v>
      </c>
      <c r="J421" s="11">
        <f>VLOOKUP(B421,'[1]Jan''24 (3)'!$G$4:$T$2414,14,0)</f>
        <v>10.08</v>
      </c>
      <c r="K421" s="11">
        <f t="shared" si="37"/>
        <v>-73.92</v>
      </c>
      <c r="L421" s="11" t="b">
        <f t="shared" si="38"/>
        <v>0</v>
      </c>
      <c r="M421" s="11" t="b">
        <f t="shared" si="39"/>
        <v>0</v>
      </c>
      <c r="N421" s="8">
        <v>45309</v>
      </c>
      <c r="O421" s="8" t="s">
        <v>3877</v>
      </c>
      <c r="P421" s="7"/>
      <c r="Q421" s="7" t="b">
        <f t="shared" si="40"/>
        <v>1</v>
      </c>
      <c r="R421" s="7"/>
      <c r="S421" s="11">
        <f t="shared" si="41"/>
        <v>0</v>
      </c>
      <c r="T421" s="9"/>
    </row>
    <row r="422" spans="1:20" hidden="1" x14ac:dyDescent="0.25">
      <c r="A422" s="7">
        <v>420</v>
      </c>
      <c r="B422" s="7" t="str">
        <f t="shared" si="36"/>
        <v>B018471</v>
      </c>
      <c r="C422" s="9" t="s">
        <v>184</v>
      </c>
      <c r="D422" s="9" t="s">
        <v>212</v>
      </c>
      <c r="E422" s="9" t="s">
        <v>33</v>
      </c>
      <c r="F422" s="7" t="s">
        <v>141</v>
      </c>
      <c r="G422" s="46">
        <v>9.16</v>
      </c>
      <c r="H422" s="11">
        <v>10</v>
      </c>
      <c r="I422" s="11">
        <v>10</v>
      </c>
      <c r="J422" s="11">
        <f>VLOOKUP(B422,'[1]Jan''24 (3)'!$G$4:$T$2414,14,0)</f>
        <v>91.6</v>
      </c>
      <c r="K422" s="11">
        <f t="shared" si="37"/>
        <v>81.599999999999994</v>
      </c>
      <c r="L422" s="11" t="b">
        <f t="shared" si="38"/>
        <v>0</v>
      </c>
      <c r="M422" s="11" t="b">
        <f t="shared" si="39"/>
        <v>0</v>
      </c>
      <c r="N422" s="8">
        <v>45310</v>
      </c>
      <c r="O422" s="8" t="s">
        <v>3873</v>
      </c>
      <c r="P422" s="7"/>
      <c r="Q422" s="7" t="b">
        <f t="shared" si="40"/>
        <v>1</v>
      </c>
      <c r="R422" s="7"/>
      <c r="S422" s="11">
        <f t="shared" si="41"/>
        <v>0</v>
      </c>
      <c r="T422" s="9"/>
    </row>
    <row r="423" spans="1:20" hidden="1" x14ac:dyDescent="0.25">
      <c r="A423" s="7">
        <v>421</v>
      </c>
      <c r="B423" s="7" t="str">
        <f t="shared" si="36"/>
        <v>1A003603R</v>
      </c>
      <c r="C423" s="9" t="s">
        <v>487</v>
      </c>
      <c r="D423" s="9" t="s">
        <v>2385</v>
      </c>
      <c r="E423" s="9" t="s">
        <v>33</v>
      </c>
      <c r="F423" s="7" t="s">
        <v>141</v>
      </c>
      <c r="G423" s="46">
        <v>6.24</v>
      </c>
      <c r="H423" s="11">
        <v>4</v>
      </c>
      <c r="I423" s="11">
        <v>4</v>
      </c>
      <c r="J423" s="11">
        <f>VLOOKUP(B423,'[1]Jan''24 (3)'!$G$4:$T$2414,14,0)</f>
        <v>24.96</v>
      </c>
      <c r="K423" s="11">
        <f t="shared" si="37"/>
        <v>20.96</v>
      </c>
      <c r="L423" s="11" t="b">
        <f t="shared" si="38"/>
        <v>0</v>
      </c>
      <c r="M423" s="11" t="b">
        <f t="shared" si="39"/>
        <v>0</v>
      </c>
      <c r="N423" s="8">
        <v>45308</v>
      </c>
      <c r="O423" s="8" t="s">
        <v>3877</v>
      </c>
      <c r="P423" s="7"/>
      <c r="Q423" s="7" t="b">
        <f t="shared" si="40"/>
        <v>1</v>
      </c>
      <c r="R423" s="7"/>
      <c r="S423" s="11">
        <f t="shared" si="41"/>
        <v>0</v>
      </c>
      <c r="T423" s="9"/>
    </row>
    <row r="424" spans="1:20" hidden="1" x14ac:dyDescent="0.25">
      <c r="A424" s="7">
        <v>422</v>
      </c>
      <c r="B424" s="7" t="str">
        <f t="shared" si="36"/>
        <v>604758</v>
      </c>
      <c r="C424" s="9">
        <v>604758</v>
      </c>
      <c r="D424" s="9" t="s">
        <v>2386</v>
      </c>
      <c r="E424" s="9" t="s">
        <v>33</v>
      </c>
      <c r="F424" s="7" t="s">
        <v>141</v>
      </c>
      <c r="G424" s="46">
        <v>0.1</v>
      </c>
      <c r="H424" s="11">
        <v>9</v>
      </c>
      <c r="I424" s="11">
        <v>9</v>
      </c>
      <c r="J424" s="11">
        <f>VLOOKUP(B424,'[1]Jan''24 (3)'!$G$4:$T$2414,14,0)</f>
        <v>0.9</v>
      </c>
      <c r="K424" s="11">
        <f t="shared" si="37"/>
        <v>-8.1</v>
      </c>
      <c r="L424" s="11" t="b">
        <f t="shared" si="38"/>
        <v>0</v>
      </c>
      <c r="M424" s="11" t="b">
        <f t="shared" si="39"/>
        <v>0</v>
      </c>
      <c r="N424" s="8">
        <v>45309</v>
      </c>
      <c r="O424" s="8" t="s">
        <v>3873</v>
      </c>
      <c r="P424" s="7"/>
      <c r="Q424" s="7" t="b">
        <f t="shared" si="40"/>
        <v>1</v>
      </c>
      <c r="R424" s="7"/>
      <c r="S424" s="11">
        <f t="shared" si="41"/>
        <v>0</v>
      </c>
      <c r="T424" s="9"/>
    </row>
    <row r="425" spans="1:20" hidden="1" x14ac:dyDescent="0.25">
      <c r="A425" s="7">
        <v>423</v>
      </c>
      <c r="B425" s="7" t="str">
        <f t="shared" si="36"/>
        <v>B024579</v>
      </c>
      <c r="C425" s="9" t="s">
        <v>488</v>
      </c>
      <c r="D425" s="9" t="s">
        <v>2387</v>
      </c>
      <c r="E425" s="9" t="s">
        <v>33</v>
      </c>
      <c r="F425" s="7" t="s">
        <v>141</v>
      </c>
      <c r="G425" s="46">
        <v>2.7</v>
      </c>
      <c r="H425" s="11">
        <v>4</v>
      </c>
      <c r="I425" s="11">
        <v>4</v>
      </c>
      <c r="J425" s="11">
        <f>VLOOKUP(B425,'[1]Jan''24 (3)'!$G$4:$T$2414,14,0)</f>
        <v>10.8</v>
      </c>
      <c r="K425" s="11">
        <f t="shared" si="37"/>
        <v>6.8000000000000007</v>
      </c>
      <c r="L425" s="11" t="b">
        <f t="shared" si="38"/>
        <v>0</v>
      </c>
      <c r="M425" s="11" t="b">
        <f t="shared" si="39"/>
        <v>0</v>
      </c>
      <c r="N425" s="8">
        <v>45310</v>
      </c>
      <c r="O425" s="8" t="s">
        <v>3873</v>
      </c>
      <c r="P425" s="7"/>
      <c r="Q425" s="7" t="b">
        <f t="shared" si="40"/>
        <v>1</v>
      </c>
      <c r="R425" s="7"/>
      <c r="S425" s="11">
        <f t="shared" si="41"/>
        <v>0</v>
      </c>
      <c r="T425" s="9"/>
    </row>
    <row r="426" spans="1:20" hidden="1" x14ac:dyDescent="0.25">
      <c r="A426" s="7">
        <v>424</v>
      </c>
      <c r="B426" s="7" t="str">
        <f t="shared" si="36"/>
        <v>B073538</v>
      </c>
      <c r="C426" s="9" t="s">
        <v>489</v>
      </c>
      <c r="D426" s="9" t="s">
        <v>2388</v>
      </c>
      <c r="E426" s="9" t="s">
        <v>33</v>
      </c>
      <c r="F426" s="7" t="s">
        <v>141</v>
      </c>
      <c r="G426" s="46">
        <v>1.34</v>
      </c>
      <c r="H426" s="11">
        <v>5</v>
      </c>
      <c r="I426" s="11">
        <v>5</v>
      </c>
      <c r="J426" s="11">
        <f>VLOOKUP(B426,'[1]Jan''24 (3)'!$G$4:$T$2414,14,0)</f>
        <v>6.7</v>
      </c>
      <c r="K426" s="11">
        <f t="shared" si="37"/>
        <v>1.7000000000000002</v>
      </c>
      <c r="L426" s="11" t="b">
        <f t="shared" si="38"/>
        <v>0</v>
      </c>
      <c r="M426" s="11" t="b">
        <f t="shared" si="39"/>
        <v>0</v>
      </c>
      <c r="N426" s="8">
        <v>45309</v>
      </c>
      <c r="O426" s="8" t="s">
        <v>3877</v>
      </c>
      <c r="P426" s="7"/>
      <c r="Q426" s="7" t="b">
        <f t="shared" si="40"/>
        <v>1</v>
      </c>
      <c r="R426" s="7"/>
      <c r="S426" s="11">
        <f t="shared" si="41"/>
        <v>0</v>
      </c>
      <c r="T426" s="9"/>
    </row>
    <row r="427" spans="1:20" hidden="1" x14ac:dyDescent="0.25">
      <c r="A427" s="7">
        <v>425</v>
      </c>
      <c r="B427" s="7" t="str">
        <f t="shared" si="36"/>
        <v>B001581R</v>
      </c>
      <c r="C427" s="9" t="s">
        <v>490</v>
      </c>
      <c r="D427" s="9" t="s">
        <v>2389</v>
      </c>
      <c r="E427" s="9" t="s">
        <v>33</v>
      </c>
      <c r="F427" s="7" t="s">
        <v>141</v>
      </c>
      <c r="G427" s="46">
        <v>3.14</v>
      </c>
      <c r="H427" s="11">
        <v>2</v>
      </c>
      <c r="I427" s="11">
        <v>2</v>
      </c>
      <c r="J427" s="11">
        <f>VLOOKUP(B427,'[1]Jan''24 (3)'!$G$4:$T$2414,14,0)</f>
        <v>6.28</v>
      </c>
      <c r="K427" s="11">
        <f t="shared" si="37"/>
        <v>4.28</v>
      </c>
      <c r="L427" s="11" t="b">
        <f t="shared" si="38"/>
        <v>0</v>
      </c>
      <c r="M427" s="11" t="b">
        <f t="shared" si="39"/>
        <v>0</v>
      </c>
      <c r="N427" s="8">
        <v>45308</v>
      </c>
      <c r="O427" s="8" t="s">
        <v>3877</v>
      </c>
      <c r="P427" s="7"/>
      <c r="Q427" s="7" t="b">
        <f t="shared" si="40"/>
        <v>1</v>
      </c>
      <c r="R427" s="7"/>
      <c r="S427" s="11">
        <f t="shared" si="41"/>
        <v>0</v>
      </c>
      <c r="T427" s="9"/>
    </row>
    <row r="428" spans="1:20" hidden="1" x14ac:dyDescent="0.25">
      <c r="A428" s="7">
        <v>426</v>
      </c>
      <c r="B428" s="7" t="str">
        <f t="shared" si="36"/>
        <v>B003228</v>
      </c>
      <c r="C428" s="9" t="s">
        <v>491</v>
      </c>
      <c r="D428" s="9" t="s">
        <v>2390</v>
      </c>
      <c r="E428" s="9" t="s">
        <v>33</v>
      </c>
      <c r="F428" s="7" t="s">
        <v>141</v>
      </c>
      <c r="G428" s="46">
        <v>0.09</v>
      </c>
      <c r="H428" s="11">
        <v>50</v>
      </c>
      <c r="I428" s="11">
        <v>50</v>
      </c>
      <c r="J428" s="11">
        <f>VLOOKUP(B428,'[1]Jan''24 (3)'!$G$4:$T$2414,14,0)</f>
        <v>4.5</v>
      </c>
      <c r="K428" s="11">
        <f t="shared" si="37"/>
        <v>-45.5</v>
      </c>
      <c r="L428" s="11" t="b">
        <f t="shared" si="38"/>
        <v>0</v>
      </c>
      <c r="M428" s="11" t="b">
        <f t="shared" si="39"/>
        <v>0</v>
      </c>
      <c r="N428" s="8">
        <v>45309</v>
      </c>
      <c r="O428" s="8" t="s">
        <v>3877</v>
      </c>
      <c r="P428" s="7"/>
      <c r="Q428" s="7" t="b">
        <f t="shared" si="40"/>
        <v>1</v>
      </c>
      <c r="R428" s="7"/>
      <c r="S428" s="11">
        <f t="shared" si="41"/>
        <v>0</v>
      </c>
      <c r="T428" s="9"/>
    </row>
    <row r="429" spans="1:20" hidden="1" x14ac:dyDescent="0.25">
      <c r="A429" s="7">
        <v>427</v>
      </c>
      <c r="B429" s="7" t="str">
        <f t="shared" si="36"/>
        <v>B073874</v>
      </c>
      <c r="C429" s="9" t="s">
        <v>258</v>
      </c>
      <c r="D429" s="9" t="s">
        <v>264</v>
      </c>
      <c r="E429" s="9" t="s">
        <v>33</v>
      </c>
      <c r="F429" s="7" t="s">
        <v>141</v>
      </c>
      <c r="G429" s="46">
        <v>0.99</v>
      </c>
      <c r="H429" s="11">
        <v>5</v>
      </c>
      <c r="I429" s="11">
        <v>5</v>
      </c>
      <c r="J429" s="11">
        <f>VLOOKUP(B429,'[1]Jan''24 (3)'!$G$4:$T$2414,14,0)</f>
        <v>4.95</v>
      </c>
      <c r="K429" s="11">
        <f t="shared" si="37"/>
        <v>-4.9999999999999822E-2</v>
      </c>
      <c r="L429" s="11" t="b">
        <f t="shared" si="38"/>
        <v>0</v>
      </c>
      <c r="M429" s="11" t="b">
        <f t="shared" si="39"/>
        <v>0</v>
      </c>
      <c r="N429" s="8">
        <v>45309</v>
      </c>
      <c r="O429" s="8" t="s">
        <v>3877</v>
      </c>
      <c r="P429" s="7"/>
      <c r="Q429" s="7" t="b">
        <f t="shared" si="40"/>
        <v>1</v>
      </c>
      <c r="R429" s="7"/>
      <c r="S429" s="11">
        <f t="shared" si="41"/>
        <v>0</v>
      </c>
      <c r="T429" s="9"/>
    </row>
    <row r="430" spans="1:20" hidden="1" x14ac:dyDescent="0.25">
      <c r="A430" s="7">
        <v>428</v>
      </c>
      <c r="B430" s="7" t="str">
        <f t="shared" si="36"/>
        <v>ED43751</v>
      </c>
      <c r="C430" s="9" t="s">
        <v>492</v>
      </c>
      <c r="D430" s="9" t="s">
        <v>2391</v>
      </c>
      <c r="E430" s="9" t="s">
        <v>33</v>
      </c>
      <c r="F430" s="7" t="s">
        <v>141</v>
      </c>
      <c r="G430" s="46">
        <v>0.72</v>
      </c>
      <c r="H430" s="11">
        <v>3</v>
      </c>
      <c r="I430" s="11">
        <v>3</v>
      </c>
      <c r="J430" s="11">
        <f>VLOOKUP(B430,'[1]Jan''24 (3)'!$G$4:$T$2414,14,0)</f>
        <v>2.16</v>
      </c>
      <c r="K430" s="11">
        <f t="shared" si="37"/>
        <v>-0.83999999999999986</v>
      </c>
      <c r="L430" s="11" t="b">
        <f t="shared" si="38"/>
        <v>0</v>
      </c>
      <c r="M430" s="11" t="b">
        <f t="shared" si="39"/>
        <v>0</v>
      </c>
      <c r="N430" s="8">
        <v>45309</v>
      </c>
      <c r="O430" s="8" t="s">
        <v>3877</v>
      </c>
      <c r="P430" s="7"/>
      <c r="Q430" s="7" t="b">
        <f t="shared" si="40"/>
        <v>1</v>
      </c>
      <c r="R430" s="7"/>
      <c r="S430" s="11">
        <f t="shared" si="41"/>
        <v>0</v>
      </c>
      <c r="T430" s="9"/>
    </row>
    <row r="431" spans="1:20" hidden="1" x14ac:dyDescent="0.25">
      <c r="A431" s="7">
        <v>429</v>
      </c>
      <c r="B431" s="7" t="str">
        <f t="shared" si="36"/>
        <v>B016387</v>
      </c>
      <c r="C431" s="9" t="s">
        <v>493</v>
      </c>
      <c r="D431" s="9" t="s">
        <v>2392</v>
      </c>
      <c r="E431" s="9" t="s">
        <v>33</v>
      </c>
      <c r="F431" s="7" t="s">
        <v>141</v>
      </c>
      <c r="G431" s="46">
        <v>0.45</v>
      </c>
      <c r="H431" s="11">
        <v>5</v>
      </c>
      <c r="I431" s="11">
        <v>5</v>
      </c>
      <c r="J431" s="11">
        <f>VLOOKUP(B431,'[1]Jan''24 (3)'!$G$4:$T$2414,14,0)</f>
        <v>2.25</v>
      </c>
      <c r="K431" s="11">
        <f t="shared" si="37"/>
        <v>-2.75</v>
      </c>
      <c r="L431" s="11" t="b">
        <f t="shared" si="38"/>
        <v>0</v>
      </c>
      <c r="M431" s="11" t="b">
        <f t="shared" si="39"/>
        <v>0</v>
      </c>
      <c r="N431" s="8">
        <v>45309</v>
      </c>
      <c r="O431" s="8" t="s">
        <v>3877</v>
      </c>
      <c r="P431" s="7"/>
      <c r="Q431" s="7" t="b">
        <f t="shared" si="40"/>
        <v>1</v>
      </c>
      <c r="R431" s="7"/>
      <c r="S431" s="11">
        <f t="shared" si="41"/>
        <v>0</v>
      </c>
      <c r="T431" s="9"/>
    </row>
    <row r="432" spans="1:20" hidden="1" x14ac:dyDescent="0.25">
      <c r="A432" s="7">
        <v>430</v>
      </c>
      <c r="B432" s="7" t="str">
        <f t="shared" si="36"/>
        <v>692249</v>
      </c>
      <c r="C432" s="9">
        <v>692249</v>
      </c>
      <c r="D432" s="9" t="s">
        <v>2393</v>
      </c>
      <c r="E432" s="9" t="s">
        <v>33</v>
      </c>
      <c r="F432" s="7" t="s">
        <v>141</v>
      </c>
      <c r="G432" s="46">
        <v>2.7933333333333334</v>
      </c>
      <c r="H432" s="11">
        <f>82-1</f>
        <v>81</v>
      </c>
      <c r="I432" s="11">
        <f>82-1</f>
        <v>81</v>
      </c>
      <c r="J432" s="11">
        <f>VLOOKUP(B432,'[1]Jan''24 (3)'!$G$4:$T$2414,14,0)</f>
        <v>226.26000000000002</v>
      </c>
      <c r="K432" s="11">
        <f t="shared" si="37"/>
        <v>145.26000000000002</v>
      </c>
      <c r="L432" s="11" t="b">
        <f t="shared" si="38"/>
        <v>0</v>
      </c>
      <c r="M432" s="11" t="b">
        <f t="shared" si="39"/>
        <v>0</v>
      </c>
      <c r="N432" s="8">
        <v>45308</v>
      </c>
      <c r="O432" s="8" t="s">
        <v>3877</v>
      </c>
      <c r="P432" s="7"/>
      <c r="Q432" s="7" t="b">
        <f t="shared" si="40"/>
        <v>1</v>
      </c>
      <c r="R432" s="7"/>
      <c r="S432" s="11">
        <f t="shared" si="41"/>
        <v>0</v>
      </c>
      <c r="T432" s="65" t="s">
        <v>4033</v>
      </c>
    </row>
    <row r="433" spans="1:20" hidden="1" x14ac:dyDescent="0.25">
      <c r="A433" s="7">
        <v>431</v>
      </c>
      <c r="B433" s="7" t="str">
        <f t="shared" si="36"/>
        <v>B002101</v>
      </c>
      <c r="C433" s="9" t="s">
        <v>494</v>
      </c>
      <c r="D433" s="9" t="s">
        <v>2394</v>
      </c>
      <c r="E433" s="9" t="s">
        <v>33</v>
      </c>
      <c r="F433" s="7" t="s">
        <v>141</v>
      </c>
      <c r="G433" s="46">
        <v>1.1200000000000001</v>
      </c>
      <c r="H433" s="11">
        <f>2-1</f>
        <v>1</v>
      </c>
      <c r="I433" s="11">
        <f>2-1</f>
        <v>1</v>
      </c>
      <c r="J433" s="11">
        <f>VLOOKUP(B433,'[1]Jan''24 (3)'!$G$4:$T$2414,14,0)</f>
        <v>1.1200000000000001</v>
      </c>
      <c r="K433" s="11">
        <f t="shared" si="37"/>
        <v>0.12000000000000011</v>
      </c>
      <c r="L433" s="11" t="b">
        <f t="shared" si="38"/>
        <v>0</v>
      </c>
      <c r="M433" s="11" t="b">
        <f t="shared" si="39"/>
        <v>0</v>
      </c>
      <c r="N433" s="8">
        <v>45309</v>
      </c>
      <c r="O433" s="8" t="s">
        <v>3873</v>
      </c>
      <c r="P433" s="7"/>
      <c r="Q433" s="7" t="b">
        <f t="shared" si="40"/>
        <v>1</v>
      </c>
      <c r="R433" s="7"/>
      <c r="S433" s="11">
        <f t="shared" si="41"/>
        <v>0</v>
      </c>
      <c r="T433" s="65" t="s">
        <v>4038</v>
      </c>
    </row>
    <row r="434" spans="1:20" hidden="1" x14ac:dyDescent="0.25">
      <c r="A434" s="7">
        <v>432</v>
      </c>
      <c r="B434" s="7" t="str">
        <f t="shared" si="36"/>
        <v>129015015</v>
      </c>
      <c r="C434" s="9">
        <v>129015015</v>
      </c>
      <c r="D434" s="9" t="s">
        <v>2395</v>
      </c>
      <c r="E434" s="9" t="s">
        <v>33</v>
      </c>
      <c r="F434" s="7" t="s">
        <v>141</v>
      </c>
      <c r="G434" s="46">
        <v>0.09</v>
      </c>
      <c r="H434" s="11">
        <v>14</v>
      </c>
      <c r="I434" s="11">
        <v>14</v>
      </c>
      <c r="J434" s="11">
        <f>VLOOKUP(B434,'[1]Jan''24 (3)'!$G$4:$T$2414,14,0)</f>
        <v>1.26</v>
      </c>
      <c r="K434" s="11">
        <f t="shared" si="37"/>
        <v>-12.74</v>
      </c>
      <c r="L434" s="11" t="b">
        <f t="shared" si="38"/>
        <v>0</v>
      </c>
      <c r="M434" s="11" t="b">
        <f t="shared" si="39"/>
        <v>0</v>
      </c>
      <c r="N434" s="8">
        <v>45309</v>
      </c>
      <c r="O434" s="8" t="s">
        <v>3877</v>
      </c>
      <c r="P434" s="7"/>
      <c r="Q434" s="7" t="b">
        <f t="shared" si="40"/>
        <v>1</v>
      </c>
      <c r="R434" s="7"/>
      <c r="S434" s="11">
        <f t="shared" si="41"/>
        <v>0</v>
      </c>
      <c r="T434" s="9"/>
    </row>
    <row r="435" spans="1:20" hidden="1" x14ac:dyDescent="0.25">
      <c r="A435" s="7">
        <v>433</v>
      </c>
      <c r="B435" s="7" t="str">
        <f t="shared" si="36"/>
        <v>243303R</v>
      </c>
      <c r="C435" s="9" t="s">
        <v>495</v>
      </c>
      <c r="D435" s="9" t="s">
        <v>2396</v>
      </c>
      <c r="E435" s="9" t="s">
        <v>33</v>
      </c>
      <c r="F435" s="7" t="s">
        <v>141</v>
      </c>
      <c r="G435" s="46">
        <v>1.48</v>
      </c>
      <c r="H435" s="11">
        <v>3</v>
      </c>
      <c r="I435" s="11">
        <v>3</v>
      </c>
      <c r="J435" s="11">
        <f>VLOOKUP(B435,'[1]Jan''24 (3)'!$G$4:$T$2414,14,0)</f>
        <v>4.4399999999999995</v>
      </c>
      <c r="K435" s="11">
        <f t="shared" si="37"/>
        <v>1.4399999999999995</v>
      </c>
      <c r="L435" s="11" t="b">
        <f t="shared" si="38"/>
        <v>0</v>
      </c>
      <c r="M435" s="11" t="b">
        <f t="shared" si="39"/>
        <v>0</v>
      </c>
      <c r="N435" s="8">
        <v>45308</v>
      </c>
      <c r="O435" s="8" t="s">
        <v>3877</v>
      </c>
      <c r="P435" s="7"/>
      <c r="Q435" s="7" t="b">
        <f t="shared" si="40"/>
        <v>1</v>
      </c>
      <c r="R435" s="7"/>
      <c r="S435" s="11">
        <f t="shared" si="41"/>
        <v>0</v>
      </c>
      <c r="T435" s="9" t="s">
        <v>3882</v>
      </c>
    </row>
    <row r="436" spans="1:20" hidden="1" x14ac:dyDescent="0.25">
      <c r="A436" s="7">
        <v>434</v>
      </c>
      <c r="B436" s="7" t="str">
        <f t="shared" si="36"/>
        <v>B073853</v>
      </c>
      <c r="C436" s="9" t="s">
        <v>496</v>
      </c>
      <c r="D436" s="9" t="s">
        <v>2397</v>
      </c>
      <c r="E436" s="9" t="s">
        <v>33</v>
      </c>
      <c r="F436" s="7" t="s">
        <v>141</v>
      </c>
      <c r="G436" s="46">
        <v>1.21</v>
      </c>
      <c r="H436" s="11">
        <v>11</v>
      </c>
      <c r="I436" s="11">
        <v>11</v>
      </c>
      <c r="J436" s="11">
        <f>VLOOKUP(B436,'[1]Jan''24 (3)'!$G$4:$T$2414,14,0)</f>
        <v>13.309999999999999</v>
      </c>
      <c r="K436" s="11">
        <f t="shared" si="37"/>
        <v>2.3099999999999987</v>
      </c>
      <c r="L436" s="11" t="b">
        <f t="shared" si="38"/>
        <v>0</v>
      </c>
      <c r="M436" s="11" t="b">
        <f t="shared" si="39"/>
        <v>0</v>
      </c>
      <c r="N436" s="8">
        <v>45310</v>
      </c>
      <c r="O436" s="8" t="s">
        <v>3873</v>
      </c>
      <c r="P436" s="7"/>
      <c r="Q436" s="7" t="b">
        <f t="shared" si="40"/>
        <v>1</v>
      </c>
      <c r="R436" s="7"/>
      <c r="S436" s="11">
        <f t="shared" si="41"/>
        <v>0</v>
      </c>
      <c r="T436" s="9"/>
    </row>
    <row r="437" spans="1:20" hidden="1" x14ac:dyDescent="0.25">
      <c r="A437" s="7">
        <v>435</v>
      </c>
      <c r="B437" s="7" t="str">
        <f t="shared" si="36"/>
        <v>B074905</v>
      </c>
      <c r="C437" s="9" t="s">
        <v>497</v>
      </c>
      <c r="D437" s="9" t="s">
        <v>2398</v>
      </c>
      <c r="E437" s="9" t="s">
        <v>33</v>
      </c>
      <c r="F437" s="7" t="s">
        <v>141</v>
      </c>
      <c r="G437" s="46">
        <v>1.26</v>
      </c>
      <c r="H437" s="11">
        <v>11</v>
      </c>
      <c r="I437" s="11">
        <v>11</v>
      </c>
      <c r="J437" s="11">
        <f>VLOOKUP(B437,'[1]Jan''24 (3)'!$G$4:$T$2414,14,0)</f>
        <v>13.86</v>
      </c>
      <c r="K437" s="11">
        <f t="shared" si="37"/>
        <v>2.8599999999999994</v>
      </c>
      <c r="L437" s="11" t="b">
        <f t="shared" si="38"/>
        <v>0</v>
      </c>
      <c r="M437" s="11" t="b">
        <f t="shared" si="39"/>
        <v>0</v>
      </c>
      <c r="N437" s="8">
        <v>45309</v>
      </c>
      <c r="O437" s="8" t="s">
        <v>3873</v>
      </c>
      <c r="P437" s="7"/>
      <c r="Q437" s="7" t="b">
        <f t="shared" si="40"/>
        <v>1</v>
      </c>
      <c r="R437" s="7"/>
      <c r="S437" s="11">
        <f t="shared" si="41"/>
        <v>0</v>
      </c>
      <c r="T437" s="9"/>
    </row>
    <row r="438" spans="1:20" hidden="1" x14ac:dyDescent="0.25">
      <c r="A438" s="7">
        <v>436</v>
      </c>
      <c r="B438" s="7" t="str">
        <f t="shared" si="36"/>
        <v>587963</v>
      </c>
      <c r="C438" s="9">
        <v>587963</v>
      </c>
      <c r="D438" s="9" t="s">
        <v>2399</v>
      </c>
      <c r="E438" s="9" t="s">
        <v>33</v>
      </c>
      <c r="F438" s="7" t="s">
        <v>141</v>
      </c>
      <c r="G438" s="46">
        <v>29.33</v>
      </c>
      <c r="H438" s="11">
        <v>4</v>
      </c>
      <c r="I438" s="11">
        <v>4</v>
      </c>
      <c r="J438" s="11">
        <f>VLOOKUP(B438,'[1]Jan''24 (3)'!$G$4:$T$2414,14,0)</f>
        <v>117.32</v>
      </c>
      <c r="K438" s="11">
        <f t="shared" si="37"/>
        <v>113.32</v>
      </c>
      <c r="L438" s="11" t="b">
        <f t="shared" si="38"/>
        <v>0</v>
      </c>
      <c r="M438" s="11" t="b">
        <f t="shared" si="39"/>
        <v>0</v>
      </c>
      <c r="N438" s="8">
        <v>45314</v>
      </c>
      <c r="O438" s="8" t="s">
        <v>3877</v>
      </c>
      <c r="P438" s="7"/>
      <c r="Q438" s="7" t="b">
        <f t="shared" si="40"/>
        <v>1</v>
      </c>
      <c r="R438" s="7"/>
      <c r="S438" s="11">
        <f t="shared" si="41"/>
        <v>0</v>
      </c>
      <c r="T438" s="9"/>
    </row>
    <row r="439" spans="1:20" hidden="1" x14ac:dyDescent="0.25">
      <c r="A439" s="7">
        <v>437</v>
      </c>
      <c r="B439" s="7" t="str">
        <f t="shared" si="36"/>
        <v>109012P</v>
      </c>
      <c r="C439" s="9" t="s">
        <v>498</v>
      </c>
      <c r="D439" s="9" t="s">
        <v>2400</v>
      </c>
      <c r="E439" s="9" t="s">
        <v>33</v>
      </c>
      <c r="F439" s="7" t="s">
        <v>141</v>
      </c>
      <c r="G439" s="46">
        <v>4.0199999999999996</v>
      </c>
      <c r="H439" s="11">
        <v>17</v>
      </c>
      <c r="I439" s="11">
        <v>17</v>
      </c>
      <c r="J439" s="11">
        <f>VLOOKUP(B439,'[1]Jan''24 (3)'!$G$4:$T$2414,14,0)</f>
        <v>68.339999999999989</v>
      </c>
      <c r="K439" s="11">
        <f t="shared" si="37"/>
        <v>51.339999999999989</v>
      </c>
      <c r="L439" s="11" t="b">
        <f t="shared" si="38"/>
        <v>0</v>
      </c>
      <c r="M439" s="11" t="b">
        <f t="shared" si="39"/>
        <v>0</v>
      </c>
      <c r="N439" s="8">
        <v>45310</v>
      </c>
      <c r="O439" s="8" t="s">
        <v>3877</v>
      </c>
      <c r="P439" s="7"/>
      <c r="Q439" s="7" t="b">
        <f t="shared" si="40"/>
        <v>1</v>
      </c>
      <c r="R439" s="7"/>
      <c r="S439" s="11">
        <f t="shared" si="41"/>
        <v>0</v>
      </c>
      <c r="T439" s="9"/>
    </row>
    <row r="440" spans="1:20" hidden="1" x14ac:dyDescent="0.25">
      <c r="A440" s="7">
        <v>438</v>
      </c>
      <c r="B440" s="7" t="str">
        <f t="shared" si="36"/>
        <v>B002551</v>
      </c>
      <c r="C440" s="9" t="s">
        <v>499</v>
      </c>
      <c r="D440" s="9" t="s">
        <v>2401</v>
      </c>
      <c r="E440" s="9" t="s">
        <v>33</v>
      </c>
      <c r="F440" s="7" t="s">
        <v>141</v>
      </c>
      <c r="G440" s="46">
        <v>21.74</v>
      </c>
      <c r="H440" s="11">
        <v>4</v>
      </c>
      <c r="I440" s="11">
        <v>4</v>
      </c>
      <c r="J440" s="11">
        <f>VLOOKUP(B440,'[1]Jan''24 (3)'!$G$4:$T$2414,14,0)</f>
        <v>86.96</v>
      </c>
      <c r="K440" s="11">
        <f t="shared" si="37"/>
        <v>82.96</v>
      </c>
      <c r="L440" s="11" t="b">
        <f t="shared" si="38"/>
        <v>0</v>
      </c>
      <c r="M440" s="11" t="b">
        <f t="shared" si="39"/>
        <v>0</v>
      </c>
      <c r="N440" s="8">
        <v>45314</v>
      </c>
      <c r="O440" s="8" t="s">
        <v>3873</v>
      </c>
      <c r="P440" s="7"/>
      <c r="Q440" s="7" t="b">
        <f t="shared" si="40"/>
        <v>1</v>
      </c>
      <c r="R440" s="7"/>
      <c r="S440" s="11">
        <f t="shared" si="41"/>
        <v>0</v>
      </c>
      <c r="T440" s="9"/>
    </row>
    <row r="441" spans="1:20" hidden="1" x14ac:dyDescent="0.25">
      <c r="A441" s="7">
        <v>439</v>
      </c>
      <c r="B441" s="7" t="str">
        <f t="shared" si="36"/>
        <v>30072</v>
      </c>
      <c r="C441" s="9">
        <v>30072</v>
      </c>
      <c r="D441" s="9" t="s">
        <v>2402</v>
      </c>
      <c r="E441" s="9" t="s">
        <v>33</v>
      </c>
      <c r="F441" s="7" t="s">
        <v>141</v>
      </c>
      <c r="G441" s="46">
        <v>0.12</v>
      </c>
      <c r="H441" s="11">
        <v>10</v>
      </c>
      <c r="I441" s="11">
        <v>10</v>
      </c>
      <c r="J441" s="11">
        <f>VLOOKUP(B441,'[1]Jan''24 (3)'!$G$4:$T$2414,14,0)</f>
        <v>1.2</v>
      </c>
      <c r="K441" s="11">
        <f t="shared" si="37"/>
        <v>-8.8000000000000007</v>
      </c>
      <c r="L441" s="11" t="b">
        <f t="shared" si="38"/>
        <v>0</v>
      </c>
      <c r="M441" s="11" t="b">
        <f t="shared" si="39"/>
        <v>0</v>
      </c>
      <c r="N441" s="8">
        <v>45309</v>
      </c>
      <c r="O441" s="8" t="s">
        <v>3877</v>
      </c>
      <c r="P441" s="7"/>
      <c r="Q441" s="7" t="b">
        <f t="shared" si="40"/>
        <v>1</v>
      </c>
      <c r="R441" s="7"/>
      <c r="S441" s="11">
        <f t="shared" si="41"/>
        <v>0</v>
      </c>
      <c r="T441" s="9"/>
    </row>
    <row r="442" spans="1:20" hidden="1" x14ac:dyDescent="0.25">
      <c r="A442" s="7">
        <v>440</v>
      </c>
      <c r="B442" s="7" t="str">
        <f t="shared" si="36"/>
        <v>B073815</v>
      </c>
      <c r="C442" s="9" t="s">
        <v>88</v>
      </c>
      <c r="D442" s="9" t="s">
        <v>89</v>
      </c>
      <c r="E442" s="9" t="s">
        <v>33</v>
      </c>
      <c r="F442" s="7" t="s">
        <v>141</v>
      </c>
      <c r="G442" s="46">
        <v>1.07</v>
      </c>
      <c r="H442" s="11">
        <f>82-1</f>
        <v>81</v>
      </c>
      <c r="I442" s="11">
        <v>81</v>
      </c>
      <c r="J442" s="11">
        <f>VLOOKUP(B442,'[1]Jan''24 (3)'!$G$4:$T$2414,14,0)</f>
        <v>86.67</v>
      </c>
      <c r="K442" s="11">
        <f t="shared" si="37"/>
        <v>5.6700000000000017</v>
      </c>
      <c r="L442" s="11" t="b">
        <f t="shared" si="38"/>
        <v>0</v>
      </c>
      <c r="M442" s="11" t="b">
        <f t="shared" si="39"/>
        <v>0</v>
      </c>
      <c r="N442" s="8">
        <v>45308</v>
      </c>
      <c r="O442" s="8" t="s">
        <v>3873</v>
      </c>
      <c r="P442" s="7"/>
      <c r="Q442" s="7" t="b">
        <f t="shared" si="40"/>
        <v>1</v>
      </c>
      <c r="R442" s="7"/>
      <c r="S442" s="11">
        <f t="shared" si="41"/>
        <v>0</v>
      </c>
      <c r="T442" s="9" t="s">
        <v>3943</v>
      </c>
    </row>
    <row r="443" spans="1:20" hidden="1" x14ac:dyDescent="0.25">
      <c r="A443" s="7">
        <v>441</v>
      </c>
      <c r="B443" s="7" t="str">
        <f t="shared" si="36"/>
        <v>B073816</v>
      </c>
      <c r="C443" s="9" t="s">
        <v>90</v>
      </c>
      <c r="D443" s="9" t="s">
        <v>91</v>
      </c>
      <c r="E443" s="9" t="s">
        <v>33</v>
      </c>
      <c r="F443" s="7" t="s">
        <v>141</v>
      </c>
      <c r="G443" s="46">
        <v>1.07</v>
      </c>
      <c r="H443" s="11">
        <f>86-1</f>
        <v>85</v>
      </c>
      <c r="I443" s="11">
        <f>85</f>
        <v>85</v>
      </c>
      <c r="J443" s="11">
        <f>VLOOKUP(B443,'[1]Jan''24 (3)'!$G$4:$T$2414,14,0)</f>
        <v>90.95</v>
      </c>
      <c r="K443" s="11">
        <f t="shared" si="37"/>
        <v>5.9500000000000028</v>
      </c>
      <c r="L443" s="11" t="b">
        <f t="shared" si="38"/>
        <v>0</v>
      </c>
      <c r="M443" s="11" t="b">
        <f t="shared" si="39"/>
        <v>0</v>
      </c>
      <c r="N443" s="8">
        <v>45308</v>
      </c>
      <c r="O443" s="8" t="s">
        <v>3877</v>
      </c>
      <c r="P443" s="7"/>
      <c r="Q443" s="7" t="b">
        <f t="shared" si="40"/>
        <v>1</v>
      </c>
      <c r="R443" s="7"/>
      <c r="S443" s="11">
        <f t="shared" si="41"/>
        <v>0</v>
      </c>
      <c r="T443" s="9" t="s">
        <v>3943</v>
      </c>
    </row>
    <row r="444" spans="1:20" hidden="1" x14ac:dyDescent="0.25">
      <c r="A444" s="7">
        <v>442</v>
      </c>
      <c r="B444" s="7" t="str">
        <f t="shared" si="36"/>
        <v>4-00-8RP</v>
      </c>
      <c r="C444" s="9" t="s">
        <v>500</v>
      </c>
      <c r="D444" s="9" t="s">
        <v>2403</v>
      </c>
      <c r="E444" s="9" t="s">
        <v>33</v>
      </c>
      <c r="F444" s="7" t="s">
        <v>141</v>
      </c>
      <c r="G444" s="46">
        <v>0.89</v>
      </c>
      <c r="H444" s="11">
        <v>1</v>
      </c>
      <c r="I444" s="11">
        <v>1</v>
      </c>
      <c r="J444" s="11">
        <f>VLOOKUP(B444,'[1]Jan''24 (3)'!$G$4:$T$2414,14,0)</f>
        <v>0.89</v>
      </c>
      <c r="K444" s="11">
        <f t="shared" si="37"/>
        <v>-0.10999999999999999</v>
      </c>
      <c r="L444" s="11" t="b">
        <f t="shared" si="38"/>
        <v>0</v>
      </c>
      <c r="M444" s="11" t="b">
        <f t="shared" si="39"/>
        <v>0</v>
      </c>
      <c r="N444" s="8">
        <v>45320</v>
      </c>
      <c r="O444" s="8" t="s">
        <v>3873</v>
      </c>
      <c r="P444" s="7"/>
      <c r="Q444" s="7" t="b">
        <f t="shared" si="40"/>
        <v>1</v>
      </c>
      <c r="R444" s="7"/>
      <c r="S444" s="11">
        <f t="shared" si="41"/>
        <v>0</v>
      </c>
      <c r="T444" s="9"/>
    </row>
    <row r="445" spans="1:20" hidden="1" x14ac:dyDescent="0.25">
      <c r="A445" s="7">
        <v>443</v>
      </c>
      <c r="B445" s="7" t="str">
        <f t="shared" si="36"/>
        <v>644839R</v>
      </c>
      <c r="C445" s="9" t="s">
        <v>230</v>
      </c>
      <c r="D445" s="9" t="s">
        <v>236</v>
      </c>
      <c r="E445" s="9" t="s">
        <v>33</v>
      </c>
      <c r="F445" s="7" t="s">
        <v>141</v>
      </c>
      <c r="G445" s="46">
        <v>0.79</v>
      </c>
      <c r="H445" s="11">
        <v>1</v>
      </c>
      <c r="I445" s="11">
        <v>1</v>
      </c>
      <c r="J445" s="11">
        <f>VLOOKUP(B445,'[1]Jan''24 (3)'!$G$4:$T$2414,14,0)</f>
        <v>0.79</v>
      </c>
      <c r="K445" s="11">
        <f t="shared" si="37"/>
        <v>-0.20999999999999996</v>
      </c>
      <c r="L445" s="11" t="b">
        <f t="shared" si="38"/>
        <v>0</v>
      </c>
      <c r="M445" s="11" t="b">
        <f t="shared" si="39"/>
        <v>0</v>
      </c>
      <c r="N445" s="8">
        <v>45309</v>
      </c>
      <c r="O445" s="8" t="s">
        <v>3873</v>
      </c>
      <c r="P445" s="7"/>
      <c r="Q445" s="7" t="b">
        <f t="shared" si="40"/>
        <v>1</v>
      </c>
      <c r="R445" s="7"/>
      <c r="S445" s="11">
        <f t="shared" si="41"/>
        <v>0</v>
      </c>
      <c r="T445" s="9"/>
    </row>
    <row r="446" spans="1:20" hidden="1" x14ac:dyDescent="0.25">
      <c r="A446" s="7">
        <v>444</v>
      </c>
      <c r="B446" s="7" t="str">
        <f t="shared" si="36"/>
        <v>644837R</v>
      </c>
      <c r="C446" s="9" t="s">
        <v>501</v>
      </c>
      <c r="D446" s="9" t="s">
        <v>2404</v>
      </c>
      <c r="E446" s="9" t="s">
        <v>33</v>
      </c>
      <c r="F446" s="7" t="s">
        <v>141</v>
      </c>
      <c r="G446" s="46">
        <v>5.64</v>
      </c>
      <c r="H446" s="11">
        <v>2</v>
      </c>
      <c r="I446" s="11">
        <v>2</v>
      </c>
      <c r="J446" s="11">
        <f>VLOOKUP(B446,'[1]Jan''24 (3)'!$G$4:$T$2414,14,0)</f>
        <v>11.28</v>
      </c>
      <c r="K446" s="11">
        <f t="shared" si="37"/>
        <v>9.2799999999999994</v>
      </c>
      <c r="L446" s="11" t="b">
        <f t="shared" si="38"/>
        <v>0</v>
      </c>
      <c r="M446" s="11" t="b">
        <f t="shared" si="39"/>
        <v>0</v>
      </c>
      <c r="N446" s="8">
        <v>45309</v>
      </c>
      <c r="O446" s="8" t="s">
        <v>3873</v>
      </c>
      <c r="P446" s="7"/>
      <c r="Q446" s="7" t="b">
        <f t="shared" si="40"/>
        <v>1</v>
      </c>
      <c r="R446" s="7"/>
      <c r="S446" s="11">
        <f t="shared" si="41"/>
        <v>0</v>
      </c>
      <c r="T446" s="9"/>
    </row>
    <row r="447" spans="1:20" hidden="1" x14ac:dyDescent="0.25">
      <c r="A447" s="7">
        <v>445</v>
      </c>
      <c r="B447" s="7" t="str">
        <f t="shared" si="36"/>
        <v>B019214 </v>
      </c>
      <c r="C447" s="9" t="s">
        <v>502</v>
      </c>
      <c r="D447" s="9" t="s">
        <v>2405</v>
      </c>
      <c r="E447" s="9" t="s">
        <v>33</v>
      </c>
      <c r="F447" s="7" t="s">
        <v>141</v>
      </c>
      <c r="G447" s="46">
        <v>13.7</v>
      </c>
      <c r="H447" s="11">
        <v>4</v>
      </c>
      <c r="I447" s="11">
        <v>4</v>
      </c>
      <c r="J447" s="11">
        <f>VLOOKUP(B447,'[1]Jan''24 (3)'!$G$4:$T$2414,14,0)</f>
        <v>54.8</v>
      </c>
      <c r="K447" s="11">
        <f t="shared" si="37"/>
        <v>50.8</v>
      </c>
      <c r="L447" s="11" t="b">
        <f t="shared" si="38"/>
        <v>0</v>
      </c>
      <c r="M447" s="11" t="b">
        <f t="shared" si="39"/>
        <v>0</v>
      </c>
      <c r="N447" s="8">
        <v>45308</v>
      </c>
      <c r="O447" s="8" t="s">
        <v>3873</v>
      </c>
      <c r="P447" s="7"/>
      <c r="Q447" s="7" t="b">
        <f t="shared" si="40"/>
        <v>1</v>
      </c>
      <c r="R447" s="7"/>
      <c r="S447" s="11">
        <f t="shared" si="41"/>
        <v>0</v>
      </c>
      <c r="T447" s="9"/>
    </row>
    <row r="448" spans="1:20" hidden="1" x14ac:dyDescent="0.25">
      <c r="A448" s="7">
        <v>446</v>
      </c>
      <c r="B448" s="7" t="str">
        <f t="shared" si="36"/>
        <v>112867R </v>
      </c>
      <c r="C448" s="9" t="s">
        <v>503</v>
      </c>
      <c r="D448" s="9" t="s">
        <v>2406</v>
      </c>
      <c r="E448" s="9" t="s">
        <v>33</v>
      </c>
      <c r="F448" s="7" t="s">
        <v>141</v>
      </c>
      <c r="G448" s="46">
        <v>0.61</v>
      </c>
      <c r="H448" s="11">
        <v>8</v>
      </c>
      <c r="I448" s="11">
        <v>8</v>
      </c>
      <c r="J448" s="11">
        <f>VLOOKUP(B448,'[1]Jan''24 (3)'!$G$4:$T$2414,14,0)</f>
        <v>4.88</v>
      </c>
      <c r="K448" s="11">
        <f t="shared" si="37"/>
        <v>-3.12</v>
      </c>
      <c r="L448" s="11" t="b">
        <f t="shared" si="38"/>
        <v>0</v>
      </c>
      <c r="M448" s="11" t="b">
        <f t="shared" si="39"/>
        <v>0</v>
      </c>
      <c r="N448" s="8">
        <v>45309</v>
      </c>
      <c r="O448" s="8" t="s">
        <v>3877</v>
      </c>
      <c r="P448" s="7"/>
      <c r="Q448" s="7" t="b">
        <f t="shared" si="40"/>
        <v>1</v>
      </c>
      <c r="R448" s="7"/>
      <c r="S448" s="11">
        <f t="shared" si="41"/>
        <v>0</v>
      </c>
      <c r="T448" s="9"/>
    </row>
    <row r="449" spans="1:21" hidden="1" x14ac:dyDescent="0.25">
      <c r="A449" s="7">
        <v>447</v>
      </c>
      <c r="B449" s="7" t="str">
        <f t="shared" si="36"/>
        <v>B023940 </v>
      </c>
      <c r="C449" s="9" t="s">
        <v>504</v>
      </c>
      <c r="D449" s="9" t="s">
        <v>2407</v>
      </c>
      <c r="E449" s="9" t="s">
        <v>33</v>
      </c>
      <c r="F449" s="7" t="s">
        <v>141</v>
      </c>
      <c r="G449" s="46">
        <v>6.6</v>
      </c>
      <c r="H449" s="11">
        <v>5</v>
      </c>
      <c r="I449" s="11">
        <v>5</v>
      </c>
      <c r="J449" s="11">
        <f>VLOOKUP(B449,'[1]Jan''24 (3)'!$G$4:$T$2414,14,0)</f>
        <v>33</v>
      </c>
      <c r="K449" s="11">
        <f t="shared" si="37"/>
        <v>28</v>
      </c>
      <c r="L449" s="11" t="b">
        <f t="shared" si="38"/>
        <v>0</v>
      </c>
      <c r="M449" s="11" t="b">
        <f t="shared" si="39"/>
        <v>0</v>
      </c>
      <c r="N449" s="8">
        <v>45310</v>
      </c>
      <c r="O449" s="8" t="s">
        <v>3873</v>
      </c>
      <c r="P449" s="7"/>
      <c r="Q449" s="7" t="b">
        <f t="shared" si="40"/>
        <v>1</v>
      </c>
      <c r="R449" s="7"/>
      <c r="S449" s="11">
        <f t="shared" si="41"/>
        <v>0</v>
      </c>
      <c r="T449" s="9"/>
    </row>
    <row r="450" spans="1:21" hidden="1" x14ac:dyDescent="0.25">
      <c r="A450" s="7">
        <v>448</v>
      </c>
      <c r="B450" s="7" t="str">
        <f t="shared" si="36"/>
        <v>111498</v>
      </c>
      <c r="C450" s="9">
        <v>111498</v>
      </c>
      <c r="D450" s="9" t="s">
        <v>2408</v>
      </c>
      <c r="E450" s="9" t="s">
        <v>33</v>
      </c>
      <c r="F450" s="7" t="s">
        <v>141</v>
      </c>
      <c r="G450" s="46">
        <v>2.89</v>
      </c>
      <c r="H450" s="11">
        <v>5</v>
      </c>
      <c r="I450" s="11">
        <v>5</v>
      </c>
      <c r="J450" s="11">
        <f>VLOOKUP(B450,'[1]Jan''24 (3)'!$G$4:$T$2414,14,0)</f>
        <v>14.450000000000001</v>
      </c>
      <c r="K450" s="11">
        <f t="shared" si="37"/>
        <v>9.4500000000000011</v>
      </c>
      <c r="L450" s="11" t="b">
        <f t="shared" si="38"/>
        <v>0</v>
      </c>
      <c r="M450" s="11" t="b">
        <f t="shared" si="39"/>
        <v>0</v>
      </c>
      <c r="N450" s="8">
        <v>45309</v>
      </c>
      <c r="O450" s="8" t="s">
        <v>3873</v>
      </c>
      <c r="P450" s="7"/>
      <c r="Q450" s="7" t="b">
        <f t="shared" si="40"/>
        <v>1</v>
      </c>
      <c r="R450" s="7"/>
      <c r="S450" s="11">
        <f t="shared" si="41"/>
        <v>0</v>
      </c>
      <c r="T450" s="9"/>
    </row>
    <row r="451" spans="1:21" hidden="1" x14ac:dyDescent="0.25">
      <c r="A451" s="7">
        <v>449</v>
      </c>
      <c r="B451" s="7" t="str">
        <f t="shared" si="36"/>
        <v>15594</v>
      </c>
      <c r="C451" s="9">
        <v>15594</v>
      </c>
      <c r="D451" s="9" t="s">
        <v>2409</v>
      </c>
      <c r="E451" s="9" t="s">
        <v>33</v>
      </c>
      <c r="F451" s="7" t="s">
        <v>141</v>
      </c>
      <c r="G451" s="46">
        <v>0.31</v>
      </c>
      <c r="H451" s="11">
        <v>1</v>
      </c>
      <c r="I451" s="11">
        <v>1</v>
      </c>
      <c r="J451" s="11">
        <f>VLOOKUP(B451,'[1]Jan''24 (3)'!$G$4:$T$2414,14,0)</f>
        <v>0.31</v>
      </c>
      <c r="K451" s="11">
        <f t="shared" si="37"/>
        <v>-0.69</v>
      </c>
      <c r="L451" s="11" t="b">
        <f t="shared" si="38"/>
        <v>0</v>
      </c>
      <c r="M451" s="11" t="b">
        <f t="shared" si="39"/>
        <v>0</v>
      </c>
      <c r="N451" s="8">
        <v>45309</v>
      </c>
      <c r="O451" s="8" t="s">
        <v>3877</v>
      </c>
      <c r="P451" s="7"/>
      <c r="Q451" s="7" t="b">
        <f t="shared" si="40"/>
        <v>1</v>
      </c>
      <c r="R451" s="7"/>
      <c r="S451" s="11">
        <f t="shared" si="41"/>
        <v>0</v>
      </c>
      <c r="T451" s="9"/>
    </row>
    <row r="452" spans="1:21" hidden="1" x14ac:dyDescent="0.25">
      <c r="A452" s="7">
        <v>450</v>
      </c>
      <c r="B452" s="7" t="str">
        <f t="shared" ref="B452:B515" si="42">TRIM(C452)</f>
        <v>12790</v>
      </c>
      <c r="C452" s="9">
        <v>12790</v>
      </c>
      <c r="D452" s="9" t="s">
        <v>2252</v>
      </c>
      <c r="E452" s="9" t="s">
        <v>33</v>
      </c>
      <c r="F452" s="7" t="s">
        <v>141</v>
      </c>
      <c r="G452" s="46">
        <v>0.06</v>
      </c>
      <c r="H452" s="11">
        <v>50</v>
      </c>
      <c r="I452" s="11">
        <f>50</f>
        <v>50</v>
      </c>
      <c r="J452" s="11">
        <f>VLOOKUP(B452,'[1]Jan''24 (3)'!$G$4:$T$2414,14,0)</f>
        <v>3</v>
      </c>
      <c r="K452" s="11">
        <f t="shared" ref="K452:K515" si="43">J452-I452</f>
        <v>-47</v>
      </c>
      <c r="L452" s="11" t="b">
        <f t="shared" ref="L452:L515" si="44">J452=I452</f>
        <v>0</v>
      </c>
      <c r="M452" s="11" t="b">
        <f t="shared" ref="M452:M515" si="45">I452=L452</f>
        <v>0</v>
      </c>
      <c r="N452" s="8">
        <v>45309</v>
      </c>
      <c r="O452" s="8" t="s">
        <v>3877</v>
      </c>
      <c r="P452" s="7"/>
      <c r="Q452" s="7" t="b">
        <f t="shared" ref="Q452:Q515" si="46">H452=I452</f>
        <v>1</v>
      </c>
      <c r="R452" s="7"/>
      <c r="S452" s="11">
        <f t="shared" ref="S452:S515" si="47">H452-I452</f>
        <v>0</v>
      </c>
      <c r="T452" s="9"/>
    </row>
    <row r="453" spans="1:21" hidden="1" x14ac:dyDescent="0.25">
      <c r="A453" s="7">
        <v>451</v>
      </c>
      <c r="B453" s="7" t="str">
        <f t="shared" si="42"/>
        <v>17702</v>
      </c>
      <c r="C453" s="9">
        <v>17702</v>
      </c>
      <c r="D453" s="9" t="s">
        <v>2410</v>
      </c>
      <c r="E453" s="9" t="s">
        <v>33</v>
      </c>
      <c r="F453" s="7" t="s">
        <v>141</v>
      </c>
      <c r="G453" s="46">
        <v>0.1</v>
      </c>
      <c r="H453" s="11">
        <v>30</v>
      </c>
      <c r="I453" s="11">
        <v>30</v>
      </c>
      <c r="J453" s="11">
        <f>VLOOKUP(B453,'[1]Jan''24 (3)'!$G$4:$T$2414,14,0)</f>
        <v>3</v>
      </c>
      <c r="K453" s="11">
        <f t="shared" si="43"/>
        <v>-27</v>
      </c>
      <c r="L453" s="11" t="b">
        <f t="shared" si="44"/>
        <v>0</v>
      </c>
      <c r="M453" s="11" t="b">
        <f t="shared" si="45"/>
        <v>0</v>
      </c>
      <c r="N453" s="8">
        <v>45309</v>
      </c>
      <c r="O453" s="8" t="s">
        <v>3877</v>
      </c>
      <c r="P453" s="7"/>
      <c r="Q453" s="7" t="b">
        <f t="shared" si="46"/>
        <v>1</v>
      </c>
      <c r="R453" s="7"/>
      <c r="S453" s="11">
        <f t="shared" si="47"/>
        <v>0</v>
      </c>
      <c r="T453" s="9"/>
    </row>
    <row r="454" spans="1:21" hidden="1" x14ac:dyDescent="0.25">
      <c r="A454" s="7">
        <v>452</v>
      </c>
      <c r="B454" s="7" t="str">
        <f t="shared" si="42"/>
        <v>108356</v>
      </c>
      <c r="C454" s="9">
        <v>108356</v>
      </c>
      <c r="D454" s="9" t="s">
        <v>2411</v>
      </c>
      <c r="E454" s="9" t="s">
        <v>33</v>
      </c>
      <c r="F454" s="7" t="s">
        <v>141</v>
      </c>
      <c r="G454" s="46">
        <v>0.13</v>
      </c>
      <c r="H454" s="11">
        <v>9</v>
      </c>
      <c r="I454" s="11">
        <v>9</v>
      </c>
      <c r="J454" s="11">
        <f>VLOOKUP(B454,'[1]Jan''24 (3)'!$G$4:$T$2414,14,0)</f>
        <v>1.17</v>
      </c>
      <c r="K454" s="11">
        <f t="shared" si="43"/>
        <v>-7.83</v>
      </c>
      <c r="L454" s="11" t="b">
        <f t="shared" si="44"/>
        <v>0</v>
      </c>
      <c r="M454" s="11" t="b">
        <f t="shared" si="45"/>
        <v>0</v>
      </c>
      <c r="N454" s="8">
        <v>45309</v>
      </c>
      <c r="O454" s="8" t="s">
        <v>3877</v>
      </c>
      <c r="P454" s="7"/>
      <c r="Q454" s="7" t="b">
        <f t="shared" si="46"/>
        <v>1</v>
      </c>
      <c r="R454" s="7"/>
      <c r="S454" s="11">
        <f t="shared" si="47"/>
        <v>0</v>
      </c>
      <c r="T454" s="9"/>
    </row>
    <row r="455" spans="1:21" hidden="1" x14ac:dyDescent="0.25">
      <c r="A455" s="7">
        <v>453</v>
      </c>
      <c r="B455" s="7" t="str">
        <f t="shared" si="42"/>
        <v>111356</v>
      </c>
      <c r="C455" s="9">
        <v>111356</v>
      </c>
      <c r="D455" s="9" t="s">
        <v>125</v>
      </c>
      <c r="E455" s="9" t="s">
        <v>33</v>
      </c>
      <c r="F455" s="7" t="s">
        <v>141</v>
      </c>
      <c r="G455" s="46">
        <v>0.28999999999999998</v>
      </c>
      <c r="H455" s="11">
        <v>9</v>
      </c>
      <c r="I455" s="11">
        <v>9</v>
      </c>
      <c r="J455" s="11">
        <f>VLOOKUP(B455,'[1]Jan''24 (3)'!$G$4:$T$2414,14,0)</f>
        <v>2.61</v>
      </c>
      <c r="K455" s="11">
        <f t="shared" si="43"/>
        <v>-6.3900000000000006</v>
      </c>
      <c r="L455" s="11" t="b">
        <f t="shared" si="44"/>
        <v>0</v>
      </c>
      <c r="M455" s="11" t="b">
        <f t="shared" si="45"/>
        <v>0</v>
      </c>
      <c r="N455" s="8">
        <v>45309</v>
      </c>
      <c r="O455" s="8" t="s">
        <v>3877</v>
      </c>
      <c r="P455" s="7"/>
      <c r="Q455" s="7" t="b">
        <f t="shared" si="46"/>
        <v>1</v>
      </c>
      <c r="R455" s="7"/>
      <c r="S455" s="11">
        <f t="shared" si="47"/>
        <v>0</v>
      </c>
      <c r="T455" s="9"/>
    </row>
    <row r="456" spans="1:21" hidden="1" x14ac:dyDescent="0.25">
      <c r="A456" s="7">
        <v>454</v>
      </c>
      <c r="B456" s="7" t="str">
        <f t="shared" si="42"/>
        <v>115531</v>
      </c>
      <c r="C456" s="9">
        <v>115531</v>
      </c>
      <c r="D456" s="9" t="s">
        <v>2412</v>
      </c>
      <c r="E456" s="9" t="s">
        <v>33</v>
      </c>
      <c r="F456" s="7" t="s">
        <v>141</v>
      </c>
      <c r="G456" s="46">
        <v>0.13</v>
      </c>
      <c r="H456" s="11">
        <v>25</v>
      </c>
      <c r="I456" s="11">
        <v>25</v>
      </c>
      <c r="J456" s="11">
        <f>VLOOKUP(B456,'[1]Jan''24 (3)'!$G$4:$T$2414,14,0)</f>
        <v>3.25</v>
      </c>
      <c r="K456" s="11">
        <f t="shared" si="43"/>
        <v>-21.75</v>
      </c>
      <c r="L456" s="11" t="b">
        <f t="shared" si="44"/>
        <v>0</v>
      </c>
      <c r="M456" s="11" t="b">
        <f t="shared" si="45"/>
        <v>0</v>
      </c>
      <c r="N456" s="8">
        <v>45309</v>
      </c>
      <c r="O456" s="8" t="s">
        <v>3877</v>
      </c>
      <c r="P456" s="7"/>
      <c r="Q456" s="7" t="b">
        <f t="shared" si="46"/>
        <v>1</v>
      </c>
      <c r="R456" s="7"/>
      <c r="S456" s="11">
        <f t="shared" si="47"/>
        <v>0</v>
      </c>
      <c r="T456" s="9"/>
    </row>
    <row r="457" spans="1:21" hidden="1" x14ac:dyDescent="0.25">
      <c r="A457" s="7">
        <v>455</v>
      </c>
      <c r="B457" s="7" t="str">
        <f t="shared" si="42"/>
        <v>117401</v>
      </c>
      <c r="C457" s="9">
        <v>117401</v>
      </c>
      <c r="D457" s="9" t="s">
        <v>2413</v>
      </c>
      <c r="E457" s="9" t="s">
        <v>33</v>
      </c>
      <c r="F457" s="7" t="s">
        <v>141</v>
      </c>
      <c r="G457" s="46">
        <v>0.27</v>
      </c>
      <c r="H457" s="11">
        <v>4</v>
      </c>
      <c r="I457" s="11">
        <v>4</v>
      </c>
      <c r="J457" s="11">
        <f>VLOOKUP(B457,'[1]Jan''24 (3)'!$G$4:$T$2414,14,0)</f>
        <v>1.08</v>
      </c>
      <c r="K457" s="11">
        <f t="shared" si="43"/>
        <v>-2.92</v>
      </c>
      <c r="L457" s="11" t="b">
        <f t="shared" si="44"/>
        <v>0</v>
      </c>
      <c r="M457" s="11" t="b">
        <f t="shared" si="45"/>
        <v>0</v>
      </c>
      <c r="N457" s="8">
        <v>45309</v>
      </c>
      <c r="O457" s="8" t="s">
        <v>3877</v>
      </c>
      <c r="P457" s="7"/>
      <c r="Q457" s="7" t="b">
        <f t="shared" si="46"/>
        <v>1</v>
      </c>
      <c r="R457" s="7"/>
      <c r="S457" s="11">
        <f t="shared" si="47"/>
        <v>0</v>
      </c>
      <c r="T457" s="9"/>
    </row>
    <row r="458" spans="1:21" hidden="1" x14ac:dyDescent="0.25">
      <c r="A458" s="7">
        <v>456</v>
      </c>
      <c r="B458" s="7" t="str">
        <f t="shared" si="42"/>
        <v>117402</v>
      </c>
      <c r="C458" s="9">
        <v>117402</v>
      </c>
      <c r="D458" s="9" t="s">
        <v>35</v>
      </c>
      <c r="E458" s="9" t="s">
        <v>33</v>
      </c>
      <c r="F458" s="7" t="s">
        <v>141</v>
      </c>
      <c r="G458" s="46">
        <v>0.14000000000000001</v>
      </c>
      <c r="H458" s="11">
        <v>25</v>
      </c>
      <c r="I458" s="11">
        <v>25</v>
      </c>
      <c r="J458" s="11">
        <f>VLOOKUP(B458,'[1]Jan''24 (3)'!$G$4:$T$2414,14,0)</f>
        <v>3.5000000000000004</v>
      </c>
      <c r="K458" s="11">
        <f t="shared" si="43"/>
        <v>-21.5</v>
      </c>
      <c r="L458" s="11" t="b">
        <f t="shared" si="44"/>
        <v>0</v>
      </c>
      <c r="M458" s="11" t="b">
        <f t="shared" si="45"/>
        <v>0</v>
      </c>
      <c r="N458" s="8">
        <v>45309</v>
      </c>
      <c r="O458" s="8" t="s">
        <v>3877</v>
      </c>
      <c r="P458" s="7"/>
      <c r="Q458" s="7" t="b">
        <f t="shared" si="46"/>
        <v>1</v>
      </c>
      <c r="R458" s="7"/>
      <c r="S458" s="11">
        <f t="shared" si="47"/>
        <v>0</v>
      </c>
      <c r="T458" s="9"/>
    </row>
    <row r="459" spans="1:21" hidden="1" x14ac:dyDescent="0.25">
      <c r="A459" s="7">
        <v>457</v>
      </c>
      <c r="B459" s="7" t="str">
        <f t="shared" si="42"/>
        <v>132134</v>
      </c>
      <c r="C459" s="9">
        <v>132134</v>
      </c>
      <c r="D459" s="9" t="s">
        <v>2248</v>
      </c>
      <c r="E459" s="9" t="s">
        <v>33</v>
      </c>
      <c r="F459" s="7" t="s">
        <v>141</v>
      </c>
      <c r="G459" s="46">
        <v>0.19</v>
      </c>
      <c r="H459" s="11">
        <v>10</v>
      </c>
      <c r="I459" s="11">
        <v>10</v>
      </c>
      <c r="J459" s="11">
        <f>VLOOKUP(B459,'[1]Jan''24 (3)'!$G$4:$T$2414,14,0)</f>
        <v>1.9</v>
      </c>
      <c r="K459" s="11">
        <f t="shared" si="43"/>
        <v>-8.1</v>
      </c>
      <c r="L459" s="11" t="b">
        <f t="shared" si="44"/>
        <v>0</v>
      </c>
      <c r="M459" s="11" t="b">
        <f t="shared" si="45"/>
        <v>0</v>
      </c>
      <c r="N459" s="8">
        <v>45309</v>
      </c>
      <c r="O459" s="8" t="s">
        <v>3877</v>
      </c>
      <c r="P459" s="7"/>
      <c r="Q459" s="7" t="b">
        <f t="shared" si="46"/>
        <v>1</v>
      </c>
      <c r="R459" s="7"/>
      <c r="S459" s="11">
        <f t="shared" si="47"/>
        <v>0</v>
      </c>
      <c r="T459" s="9"/>
    </row>
    <row r="460" spans="1:21" hidden="1" x14ac:dyDescent="0.25">
      <c r="A460" s="7">
        <v>458</v>
      </c>
      <c r="B460" s="7" t="str">
        <f t="shared" si="42"/>
        <v>150579</v>
      </c>
      <c r="C460" s="9">
        <v>150579</v>
      </c>
      <c r="D460" s="9" t="s">
        <v>2414</v>
      </c>
      <c r="E460" s="9" t="s">
        <v>33</v>
      </c>
      <c r="F460" s="7" t="s">
        <v>141</v>
      </c>
      <c r="G460" s="46">
        <v>0.08</v>
      </c>
      <c r="H460" s="11">
        <v>10</v>
      </c>
      <c r="I460" s="11">
        <v>10</v>
      </c>
      <c r="J460" s="11">
        <f>VLOOKUP(B460,'[1]Jan''24 (3)'!$G$4:$T$2414,14,0)</f>
        <v>0.8</v>
      </c>
      <c r="K460" s="11">
        <f t="shared" si="43"/>
        <v>-9.1999999999999993</v>
      </c>
      <c r="L460" s="11" t="b">
        <f t="shared" si="44"/>
        <v>0</v>
      </c>
      <c r="M460" s="11" t="b">
        <f t="shared" si="45"/>
        <v>0</v>
      </c>
      <c r="N460" s="8">
        <v>45309</v>
      </c>
      <c r="O460" s="8" t="s">
        <v>3877</v>
      </c>
      <c r="P460" s="7"/>
      <c r="Q460" s="7" t="b">
        <f t="shared" si="46"/>
        <v>1</v>
      </c>
      <c r="R460" s="7"/>
      <c r="S460" s="11">
        <f t="shared" si="47"/>
        <v>0</v>
      </c>
      <c r="T460" s="9"/>
    </row>
    <row r="461" spans="1:21" hidden="1" x14ac:dyDescent="0.25">
      <c r="A461" s="7">
        <v>459</v>
      </c>
      <c r="B461" s="7" t="str">
        <f t="shared" si="42"/>
        <v>286406</v>
      </c>
      <c r="C461" s="9">
        <v>286406</v>
      </c>
      <c r="D461" s="9" t="s">
        <v>63</v>
      </c>
      <c r="E461" s="9" t="s">
        <v>33</v>
      </c>
      <c r="F461" s="7" t="s">
        <v>141</v>
      </c>
      <c r="G461" s="46">
        <v>0.06</v>
      </c>
      <c r="H461" s="11">
        <v>1</v>
      </c>
      <c r="I461" s="11">
        <v>1</v>
      </c>
      <c r="J461" s="11">
        <f>VLOOKUP(B461,'[1]Jan''24 (3)'!$G$4:$T$2414,14,0)</f>
        <v>0.06</v>
      </c>
      <c r="K461" s="11">
        <f t="shared" si="43"/>
        <v>-0.94</v>
      </c>
      <c r="L461" s="11" t="b">
        <f t="shared" si="44"/>
        <v>0</v>
      </c>
      <c r="M461" s="11" t="b">
        <f t="shared" si="45"/>
        <v>0</v>
      </c>
      <c r="N461" s="8">
        <v>45313</v>
      </c>
      <c r="O461" s="8" t="s">
        <v>3877</v>
      </c>
      <c r="P461" s="7"/>
      <c r="Q461" s="7" t="b">
        <f t="shared" si="46"/>
        <v>1</v>
      </c>
      <c r="R461" s="7"/>
      <c r="S461" s="11">
        <f t="shared" si="47"/>
        <v>0</v>
      </c>
      <c r="T461" s="9"/>
    </row>
    <row r="462" spans="1:21" hidden="1" x14ac:dyDescent="0.25">
      <c r="A462" s="7">
        <v>460</v>
      </c>
      <c r="B462" s="7" t="str">
        <f t="shared" si="42"/>
        <v>485868</v>
      </c>
      <c r="C462" s="9">
        <v>485868</v>
      </c>
      <c r="D462" s="9" t="s">
        <v>2415</v>
      </c>
      <c r="E462" s="9" t="s">
        <v>33</v>
      </c>
      <c r="F462" s="7" t="s">
        <v>141</v>
      </c>
      <c r="G462" s="46">
        <v>0.16</v>
      </c>
      <c r="H462" s="11">
        <v>10</v>
      </c>
      <c r="I462" s="11">
        <v>10</v>
      </c>
      <c r="J462" s="11">
        <f>VLOOKUP(B462,'[1]Jan''24 (3)'!$G$4:$T$2414,14,0)</f>
        <v>1.6</v>
      </c>
      <c r="K462" s="11">
        <f t="shared" si="43"/>
        <v>-8.4</v>
      </c>
      <c r="L462" s="11" t="b">
        <f t="shared" si="44"/>
        <v>0</v>
      </c>
      <c r="M462" s="11" t="b">
        <f t="shared" si="45"/>
        <v>0</v>
      </c>
      <c r="N462" s="8">
        <v>45309</v>
      </c>
      <c r="O462" s="8" t="s">
        <v>3877</v>
      </c>
      <c r="P462" s="7"/>
      <c r="Q462" s="7" t="b">
        <f t="shared" si="46"/>
        <v>1</v>
      </c>
      <c r="R462" s="7"/>
      <c r="S462" s="11">
        <f t="shared" si="47"/>
        <v>0</v>
      </c>
      <c r="T462" s="9"/>
    </row>
    <row r="463" spans="1:21" s="132" customFormat="1" hidden="1" x14ac:dyDescent="0.25">
      <c r="A463" s="130">
        <v>461</v>
      </c>
      <c r="B463" s="7" t="str">
        <f t="shared" si="42"/>
        <v>587971</v>
      </c>
      <c r="C463" s="140">
        <v>587971</v>
      </c>
      <c r="D463" s="140" t="s">
        <v>2416</v>
      </c>
      <c r="E463" s="140" t="s">
        <v>33</v>
      </c>
      <c r="F463" s="130" t="s">
        <v>141</v>
      </c>
      <c r="G463" s="141">
        <v>29.5</v>
      </c>
      <c r="H463" s="142">
        <v>3</v>
      </c>
      <c r="I463" s="142">
        <v>3</v>
      </c>
      <c r="J463" s="11">
        <f>VLOOKUP(B463,'[1]Jan''24 (3)'!$G$4:$T$2414,14,0)</f>
        <v>88.5</v>
      </c>
      <c r="K463" s="11">
        <f t="shared" si="43"/>
        <v>85.5</v>
      </c>
      <c r="L463" s="11" t="b">
        <f t="shared" si="44"/>
        <v>0</v>
      </c>
      <c r="M463" s="142" t="b">
        <f t="shared" si="45"/>
        <v>0</v>
      </c>
      <c r="N463" s="143">
        <v>45308</v>
      </c>
      <c r="O463" s="143" t="s">
        <v>3877</v>
      </c>
      <c r="P463" s="130"/>
      <c r="Q463" s="130" t="b">
        <f t="shared" si="46"/>
        <v>1</v>
      </c>
      <c r="R463" s="130"/>
      <c r="S463" s="142">
        <f t="shared" si="47"/>
        <v>0</v>
      </c>
      <c r="T463" s="140"/>
      <c r="U463" s="132" t="s">
        <v>4149</v>
      </c>
    </row>
    <row r="464" spans="1:21" hidden="1" x14ac:dyDescent="0.25">
      <c r="A464" s="7">
        <v>462</v>
      </c>
      <c r="B464" s="7" t="str">
        <f t="shared" si="42"/>
        <v>604689</v>
      </c>
      <c r="C464" s="9">
        <v>604689</v>
      </c>
      <c r="D464" s="9" t="s">
        <v>2417</v>
      </c>
      <c r="E464" s="9" t="s">
        <v>33</v>
      </c>
      <c r="F464" s="7" t="s">
        <v>141</v>
      </c>
      <c r="G464" s="46">
        <v>0.17</v>
      </c>
      <c r="H464" s="11">
        <v>10</v>
      </c>
      <c r="I464" s="11">
        <v>10</v>
      </c>
      <c r="J464" s="11">
        <f>VLOOKUP(B464,'[1]Jan''24 (3)'!$G$4:$T$2414,14,0)</f>
        <v>1.7000000000000002</v>
      </c>
      <c r="K464" s="11">
        <f t="shared" si="43"/>
        <v>-8.3000000000000007</v>
      </c>
      <c r="L464" s="11" t="b">
        <f t="shared" si="44"/>
        <v>0</v>
      </c>
      <c r="M464" s="11" t="b">
        <f t="shared" si="45"/>
        <v>0</v>
      </c>
      <c r="N464" s="8">
        <v>45309</v>
      </c>
      <c r="O464" s="8" t="s">
        <v>3877</v>
      </c>
      <c r="P464" s="7"/>
      <c r="Q464" s="7" t="b">
        <f t="shared" si="46"/>
        <v>1</v>
      </c>
      <c r="R464" s="7"/>
      <c r="S464" s="11">
        <f t="shared" si="47"/>
        <v>0</v>
      </c>
      <c r="T464" s="9"/>
    </row>
    <row r="465" spans="1:20" hidden="1" x14ac:dyDescent="0.25">
      <c r="A465" s="7">
        <v>463</v>
      </c>
      <c r="B465" s="7" t="str">
        <f t="shared" si="42"/>
        <v>604690</v>
      </c>
      <c r="C465" s="9">
        <v>604690</v>
      </c>
      <c r="D465" s="9" t="s">
        <v>2418</v>
      </c>
      <c r="E465" s="9" t="s">
        <v>33</v>
      </c>
      <c r="F465" s="7" t="s">
        <v>141</v>
      </c>
      <c r="G465" s="46">
        <v>0.17</v>
      </c>
      <c r="H465" s="11">
        <v>10</v>
      </c>
      <c r="I465" s="11">
        <v>10</v>
      </c>
      <c r="J465" s="11">
        <f>VLOOKUP(B465,'[1]Jan''24 (3)'!$G$4:$T$2414,14,0)</f>
        <v>1.7000000000000002</v>
      </c>
      <c r="K465" s="11">
        <f t="shared" si="43"/>
        <v>-8.3000000000000007</v>
      </c>
      <c r="L465" s="11" t="b">
        <f t="shared" si="44"/>
        <v>0</v>
      </c>
      <c r="M465" s="11" t="b">
        <f t="shared" si="45"/>
        <v>0</v>
      </c>
      <c r="N465" s="8">
        <v>45309</v>
      </c>
      <c r="O465" s="8" t="s">
        <v>3877</v>
      </c>
      <c r="P465" s="7"/>
      <c r="Q465" s="7" t="b">
        <f t="shared" si="46"/>
        <v>1</v>
      </c>
      <c r="R465" s="7"/>
      <c r="S465" s="11">
        <f t="shared" si="47"/>
        <v>0</v>
      </c>
      <c r="T465" s="9"/>
    </row>
    <row r="466" spans="1:20" hidden="1" x14ac:dyDescent="0.25">
      <c r="A466" s="7">
        <v>464</v>
      </c>
      <c r="B466" s="7" t="str">
        <f t="shared" si="42"/>
        <v>632292</v>
      </c>
      <c r="C466" s="9">
        <v>632292</v>
      </c>
      <c r="D466" s="9" t="s">
        <v>2419</v>
      </c>
      <c r="E466" s="9" t="s">
        <v>33</v>
      </c>
      <c r="F466" s="7" t="s">
        <v>141</v>
      </c>
      <c r="G466" s="46">
        <v>1.79</v>
      </c>
      <c r="H466" s="11">
        <v>1</v>
      </c>
      <c r="I466" s="11">
        <v>1</v>
      </c>
      <c r="J466" s="11">
        <f>VLOOKUP(B466,'[1]Jan''24 (3)'!$G$4:$T$2414,14,0)</f>
        <v>1.79</v>
      </c>
      <c r="K466" s="11">
        <f t="shared" si="43"/>
        <v>0.79</v>
      </c>
      <c r="L466" s="11" t="b">
        <f t="shared" si="44"/>
        <v>0</v>
      </c>
      <c r="M466" s="11" t="b">
        <f t="shared" si="45"/>
        <v>0</v>
      </c>
      <c r="N466" s="8">
        <v>45309</v>
      </c>
      <c r="O466" s="8" t="s">
        <v>3873</v>
      </c>
      <c r="P466" s="7"/>
      <c r="Q466" s="7" t="b">
        <f t="shared" si="46"/>
        <v>1</v>
      </c>
      <c r="R466" s="7"/>
      <c r="S466" s="11">
        <f t="shared" si="47"/>
        <v>0</v>
      </c>
      <c r="T466" s="9"/>
    </row>
    <row r="467" spans="1:20" hidden="1" x14ac:dyDescent="0.25">
      <c r="A467" s="7">
        <v>465</v>
      </c>
      <c r="B467" s="7" t="str">
        <f t="shared" si="42"/>
        <v>643149</v>
      </c>
      <c r="C467" s="9">
        <v>643149</v>
      </c>
      <c r="D467" s="9" t="s">
        <v>213</v>
      </c>
      <c r="E467" s="9" t="s">
        <v>33</v>
      </c>
      <c r="F467" s="7" t="s">
        <v>141</v>
      </c>
      <c r="G467" s="46">
        <v>0.88</v>
      </c>
      <c r="H467" s="11">
        <v>2</v>
      </c>
      <c r="I467" s="11">
        <v>2</v>
      </c>
      <c r="J467" s="11">
        <f>VLOOKUP(B467,'[1]Jan''24 (3)'!$G$4:$T$2414,14,0)</f>
        <v>1.76</v>
      </c>
      <c r="K467" s="11">
        <f t="shared" si="43"/>
        <v>-0.24</v>
      </c>
      <c r="L467" s="11" t="b">
        <f t="shared" si="44"/>
        <v>0</v>
      </c>
      <c r="M467" s="11" t="b">
        <f t="shared" si="45"/>
        <v>0</v>
      </c>
      <c r="N467" s="8">
        <v>45308</v>
      </c>
      <c r="O467" s="8" t="s">
        <v>3873</v>
      </c>
      <c r="P467" s="7"/>
      <c r="Q467" s="7" t="b">
        <f t="shared" si="46"/>
        <v>1</v>
      </c>
      <c r="R467" s="7"/>
      <c r="S467" s="11">
        <f t="shared" si="47"/>
        <v>0</v>
      </c>
      <c r="T467" s="9"/>
    </row>
    <row r="468" spans="1:20" hidden="1" x14ac:dyDescent="0.25">
      <c r="A468" s="7">
        <v>466</v>
      </c>
      <c r="B468" s="7" t="str">
        <f t="shared" si="42"/>
        <v>680217</v>
      </c>
      <c r="C468" s="9">
        <v>680217</v>
      </c>
      <c r="D468" s="9" t="s">
        <v>2420</v>
      </c>
      <c r="E468" s="9" t="s">
        <v>33</v>
      </c>
      <c r="F468" s="7" t="s">
        <v>141</v>
      </c>
      <c r="G468" s="46">
        <v>1.05</v>
      </c>
      <c r="H468" s="11">
        <v>3</v>
      </c>
      <c r="I468" s="11">
        <v>3</v>
      </c>
      <c r="J468" s="11">
        <f>VLOOKUP(B468,'[1]Jan''24 (3)'!$G$4:$T$2414,14,0)</f>
        <v>3.1500000000000004</v>
      </c>
      <c r="K468" s="11">
        <f t="shared" si="43"/>
        <v>0.15000000000000036</v>
      </c>
      <c r="L468" s="11" t="b">
        <f t="shared" si="44"/>
        <v>0</v>
      </c>
      <c r="M468" s="11" t="b">
        <f t="shared" si="45"/>
        <v>0</v>
      </c>
      <c r="N468" s="8">
        <v>45309</v>
      </c>
      <c r="O468" s="8" t="s">
        <v>3873</v>
      </c>
      <c r="P468" s="7"/>
      <c r="Q468" s="7" t="b">
        <f t="shared" si="46"/>
        <v>1</v>
      </c>
      <c r="R468" s="7"/>
      <c r="S468" s="11">
        <f t="shared" si="47"/>
        <v>0</v>
      </c>
      <c r="T468" s="9"/>
    </row>
    <row r="469" spans="1:20" hidden="1" x14ac:dyDescent="0.25">
      <c r="A469" s="7">
        <v>467</v>
      </c>
      <c r="B469" s="7" t="str">
        <f t="shared" si="42"/>
        <v>829661</v>
      </c>
      <c r="C469" s="9">
        <v>829661</v>
      </c>
      <c r="D469" s="9" t="s">
        <v>2421</v>
      </c>
      <c r="E469" s="9" t="s">
        <v>33</v>
      </c>
      <c r="F469" s="7" t="s">
        <v>141</v>
      </c>
      <c r="G469" s="46">
        <v>0.27</v>
      </c>
      <c r="H469" s="11">
        <v>4</v>
      </c>
      <c r="I469" s="11">
        <v>4</v>
      </c>
      <c r="J469" s="11">
        <f>VLOOKUP(B469,'[1]Jan''24 (3)'!$G$4:$T$2414,14,0)</f>
        <v>1.08</v>
      </c>
      <c r="K469" s="11">
        <f t="shared" si="43"/>
        <v>-2.92</v>
      </c>
      <c r="L469" s="11" t="b">
        <f t="shared" si="44"/>
        <v>0</v>
      </c>
      <c r="M469" s="11" t="b">
        <f t="shared" si="45"/>
        <v>0</v>
      </c>
      <c r="N469" s="8">
        <v>45309</v>
      </c>
      <c r="O469" s="8" t="s">
        <v>3877</v>
      </c>
      <c r="P469" s="7"/>
      <c r="Q469" s="7" t="b">
        <f t="shared" si="46"/>
        <v>1</v>
      </c>
      <c r="R469" s="7"/>
      <c r="S469" s="11">
        <f t="shared" si="47"/>
        <v>0</v>
      </c>
      <c r="T469" s="9"/>
    </row>
    <row r="470" spans="1:20" hidden="1" x14ac:dyDescent="0.25">
      <c r="A470" s="7">
        <v>468</v>
      </c>
      <c r="B470" s="7" t="str">
        <f t="shared" si="42"/>
        <v>940065</v>
      </c>
      <c r="C470" s="9">
        <v>940065</v>
      </c>
      <c r="D470" s="9" t="s">
        <v>92</v>
      </c>
      <c r="E470" s="9" t="s">
        <v>33</v>
      </c>
      <c r="F470" s="7" t="s">
        <v>141</v>
      </c>
      <c r="G470" s="46">
        <v>8.9</v>
      </c>
      <c r="H470" s="11">
        <v>10</v>
      </c>
      <c r="I470" s="11">
        <v>10</v>
      </c>
      <c r="J470" s="11">
        <f>VLOOKUP(B470,'[1]Jan''24 (3)'!$G$4:$T$2414,14,0)</f>
        <v>89</v>
      </c>
      <c r="K470" s="11">
        <f t="shared" si="43"/>
        <v>79</v>
      </c>
      <c r="L470" s="11" t="b">
        <f t="shared" si="44"/>
        <v>0</v>
      </c>
      <c r="M470" s="11" t="b">
        <f t="shared" si="45"/>
        <v>0</v>
      </c>
      <c r="N470" s="8">
        <v>45310</v>
      </c>
      <c r="O470" s="8" t="s">
        <v>3877</v>
      </c>
      <c r="P470" s="7"/>
      <c r="Q470" s="7" t="b">
        <f t="shared" si="46"/>
        <v>1</v>
      </c>
      <c r="R470" s="7"/>
      <c r="S470" s="11">
        <f t="shared" si="47"/>
        <v>0</v>
      </c>
      <c r="T470" s="9"/>
    </row>
    <row r="471" spans="1:20" hidden="1" x14ac:dyDescent="0.25">
      <c r="A471" s="7">
        <v>469</v>
      </c>
      <c r="B471" s="7" t="str">
        <f t="shared" si="42"/>
        <v>940069</v>
      </c>
      <c r="C471" s="9">
        <v>940069</v>
      </c>
      <c r="D471" s="9" t="s">
        <v>2422</v>
      </c>
      <c r="E471" s="9" t="s">
        <v>33</v>
      </c>
      <c r="F471" s="7" t="s">
        <v>141</v>
      </c>
      <c r="G471" s="46">
        <v>1.35</v>
      </c>
      <c r="H471" s="11">
        <v>3</v>
      </c>
      <c r="I471" s="11">
        <v>3</v>
      </c>
      <c r="J471" s="11">
        <f>VLOOKUP(B471,'[1]Jan''24 (3)'!$G$4:$T$2414,14,0)</f>
        <v>4.0500000000000007</v>
      </c>
      <c r="K471" s="11">
        <f t="shared" si="43"/>
        <v>1.0500000000000007</v>
      </c>
      <c r="L471" s="11" t="b">
        <f t="shared" si="44"/>
        <v>0</v>
      </c>
      <c r="M471" s="11" t="b">
        <f t="shared" si="45"/>
        <v>0</v>
      </c>
      <c r="N471" s="8">
        <v>45309</v>
      </c>
      <c r="O471" s="8" t="s">
        <v>3877</v>
      </c>
      <c r="P471" s="7"/>
      <c r="Q471" s="7" t="b">
        <f t="shared" si="46"/>
        <v>1</v>
      </c>
      <c r="R471" s="7"/>
      <c r="S471" s="11">
        <f t="shared" si="47"/>
        <v>0</v>
      </c>
      <c r="T471" s="9"/>
    </row>
    <row r="472" spans="1:20" hidden="1" x14ac:dyDescent="0.25">
      <c r="A472" s="7">
        <v>470</v>
      </c>
      <c r="B472" s="7" t="str">
        <f t="shared" si="42"/>
        <v>124102019</v>
      </c>
      <c r="C472" s="9">
        <v>124102019</v>
      </c>
      <c r="D472" s="9" t="s">
        <v>2423</v>
      </c>
      <c r="E472" s="9" t="s">
        <v>33</v>
      </c>
      <c r="F472" s="7" t="s">
        <v>141</v>
      </c>
      <c r="G472" s="46">
        <v>0.76</v>
      </c>
      <c r="H472" s="11">
        <v>5</v>
      </c>
      <c r="I472" s="11">
        <v>5</v>
      </c>
      <c r="J472" s="11">
        <f>VLOOKUP(B472,'[1]Jan''24 (3)'!$G$4:$T$2414,14,0)</f>
        <v>3.8</v>
      </c>
      <c r="K472" s="11">
        <f t="shared" si="43"/>
        <v>-1.2000000000000002</v>
      </c>
      <c r="L472" s="11" t="b">
        <f t="shared" si="44"/>
        <v>0</v>
      </c>
      <c r="M472" s="11" t="b">
        <f t="shared" si="45"/>
        <v>0</v>
      </c>
      <c r="N472" s="8">
        <v>45309</v>
      </c>
      <c r="O472" s="8" t="s">
        <v>3877</v>
      </c>
      <c r="P472" s="7"/>
      <c r="Q472" s="7" t="b">
        <f t="shared" si="46"/>
        <v>1</v>
      </c>
      <c r="R472" s="7"/>
      <c r="S472" s="11">
        <f t="shared" si="47"/>
        <v>0</v>
      </c>
      <c r="T472" s="9"/>
    </row>
    <row r="473" spans="1:20" hidden="1" x14ac:dyDescent="0.25">
      <c r="A473" s="7">
        <v>471</v>
      </c>
      <c r="B473" s="7" t="str">
        <f t="shared" si="42"/>
        <v>126003011</v>
      </c>
      <c r="C473" s="9">
        <v>126003011</v>
      </c>
      <c r="D473" s="9" t="s">
        <v>2424</v>
      </c>
      <c r="E473" s="9" t="s">
        <v>33</v>
      </c>
      <c r="F473" s="7" t="s">
        <v>141</v>
      </c>
      <c r="G473" s="46">
        <v>0.14000000000000001</v>
      </c>
      <c r="H473" s="11">
        <v>3</v>
      </c>
      <c r="I473" s="11">
        <v>3</v>
      </c>
      <c r="J473" s="11">
        <f>VLOOKUP(B473,'[1]Jan''24 (3)'!$G$4:$T$2414,14,0)</f>
        <v>0.42000000000000004</v>
      </c>
      <c r="K473" s="11">
        <f t="shared" si="43"/>
        <v>-2.58</v>
      </c>
      <c r="L473" s="11" t="b">
        <f t="shared" si="44"/>
        <v>0</v>
      </c>
      <c r="M473" s="11" t="b">
        <f t="shared" si="45"/>
        <v>0</v>
      </c>
      <c r="N473" s="8">
        <v>45309</v>
      </c>
      <c r="O473" s="8" t="s">
        <v>3877</v>
      </c>
      <c r="P473" s="7"/>
      <c r="Q473" s="7" t="b">
        <f t="shared" si="46"/>
        <v>1</v>
      </c>
      <c r="R473" s="7"/>
      <c r="S473" s="11">
        <f t="shared" si="47"/>
        <v>0</v>
      </c>
      <c r="T473" s="9"/>
    </row>
    <row r="474" spans="1:20" hidden="1" x14ac:dyDescent="0.25">
      <c r="A474" s="7">
        <v>472</v>
      </c>
      <c r="B474" s="7" t="str">
        <f t="shared" si="42"/>
        <v>127758015</v>
      </c>
      <c r="C474" s="9">
        <v>127758015</v>
      </c>
      <c r="D474" s="9" t="s">
        <v>2425</v>
      </c>
      <c r="E474" s="9" t="s">
        <v>33</v>
      </c>
      <c r="F474" s="7" t="s">
        <v>141</v>
      </c>
      <c r="G474" s="46">
        <v>0.15</v>
      </c>
      <c r="H474" s="11">
        <v>1</v>
      </c>
      <c r="I474" s="11">
        <v>1</v>
      </c>
      <c r="J474" s="11">
        <f>VLOOKUP(B474,'[1]Jan''24 (3)'!$G$4:$T$2414,14,0)</f>
        <v>0.15</v>
      </c>
      <c r="K474" s="11">
        <f t="shared" si="43"/>
        <v>-0.85</v>
      </c>
      <c r="L474" s="11" t="b">
        <f t="shared" si="44"/>
        <v>0</v>
      </c>
      <c r="M474" s="11" t="b">
        <f t="shared" si="45"/>
        <v>0</v>
      </c>
      <c r="N474" s="8">
        <v>45309</v>
      </c>
      <c r="O474" s="8" t="s">
        <v>3877</v>
      </c>
      <c r="P474" s="7"/>
      <c r="Q474" s="7" t="b">
        <f t="shared" si="46"/>
        <v>1</v>
      </c>
      <c r="R474" s="7"/>
      <c r="S474" s="11">
        <f t="shared" si="47"/>
        <v>0</v>
      </c>
      <c r="T474" s="9"/>
    </row>
    <row r="475" spans="1:20" hidden="1" x14ac:dyDescent="0.25">
      <c r="A475" s="7">
        <v>473</v>
      </c>
      <c r="B475" s="7" t="str">
        <f t="shared" si="42"/>
        <v>129011019</v>
      </c>
      <c r="C475" s="9">
        <v>129011019</v>
      </c>
      <c r="D475" s="9" t="s">
        <v>2426</v>
      </c>
      <c r="E475" s="9" t="s">
        <v>33</v>
      </c>
      <c r="F475" s="7" t="s">
        <v>141</v>
      </c>
      <c r="G475" s="46">
        <v>0.19</v>
      </c>
      <c r="H475" s="11">
        <v>24</v>
      </c>
      <c r="I475" s="11">
        <f>20+4</f>
        <v>24</v>
      </c>
      <c r="J475" s="11">
        <f>VLOOKUP(B475,'[1]Jan''24 (3)'!$G$4:$T$2414,14,0)</f>
        <v>4.5600000000000005</v>
      </c>
      <c r="K475" s="11">
        <f t="shared" si="43"/>
        <v>-19.439999999999998</v>
      </c>
      <c r="L475" s="11" t="b">
        <f t="shared" si="44"/>
        <v>0</v>
      </c>
      <c r="M475" s="11" t="b">
        <f t="shared" si="45"/>
        <v>0</v>
      </c>
      <c r="N475" s="8">
        <v>45310</v>
      </c>
      <c r="O475" s="8" t="s">
        <v>3873</v>
      </c>
      <c r="P475" s="7"/>
      <c r="Q475" s="7" t="b">
        <f t="shared" si="46"/>
        <v>1</v>
      </c>
      <c r="R475" s="7"/>
      <c r="S475" s="11">
        <f t="shared" si="47"/>
        <v>0</v>
      </c>
      <c r="T475" s="9"/>
    </row>
    <row r="476" spans="1:20" hidden="1" x14ac:dyDescent="0.25">
      <c r="A476" s="7">
        <v>474</v>
      </c>
      <c r="B476" s="7" t="str">
        <f t="shared" si="42"/>
        <v>165121014</v>
      </c>
      <c r="C476" s="9">
        <v>165121014</v>
      </c>
      <c r="D476" s="9" t="s">
        <v>2427</v>
      </c>
      <c r="E476" s="9" t="s">
        <v>33</v>
      </c>
      <c r="F476" s="7" t="s">
        <v>141</v>
      </c>
      <c r="G476" s="46">
        <v>0.08</v>
      </c>
      <c r="H476" s="11">
        <v>25</v>
      </c>
      <c r="I476" s="11">
        <f>24+1</f>
        <v>25</v>
      </c>
      <c r="J476" s="11">
        <f>VLOOKUP(B476,'[1]Jan''24 (3)'!$G$4:$T$2414,14,0)</f>
        <v>2</v>
      </c>
      <c r="K476" s="11">
        <f t="shared" si="43"/>
        <v>-23</v>
      </c>
      <c r="L476" s="11" t="b">
        <f t="shared" si="44"/>
        <v>0</v>
      </c>
      <c r="M476" s="11" t="b">
        <f t="shared" si="45"/>
        <v>0</v>
      </c>
      <c r="N476" s="8">
        <v>45313</v>
      </c>
      <c r="O476" s="8" t="s">
        <v>3877</v>
      </c>
      <c r="P476" s="7"/>
      <c r="Q476" s="7" t="b">
        <f t="shared" si="46"/>
        <v>1</v>
      </c>
      <c r="R476" s="7"/>
      <c r="S476" s="11">
        <f t="shared" si="47"/>
        <v>0</v>
      </c>
      <c r="T476" s="9"/>
    </row>
    <row r="477" spans="1:20" hidden="1" x14ac:dyDescent="0.25">
      <c r="A477" s="7">
        <v>475</v>
      </c>
      <c r="B477" s="7" t="str">
        <f t="shared" si="42"/>
        <v>822051647</v>
      </c>
      <c r="C477" s="9">
        <v>822051647</v>
      </c>
      <c r="D477" s="9" t="s">
        <v>2428</v>
      </c>
      <c r="E477" s="9" t="s">
        <v>33</v>
      </c>
      <c r="F477" s="7" t="s">
        <v>141</v>
      </c>
      <c r="G477" s="46">
        <v>0.08</v>
      </c>
      <c r="H477" s="11">
        <v>49</v>
      </c>
      <c r="I477" s="11">
        <v>49</v>
      </c>
      <c r="J477" s="11">
        <f>VLOOKUP(B477,'[1]Jan''24 (3)'!$G$4:$T$2414,14,0)</f>
        <v>3.92</v>
      </c>
      <c r="K477" s="11">
        <f t="shared" si="43"/>
        <v>-45.08</v>
      </c>
      <c r="L477" s="11" t="b">
        <f t="shared" si="44"/>
        <v>0</v>
      </c>
      <c r="M477" s="11" t="b">
        <f t="shared" si="45"/>
        <v>0</v>
      </c>
      <c r="N477" s="8">
        <v>45309</v>
      </c>
      <c r="O477" s="8" t="s">
        <v>3877</v>
      </c>
      <c r="P477" s="7"/>
      <c r="Q477" s="7" t="b">
        <f t="shared" si="46"/>
        <v>1</v>
      </c>
      <c r="R477" s="7"/>
      <c r="S477" s="11">
        <f t="shared" si="47"/>
        <v>0</v>
      </c>
      <c r="T477" s="9"/>
    </row>
    <row r="478" spans="1:20" hidden="1" x14ac:dyDescent="0.25">
      <c r="A478" s="7">
        <v>476</v>
      </c>
      <c r="B478" s="7" t="str">
        <f t="shared" si="42"/>
        <v>842003000</v>
      </c>
      <c r="C478" s="9">
        <v>842003000</v>
      </c>
      <c r="D478" s="9" t="s">
        <v>247</v>
      </c>
      <c r="E478" s="9" t="s">
        <v>33</v>
      </c>
      <c r="F478" s="7" t="s">
        <v>141</v>
      </c>
      <c r="G478" s="46">
        <v>0.13</v>
      </c>
      <c r="H478" s="11">
        <v>4</v>
      </c>
      <c r="I478" s="11">
        <v>4</v>
      </c>
      <c r="J478" s="11">
        <f>VLOOKUP(B478,'[1]Jan''24 (3)'!$G$4:$T$2414,14,0)</f>
        <v>0.52</v>
      </c>
      <c r="K478" s="11">
        <f t="shared" si="43"/>
        <v>-3.48</v>
      </c>
      <c r="L478" s="11" t="b">
        <f t="shared" si="44"/>
        <v>0</v>
      </c>
      <c r="M478" s="11" t="b">
        <f t="shared" si="45"/>
        <v>0</v>
      </c>
      <c r="N478" s="8">
        <v>45309</v>
      </c>
      <c r="O478" s="8" t="s">
        <v>3877</v>
      </c>
      <c r="P478" s="7"/>
      <c r="Q478" s="7" t="b">
        <f t="shared" si="46"/>
        <v>1</v>
      </c>
      <c r="R478" s="7"/>
      <c r="S478" s="11">
        <f t="shared" si="47"/>
        <v>0</v>
      </c>
      <c r="T478" s="9"/>
    </row>
    <row r="479" spans="1:20" hidden="1" x14ac:dyDescent="0.25">
      <c r="A479" s="7">
        <v>477</v>
      </c>
      <c r="B479" s="7" t="str">
        <f t="shared" si="42"/>
        <v>1A000024</v>
      </c>
      <c r="C479" s="9" t="s">
        <v>505</v>
      </c>
      <c r="D479" s="9" t="s">
        <v>2429</v>
      </c>
      <c r="E479" s="9" t="s">
        <v>33</v>
      </c>
      <c r="F479" s="7" t="s">
        <v>141</v>
      </c>
      <c r="G479" s="46">
        <v>0.05</v>
      </c>
      <c r="H479" s="11">
        <v>1</v>
      </c>
      <c r="I479" s="11">
        <v>1</v>
      </c>
      <c r="J479" s="11">
        <f>VLOOKUP(B479,'[1]Jan''24 (3)'!$G$4:$T$2414,14,0)</f>
        <v>0.05</v>
      </c>
      <c r="K479" s="11">
        <f t="shared" si="43"/>
        <v>-0.95</v>
      </c>
      <c r="L479" s="11" t="b">
        <f t="shared" si="44"/>
        <v>0</v>
      </c>
      <c r="M479" s="11" t="b">
        <f t="shared" si="45"/>
        <v>0</v>
      </c>
      <c r="N479" s="8">
        <v>45309</v>
      </c>
      <c r="O479" s="8" t="s">
        <v>3877</v>
      </c>
      <c r="P479" s="7"/>
      <c r="Q479" s="7" t="b">
        <f t="shared" si="46"/>
        <v>1</v>
      </c>
      <c r="R479" s="7"/>
      <c r="S479" s="11">
        <f t="shared" si="47"/>
        <v>0</v>
      </c>
      <c r="T479" s="9"/>
    </row>
    <row r="480" spans="1:20" hidden="1" x14ac:dyDescent="0.25">
      <c r="A480" s="7">
        <v>478</v>
      </c>
      <c r="B480" s="7" t="str">
        <f t="shared" si="42"/>
        <v>1A000236</v>
      </c>
      <c r="C480" s="9" t="s">
        <v>506</v>
      </c>
      <c r="D480" s="9" t="s">
        <v>2430</v>
      </c>
      <c r="E480" s="9" t="s">
        <v>33</v>
      </c>
      <c r="F480" s="7" t="s">
        <v>141</v>
      </c>
      <c r="G480" s="46">
        <v>0.27</v>
      </c>
      <c r="H480" s="11">
        <v>1</v>
      </c>
      <c r="I480" s="11">
        <v>1</v>
      </c>
      <c r="J480" s="11">
        <f>VLOOKUP(B480,'[1]Jan''24 (3)'!$G$4:$T$2414,14,0)</f>
        <v>0.27</v>
      </c>
      <c r="K480" s="11">
        <f t="shared" si="43"/>
        <v>-0.73</v>
      </c>
      <c r="L480" s="11" t="b">
        <f t="shared" si="44"/>
        <v>0</v>
      </c>
      <c r="M480" s="11" t="b">
        <f t="shared" si="45"/>
        <v>0</v>
      </c>
      <c r="N480" s="8">
        <v>45309</v>
      </c>
      <c r="O480" s="8" t="s">
        <v>3877</v>
      </c>
      <c r="P480" s="7"/>
      <c r="Q480" s="7" t="b">
        <f t="shared" si="46"/>
        <v>1</v>
      </c>
      <c r="R480" s="7"/>
      <c r="S480" s="11">
        <f t="shared" si="47"/>
        <v>0</v>
      </c>
      <c r="T480" s="9"/>
    </row>
    <row r="481" spans="1:20" hidden="1" x14ac:dyDescent="0.25">
      <c r="A481" s="7">
        <v>479</v>
      </c>
      <c r="B481" s="7" t="str">
        <f t="shared" si="42"/>
        <v>1A000404</v>
      </c>
      <c r="C481" s="9" t="s">
        <v>507</v>
      </c>
      <c r="D481" s="9" t="s">
        <v>2431</v>
      </c>
      <c r="E481" s="9" t="s">
        <v>33</v>
      </c>
      <c r="F481" s="7" t="s">
        <v>141</v>
      </c>
      <c r="G481" s="46">
        <v>0.09</v>
      </c>
      <c r="H481" s="11">
        <v>10</v>
      </c>
      <c r="I481" s="11">
        <v>10</v>
      </c>
      <c r="J481" s="11">
        <f>VLOOKUP(B481,'[1]Jan''24 (3)'!$G$4:$T$2414,14,0)</f>
        <v>0.89999999999999991</v>
      </c>
      <c r="K481" s="11">
        <f t="shared" si="43"/>
        <v>-9.1</v>
      </c>
      <c r="L481" s="11" t="b">
        <f t="shared" si="44"/>
        <v>0</v>
      </c>
      <c r="M481" s="11" t="b">
        <f t="shared" si="45"/>
        <v>0</v>
      </c>
      <c r="N481" s="8">
        <v>45309</v>
      </c>
      <c r="O481" s="8" t="s">
        <v>3877</v>
      </c>
      <c r="P481" s="7"/>
      <c r="Q481" s="7" t="b">
        <f t="shared" si="46"/>
        <v>1</v>
      </c>
      <c r="R481" s="7"/>
      <c r="S481" s="11">
        <f t="shared" si="47"/>
        <v>0</v>
      </c>
      <c r="T481" s="9"/>
    </row>
    <row r="482" spans="1:20" hidden="1" x14ac:dyDescent="0.25">
      <c r="A482" s="7">
        <v>480</v>
      </c>
      <c r="B482" s="7" t="str">
        <f t="shared" si="42"/>
        <v>1A000542</v>
      </c>
      <c r="C482" s="9" t="s">
        <v>508</v>
      </c>
      <c r="D482" s="9" t="s">
        <v>2432</v>
      </c>
      <c r="E482" s="9" t="s">
        <v>33</v>
      </c>
      <c r="F482" s="7" t="s">
        <v>141</v>
      </c>
      <c r="G482" s="46">
        <v>3.99</v>
      </c>
      <c r="H482" s="11">
        <v>6</v>
      </c>
      <c r="I482" s="11">
        <v>6</v>
      </c>
      <c r="J482" s="11">
        <f>VLOOKUP(B482,'[1]Jan''24 (3)'!$G$4:$T$2414,14,0)</f>
        <v>23.94</v>
      </c>
      <c r="K482" s="11">
        <f t="shared" si="43"/>
        <v>17.940000000000001</v>
      </c>
      <c r="L482" s="11" t="b">
        <f t="shared" si="44"/>
        <v>0</v>
      </c>
      <c r="M482" s="11" t="b">
        <f t="shared" si="45"/>
        <v>0</v>
      </c>
      <c r="N482" s="8">
        <v>45308</v>
      </c>
      <c r="O482" s="8" t="s">
        <v>3877</v>
      </c>
      <c r="P482" s="7"/>
      <c r="Q482" s="7" t="b">
        <f t="shared" si="46"/>
        <v>1</v>
      </c>
      <c r="R482" s="7"/>
      <c r="S482" s="11">
        <f t="shared" si="47"/>
        <v>0</v>
      </c>
      <c r="T482" s="9"/>
    </row>
    <row r="483" spans="1:20" hidden="1" x14ac:dyDescent="0.25">
      <c r="A483" s="7">
        <v>481</v>
      </c>
      <c r="B483" s="7" t="str">
        <f t="shared" si="42"/>
        <v>1A001187R</v>
      </c>
      <c r="C483" s="9" t="s">
        <v>509</v>
      </c>
      <c r="D483" s="9" t="s">
        <v>2433</v>
      </c>
      <c r="E483" s="9" t="s">
        <v>33</v>
      </c>
      <c r="F483" s="7" t="s">
        <v>141</v>
      </c>
      <c r="G483" s="46">
        <v>9.82</v>
      </c>
      <c r="H483" s="11">
        <v>5</v>
      </c>
      <c r="I483" s="11">
        <v>5</v>
      </c>
      <c r="J483" s="11">
        <f>VLOOKUP(B483,'[1]Jan''24 (3)'!$G$4:$T$2414,14,0)</f>
        <v>49.1</v>
      </c>
      <c r="K483" s="11">
        <f t="shared" si="43"/>
        <v>44.1</v>
      </c>
      <c r="L483" s="11" t="b">
        <f t="shared" si="44"/>
        <v>0</v>
      </c>
      <c r="M483" s="11" t="b">
        <f t="shared" si="45"/>
        <v>0</v>
      </c>
      <c r="N483" s="8">
        <v>45310</v>
      </c>
      <c r="O483" s="8" t="s">
        <v>3877</v>
      </c>
      <c r="P483" s="7"/>
      <c r="Q483" s="7" t="b">
        <f t="shared" si="46"/>
        <v>1</v>
      </c>
      <c r="R483" s="7"/>
      <c r="S483" s="11">
        <f t="shared" si="47"/>
        <v>0</v>
      </c>
      <c r="T483" s="9"/>
    </row>
    <row r="484" spans="1:20" hidden="1" x14ac:dyDescent="0.25">
      <c r="A484" s="7">
        <v>482</v>
      </c>
      <c r="B484" s="7" t="str">
        <f t="shared" si="42"/>
        <v>1A001283</v>
      </c>
      <c r="C484" s="9" t="s">
        <v>510</v>
      </c>
      <c r="D484" s="9" t="s">
        <v>2434</v>
      </c>
      <c r="E484" s="9" t="s">
        <v>33</v>
      </c>
      <c r="F484" s="7" t="s">
        <v>141</v>
      </c>
      <c r="G484" s="46">
        <v>2.5</v>
      </c>
      <c r="H484" s="11">
        <v>5</v>
      </c>
      <c r="I484" s="11">
        <v>5</v>
      </c>
      <c r="J484" s="11">
        <f>VLOOKUP(B484,'[1]Jan''24 (3)'!$G$4:$T$2414,14,0)</f>
        <v>12.5</v>
      </c>
      <c r="K484" s="11">
        <f t="shared" si="43"/>
        <v>7.5</v>
      </c>
      <c r="L484" s="11" t="b">
        <f t="shared" si="44"/>
        <v>0</v>
      </c>
      <c r="M484" s="11" t="b">
        <f t="shared" si="45"/>
        <v>0</v>
      </c>
      <c r="N484" s="8">
        <v>45310</v>
      </c>
      <c r="O484" s="8" t="s">
        <v>3877</v>
      </c>
      <c r="P484" s="7"/>
      <c r="Q484" s="7" t="b">
        <f t="shared" si="46"/>
        <v>1</v>
      </c>
      <c r="R484" s="7"/>
      <c r="S484" s="11">
        <f t="shared" si="47"/>
        <v>0</v>
      </c>
      <c r="T484" s="9"/>
    </row>
    <row r="485" spans="1:20" hidden="1" x14ac:dyDescent="0.25">
      <c r="A485" s="7">
        <v>483</v>
      </c>
      <c r="B485" s="7" t="str">
        <f t="shared" si="42"/>
        <v>1A001455</v>
      </c>
      <c r="C485" s="9" t="s">
        <v>511</v>
      </c>
      <c r="D485" s="9" t="s">
        <v>2435</v>
      </c>
      <c r="E485" s="9" t="s">
        <v>33</v>
      </c>
      <c r="F485" s="7" t="s">
        <v>141</v>
      </c>
      <c r="G485" s="46">
        <v>1.6</v>
      </c>
      <c r="H485" s="11">
        <v>40</v>
      </c>
      <c r="I485" s="11">
        <v>40</v>
      </c>
      <c r="J485" s="11">
        <f>VLOOKUP(B485,'[1]Jan''24 (3)'!$G$4:$T$2414,14,0)</f>
        <v>64</v>
      </c>
      <c r="K485" s="11">
        <f t="shared" si="43"/>
        <v>24</v>
      </c>
      <c r="L485" s="11" t="b">
        <f t="shared" si="44"/>
        <v>0</v>
      </c>
      <c r="M485" s="11" t="b">
        <f t="shared" si="45"/>
        <v>0</v>
      </c>
      <c r="N485" s="8">
        <v>45310</v>
      </c>
      <c r="O485" s="8" t="s">
        <v>3877</v>
      </c>
      <c r="P485" s="7"/>
      <c r="Q485" s="7" t="b">
        <f t="shared" si="46"/>
        <v>1</v>
      </c>
      <c r="R485" s="7"/>
      <c r="S485" s="11">
        <f t="shared" si="47"/>
        <v>0</v>
      </c>
      <c r="T485" s="9"/>
    </row>
    <row r="486" spans="1:20" hidden="1" x14ac:dyDescent="0.25">
      <c r="A486" s="7">
        <v>484</v>
      </c>
      <c r="B486" s="7" t="str">
        <f t="shared" si="42"/>
        <v>1A005414R</v>
      </c>
      <c r="C486" s="9" t="s">
        <v>512</v>
      </c>
      <c r="D486" s="9" t="s">
        <v>2436</v>
      </c>
      <c r="E486" s="9" t="s">
        <v>33</v>
      </c>
      <c r="F486" s="7" t="s">
        <v>141</v>
      </c>
      <c r="G486" s="46">
        <v>0.54</v>
      </c>
      <c r="H486" s="11">
        <v>1</v>
      </c>
      <c r="I486" s="11">
        <v>1</v>
      </c>
      <c r="J486" s="11">
        <f>VLOOKUP(B486,'[1]Jan''24 (3)'!$G$4:$T$2414,14,0)</f>
        <v>0.54</v>
      </c>
      <c r="K486" s="11">
        <f t="shared" si="43"/>
        <v>-0.45999999999999996</v>
      </c>
      <c r="L486" s="11" t="b">
        <f t="shared" si="44"/>
        <v>0</v>
      </c>
      <c r="M486" s="11" t="b">
        <f t="shared" si="45"/>
        <v>0</v>
      </c>
      <c r="N486" s="8">
        <v>45309</v>
      </c>
      <c r="O486" s="8" t="s">
        <v>3877</v>
      </c>
      <c r="P486" s="7"/>
      <c r="Q486" s="7" t="b">
        <f t="shared" si="46"/>
        <v>1</v>
      </c>
      <c r="R486" s="7"/>
      <c r="S486" s="11">
        <f t="shared" si="47"/>
        <v>0</v>
      </c>
      <c r="T486" s="9"/>
    </row>
    <row r="487" spans="1:20" hidden="1" x14ac:dyDescent="0.25">
      <c r="A487" s="7">
        <v>485</v>
      </c>
      <c r="B487" s="7" t="str">
        <f t="shared" si="42"/>
        <v>1A006005</v>
      </c>
      <c r="C487" s="9" t="s">
        <v>513</v>
      </c>
      <c r="D487" s="9" t="s">
        <v>2437</v>
      </c>
      <c r="E487" s="9" t="s">
        <v>33</v>
      </c>
      <c r="F487" s="7" t="s">
        <v>141</v>
      </c>
      <c r="G487" s="46">
        <v>3.54</v>
      </c>
      <c r="H487" s="11">
        <v>6</v>
      </c>
      <c r="I487" s="11">
        <v>6</v>
      </c>
      <c r="J487" s="11">
        <f>VLOOKUP(B487,'[1]Jan''24 (3)'!$G$4:$T$2414,14,0)</f>
        <v>21.240000000000002</v>
      </c>
      <c r="K487" s="11">
        <f t="shared" si="43"/>
        <v>15.240000000000002</v>
      </c>
      <c r="L487" s="11" t="b">
        <f t="shared" si="44"/>
        <v>0</v>
      </c>
      <c r="M487" s="11" t="b">
        <f t="shared" si="45"/>
        <v>0</v>
      </c>
      <c r="N487" s="8">
        <v>45310</v>
      </c>
      <c r="O487" s="8" t="s">
        <v>3873</v>
      </c>
      <c r="P487" s="7"/>
      <c r="Q487" s="7" t="b">
        <f t="shared" si="46"/>
        <v>1</v>
      </c>
      <c r="R487" s="7"/>
      <c r="S487" s="11">
        <f t="shared" si="47"/>
        <v>0</v>
      </c>
      <c r="T487" s="9"/>
    </row>
    <row r="488" spans="1:20" hidden="1" x14ac:dyDescent="0.25">
      <c r="A488" s="7">
        <v>486</v>
      </c>
      <c r="B488" s="7" t="str">
        <f t="shared" si="42"/>
        <v>1A007179</v>
      </c>
      <c r="C488" s="9" t="s">
        <v>514</v>
      </c>
      <c r="D488" s="9" t="s">
        <v>2203</v>
      </c>
      <c r="E488" s="9" t="s">
        <v>33</v>
      </c>
      <c r="F488" s="7" t="s">
        <v>141</v>
      </c>
      <c r="G488" s="46">
        <v>0.54</v>
      </c>
      <c r="H488" s="11">
        <v>5</v>
      </c>
      <c r="I488" s="11">
        <v>5</v>
      </c>
      <c r="J488" s="11">
        <f>VLOOKUP(B488,'[1]Jan''24 (3)'!$G$4:$T$2414,14,0)</f>
        <v>2.7</v>
      </c>
      <c r="K488" s="11">
        <f t="shared" si="43"/>
        <v>-2.2999999999999998</v>
      </c>
      <c r="L488" s="11" t="b">
        <f t="shared" si="44"/>
        <v>0</v>
      </c>
      <c r="M488" s="11" t="b">
        <f t="shared" si="45"/>
        <v>0</v>
      </c>
      <c r="N488" s="8">
        <v>45309</v>
      </c>
      <c r="O488" s="8" t="s">
        <v>3877</v>
      </c>
      <c r="P488" s="7"/>
      <c r="Q488" s="7" t="b">
        <f t="shared" si="46"/>
        <v>1</v>
      </c>
      <c r="R488" s="7"/>
      <c r="S488" s="11">
        <f t="shared" si="47"/>
        <v>0</v>
      </c>
      <c r="T488" s="9"/>
    </row>
    <row r="489" spans="1:20" hidden="1" x14ac:dyDescent="0.25">
      <c r="A489" s="7">
        <v>487</v>
      </c>
      <c r="B489" s="7" t="str">
        <f t="shared" si="42"/>
        <v>1A008668R</v>
      </c>
      <c r="C489" s="9" t="s">
        <v>515</v>
      </c>
      <c r="D489" s="9" t="s">
        <v>2438</v>
      </c>
      <c r="E489" s="9" t="s">
        <v>33</v>
      </c>
      <c r="F489" s="7" t="s">
        <v>141</v>
      </c>
      <c r="G489" s="46">
        <v>5.51</v>
      </c>
      <c r="H489" s="11">
        <v>10</v>
      </c>
      <c r="I489" s="11">
        <v>10</v>
      </c>
      <c r="J489" s="11">
        <f>VLOOKUP(B489,'[1]Jan''24 (3)'!$G$4:$T$2414,14,0)</f>
        <v>55.099999999999994</v>
      </c>
      <c r="K489" s="11">
        <f t="shared" si="43"/>
        <v>45.099999999999994</v>
      </c>
      <c r="L489" s="11" t="b">
        <f t="shared" si="44"/>
        <v>0</v>
      </c>
      <c r="M489" s="11" t="b">
        <f t="shared" si="45"/>
        <v>0</v>
      </c>
      <c r="N489" s="8">
        <v>45308</v>
      </c>
      <c r="O489" s="8" t="s">
        <v>3877</v>
      </c>
      <c r="P489" s="7"/>
      <c r="Q489" s="7" t="b">
        <f t="shared" si="46"/>
        <v>1</v>
      </c>
      <c r="R489" s="7"/>
      <c r="S489" s="11">
        <f t="shared" si="47"/>
        <v>0</v>
      </c>
      <c r="T489" s="9"/>
    </row>
    <row r="490" spans="1:20" hidden="1" x14ac:dyDescent="0.25">
      <c r="A490" s="7">
        <v>488</v>
      </c>
      <c r="B490" s="7" t="str">
        <f t="shared" si="42"/>
        <v>1A009621R</v>
      </c>
      <c r="C490" s="9" t="s">
        <v>271</v>
      </c>
      <c r="D490" s="9" t="s">
        <v>291</v>
      </c>
      <c r="E490" s="9" t="s">
        <v>33</v>
      </c>
      <c r="F490" s="7" t="s">
        <v>141</v>
      </c>
      <c r="G490" s="46">
        <v>2.79</v>
      </c>
      <c r="H490" s="11">
        <v>2</v>
      </c>
      <c r="I490" s="11">
        <v>2</v>
      </c>
      <c r="J490" s="11">
        <f>VLOOKUP(B490,'[1]Jan''24 (3)'!$G$4:$T$2414,14,0)</f>
        <v>5.58</v>
      </c>
      <c r="K490" s="11">
        <f t="shared" si="43"/>
        <v>3.58</v>
      </c>
      <c r="L490" s="11" t="b">
        <f t="shared" si="44"/>
        <v>0</v>
      </c>
      <c r="M490" s="11" t="b">
        <f t="shared" si="45"/>
        <v>0</v>
      </c>
      <c r="N490" s="8">
        <v>45308</v>
      </c>
      <c r="O490" s="8" t="s">
        <v>3877</v>
      </c>
      <c r="P490" s="7"/>
      <c r="Q490" s="7" t="b">
        <f t="shared" si="46"/>
        <v>1</v>
      </c>
      <c r="R490" s="7"/>
      <c r="S490" s="11">
        <f t="shared" si="47"/>
        <v>0</v>
      </c>
      <c r="T490" s="9"/>
    </row>
    <row r="491" spans="1:20" hidden="1" x14ac:dyDescent="0.25">
      <c r="A491" s="7">
        <v>489</v>
      </c>
      <c r="B491" s="7" t="str">
        <f t="shared" si="42"/>
        <v>587670R</v>
      </c>
      <c r="C491" s="9" t="s">
        <v>516</v>
      </c>
      <c r="D491" s="9" t="s">
        <v>2439</v>
      </c>
      <c r="E491" s="9" t="s">
        <v>33</v>
      </c>
      <c r="F491" s="7" t="s">
        <v>141</v>
      </c>
      <c r="G491" s="46">
        <v>0.6</v>
      </c>
      <c r="H491" s="11">
        <v>2</v>
      </c>
      <c r="I491" s="11">
        <v>2</v>
      </c>
      <c r="J491" s="11">
        <f>VLOOKUP(B491,'[1]Jan''24 (3)'!$G$4:$T$2414,14,0)</f>
        <v>1.2</v>
      </c>
      <c r="K491" s="11">
        <f t="shared" si="43"/>
        <v>-0.8</v>
      </c>
      <c r="L491" s="11" t="b">
        <f t="shared" si="44"/>
        <v>0</v>
      </c>
      <c r="M491" s="11" t="b">
        <f t="shared" si="45"/>
        <v>0</v>
      </c>
      <c r="N491" s="8">
        <v>45309</v>
      </c>
      <c r="O491" s="8" t="s">
        <v>3873</v>
      </c>
      <c r="P491" s="7"/>
      <c r="Q491" s="7" t="b">
        <f t="shared" si="46"/>
        <v>1</v>
      </c>
      <c r="R491" s="7"/>
      <c r="S491" s="11">
        <f t="shared" si="47"/>
        <v>0</v>
      </c>
      <c r="T491" s="9"/>
    </row>
    <row r="492" spans="1:20" hidden="1" x14ac:dyDescent="0.25">
      <c r="A492" s="7">
        <v>490</v>
      </c>
      <c r="B492" s="7" t="str">
        <f t="shared" si="42"/>
        <v>587974R</v>
      </c>
      <c r="C492" s="9" t="s">
        <v>517</v>
      </c>
      <c r="D492" s="9" t="s">
        <v>2440</v>
      </c>
      <c r="E492" s="9" t="s">
        <v>33</v>
      </c>
      <c r="F492" s="7" t="s">
        <v>141</v>
      </c>
      <c r="G492" s="46">
        <v>0.4</v>
      </c>
      <c r="H492" s="11">
        <v>2</v>
      </c>
      <c r="I492" s="11">
        <v>2</v>
      </c>
      <c r="J492" s="11">
        <f>VLOOKUP(B492,'[1]Jan''24 (3)'!$G$4:$T$2414,14,0)</f>
        <v>0.8</v>
      </c>
      <c r="K492" s="11">
        <f t="shared" si="43"/>
        <v>-1.2</v>
      </c>
      <c r="L492" s="11" t="b">
        <f t="shared" si="44"/>
        <v>0</v>
      </c>
      <c r="M492" s="11" t="b">
        <f t="shared" si="45"/>
        <v>0</v>
      </c>
      <c r="N492" s="8">
        <v>45309</v>
      </c>
      <c r="O492" s="8" t="s">
        <v>3873</v>
      </c>
      <c r="P492" s="7"/>
      <c r="Q492" s="7" t="b">
        <f t="shared" si="46"/>
        <v>1</v>
      </c>
      <c r="R492" s="7"/>
      <c r="S492" s="11">
        <f t="shared" si="47"/>
        <v>0</v>
      </c>
      <c r="T492" s="9"/>
    </row>
    <row r="493" spans="1:20" hidden="1" x14ac:dyDescent="0.25">
      <c r="A493" s="7">
        <v>491</v>
      </c>
      <c r="B493" s="7" t="str">
        <f t="shared" si="42"/>
        <v>643704R</v>
      </c>
      <c r="C493" s="9" t="s">
        <v>99</v>
      </c>
      <c r="D493" s="9" t="s">
        <v>126</v>
      </c>
      <c r="E493" s="9" t="s">
        <v>33</v>
      </c>
      <c r="F493" s="7" t="s">
        <v>141</v>
      </c>
      <c r="G493" s="46">
        <v>3.86</v>
      </c>
      <c r="H493" s="11">
        <v>4</v>
      </c>
      <c r="I493" s="11">
        <v>4</v>
      </c>
      <c r="J493" s="11">
        <f>VLOOKUP(B493,'[1]Jan''24 (3)'!$G$4:$T$2414,14,0)</f>
        <v>15.44</v>
      </c>
      <c r="K493" s="11">
        <f t="shared" si="43"/>
        <v>11.44</v>
      </c>
      <c r="L493" s="11" t="b">
        <f t="shared" si="44"/>
        <v>0</v>
      </c>
      <c r="M493" s="11" t="b">
        <f t="shared" si="45"/>
        <v>0</v>
      </c>
      <c r="N493" s="8">
        <v>45309</v>
      </c>
      <c r="O493" s="8" t="s">
        <v>3873</v>
      </c>
      <c r="P493" s="7"/>
      <c r="Q493" s="7" t="b">
        <f t="shared" si="46"/>
        <v>1</v>
      </c>
      <c r="R493" s="7"/>
      <c r="S493" s="11">
        <f t="shared" si="47"/>
        <v>0</v>
      </c>
      <c r="T493" s="9"/>
    </row>
    <row r="494" spans="1:20" hidden="1" x14ac:dyDescent="0.25">
      <c r="A494" s="7">
        <v>492</v>
      </c>
      <c r="B494" s="7" t="str">
        <f t="shared" si="42"/>
        <v>643705R</v>
      </c>
      <c r="C494" s="9" t="s">
        <v>100</v>
      </c>
      <c r="D494" s="9" t="s">
        <v>127</v>
      </c>
      <c r="E494" s="9" t="s">
        <v>33</v>
      </c>
      <c r="F494" s="7" t="s">
        <v>141</v>
      </c>
      <c r="G494" s="46">
        <v>3.86</v>
      </c>
      <c r="H494" s="11">
        <v>4</v>
      </c>
      <c r="I494" s="11">
        <v>4</v>
      </c>
      <c r="J494" s="11">
        <f>VLOOKUP(B494,'[1]Jan''24 (3)'!$G$4:$T$2414,14,0)</f>
        <v>15.44</v>
      </c>
      <c r="K494" s="11">
        <f t="shared" si="43"/>
        <v>11.44</v>
      </c>
      <c r="L494" s="11" t="b">
        <f t="shared" si="44"/>
        <v>0</v>
      </c>
      <c r="M494" s="11" t="b">
        <f t="shared" si="45"/>
        <v>0</v>
      </c>
      <c r="N494" s="8">
        <v>45309</v>
      </c>
      <c r="O494" s="8" t="s">
        <v>3873</v>
      </c>
      <c r="P494" s="7"/>
      <c r="Q494" s="7" t="b">
        <f t="shared" si="46"/>
        <v>1</v>
      </c>
      <c r="R494" s="7"/>
      <c r="S494" s="11">
        <f t="shared" si="47"/>
        <v>0</v>
      </c>
      <c r="T494" s="9"/>
    </row>
    <row r="495" spans="1:20" hidden="1" x14ac:dyDescent="0.25">
      <c r="A495" s="7">
        <v>493</v>
      </c>
      <c r="B495" s="7" t="str">
        <f t="shared" si="42"/>
        <v>A009762</v>
      </c>
      <c r="C495" s="9" t="s">
        <v>518</v>
      </c>
      <c r="D495" s="9" t="s">
        <v>2441</v>
      </c>
      <c r="E495" s="9" t="s">
        <v>33</v>
      </c>
      <c r="F495" s="7" t="s">
        <v>141</v>
      </c>
      <c r="G495" s="46">
        <v>0.89</v>
      </c>
      <c r="H495" s="11">
        <v>15</v>
      </c>
      <c r="I495" s="11">
        <v>15</v>
      </c>
      <c r="J495" s="11">
        <f>VLOOKUP(B495,'[1]Jan''24 (3)'!$G$4:$T$2414,14,0)</f>
        <v>13.35</v>
      </c>
      <c r="K495" s="11">
        <f t="shared" si="43"/>
        <v>-1.6500000000000004</v>
      </c>
      <c r="L495" s="11" t="b">
        <f t="shared" si="44"/>
        <v>0</v>
      </c>
      <c r="M495" s="11" t="b">
        <f t="shared" si="45"/>
        <v>0</v>
      </c>
      <c r="N495" s="8">
        <v>45308</v>
      </c>
      <c r="O495" s="8" t="s">
        <v>3877</v>
      </c>
      <c r="P495" s="7"/>
      <c r="Q495" s="7" t="b">
        <f t="shared" si="46"/>
        <v>1</v>
      </c>
      <c r="R495" s="7"/>
      <c r="S495" s="11">
        <f t="shared" si="47"/>
        <v>0</v>
      </c>
      <c r="T495" s="9"/>
    </row>
    <row r="496" spans="1:20" hidden="1" x14ac:dyDescent="0.25">
      <c r="A496" s="7">
        <v>494</v>
      </c>
      <c r="B496" s="7" t="str">
        <f t="shared" si="42"/>
        <v>B001301</v>
      </c>
      <c r="C496" s="9" t="s">
        <v>519</v>
      </c>
      <c r="D496" s="9" t="s">
        <v>2442</v>
      </c>
      <c r="E496" s="9" t="s">
        <v>33</v>
      </c>
      <c r="F496" s="7" t="s">
        <v>141</v>
      </c>
      <c r="G496" s="46">
        <v>0.35</v>
      </c>
      <c r="H496" s="11">
        <v>1</v>
      </c>
      <c r="I496" s="11">
        <v>1</v>
      </c>
      <c r="J496" s="11">
        <f>VLOOKUP(B496,'[1]Jan''24 (3)'!$G$4:$T$2414,14,0)</f>
        <v>0.35</v>
      </c>
      <c r="K496" s="11">
        <f t="shared" si="43"/>
        <v>-0.65</v>
      </c>
      <c r="L496" s="11" t="b">
        <f t="shared" si="44"/>
        <v>0</v>
      </c>
      <c r="M496" s="11" t="b">
        <f t="shared" si="45"/>
        <v>0</v>
      </c>
      <c r="N496" s="8">
        <v>45309</v>
      </c>
      <c r="O496" s="8" t="s">
        <v>3877</v>
      </c>
      <c r="P496" s="7"/>
      <c r="Q496" s="7" t="b">
        <f t="shared" si="46"/>
        <v>1</v>
      </c>
      <c r="R496" s="7"/>
      <c r="S496" s="11">
        <f t="shared" si="47"/>
        <v>0</v>
      </c>
      <c r="T496" s="9"/>
    </row>
    <row r="497" spans="1:20" hidden="1" x14ac:dyDescent="0.25">
      <c r="A497" s="7">
        <v>495</v>
      </c>
      <c r="B497" s="7" t="str">
        <f t="shared" si="42"/>
        <v>B003002</v>
      </c>
      <c r="C497" s="9" t="s">
        <v>520</v>
      </c>
      <c r="D497" s="9" t="s">
        <v>2443</v>
      </c>
      <c r="E497" s="9" t="s">
        <v>33</v>
      </c>
      <c r="F497" s="7" t="s">
        <v>141</v>
      </c>
      <c r="G497" s="46">
        <v>0.21</v>
      </c>
      <c r="H497" s="11">
        <v>24</v>
      </c>
      <c r="I497" s="11">
        <v>24</v>
      </c>
      <c r="J497" s="11">
        <f>VLOOKUP(B497,'[1]Jan''24 (3)'!$G$4:$T$2414,14,0)</f>
        <v>5.04</v>
      </c>
      <c r="K497" s="11">
        <f t="shared" si="43"/>
        <v>-18.96</v>
      </c>
      <c r="L497" s="11" t="b">
        <f t="shared" si="44"/>
        <v>0</v>
      </c>
      <c r="M497" s="11" t="b">
        <f t="shared" si="45"/>
        <v>0</v>
      </c>
      <c r="N497" s="8">
        <v>45310</v>
      </c>
      <c r="O497" s="8" t="s">
        <v>3873</v>
      </c>
      <c r="P497" s="7"/>
      <c r="Q497" s="7" t="b">
        <f t="shared" si="46"/>
        <v>1</v>
      </c>
      <c r="R497" s="7"/>
      <c r="S497" s="11">
        <f t="shared" si="47"/>
        <v>0</v>
      </c>
      <c r="T497" s="9"/>
    </row>
    <row r="498" spans="1:20" hidden="1" x14ac:dyDescent="0.25">
      <c r="A498" s="7">
        <v>496</v>
      </c>
      <c r="B498" s="7" t="str">
        <f t="shared" si="42"/>
        <v>B003008</v>
      </c>
      <c r="C498" s="9" t="s">
        <v>521</v>
      </c>
      <c r="D498" s="9" t="s">
        <v>2444</v>
      </c>
      <c r="E498" s="9" t="s">
        <v>33</v>
      </c>
      <c r="F498" s="7" t="s">
        <v>141</v>
      </c>
      <c r="G498" s="46">
        <v>0.57999999999999996</v>
      </c>
      <c r="H498" s="11">
        <v>5</v>
      </c>
      <c r="I498" s="11">
        <v>5</v>
      </c>
      <c r="J498" s="11">
        <f>VLOOKUP(B498,'[1]Jan''24 (3)'!$G$4:$T$2414,14,0)</f>
        <v>2.9</v>
      </c>
      <c r="K498" s="11">
        <f t="shared" si="43"/>
        <v>-2.1</v>
      </c>
      <c r="L498" s="11" t="b">
        <f t="shared" si="44"/>
        <v>0</v>
      </c>
      <c r="M498" s="11" t="b">
        <f t="shared" si="45"/>
        <v>0</v>
      </c>
      <c r="N498" s="8">
        <v>45308</v>
      </c>
      <c r="O498" s="8" t="s">
        <v>3877</v>
      </c>
      <c r="P498" s="7"/>
      <c r="Q498" s="7" t="b">
        <f t="shared" si="46"/>
        <v>1</v>
      </c>
      <c r="R498" s="7"/>
      <c r="S498" s="11">
        <f t="shared" si="47"/>
        <v>0</v>
      </c>
      <c r="T498" s="9"/>
    </row>
    <row r="499" spans="1:20" hidden="1" x14ac:dyDescent="0.25">
      <c r="A499" s="7">
        <v>497</v>
      </c>
      <c r="B499" s="7" t="str">
        <f t="shared" si="42"/>
        <v>B003011</v>
      </c>
      <c r="C499" s="9" t="s">
        <v>522</v>
      </c>
      <c r="D499" s="9" t="s">
        <v>2445</v>
      </c>
      <c r="E499" s="9" t="s">
        <v>33</v>
      </c>
      <c r="F499" s="7" t="s">
        <v>141</v>
      </c>
      <c r="G499" s="46">
        <v>0.21</v>
      </c>
      <c r="H499" s="11">
        <v>24</v>
      </c>
      <c r="I499" s="11">
        <v>24</v>
      </c>
      <c r="J499" s="11">
        <f>VLOOKUP(B499,'[1]Jan''24 (3)'!$G$4:$T$2414,14,0)</f>
        <v>5.04</v>
      </c>
      <c r="K499" s="11">
        <f t="shared" si="43"/>
        <v>-18.96</v>
      </c>
      <c r="L499" s="11" t="b">
        <f t="shared" si="44"/>
        <v>0</v>
      </c>
      <c r="M499" s="11" t="b">
        <f t="shared" si="45"/>
        <v>0</v>
      </c>
      <c r="N499" s="8">
        <v>45309</v>
      </c>
      <c r="O499" s="8" t="s">
        <v>3877</v>
      </c>
      <c r="P499" s="7"/>
      <c r="Q499" s="7" t="b">
        <f t="shared" si="46"/>
        <v>1</v>
      </c>
      <c r="R499" s="7"/>
      <c r="S499" s="11">
        <f t="shared" si="47"/>
        <v>0</v>
      </c>
      <c r="T499" s="9"/>
    </row>
    <row r="500" spans="1:20" hidden="1" x14ac:dyDescent="0.25">
      <c r="A500" s="7">
        <v>498</v>
      </c>
      <c r="B500" s="7" t="str">
        <f t="shared" si="42"/>
        <v>B003012</v>
      </c>
      <c r="C500" s="9" t="s">
        <v>523</v>
      </c>
      <c r="D500" s="9" t="s">
        <v>2444</v>
      </c>
      <c r="E500" s="9" t="s">
        <v>33</v>
      </c>
      <c r="F500" s="7" t="s">
        <v>141</v>
      </c>
      <c r="G500" s="46">
        <v>0.57999999999999996</v>
      </c>
      <c r="H500" s="11">
        <v>5</v>
      </c>
      <c r="I500" s="11">
        <v>5</v>
      </c>
      <c r="J500" s="11">
        <f>VLOOKUP(B500,'[1]Jan''24 (3)'!$G$4:$T$2414,14,0)</f>
        <v>2.9</v>
      </c>
      <c r="K500" s="11">
        <f t="shared" si="43"/>
        <v>-2.1</v>
      </c>
      <c r="L500" s="11" t="b">
        <f t="shared" si="44"/>
        <v>0</v>
      </c>
      <c r="M500" s="11" t="b">
        <f t="shared" si="45"/>
        <v>0</v>
      </c>
      <c r="N500" s="8">
        <v>45309</v>
      </c>
      <c r="O500" s="8" t="s">
        <v>3877</v>
      </c>
      <c r="P500" s="7"/>
      <c r="Q500" s="7" t="b">
        <f t="shared" si="46"/>
        <v>1</v>
      </c>
      <c r="R500" s="7"/>
      <c r="S500" s="11">
        <f t="shared" si="47"/>
        <v>0</v>
      </c>
      <c r="T500" s="9"/>
    </row>
    <row r="501" spans="1:20" hidden="1" x14ac:dyDescent="0.25">
      <c r="A501" s="7">
        <v>499</v>
      </c>
      <c r="B501" s="7" t="str">
        <f t="shared" si="42"/>
        <v>B003282</v>
      </c>
      <c r="C501" s="9" t="s">
        <v>524</v>
      </c>
      <c r="D501" s="9" t="s">
        <v>2446</v>
      </c>
      <c r="E501" s="9" t="s">
        <v>33</v>
      </c>
      <c r="F501" s="7" t="s">
        <v>141</v>
      </c>
      <c r="G501" s="46">
        <v>0.08</v>
      </c>
      <c r="H501" s="11">
        <v>10</v>
      </c>
      <c r="I501" s="11">
        <v>10</v>
      </c>
      <c r="J501" s="11">
        <f>VLOOKUP(B501,'[1]Jan''24 (3)'!$G$4:$T$2414,14,0)</f>
        <v>0.8</v>
      </c>
      <c r="K501" s="11">
        <f t="shared" si="43"/>
        <v>-9.1999999999999993</v>
      </c>
      <c r="L501" s="11" t="b">
        <f t="shared" si="44"/>
        <v>0</v>
      </c>
      <c r="M501" s="11" t="b">
        <f t="shared" si="45"/>
        <v>0</v>
      </c>
      <c r="N501" s="8">
        <v>45309</v>
      </c>
      <c r="O501" s="8" t="s">
        <v>3877</v>
      </c>
      <c r="P501" s="7"/>
      <c r="Q501" s="7" t="b">
        <f t="shared" si="46"/>
        <v>1</v>
      </c>
      <c r="R501" s="7"/>
      <c r="S501" s="11">
        <f t="shared" si="47"/>
        <v>0</v>
      </c>
      <c r="T501" s="9"/>
    </row>
    <row r="502" spans="1:20" hidden="1" x14ac:dyDescent="0.25">
      <c r="A502" s="7">
        <v>500</v>
      </c>
      <c r="B502" s="7" t="str">
        <f t="shared" si="42"/>
        <v>B003286</v>
      </c>
      <c r="C502" s="9" t="s">
        <v>525</v>
      </c>
      <c r="D502" s="9" t="s">
        <v>2447</v>
      </c>
      <c r="E502" s="9" t="s">
        <v>33</v>
      </c>
      <c r="F502" s="7" t="s">
        <v>141</v>
      </c>
      <c r="G502" s="46">
        <v>2.54</v>
      </c>
      <c r="H502" s="11">
        <v>5</v>
      </c>
      <c r="I502" s="11">
        <v>5</v>
      </c>
      <c r="J502" s="11">
        <f>VLOOKUP(B502,'[1]Jan''24 (3)'!$G$4:$T$2414,14,0)</f>
        <v>12.7</v>
      </c>
      <c r="K502" s="11">
        <f t="shared" si="43"/>
        <v>7.6999999999999993</v>
      </c>
      <c r="L502" s="11" t="b">
        <f t="shared" si="44"/>
        <v>0</v>
      </c>
      <c r="M502" s="11" t="b">
        <f t="shared" si="45"/>
        <v>0</v>
      </c>
      <c r="N502" s="8">
        <v>45309</v>
      </c>
      <c r="O502" s="8" t="s">
        <v>3877</v>
      </c>
      <c r="P502" s="7"/>
      <c r="Q502" s="7" t="b">
        <f t="shared" si="46"/>
        <v>1</v>
      </c>
      <c r="R502" s="7"/>
      <c r="S502" s="11">
        <f t="shared" si="47"/>
        <v>0</v>
      </c>
      <c r="T502" s="9"/>
    </row>
    <row r="503" spans="1:20" hidden="1" x14ac:dyDescent="0.25">
      <c r="A503" s="7">
        <v>501</v>
      </c>
      <c r="B503" s="7" t="str">
        <f t="shared" si="42"/>
        <v>B006509</v>
      </c>
      <c r="C503" s="9" t="s">
        <v>526</v>
      </c>
      <c r="D503" s="9" t="s">
        <v>2448</v>
      </c>
      <c r="E503" s="9" t="s">
        <v>33</v>
      </c>
      <c r="F503" s="7" t="s">
        <v>141</v>
      </c>
      <c r="G503" s="46">
        <v>0.72</v>
      </c>
      <c r="H503" s="11">
        <v>5</v>
      </c>
      <c r="I503" s="11">
        <v>5</v>
      </c>
      <c r="J503" s="11">
        <f>VLOOKUP(B503,'[1]Jan''24 (3)'!$G$4:$T$2414,14,0)</f>
        <v>3.5999999999999996</v>
      </c>
      <c r="K503" s="11">
        <f t="shared" si="43"/>
        <v>-1.4000000000000004</v>
      </c>
      <c r="L503" s="11" t="b">
        <f t="shared" si="44"/>
        <v>0</v>
      </c>
      <c r="M503" s="11" t="b">
        <f t="shared" si="45"/>
        <v>0</v>
      </c>
      <c r="N503" s="8">
        <v>45309</v>
      </c>
      <c r="O503" s="8" t="s">
        <v>3877</v>
      </c>
      <c r="P503" s="7"/>
      <c r="Q503" s="7" t="b">
        <f t="shared" si="46"/>
        <v>1</v>
      </c>
      <c r="R503" s="7"/>
      <c r="S503" s="11">
        <f t="shared" si="47"/>
        <v>0</v>
      </c>
      <c r="T503" s="9"/>
    </row>
    <row r="504" spans="1:20" hidden="1" x14ac:dyDescent="0.25">
      <c r="A504" s="7">
        <v>502</v>
      </c>
      <c r="B504" s="7" t="str">
        <f t="shared" si="42"/>
        <v>B009582</v>
      </c>
      <c r="C504" s="9" t="s">
        <v>527</v>
      </c>
      <c r="D504" s="9" t="s">
        <v>2449</v>
      </c>
      <c r="E504" s="9" t="s">
        <v>33</v>
      </c>
      <c r="F504" s="7" t="s">
        <v>141</v>
      </c>
      <c r="G504" s="46">
        <v>0.38</v>
      </c>
      <c r="H504" s="11">
        <v>5</v>
      </c>
      <c r="I504" s="11">
        <v>5</v>
      </c>
      <c r="J504" s="11">
        <f>VLOOKUP(B504,'[1]Jan''24 (3)'!$G$4:$T$2414,14,0)</f>
        <v>1.9</v>
      </c>
      <c r="K504" s="11">
        <f t="shared" si="43"/>
        <v>-3.1</v>
      </c>
      <c r="L504" s="11" t="b">
        <f t="shared" si="44"/>
        <v>0</v>
      </c>
      <c r="M504" s="11" t="b">
        <f t="shared" si="45"/>
        <v>0</v>
      </c>
      <c r="N504" s="8">
        <v>45309</v>
      </c>
      <c r="O504" s="8" t="s">
        <v>3873</v>
      </c>
      <c r="P504" s="7"/>
      <c r="Q504" s="7" t="b">
        <f t="shared" si="46"/>
        <v>1</v>
      </c>
      <c r="R504" s="7"/>
      <c r="S504" s="11">
        <f t="shared" si="47"/>
        <v>0</v>
      </c>
      <c r="T504" s="9"/>
    </row>
    <row r="505" spans="1:20" hidden="1" x14ac:dyDescent="0.25">
      <c r="A505" s="7">
        <v>503</v>
      </c>
      <c r="B505" s="7" t="str">
        <f t="shared" si="42"/>
        <v>B014684</v>
      </c>
      <c r="C505" s="9" t="s">
        <v>528</v>
      </c>
      <c r="D505" s="9" t="s">
        <v>2450</v>
      </c>
      <c r="E505" s="9" t="s">
        <v>33</v>
      </c>
      <c r="F505" s="7" t="s">
        <v>141</v>
      </c>
      <c r="G505" s="46">
        <v>1.35</v>
      </c>
      <c r="H505" s="11">
        <v>20</v>
      </c>
      <c r="I505" s="11">
        <v>20</v>
      </c>
      <c r="J505" s="11">
        <f>VLOOKUP(B505,'[1]Jan''24 (3)'!$G$4:$T$2414,14,0)</f>
        <v>27</v>
      </c>
      <c r="K505" s="11">
        <f t="shared" si="43"/>
        <v>7</v>
      </c>
      <c r="L505" s="11" t="b">
        <f t="shared" si="44"/>
        <v>0</v>
      </c>
      <c r="M505" s="11" t="b">
        <f t="shared" si="45"/>
        <v>0</v>
      </c>
      <c r="N505" s="8">
        <v>45309</v>
      </c>
      <c r="O505" s="8" t="s">
        <v>3873</v>
      </c>
      <c r="P505" s="7"/>
      <c r="Q505" s="7" t="b">
        <f t="shared" si="46"/>
        <v>1</v>
      </c>
      <c r="R505" s="7"/>
      <c r="S505" s="11">
        <f t="shared" si="47"/>
        <v>0</v>
      </c>
      <c r="T505" s="9"/>
    </row>
    <row r="506" spans="1:20" hidden="1" x14ac:dyDescent="0.25">
      <c r="A506" s="7">
        <v>504</v>
      </c>
      <c r="B506" s="7" t="str">
        <f t="shared" si="42"/>
        <v>B015943</v>
      </c>
      <c r="C506" s="9" t="s">
        <v>529</v>
      </c>
      <c r="D506" s="9" t="s">
        <v>2451</v>
      </c>
      <c r="E506" s="9" t="s">
        <v>33</v>
      </c>
      <c r="F506" s="7" t="s">
        <v>141</v>
      </c>
      <c r="G506" s="46">
        <v>0.08</v>
      </c>
      <c r="H506" s="11">
        <v>99</v>
      </c>
      <c r="I506" s="11">
        <v>99</v>
      </c>
      <c r="J506" s="11">
        <f>VLOOKUP(B506,'[1]Jan''24 (3)'!$G$4:$T$2414,14,0)</f>
        <v>7.92</v>
      </c>
      <c r="K506" s="11">
        <f t="shared" si="43"/>
        <v>-91.08</v>
      </c>
      <c r="L506" s="11" t="b">
        <f t="shared" si="44"/>
        <v>0</v>
      </c>
      <c r="M506" s="11" t="b">
        <f t="shared" si="45"/>
        <v>0</v>
      </c>
      <c r="N506" s="8">
        <v>45309</v>
      </c>
      <c r="O506" s="8" t="s">
        <v>3877</v>
      </c>
      <c r="P506" s="7"/>
      <c r="Q506" s="7" t="b">
        <f t="shared" si="46"/>
        <v>1</v>
      </c>
      <c r="R506" s="7"/>
      <c r="S506" s="11">
        <f t="shared" si="47"/>
        <v>0</v>
      </c>
      <c r="T506" s="9"/>
    </row>
    <row r="507" spans="1:20" hidden="1" x14ac:dyDescent="0.25">
      <c r="A507" s="7">
        <v>505</v>
      </c>
      <c r="B507" s="7" t="str">
        <f t="shared" si="42"/>
        <v>B016160</v>
      </c>
      <c r="C507" s="9" t="s">
        <v>530</v>
      </c>
      <c r="D507" s="9" t="s">
        <v>2452</v>
      </c>
      <c r="E507" s="9" t="s">
        <v>33</v>
      </c>
      <c r="F507" s="7" t="s">
        <v>141</v>
      </c>
      <c r="G507" s="46">
        <v>0.18</v>
      </c>
      <c r="H507" s="11">
        <v>7</v>
      </c>
      <c r="I507" s="11">
        <v>7</v>
      </c>
      <c r="J507" s="11">
        <f>VLOOKUP(B507,'[1]Jan''24 (3)'!$G$4:$T$2414,14,0)</f>
        <v>1.26</v>
      </c>
      <c r="K507" s="11">
        <f t="shared" si="43"/>
        <v>-5.74</v>
      </c>
      <c r="L507" s="11" t="b">
        <f t="shared" si="44"/>
        <v>0</v>
      </c>
      <c r="M507" s="11" t="b">
        <f t="shared" si="45"/>
        <v>0</v>
      </c>
      <c r="N507" s="8">
        <v>45309</v>
      </c>
      <c r="O507" s="8" t="s">
        <v>3877</v>
      </c>
      <c r="P507" s="7"/>
      <c r="Q507" s="7" t="b">
        <f t="shared" si="46"/>
        <v>1</v>
      </c>
      <c r="R507" s="7"/>
      <c r="S507" s="11">
        <f t="shared" si="47"/>
        <v>0</v>
      </c>
      <c r="T507" s="9"/>
    </row>
    <row r="508" spans="1:20" hidden="1" x14ac:dyDescent="0.25">
      <c r="A508" s="7">
        <v>506</v>
      </c>
      <c r="B508" s="7" t="str">
        <f t="shared" si="42"/>
        <v>B016620</v>
      </c>
      <c r="C508" s="9" t="s">
        <v>531</v>
      </c>
      <c r="D508" s="9" t="s">
        <v>2453</v>
      </c>
      <c r="E508" s="9" t="s">
        <v>33</v>
      </c>
      <c r="F508" s="7" t="s">
        <v>141</v>
      </c>
      <c r="G508" s="46">
        <v>0.08</v>
      </c>
      <c r="H508" s="11">
        <v>50</v>
      </c>
      <c r="I508" s="11">
        <v>50</v>
      </c>
      <c r="J508" s="11">
        <f>VLOOKUP(B508,'[1]Jan''24 (3)'!$G$4:$T$2414,14,0)</f>
        <v>4</v>
      </c>
      <c r="K508" s="11">
        <f t="shared" si="43"/>
        <v>-46</v>
      </c>
      <c r="L508" s="11" t="b">
        <f t="shared" si="44"/>
        <v>0</v>
      </c>
      <c r="M508" s="11" t="b">
        <f t="shared" si="45"/>
        <v>0</v>
      </c>
      <c r="N508" s="8">
        <v>45309</v>
      </c>
      <c r="O508" s="8" t="s">
        <v>3877</v>
      </c>
      <c r="P508" s="7"/>
      <c r="Q508" s="7" t="b">
        <f t="shared" si="46"/>
        <v>1</v>
      </c>
      <c r="R508" s="7"/>
      <c r="S508" s="11">
        <f t="shared" si="47"/>
        <v>0</v>
      </c>
      <c r="T508" s="9"/>
    </row>
    <row r="509" spans="1:20" hidden="1" x14ac:dyDescent="0.25">
      <c r="A509" s="7">
        <v>507</v>
      </c>
      <c r="B509" s="7" t="str">
        <f t="shared" si="42"/>
        <v>B016774</v>
      </c>
      <c r="C509" s="9" t="s">
        <v>532</v>
      </c>
      <c r="D509" s="9" t="s">
        <v>2454</v>
      </c>
      <c r="E509" s="9" t="s">
        <v>33</v>
      </c>
      <c r="F509" s="7" t="s">
        <v>141</v>
      </c>
      <c r="G509" s="46">
        <v>0.1</v>
      </c>
      <c r="H509" s="11">
        <v>3</v>
      </c>
      <c r="I509" s="11">
        <v>3</v>
      </c>
      <c r="J509" s="11">
        <f>VLOOKUP(B509,'[1]Jan''24 (3)'!$G$4:$T$2414,14,0)</f>
        <v>0.30000000000000004</v>
      </c>
      <c r="K509" s="11">
        <f t="shared" si="43"/>
        <v>-2.7</v>
      </c>
      <c r="L509" s="11" t="b">
        <f t="shared" si="44"/>
        <v>0</v>
      </c>
      <c r="M509" s="11" t="b">
        <f t="shared" si="45"/>
        <v>0</v>
      </c>
      <c r="N509" s="8">
        <v>45309</v>
      </c>
      <c r="O509" s="8" t="s">
        <v>3877</v>
      </c>
      <c r="P509" s="7"/>
      <c r="Q509" s="7" t="b">
        <f t="shared" si="46"/>
        <v>1</v>
      </c>
      <c r="R509" s="7"/>
      <c r="S509" s="11">
        <f t="shared" si="47"/>
        <v>0</v>
      </c>
      <c r="T509" s="9"/>
    </row>
    <row r="510" spans="1:20" hidden="1" x14ac:dyDescent="0.25">
      <c r="A510" s="7">
        <v>508</v>
      </c>
      <c r="B510" s="7" t="str">
        <f t="shared" si="42"/>
        <v>B016823</v>
      </c>
      <c r="C510" s="9" t="s">
        <v>533</v>
      </c>
      <c r="D510" s="9" t="s">
        <v>2455</v>
      </c>
      <c r="E510" s="9" t="s">
        <v>33</v>
      </c>
      <c r="F510" s="7" t="s">
        <v>141</v>
      </c>
      <c r="G510" s="46">
        <v>3</v>
      </c>
      <c r="H510" s="11">
        <v>20</v>
      </c>
      <c r="I510" s="11">
        <f>1+19</f>
        <v>20</v>
      </c>
      <c r="J510" s="11">
        <f>VLOOKUP(B510,'[1]Jan''24 (3)'!$G$4:$T$2414,14,0)</f>
        <v>60</v>
      </c>
      <c r="K510" s="11">
        <f t="shared" si="43"/>
        <v>40</v>
      </c>
      <c r="L510" s="11" t="b">
        <f t="shared" si="44"/>
        <v>0</v>
      </c>
      <c r="M510" s="11" t="b">
        <f t="shared" si="45"/>
        <v>0</v>
      </c>
      <c r="N510" s="8">
        <v>45310</v>
      </c>
      <c r="O510" s="8" t="s">
        <v>3873</v>
      </c>
      <c r="P510" s="7"/>
      <c r="Q510" s="7" t="b">
        <f t="shared" si="46"/>
        <v>1</v>
      </c>
      <c r="R510" s="7"/>
      <c r="S510" s="11">
        <f t="shared" si="47"/>
        <v>0</v>
      </c>
      <c r="T510" s="9"/>
    </row>
    <row r="511" spans="1:20" hidden="1" x14ac:dyDescent="0.25">
      <c r="A511" s="7">
        <v>509</v>
      </c>
      <c r="B511" s="7" t="str">
        <f t="shared" si="42"/>
        <v>B016826</v>
      </c>
      <c r="C511" s="9" t="s">
        <v>534</v>
      </c>
      <c r="D511" s="9" t="s">
        <v>2456</v>
      </c>
      <c r="E511" s="9" t="s">
        <v>33</v>
      </c>
      <c r="F511" s="7" t="s">
        <v>141</v>
      </c>
      <c r="G511" s="46">
        <v>0.78</v>
      </c>
      <c r="H511" s="11">
        <v>20</v>
      </c>
      <c r="I511" s="11">
        <v>20</v>
      </c>
      <c r="J511" s="11">
        <f>VLOOKUP(B511,'[1]Jan''24 (3)'!$G$4:$T$2414,14,0)</f>
        <v>15.600000000000001</v>
      </c>
      <c r="K511" s="11">
        <f t="shared" si="43"/>
        <v>-4.3999999999999986</v>
      </c>
      <c r="L511" s="11" t="b">
        <f t="shared" si="44"/>
        <v>0</v>
      </c>
      <c r="M511" s="11" t="b">
        <f t="shared" si="45"/>
        <v>0</v>
      </c>
      <c r="N511" s="8">
        <v>45309</v>
      </c>
      <c r="O511" s="8" t="s">
        <v>3877</v>
      </c>
      <c r="P511" s="7"/>
      <c r="Q511" s="7" t="b">
        <f t="shared" si="46"/>
        <v>1</v>
      </c>
      <c r="R511" s="7"/>
      <c r="S511" s="11">
        <f t="shared" si="47"/>
        <v>0</v>
      </c>
      <c r="T511" s="9"/>
    </row>
    <row r="512" spans="1:20" hidden="1" x14ac:dyDescent="0.25">
      <c r="A512" s="7">
        <v>510</v>
      </c>
      <c r="B512" s="7" t="str">
        <f t="shared" si="42"/>
        <v>B016828</v>
      </c>
      <c r="C512" s="9" t="s">
        <v>535</v>
      </c>
      <c r="D512" s="9" t="s">
        <v>2457</v>
      </c>
      <c r="E512" s="9" t="s">
        <v>33</v>
      </c>
      <c r="F512" s="7" t="s">
        <v>141</v>
      </c>
      <c r="G512" s="46">
        <v>0.65</v>
      </c>
      <c r="H512" s="11">
        <v>20</v>
      </c>
      <c r="I512" s="11">
        <v>20</v>
      </c>
      <c r="J512" s="11">
        <f>VLOOKUP(B512,'[1]Jan''24 (3)'!$G$4:$T$2414,14,0)</f>
        <v>13</v>
      </c>
      <c r="K512" s="11">
        <f t="shared" si="43"/>
        <v>-7</v>
      </c>
      <c r="L512" s="11" t="b">
        <f t="shared" si="44"/>
        <v>0</v>
      </c>
      <c r="M512" s="11" t="b">
        <f t="shared" si="45"/>
        <v>0</v>
      </c>
      <c r="N512" s="8">
        <v>45309</v>
      </c>
      <c r="O512" s="8" t="s">
        <v>3877</v>
      </c>
      <c r="P512" s="7"/>
      <c r="Q512" s="7" t="b">
        <f t="shared" si="46"/>
        <v>1</v>
      </c>
      <c r="R512" s="7"/>
      <c r="S512" s="11">
        <f t="shared" si="47"/>
        <v>0</v>
      </c>
      <c r="T512" s="9"/>
    </row>
    <row r="513" spans="1:20" hidden="1" x14ac:dyDescent="0.25">
      <c r="A513" s="7">
        <v>511</v>
      </c>
      <c r="B513" s="7" t="str">
        <f t="shared" si="42"/>
        <v>B017189</v>
      </c>
      <c r="C513" s="9" t="s">
        <v>536</v>
      </c>
      <c r="D513" s="9" t="s">
        <v>2458</v>
      </c>
      <c r="E513" s="9" t="s">
        <v>33</v>
      </c>
      <c r="F513" s="7" t="s">
        <v>141</v>
      </c>
      <c r="G513" s="46">
        <v>6.66</v>
      </c>
      <c r="H513" s="11">
        <v>10</v>
      </c>
      <c r="I513" s="11">
        <v>10</v>
      </c>
      <c r="J513" s="11">
        <f>VLOOKUP(B513,'[1]Jan''24 (3)'!$G$4:$T$2414,14,0)</f>
        <v>66.599999999999994</v>
      </c>
      <c r="K513" s="11">
        <f t="shared" si="43"/>
        <v>56.599999999999994</v>
      </c>
      <c r="L513" s="11" t="b">
        <f t="shared" si="44"/>
        <v>0</v>
      </c>
      <c r="M513" s="11" t="b">
        <f t="shared" si="45"/>
        <v>0</v>
      </c>
      <c r="N513" s="8">
        <v>45310</v>
      </c>
      <c r="O513" s="8" t="s">
        <v>3877</v>
      </c>
      <c r="P513" s="7"/>
      <c r="Q513" s="7" t="b">
        <f t="shared" si="46"/>
        <v>1</v>
      </c>
      <c r="R513" s="7"/>
      <c r="S513" s="11">
        <f t="shared" si="47"/>
        <v>0</v>
      </c>
      <c r="T513" s="9"/>
    </row>
    <row r="514" spans="1:20" hidden="1" x14ac:dyDescent="0.25">
      <c r="A514" s="7">
        <v>512</v>
      </c>
      <c r="B514" s="7" t="str">
        <f t="shared" si="42"/>
        <v>B018072</v>
      </c>
      <c r="C514" s="9" t="s">
        <v>537</v>
      </c>
      <c r="D514" s="9" t="s">
        <v>2459</v>
      </c>
      <c r="E514" s="9" t="s">
        <v>33</v>
      </c>
      <c r="F514" s="7" t="s">
        <v>141</v>
      </c>
      <c r="G514" s="46">
        <v>3.48</v>
      </c>
      <c r="H514" s="11">
        <v>20</v>
      </c>
      <c r="I514" s="11">
        <v>20</v>
      </c>
      <c r="J514" s="11">
        <f>VLOOKUP(B514,'[1]Jan''24 (3)'!$G$4:$T$2414,14,0)</f>
        <v>69.599999999999994</v>
      </c>
      <c r="K514" s="11">
        <f t="shared" si="43"/>
        <v>49.599999999999994</v>
      </c>
      <c r="L514" s="11" t="b">
        <f t="shared" si="44"/>
        <v>0</v>
      </c>
      <c r="M514" s="11" t="b">
        <f t="shared" si="45"/>
        <v>0</v>
      </c>
      <c r="N514" s="8">
        <v>45309</v>
      </c>
      <c r="O514" s="8" t="s">
        <v>3877</v>
      </c>
      <c r="P514" s="7"/>
      <c r="Q514" s="7" t="b">
        <f t="shared" si="46"/>
        <v>1</v>
      </c>
      <c r="R514" s="7"/>
      <c r="S514" s="11">
        <f t="shared" si="47"/>
        <v>0</v>
      </c>
      <c r="T514" s="9"/>
    </row>
    <row r="515" spans="1:20" hidden="1" x14ac:dyDescent="0.25">
      <c r="A515" s="7">
        <v>513</v>
      </c>
      <c r="B515" s="7" t="str">
        <f t="shared" si="42"/>
        <v>B019289</v>
      </c>
      <c r="C515" s="9" t="s">
        <v>538</v>
      </c>
      <c r="D515" s="9" t="s">
        <v>2460</v>
      </c>
      <c r="E515" s="9" t="s">
        <v>33</v>
      </c>
      <c r="F515" s="7" t="s">
        <v>141</v>
      </c>
      <c r="G515" s="46">
        <v>2.67</v>
      </c>
      <c r="H515" s="11">
        <v>20</v>
      </c>
      <c r="I515" s="11">
        <v>20</v>
      </c>
      <c r="J515" s="11">
        <f>VLOOKUP(B515,'[1]Jan''24 (3)'!$G$4:$T$2414,14,0)</f>
        <v>53.4</v>
      </c>
      <c r="K515" s="11">
        <f t="shared" si="43"/>
        <v>33.4</v>
      </c>
      <c r="L515" s="11" t="b">
        <f t="shared" si="44"/>
        <v>0</v>
      </c>
      <c r="M515" s="11" t="b">
        <f t="shared" si="45"/>
        <v>0</v>
      </c>
      <c r="N515" s="8">
        <v>45309</v>
      </c>
      <c r="O515" s="8" t="s">
        <v>3877</v>
      </c>
      <c r="P515" s="7"/>
      <c r="Q515" s="7" t="b">
        <f t="shared" si="46"/>
        <v>1</v>
      </c>
      <c r="R515" s="7"/>
      <c r="S515" s="11">
        <f t="shared" si="47"/>
        <v>0</v>
      </c>
      <c r="T515" s="9"/>
    </row>
    <row r="516" spans="1:20" hidden="1" x14ac:dyDescent="0.25">
      <c r="A516" s="7">
        <v>514</v>
      </c>
      <c r="B516" s="7" t="str">
        <f t="shared" ref="B516:B579" si="48">TRIM(C516)</f>
        <v>B024581</v>
      </c>
      <c r="C516" s="9" t="s">
        <v>539</v>
      </c>
      <c r="D516" s="9" t="s">
        <v>2461</v>
      </c>
      <c r="E516" s="9" t="s">
        <v>33</v>
      </c>
      <c r="F516" s="7" t="s">
        <v>141</v>
      </c>
      <c r="G516" s="46">
        <v>1.05</v>
      </c>
      <c r="H516" s="11">
        <v>1</v>
      </c>
      <c r="I516" s="11">
        <v>1</v>
      </c>
      <c r="J516" s="11">
        <f>VLOOKUP(B516,'[1]Jan''24 (3)'!$G$4:$T$2414,14,0)</f>
        <v>1.05</v>
      </c>
      <c r="K516" s="11">
        <f t="shared" ref="K516:K579" si="49">J516-I516</f>
        <v>5.0000000000000044E-2</v>
      </c>
      <c r="L516" s="11" t="b">
        <f t="shared" ref="L516:L579" si="50">J516=I516</f>
        <v>0</v>
      </c>
      <c r="M516" s="11" t="b">
        <f t="shared" ref="M516:M579" si="51">I516=L516</f>
        <v>0</v>
      </c>
      <c r="N516" s="8">
        <v>45309</v>
      </c>
      <c r="O516" s="8" t="s">
        <v>3873</v>
      </c>
      <c r="P516" s="7"/>
      <c r="Q516" s="7" t="b">
        <f t="shared" ref="Q516:Q579" si="52">H516=I516</f>
        <v>1</v>
      </c>
      <c r="R516" s="7"/>
      <c r="S516" s="11">
        <f t="shared" ref="S516:S579" si="53">H516-I516</f>
        <v>0</v>
      </c>
      <c r="T516" s="9"/>
    </row>
    <row r="517" spans="1:20" hidden="1" x14ac:dyDescent="0.25">
      <c r="A517" s="7">
        <v>515</v>
      </c>
      <c r="B517" s="7" t="str">
        <f t="shared" si="48"/>
        <v>B024641</v>
      </c>
      <c r="C517" s="9" t="s">
        <v>540</v>
      </c>
      <c r="D517" s="9" t="s">
        <v>2462</v>
      </c>
      <c r="E517" s="9" t="s">
        <v>33</v>
      </c>
      <c r="F517" s="7" t="s">
        <v>141</v>
      </c>
      <c r="G517" s="46">
        <v>1.36</v>
      </c>
      <c r="H517" s="11">
        <v>1</v>
      </c>
      <c r="I517" s="11">
        <v>1</v>
      </c>
      <c r="J517" s="11">
        <f>VLOOKUP(B517,'[1]Jan''24 (3)'!$G$4:$T$2414,14,0)</f>
        <v>1.36</v>
      </c>
      <c r="K517" s="11">
        <f t="shared" si="49"/>
        <v>0.3600000000000001</v>
      </c>
      <c r="L517" s="11" t="b">
        <f t="shared" si="50"/>
        <v>0</v>
      </c>
      <c r="M517" s="11" t="b">
        <f t="shared" si="51"/>
        <v>0</v>
      </c>
      <c r="N517" s="8">
        <v>45310</v>
      </c>
      <c r="O517" s="8" t="s">
        <v>3877</v>
      </c>
      <c r="P517" s="7"/>
      <c r="Q517" s="7" t="b">
        <f t="shared" si="52"/>
        <v>1</v>
      </c>
      <c r="R517" s="7"/>
      <c r="S517" s="11">
        <f t="shared" si="53"/>
        <v>0</v>
      </c>
      <c r="T517" s="9"/>
    </row>
    <row r="518" spans="1:20" hidden="1" x14ac:dyDescent="0.25">
      <c r="A518" s="7">
        <v>516</v>
      </c>
      <c r="B518" s="7" t="str">
        <f t="shared" si="48"/>
        <v>B024948R</v>
      </c>
      <c r="C518" s="9" t="s">
        <v>541</v>
      </c>
      <c r="D518" s="9" t="s">
        <v>2463</v>
      </c>
      <c r="E518" s="9" t="s">
        <v>33</v>
      </c>
      <c r="F518" s="7" t="s">
        <v>141</v>
      </c>
      <c r="G518" s="46">
        <v>9.8699999999999992</v>
      </c>
      <c r="H518" s="11">
        <v>4</v>
      </c>
      <c r="I518" s="11">
        <v>4</v>
      </c>
      <c r="J518" s="11">
        <f>VLOOKUP(B518,'[1]Jan''24 (3)'!$G$4:$T$2414,14,0)</f>
        <v>39.479999999999997</v>
      </c>
      <c r="K518" s="11">
        <f t="shared" si="49"/>
        <v>35.479999999999997</v>
      </c>
      <c r="L518" s="11" t="b">
        <f t="shared" si="50"/>
        <v>0</v>
      </c>
      <c r="M518" s="11" t="b">
        <f t="shared" si="51"/>
        <v>0</v>
      </c>
      <c r="N518" s="8">
        <v>45309</v>
      </c>
      <c r="O518" s="8" t="s">
        <v>3877</v>
      </c>
      <c r="P518" s="7"/>
      <c r="Q518" s="7" t="b">
        <f t="shared" si="52"/>
        <v>1</v>
      </c>
      <c r="R518" s="7"/>
      <c r="S518" s="11">
        <f t="shared" si="53"/>
        <v>0</v>
      </c>
      <c r="T518" s="9"/>
    </row>
    <row r="519" spans="1:20" hidden="1" x14ac:dyDescent="0.25">
      <c r="A519" s="7">
        <v>517</v>
      </c>
      <c r="B519" s="7" t="str">
        <f t="shared" si="48"/>
        <v>B024949R</v>
      </c>
      <c r="C519" s="9" t="s">
        <v>542</v>
      </c>
      <c r="D519" s="9" t="s">
        <v>2464</v>
      </c>
      <c r="E519" s="9" t="s">
        <v>33</v>
      </c>
      <c r="F519" s="7" t="s">
        <v>141</v>
      </c>
      <c r="G519" s="46">
        <v>10</v>
      </c>
      <c r="H519" s="11">
        <v>2</v>
      </c>
      <c r="I519" s="11">
        <v>2</v>
      </c>
      <c r="J519" s="11">
        <f>VLOOKUP(B519,'[1]Jan''24 (3)'!$G$4:$T$2414,14,0)</f>
        <v>20</v>
      </c>
      <c r="K519" s="11">
        <f t="shared" si="49"/>
        <v>18</v>
      </c>
      <c r="L519" s="11" t="b">
        <f t="shared" si="50"/>
        <v>0</v>
      </c>
      <c r="M519" s="11" t="b">
        <f t="shared" si="51"/>
        <v>0</v>
      </c>
      <c r="N519" s="8">
        <v>45309</v>
      </c>
      <c r="O519" s="8" t="s">
        <v>3877</v>
      </c>
      <c r="P519" s="7"/>
      <c r="Q519" s="7" t="b">
        <f t="shared" si="52"/>
        <v>1</v>
      </c>
      <c r="R519" s="7"/>
      <c r="S519" s="11">
        <f t="shared" si="53"/>
        <v>0</v>
      </c>
      <c r="T519" s="9"/>
    </row>
    <row r="520" spans="1:20" hidden="1" x14ac:dyDescent="0.25">
      <c r="A520" s="7">
        <v>518</v>
      </c>
      <c r="B520" s="7" t="str">
        <f t="shared" si="48"/>
        <v>B041459</v>
      </c>
      <c r="C520" s="9" t="s">
        <v>543</v>
      </c>
      <c r="D520" s="9" t="s">
        <v>2465</v>
      </c>
      <c r="E520" s="9" t="s">
        <v>33</v>
      </c>
      <c r="F520" s="7" t="s">
        <v>141</v>
      </c>
      <c r="G520" s="46">
        <v>0.75</v>
      </c>
      <c r="H520" s="11">
        <v>5</v>
      </c>
      <c r="I520" s="11">
        <v>5</v>
      </c>
      <c r="J520" s="11">
        <f>VLOOKUP(B520,'[1]Jan''24 (3)'!$G$4:$T$2414,14,0)</f>
        <v>3.75</v>
      </c>
      <c r="K520" s="11">
        <f t="shared" si="49"/>
        <v>-1.25</v>
      </c>
      <c r="L520" s="11" t="b">
        <f t="shared" si="50"/>
        <v>0</v>
      </c>
      <c r="M520" s="11" t="b">
        <f t="shared" si="51"/>
        <v>0</v>
      </c>
      <c r="N520" s="8">
        <v>45309</v>
      </c>
      <c r="O520" s="8" t="s">
        <v>3877</v>
      </c>
      <c r="P520" s="7"/>
      <c r="Q520" s="7" t="b">
        <f t="shared" si="52"/>
        <v>1</v>
      </c>
      <c r="R520" s="7"/>
      <c r="S520" s="11">
        <f t="shared" si="53"/>
        <v>0</v>
      </c>
      <c r="T520" s="9"/>
    </row>
    <row r="521" spans="1:20" hidden="1" x14ac:dyDescent="0.25">
      <c r="A521" s="7">
        <v>519</v>
      </c>
      <c r="B521" s="7" t="str">
        <f t="shared" si="48"/>
        <v>B042063</v>
      </c>
      <c r="C521" s="9" t="s">
        <v>544</v>
      </c>
      <c r="D521" s="9" t="s">
        <v>2466</v>
      </c>
      <c r="E521" s="9" t="s">
        <v>33</v>
      </c>
      <c r="F521" s="7" t="s">
        <v>141</v>
      </c>
      <c r="G521" s="46">
        <v>1.9</v>
      </c>
      <c r="H521" s="11">
        <v>2</v>
      </c>
      <c r="I521" s="11">
        <f>1+1</f>
        <v>2</v>
      </c>
      <c r="J521" s="11">
        <f>VLOOKUP(B521,'[1]Jan''24 (3)'!$G$4:$T$2414,14,0)</f>
        <v>3.8</v>
      </c>
      <c r="K521" s="11">
        <f t="shared" si="49"/>
        <v>1.7999999999999998</v>
      </c>
      <c r="L521" s="11" t="b">
        <f t="shared" si="50"/>
        <v>0</v>
      </c>
      <c r="M521" s="11" t="b">
        <f t="shared" si="51"/>
        <v>0</v>
      </c>
      <c r="N521" s="8">
        <v>45309</v>
      </c>
      <c r="O521" s="8" t="s">
        <v>3873</v>
      </c>
      <c r="P521" s="7"/>
      <c r="Q521" s="7" t="b">
        <f t="shared" si="52"/>
        <v>1</v>
      </c>
      <c r="R521" s="7"/>
      <c r="S521" s="11">
        <f t="shared" si="53"/>
        <v>0</v>
      </c>
      <c r="T521" s="9"/>
    </row>
    <row r="522" spans="1:20" hidden="1" x14ac:dyDescent="0.25">
      <c r="A522" s="7">
        <v>520</v>
      </c>
      <c r="B522" s="7" t="str">
        <f t="shared" si="48"/>
        <v>B073811</v>
      </c>
      <c r="C522" s="9" t="s">
        <v>545</v>
      </c>
      <c r="D522" s="9" t="s">
        <v>2467</v>
      </c>
      <c r="E522" s="9" t="s">
        <v>33</v>
      </c>
      <c r="F522" s="7" t="s">
        <v>141</v>
      </c>
      <c r="G522" s="46">
        <v>0.63</v>
      </c>
      <c r="H522" s="11">
        <v>6</v>
      </c>
      <c r="I522" s="11">
        <v>6</v>
      </c>
      <c r="J522" s="11">
        <f>VLOOKUP(B522,'[1]Jan''24 (3)'!$G$4:$T$2414,14,0)</f>
        <v>3.7800000000000002</v>
      </c>
      <c r="K522" s="11">
        <f t="shared" si="49"/>
        <v>-2.2199999999999998</v>
      </c>
      <c r="L522" s="11" t="b">
        <f t="shared" si="50"/>
        <v>0</v>
      </c>
      <c r="M522" s="11" t="b">
        <f t="shared" si="51"/>
        <v>0</v>
      </c>
      <c r="N522" s="8">
        <v>45309</v>
      </c>
      <c r="O522" s="8" t="s">
        <v>3877</v>
      </c>
      <c r="P522" s="7"/>
      <c r="Q522" s="7" t="b">
        <f t="shared" si="52"/>
        <v>1</v>
      </c>
      <c r="R522" s="7"/>
      <c r="S522" s="11">
        <f t="shared" si="53"/>
        <v>0</v>
      </c>
      <c r="T522" s="9"/>
    </row>
    <row r="523" spans="1:20" hidden="1" x14ac:dyDescent="0.25">
      <c r="A523" s="7">
        <v>521</v>
      </c>
      <c r="B523" s="7" t="str">
        <f t="shared" si="48"/>
        <v>B073852</v>
      </c>
      <c r="C523" s="9" t="s">
        <v>546</v>
      </c>
      <c r="D523" s="9" t="s">
        <v>2468</v>
      </c>
      <c r="E523" s="9" t="s">
        <v>33</v>
      </c>
      <c r="F523" s="7" t="s">
        <v>141</v>
      </c>
      <c r="G523" s="46">
        <v>1.21</v>
      </c>
      <c r="H523" s="11">
        <v>20</v>
      </c>
      <c r="I523" s="11">
        <v>20</v>
      </c>
      <c r="J523" s="11">
        <f>VLOOKUP(B523,'[1]Jan''24 (3)'!$G$4:$T$2414,14,0)</f>
        <v>24.2</v>
      </c>
      <c r="K523" s="11">
        <f t="shared" si="49"/>
        <v>4.1999999999999993</v>
      </c>
      <c r="L523" s="11" t="b">
        <f t="shared" si="50"/>
        <v>0</v>
      </c>
      <c r="M523" s="11" t="b">
        <f t="shared" si="51"/>
        <v>0</v>
      </c>
      <c r="N523" s="8">
        <v>45310</v>
      </c>
      <c r="O523" s="8" t="s">
        <v>3873</v>
      </c>
      <c r="P523" s="7"/>
      <c r="Q523" s="7" t="b">
        <f t="shared" si="52"/>
        <v>1</v>
      </c>
      <c r="R523" s="7"/>
      <c r="S523" s="11">
        <f t="shared" si="53"/>
        <v>0</v>
      </c>
      <c r="T523" s="9"/>
    </row>
    <row r="524" spans="1:20" hidden="1" x14ac:dyDescent="0.25">
      <c r="A524" s="7">
        <v>522</v>
      </c>
      <c r="B524" s="7" t="str">
        <f t="shared" si="48"/>
        <v>B073882BL</v>
      </c>
      <c r="C524" s="9" t="s">
        <v>547</v>
      </c>
      <c r="D524" s="9" t="s">
        <v>2469</v>
      </c>
      <c r="E524" s="9" t="s">
        <v>33</v>
      </c>
      <c r="F524" s="7" t="s">
        <v>141</v>
      </c>
      <c r="G524" s="46">
        <v>12.21</v>
      </c>
      <c r="H524" s="11">
        <f>7-1</f>
        <v>6</v>
      </c>
      <c r="I524" s="11">
        <v>6</v>
      </c>
      <c r="J524" s="11">
        <f>VLOOKUP(B524,'[1]Jan''24 (3)'!$G$4:$T$2414,14,0)</f>
        <v>73.260000000000005</v>
      </c>
      <c r="K524" s="11">
        <f t="shared" si="49"/>
        <v>67.260000000000005</v>
      </c>
      <c r="L524" s="11" t="b">
        <f t="shared" si="50"/>
        <v>0</v>
      </c>
      <c r="M524" s="11" t="b">
        <f t="shared" si="51"/>
        <v>0</v>
      </c>
      <c r="N524" s="8">
        <v>45310</v>
      </c>
      <c r="O524" s="8" t="s">
        <v>3873</v>
      </c>
      <c r="P524" s="7"/>
      <c r="Q524" s="7" t="b">
        <f t="shared" si="52"/>
        <v>1</v>
      </c>
      <c r="R524" s="7"/>
      <c r="S524" s="11">
        <f t="shared" si="53"/>
        <v>0</v>
      </c>
      <c r="T524" s="9" t="s">
        <v>3973</v>
      </c>
    </row>
    <row r="525" spans="1:20" hidden="1" x14ac:dyDescent="0.25">
      <c r="A525" s="7">
        <v>523</v>
      </c>
      <c r="B525" s="7" t="str">
        <f t="shared" si="48"/>
        <v>B073978</v>
      </c>
      <c r="C525" s="9" t="s">
        <v>548</v>
      </c>
      <c r="D525" s="9" t="s">
        <v>2470</v>
      </c>
      <c r="E525" s="9" t="s">
        <v>33</v>
      </c>
      <c r="F525" s="7" t="s">
        <v>141</v>
      </c>
      <c r="G525" s="46">
        <v>9.7799999999999994</v>
      </c>
      <c r="H525" s="11">
        <v>2</v>
      </c>
      <c r="I525" s="11">
        <v>2</v>
      </c>
      <c r="J525" s="11">
        <f>VLOOKUP(B525,'[1]Jan''24 (3)'!$G$4:$T$2414,14,0)</f>
        <v>19.559999999999999</v>
      </c>
      <c r="K525" s="11">
        <f t="shared" si="49"/>
        <v>17.559999999999999</v>
      </c>
      <c r="L525" s="11" t="b">
        <f t="shared" si="50"/>
        <v>0</v>
      </c>
      <c r="M525" s="11" t="b">
        <f t="shared" si="51"/>
        <v>0</v>
      </c>
      <c r="N525" s="8">
        <v>45309</v>
      </c>
      <c r="O525" s="8" t="s">
        <v>3877</v>
      </c>
      <c r="P525" s="7"/>
      <c r="Q525" s="7" t="b">
        <f t="shared" si="52"/>
        <v>1</v>
      </c>
      <c r="R525" s="7"/>
      <c r="S525" s="11">
        <f t="shared" si="53"/>
        <v>0</v>
      </c>
      <c r="T525" s="9"/>
    </row>
    <row r="526" spans="1:20" hidden="1" x14ac:dyDescent="0.25">
      <c r="A526" s="7">
        <v>524</v>
      </c>
      <c r="B526" s="7" t="str">
        <f t="shared" si="48"/>
        <v>B074640</v>
      </c>
      <c r="C526" s="9" t="s">
        <v>549</v>
      </c>
      <c r="D526" s="9" t="s">
        <v>2471</v>
      </c>
      <c r="E526" s="9" t="s">
        <v>33</v>
      </c>
      <c r="F526" s="7" t="s">
        <v>141</v>
      </c>
      <c r="G526" s="46">
        <v>26</v>
      </c>
      <c r="H526" s="11">
        <v>1</v>
      </c>
      <c r="I526" s="11">
        <v>1</v>
      </c>
      <c r="J526" s="11">
        <f>VLOOKUP(B526,'[1]Jan''24 (3)'!$G$4:$T$2414,14,0)</f>
        <v>26</v>
      </c>
      <c r="K526" s="11">
        <f t="shared" si="49"/>
        <v>25</v>
      </c>
      <c r="L526" s="11" t="b">
        <f t="shared" si="50"/>
        <v>0</v>
      </c>
      <c r="M526" s="11" t="b">
        <f t="shared" si="51"/>
        <v>0</v>
      </c>
      <c r="N526" s="8">
        <v>45310</v>
      </c>
      <c r="O526" s="8" t="s">
        <v>3877</v>
      </c>
      <c r="P526" s="7"/>
      <c r="Q526" s="7" t="b">
        <f t="shared" si="52"/>
        <v>1</v>
      </c>
      <c r="R526" s="7"/>
      <c r="S526" s="11">
        <f t="shared" si="53"/>
        <v>0</v>
      </c>
      <c r="T526" s="9"/>
    </row>
    <row r="527" spans="1:20" hidden="1" x14ac:dyDescent="0.25">
      <c r="A527" s="7">
        <v>525</v>
      </c>
      <c r="B527" s="7" t="str">
        <f t="shared" si="48"/>
        <v>B074641</v>
      </c>
      <c r="C527" s="9" t="s">
        <v>550</v>
      </c>
      <c r="D527" s="9" t="s">
        <v>2472</v>
      </c>
      <c r="E527" s="9" t="s">
        <v>33</v>
      </c>
      <c r="F527" s="7" t="s">
        <v>141</v>
      </c>
      <c r="G527" s="46">
        <v>26.06</v>
      </c>
      <c r="H527" s="11">
        <v>7</v>
      </c>
      <c r="I527" s="11">
        <v>7</v>
      </c>
      <c r="J527" s="11">
        <f>VLOOKUP(B527,'[1]Jan''24 (3)'!$G$4:$T$2414,14,0)</f>
        <v>182.42</v>
      </c>
      <c r="K527" s="11">
        <f t="shared" si="49"/>
        <v>175.42</v>
      </c>
      <c r="L527" s="11" t="b">
        <f t="shared" si="50"/>
        <v>0</v>
      </c>
      <c r="M527" s="11" t="b">
        <f t="shared" si="51"/>
        <v>0</v>
      </c>
      <c r="N527" s="8">
        <v>45310</v>
      </c>
      <c r="O527" s="8" t="s">
        <v>3877</v>
      </c>
      <c r="P527" s="7"/>
      <c r="Q527" s="7" t="b">
        <f t="shared" si="52"/>
        <v>1</v>
      </c>
      <c r="R527" s="7"/>
      <c r="S527" s="11">
        <f t="shared" si="53"/>
        <v>0</v>
      </c>
      <c r="T527" s="9"/>
    </row>
    <row r="528" spans="1:20" hidden="1" x14ac:dyDescent="0.25">
      <c r="A528" s="7">
        <v>526</v>
      </c>
      <c r="B528" s="7" t="str">
        <f t="shared" si="48"/>
        <v>B075439</v>
      </c>
      <c r="C528" s="9" t="s">
        <v>551</v>
      </c>
      <c r="D528" s="9" t="s">
        <v>2473</v>
      </c>
      <c r="E528" s="9" t="s">
        <v>33</v>
      </c>
      <c r="F528" s="7" t="s">
        <v>141</v>
      </c>
      <c r="G528" s="46">
        <v>13.4</v>
      </c>
      <c r="H528" s="11">
        <v>2</v>
      </c>
      <c r="I528" s="11">
        <v>2</v>
      </c>
      <c r="J528" s="11">
        <f>VLOOKUP(B528,'[1]Jan''24 (3)'!$G$4:$T$2414,14,0)</f>
        <v>26.8</v>
      </c>
      <c r="K528" s="11">
        <f t="shared" si="49"/>
        <v>24.8</v>
      </c>
      <c r="L528" s="11" t="b">
        <f t="shared" si="50"/>
        <v>0</v>
      </c>
      <c r="M528" s="11" t="b">
        <f t="shared" si="51"/>
        <v>0</v>
      </c>
      <c r="N528" s="8">
        <v>45309</v>
      </c>
      <c r="O528" s="8" t="s">
        <v>3877</v>
      </c>
      <c r="P528" s="7"/>
      <c r="Q528" s="7" t="b">
        <f t="shared" si="52"/>
        <v>1</v>
      </c>
      <c r="R528" s="7"/>
      <c r="S528" s="11">
        <f t="shared" si="53"/>
        <v>0</v>
      </c>
      <c r="T528" s="9"/>
    </row>
    <row r="529" spans="1:20" hidden="1" x14ac:dyDescent="0.25">
      <c r="A529" s="7">
        <v>527</v>
      </c>
      <c r="B529" s="7" t="str">
        <f t="shared" si="48"/>
        <v>B075443</v>
      </c>
      <c r="C529" s="9" t="s">
        <v>552</v>
      </c>
      <c r="D529" s="9" t="s">
        <v>2474</v>
      </c>
      <c r="E529" s="9" t="s">
        <v>33</v>
      </c>
      <c r="F529" s="7" t="s">
        <v>141</v>
      </c>
      <c r="G529" s="46">
        <v>4.55</v>
      </c>
      <c r="H529" s="11">
        <v>2</v>
      </c>
      <c r="I529" s="11">
        <v>2</v>
      </c>
      <c r="J529" s="11">
        <f>VLOOKUP(B529,'[1]Jan''24 (3)'!$G$4:$T$2414,14,0)</f>
        <v>9.1</v>
      </c>
      <c r="K529" s="11">
        <f t="shared" si="49"/>
        <v>7.1</v>
      </c>
      <c r="L529" s="11" t="b">
        <f t="shared" si="50"/>
        <v>0</v>
      </c>
      <c r="M529" s="11" t="b">
        <f t="shared" si="51"/>
        <v>0</v>
      </c>
      <c r="N529" s="8">
        <v>45309</v>
      </c>
      <c r="O529" s="8" t="s">
        <v>3877</v>
      </c>
      <c r="P529" s="7"/>
      <c r="Q529" s="7" t="b">
        <f t="shared" si="52"/>
        <v>1</v>
      </c>
      <c r="R529" s="7"/>
      <c r="S529" s="11">
        <f t="shared" si="53"/>
        <v>0</v>
      </c>
      <c r="T529" s="9"/>
    </row>
    <row r="530" spans="1:20" hidden="1" x14ac:dyDescent="0.25">
      <c r="A530" s="7">
        <v>528</v>
      </c>
      <c r="B530" s="7" t="str">
        <f t="shared" si="48"/>
        <v>B075485</v>
      </c>
      <c r="C530" s="9" t="s">
        <v>553</v>
      </c>
      <c r="D530" s="9" t="s">
        <v>2475</v>
      </c>
      <c r="E530" s="9" t="s">
        <v>33</v>
      </c>
      <c r="F530" s="7" t="s">
        <v>141</v>
      </c>
      <c r="G530" s="46">
        <v>13.46</v>
      </c>
      <c r="H530" s="11">
        <f>2-1</f>
        <v>1</v>
      </c>
      <c r="I530" s="11">
        <v>1</v>
      </c>
      <c r="J530" s="11">
        <f>VLOOKUP(B530,'[1]Jan''24 (3)'!$G$4:$T$2414,14,0)</f>
        <v>13.46</v>
      </c>
      <c r="K530" s="11">
        <f t="shared" si="49"/>
        <v>12.46</v>
      </c>
      <c r="L530" s="11" t="b">
        <f t="shared" si="50"/>
        <v>0</v>
      </c>
      <c r="M530" s="11" t="b">
        <f t="shared" si="51"/>
        <v>0</v>
      </c>
      <c r="N530" s="8">
        <v>45309</v>
      </c>
      <c r="O530" s="8" t="s">
        <v>3873</v>
      </c>
      <c r="P530" s="7"/>
      <c r="Q530" s="7" t="b">
        <f t="shared" si="52"/>
        <v>1</v>
      </c>
      <c r="R530" s="7"/>
      <c r="S530" s="11">
        <f t="shared" si="53"/>
        <v>0</v>
      </c>
      <c r="T530" s="9" t="s">
        <v>3945</v>
      </c>
    </row>
    <row r="531" spans="1:20" hidden="1" x14ac:dyDescent="0.25">
      <c r="A531" s="7">
        <v>529</v>
      </c>
      <c r="B531" s="7" t="str">
        <f t="shared" si="48"/>
        <v>E40006819</v>
      </c>
      <c r="C531" s="9" t="s">
        <v>554</v>
      </c>
      <c r="D531" s="9" t="s">
        <v>2476</v>
      </c>
      <c r="E531" s="9" t="s">
        <v>33</v>
      </c>
      <c r="F531" s="7" t="s">
        <v>141</v>
      </c>
      <c r="G531" s="46">
        <v>8.08</v>
      </c>
      <c r="H531" s="11">
        <v>2</v>
      </c>
      <c r="I531" s="11">
        <v>2</v>
      </c>
      <c r="J531" s="11">
        <f>VLOOKUP(B531,'[1]Jan''24 (3)'!$G$4:$T$2414,14,0)</f>
        <v>16.16</v>
      </c>
      <c r="K531" s="11">
        <f t="shared" si="49"/>
        <v>14.16</v>
      </c>
      <c r="L531" s="11" t="b">
        <f t="shared" si="50"/>
        <v>0</v>
      </c>
      <c r="M531" s="11" t="b">
        <f t="shared" si="51"/>
        <v>0</v>
      </c>
      <c r="N531" s="8">
        <v>45310</v>
      </c>
      <c r="O531" s="8" t="s">
        <v>3877</v>
      </c>
      <c r="P531" s="7"/>
      <c r="Q531" s="7" t="b">
        <f t="shared" si="52"/>
        <v>1</v>
      </c>
      <c r="R531" s="7"/>
      <c r="S531" s="11">
        <f t="shared" si="53"/>
        <v>0</v>
      </c>
      <c r="T531" s="9"/>
    </row>
    <row r="532" spans="1:20" hidden="1" x14ac:dyDescent="0.25">
      <c r="A532" s="7">
        <v>530</v>
      </c>
      <c r="B532" s="7" t="str">
        <f t="shared" si="48"/>
        <v>E40012271</v>
      </c>
      <c r="C532" s="9" t="s">
        <v>555</v>
      </c>
      <c r="D532" s="9" t="s">
        <v>2477</v>
      </c>
      <c r="E532" s="9" t="s">
        <v>33</v>
      </c>
      <c r="F532" s="7" t="s">
        <v>141</v>
      </c>
      <c r="G532" s="46">
        <v>4.46</v>
      </c>
      <c r="H532" s="11">
        <v>6</v>
      </c>
      <c r="I532" s="11">
        <v>6</v>
      </c>
      <c r="J532" s="11">
        <f>VLOOKUP(B532,'[1]Jan''24 (3)'!$G$4:$T$2414,14,0)</f>
        <v>26.759999999999998</v>
      </c>
      <c r="K532" s="11">
        <f t="shared" si="49"/>
        <v>20.759999999999998</v>
      </c>
      <c r="L532" s="11" t="b">
        <f t="shared" si="50"/>
        <v>0</v>
      </c>
      <c r="M532" s="11" t="b">
        <f t="shared" si="51"/>
        <v>0</v>
      </c>
      <c r="N532" s="8">
        <v>45308</v>
      </c>
      <c r="O532" s="8" t="s">
        <v>3877</v>
      </c>
      <c r="P532" s="7"/>
      <c r="Q532" s="7" t="b">
        <f t="shared" si="52"/>
        <v>1</v>
      </c>
      <c r="R532" s="7"/>
      <c r="S532" s="11">
        <f t="shared" si="53"/>
        <v>0</v>
      </c>
      <c r="T532" s="9"/>
    </row>
    <row r="533" spans="1:20" hidden="1" x14ac:dyDescent="0.25">
      <c r="A533" s="7">
        <v>531</v>
      </c>
      <c r="B533" s="7" t="str">
        <f t="shared" si="48"/>
        <v>F002C40562</v>
      </c>
      <c r="C533" s="9" t="s">
        <v>556</v>
      </c>
      <c r="D533" s="9" t="s">
        <v>2478</v>
      </c>
      <c r="E533" s="9" t="s">
        <v>33</v>
      </c>
      <c r="F533" s="7" t="s">
        <v>141</v>
      </c>
      <c r="G533" s="46">
        <v>19.850000000000001</v>
      </c>
      <c r="H533" s="11">
        <v>4</v>
      </c>
      <c r="I533" s="11">
        <v>4</v>
      </c>
      <c r="J533" s="11">
        <f>VLOOKUP(B533,'[1]Jan''24 (3)'!$G$4:$T$2414,14,0)</f>
        <v>79.400000000000006</v>
      </c>
      <c r="K533" s="11">
        <f t="shared" si="49"/>
        <v>75.400000000000006</v>
      </c>
      <c r="L533" s="11" t="b">
        <f t="shared" si="50"/>
        <v>0</v>
      </c>
      <c r="M533" s="11" t="b">
        <f t="shared" si="51"/>
        <v>0</v>
      </c>
      <c r="N533" s="8">
        <v>45309</v>
      </c>
      <c r="O533" s="8" t="s">
        <v>3873</v>
      </c>
      <c r="P533" s="7"/>
      <c r="Q533" s="7" t="b">
        <f t="shared" si="52"/>
        <v>1</v>
      </c>
      <c r="R533" s="7"/>
      <c r="S533" s="11">
        <f t="shared" si="53"/>
        <v>0</v>
      </c>
      <c r="T533" s="9"/>
    </row>
    <row r="534" spans="1:20" hidden="1" x14ac:dyDescent="0.25">
      <c r="A534" s="7">
        <v>532</v>
      </c>
      <c r="B534" s="7" t="str">
        <f t="shared" si="48"/>
        <v>SP1A006196</v>
      </c>
      <c r="C534" s="9" t="s">
        <v>557</v>
      </c>
      <c r="D534" s="9" t="s">
        <v>2479</v>
      </c>
      <c r="E534" s="9" t="s">
        <v>33</v>
      </c>
      <c r="F534" s="7" t="s">
        <v>141</v>
      </c>
      <c r="G534" s="46">
        <v>5.86</v>
      </c>
      <c r="H534" s="11">
        <v>5</v>
      </c>
      <c r="I534" s="11">
        <v>5</v>
      </c>
      <c r="J534" s="11">
        <f>VLOOKUP(B534,'[1]Jan''24 (3)'!$G$4:$T$2414,14,0)</f>
        <v>29.3</v>
      </c>
      <c r="K534" s="11">
        <f t="shared" si="49"/>
        <v>24.3</v>
      </c>
      <c r="L534" s="11" t="b">
        <f t="shared" si="50"/>
        <v>0</v>
      </c>
      <c r="M534" s="11" t="b">
        <f t="shared" si="51"/>
        <v>0</v>
      </c>
      <c r="N534" s="8">
        <v>45310</v>
      </c>
      <c r="O534" s="8" t="s">
        <v>3877</v>
      </c>
      <c r="P534" s="7"/>
      <c r="Q534" s="7" t="b">
        <f t="shared" si="52"/>
        <v>1</v>
      </c>
      <c r="R534" s="7"/>
      <c r="S534" s="11">
        <f t="shared" si="53"/>
        <v>0</v>
      </c>
      <c r="T534" s="9"/>
    </row>
    <row r="535" spans="1:20" hidden="1" x14ac:dyDescent="0.25">
      <c r="A535" s="7">
        <v>533</v>
      </c>
      <c r="B535" s="7" t="str">
        <f t="shared" si="48"/>
        <v>SP1A007011</v>
      </c>
      <c r="C535" s="9" t="s">
        <v>558</v>
      </c>
      <c r="D535" s="9" t="s">
        <v>2480</v>
      </c>
      <c r="E535" s="9" t="s">
        <v>33</v>
      </c>
      <c r="F535" s="7" t="s">
        <v>141</v>
      </c>
      <c r="G535" s="46">
        <v>38.549999999999997</v>
      </c>
      <c r="H535" s="11">
        <v>2</v>
      </c>
      <c r="I535" s="11">
        <v>2</v>
      </c>
      <c r="J535" s="11">
        <f>VLOOKUP(B535,'[1]Jan''24 (3)'!$G$4:$T$2414,14,0)</f>
        <v>77.099999999999994</v>
      </c>
      <c r="K535" s="11">
        <f t="shared" si="49"/>
        <v>75.099999999999994</v>
      </c>
      <c r="L535" s="11" t="b">
        <f t="shared" si="50"/>
        <v>0</v>
      </c>
      <c r="M535" s="11" t="b">
        <f t="shared" si="51"/>
        <v>0</v>
      </c>
      <c r="N535" s="8">
        <v>45309</v>
      </c>
      <c r="O535" s="8" t="s">
        <v>3873</v>
      </c>
      <c r="P535" s="7"/>
      <c r="Q535" s="7" t="b">
        <f t="shared" si="52"/>
        <v>1</v>
      </c>
      <c r="R535" s="7"/>
      <c r="S535" s="11">
        <f t="shared" si="53"/>
        <v>0</v>
      </c>
      <c r="T535" s="9"/>
    </row>
    <row r="536" spans="1:20" hidden="1" x14ac:dyDescent="0.25">
      <c r="A536" s="7">
        <v>534</v>
      </c>
      <c r="B536" s="7" t="str">
        <f t="shared" si="48"/>
        <v>83040R</v>
      </c>
      <c r="C536" s="9" t="s">
        <v>559</v>
      </c>
      <c r="D536" s="9" t="s">
        <v>2376</v>
      </c>
      <c r="E536" s="9" t="s">
        <v>33</v>
      </c>
      <c r="F536" s="7" t="s">
        <v>141</v>
      </c>
      <c r="G536" s="46">
        <v>1.07</v>
      </c>
      <c r="H536" s="11">
        <v>5</v>
      </c>
      <c r="I536" s="11">
        <v>5</v>
      </c>
      <c r="J536" s="11">
        <f>VLOOKUP(B536,'[1]Jan''24 (3)'!$G$4:$T$2414,14,0)</f>
        <v>5.3500000000000005</v>
      </c>
      <c r="K536" s="11">
        <f t="shared" si="49"/>
        <v>0.35000000000000053</v>
      </c>
      <c r="L536" s="11" t="b">
        <f t="shared" si="50"/>
        <v>0</v>
      </c>
      <c r="M536" s="11" t="b">
        <f t="shared" si="51"/>
        <v>0</v>
      </c>
      <c r="N536" s="8">
        <v>45308</v>
      </c>
      <c r="O536" s="8" t="s">
        <v>3877</v>
      </c>
      <c r="P536" s="7"/>
      <c r="Q536" s="7" t="b">
        <f t="shared" si="52"/>
        <v>1</v>
      </c>
      <c r="R536" s="7"/>
      <c r="S536" s="11">
        <f t="shared" si="53"/>
        <v>0</v>
      </c>
      <c r="T536" s="9"/>
    </row>
    <row r="537" spans="1:20" hidden="1" x14ac:dyDescent="0.25">
      <c r="A537" s="7">
        <v>535</v>
      </c>
      <c r="B537" s="7" t="str">
        <f t="shared" si="48"/>
        <v>B073481R</v>
      </c>
      <c r="C537" s="9" t="s">
        <v>560</v>
      </c>
      <c r="D537" s="9" t="s">
        <v>2481</v>
      </c>
      <c r="E537" s="9" t="s">
        <v>33</v>
      </c>
      <c r="F537" s="7" t="s">
        <v>141</v>
      </c>
      <c r="G537" s="46">
        <v>1.51</v>
      </c>
      <c r="H537" s="11">
        <v>5</v>
      </c>
      <c r="I537" s="11">
        <v>5</v>
      </c>
      <c r="J537" s="11">
        <f>VLOOKUP(B537,'[1]Jan''24 (3)'!$G$4:$T$2414,14,0)</f>
        <v>7.55</v>
      </c>
      <c r="K537" s="11">
        <f t="shared" si="49"/>
        <v>2.5499999999999998</v>
      </c>
      <c r="L537" s="11" t="b">
        <f t="shared" si="50"/>
        <v>0</v>
      </c>
      <c r="M537" s="11" t="b">
        <f t="shared" si="51"/>
        <v>0</v>
      </c>
      <c r="N537" s="8">
        <v>45308</v>
      </c>
      <c r="O537" s="8" t="s">
        <v>3877</v>
      </c>
      <c r="P537" s="7"/>
      <c r="Q537" s="7" t="b">
        <f t="shared" si="52"/>
        <v>1</v>
      </c>
      <c r="R537" s="7"/>
      <c r="S537" s="11">
        <f t="shared" si="53"/>
        <v>0</v>
      </c>
      <c r="T537" s="9"/>
    </row>
    <row r="538" spans="1:20" hidden="1" x14ac:dyDescent="0.25">
      <c r="A538" s="7">
        <v>536</v>
      </c>
      <c r="B538" s="7" t="str">
        <f t="shared" si="48"/>
        <v>B001315</v>
      </c>
      <c r="C538" s="9" t="s">
        <v>153</v>
      </c>
      <c r="D538" s="9" t="s">
        <v>173</v>
      </c>
      <c r="E538" s="9" t="s">
        <v>33</v>
      </c>
      <c r="F538" s="7" t="s">
        <v>141</v>
      </c>
      <c r="G538" s="46">
        <v>19.190000000000001</v>
      </c>
      <c r="H538" s="11">
        <v>18</v>
      </c>
      <c r="I538" s="11">
        <v>18</v>
      </c>
      <c r="J538" s="11">
        <f>VLOOKUP(B538,'[1]Jan''24 (3)'!$G$4:$T$2414,14,0)</f>
        <v>345.42</v>
      </c>
      <c r="K538" s="11">
        <f t="shared" si="49"/>
        <v>327.42</v>
      </c>
      <c r="L538" s="11" t="b">
        <f t="shared" si="50"/>
        <v>0</v>
      </c>
      <c r="M538" s="11" t="b">
        <f t="shared" si="51"/>
        <v>0</v>
      </c>
      <c r="N538" s="8">
        <v>45310</v>
      </c>
      <c r="O538" s="8" t="s">
        <v>3877</v>
      </c>
      <c r="P538" s="7"/>
      <c r="Q538" s="7" t="b">
        <f t="shared" si="52"/>
        <v>1</v>
      </c>
      <c r="R538" s="7"/>
      <c r="S538" s="11">
        <f t="shared" si="53"/>
        <v>0</v>
      </c>
      <c r="T538" s="9"/>
    </row>
    <row r="539" spans="1:20" hidden="1" x14ac:dyDescent="0.25">
      <c r="A539" s="7">
        <v>537</v>
      </c>
      <c r="B539" s="7" t="str">
        <f t="shared" si="48"/>
        <v>B009605</v>
      </c>
      <c r="C539" s="9" t="s">
        <v>561</v>
      </c>
      <c r="D539" s="9" t="s">
        <v>2482</v>
      </c>
      <c r="E539" s="9" t="s">
        <v>33</v>
      </c>
      <c r="F539" s="7" t="s">
        <v>141</v>
      </c>
      <c r="G539" s="46">
        <v>16.37</v>
      </c>
      <c r="H539" s="11">
        <v>2</v>
      </c>
      <c r="I539" s="11">
        <v>2</v>
      </c>
      <c r="J539" s="11">
        <f>VLOOKUP(B539,'[1]Jan''24 (3)'!$G$4:$T$2414,14,0)</f>
        <v>32.74</v>
      </c>
      <c r="K539" s="11">
        <f t="shared" si="49"/>
        <v>30.740000000000002</v>
      </c>
      <c r="L539" s="11" t="b">
        <f t="shared" si="50"/>
        <v>0</v>
      </c>
      <c r="M539" s="11" t="b">
        <f t="shared" si="51"/>
        <v>0</v>
      </c>
      <c r="N539" s="8">
        <v>45314</v>
      </c>
      <c r="O539" s="8" t="s">
        <v>3877</v>
      </c>
      <c r="P539" s="7"/>
      <c r="Q539" s="7" t="b">
        <f t="shared" si="52"/>
        <v>1</v>
      </c>
      <c r="R539" s="7"/>
      <c r="S539" s="11">
        <f t="shared" si="53"/>
        <v>0</v>
      </c>
      <c r="T539" s="9"/>
    </row>
    <row r="540" spans="1:20" hidden="1" x14ac:dyDescent="0.25">
      <c r="A540" s="7">
        <v>538</v>
      </c>
      <c r="B540" s="7" t="str">
        <f t="shared" si="48"/>
        <v>B002481</v>
      </c>
      <c r="C540" s="9" t="s">
        <v>562</v>
      </c>
      <c r="D540" s="9" t="s">
        <v>2483</v>
      </c>
      <c r="E540" s="9" t="s">
        <v>33</v>
      </c>
      <c r="F540" s="7" t="s">
        <v>141</v>
      </c>
      <c r="G540" s="46">
        <v>18.95</v>
      </c>
      <c r="H540" s="11">
        <v>3</v>
      </c>
      <c r="I540" s="11">
        <v>3</v>
      </c>
      <c r="J540" s="11">
        <f>VLOOKUP(B540,'[1]Jan''24 (3)'!$G$4:$T$2414,14,0)</f>
        <v>56.849999999999994</v>
      </c>
      <c r="K540" s="11">
        <f t="shared" si="49"/>
        <v>53.849999999999994</v>
      </c>
      <c r="L540" s="11" t="b">
        <f t="shared" si="50"/>
        <v>0</v>
      </c>
      <c r="M540" s="11" t="b">
        <f t="shared" si="51"/>
        <v>0</v>
      </c>
      <c r="N540" s="8">
        <v>45314</v>
      </c>
      <c r="O540" s="8" t="s">
        <v>3877</v>
      </c>
      <c r="P540" s="7"/>
      <c r="Q540" s="7" t="b">
        <f t="shared" si="52"/>
        <v>1</v>
      </c>
      <c r="R540" s="7"/>
      <c r="S540" s="11">
        <f t="shared" si="53"/>
        <v>0</v>
      </c>
      <c r="T540" s="9"/>
    </row>
    <row r="541" spans="1:20" hidden="1" x14ac:dyDescent="0.25">
      <c r="A541" s="7">
        <v>539</v>
      </c>
      <c r="B541" s="7" t="str">
        <f t="shared" si="48"/>
        <v>643684R</v>
      </c>
      <c r="C541" s="9" t="s">
        <v>563</v>
      </c>
      <c r="D541" s="9" t="s">
        <v>2484</v>
      </c>
      <c r="E541" s="9" t="s">
        <v>33</v>
      </c>
      <c r="F541" s="7" t="s">
        <v>141</v>
      </c>
      <c r="G541" s="46">
        <v>2.16</v>
      </c>
      <c r="H541" s="11">
        <v>1</v>
      </c>
      <c r="I541" s="53">
        <f>1+1</f>
        <v>2</v>
      </c>
      <c r="J541" s="11">
        <f>VLOOKUP(B541,'[1]Jan''24 (3)'!$G$4:$T$2414,14,0)</f>
        <v>4.32</v>
      </c>
      <c r="K541" s="11">
        <f t="shared" si="49"/>
        <v>2.3200000000000003</v>
      </c>
      <c r="L541" s="11" t="b">
        <f t="shared" si="50"/>
        <v>0</v>
      </c>
      <c r="M541" s="11" t="b">
        <f t="shared" si="51"/>
        <v>0</v>
      </c>
      <c r="N541" s="57">
        <v>45309</v>
      </c>
      <c r="O541" s="8" t="s">
        <v>3873</v>
      </c>
      <c r="P541" s="7"/>
      <c r="Q541" s="7" t="b">
        <f t="shared" si="52"/>
        <v>0</v>
      </c>
      <c r="R541" s="7"/>
      <c r="S541" s="11">
        <f t="shared" si="53"/>
        <v>-1</v>
      </c>
      <c r="T541" s="9"/>
    </row>
    <row r="542" spans="1:20" hidden="1" x14ac:dyDescent="0.25">
      <c r="A542" s="7">
        <v>540</v>
      </c>
      <c r="B542" s="7" t="str">
        <f t="shared" si="48"/>
        <v>645141</v>
      </c>
      <c r="C542" s="9">
        <v>645141</v>
      </c>
      <c r="D542" s="9" t="s">
        <v>2485</v>
      </c>
      <c r="E542" s="9" t="s">
        <v>33</v>
      </c>
      <c r="F542" s="7" t="s">
        <v>141</v>
      </c>
      <c r="G542" s="46">
        <v>0.54</v>
      </c>
      <c r="H542" s="11">
        <v>8</v>
      </c>
      <c r="I542" s="11">
        <v>8</v>
      </c>
      <c r="J542" s="11">
        <f>VLOOKUP(B542,'[1]Jan''24 (3)'!$G$4:$T$2414,14,0)</f>
        <v>4.32</v>
      </c>
      <c r="K542" s="11">
        <f t="shared" si="49"/>
        <v>-3.6799999999999997</v>
      </c>
      <c r="L542" s="11" t="b">
        <f t="shared" si="50"/>
        <v>0</v>
      </c>
      <c r="M542" s="11" t="b">
        <f t="shared" si="51"/>
        <v>0</v>
      </c>
      <c r="N542" s="8">
        <v>45309</v>
      </c>
      <c r="O542" s="8" t="s">
        <v>3877</v>
      </c>
      <c r="P542" s="7"/>
      <c r="Q542" s="7" t="b">
        <f t="shared" si="52"/>
        <v>1</v>
      </c>
      <c r="R542" s="7"/>
      <c r="S542" s="11">
        <f t="shared" si="53"/>
        <v>0</v>
      </c>
      <c r="T542" s="9"/>
    </row>
    <row r="543" spans="1:20" hidden="1" x14ac:dyDescent="0.25">
      <c r="A543" s="7">
        <v>541</v>
      </c>
      <c r="B543" s="7" t="str">
        <f t="shared" si="48"/>
        <v>587662</v>
      </c>
      <c r="C543" s="9">
        <v>587662</v>
      </c>
      <c r="D543" s="9" t="s">
        <v>248</v>
      </c>
      <c r="E543" s="9" t="s">
        <v>33</v>
      </c>
      <c r="F543" s="7" t="s">
        <v>141</v>
      </c>
      <c r="G543" s="46">
        <v>3.59</v>
      </c>
      <c r="H543" s="11">
        <v>18</v>
      </c>
      <c r="I543" s="11">
        <v>18</v>
      </c>
      <c r="J543" s="11">
        <f>VLOOKUP(B543,'[1]Jan''24 (3)'!$G$4:$T$2414,14,0)</f>
        <v>64.62</v>
      </c>
      <c r="K543" s="11">
        <f t="shared" si="49"/>
        <v>46.620000000000005</v>
      </c>
      <c r="L543" s="11" t="b">
        <f t="shared" si="50"/>
        <v>0</v>
      </c>
      <c r="M543" s="11" t="b">
        <f t="shared" si="51"/>
        <v>0</v>
      </c>
      <c r="N543" s="8">
        <v>45313</v>
      </c>
      <c r="O543" s="8" t="s">
        <v>3873</v>
      </c>
      <c r="P543" s="7"/>
      <c r="Q543" s="7" t="b">
        <f t="shared" si="52"/>
        <v>1</v>
      </c>
      <c r="R543" s="7"/>
      <c r="S543" s="11">
        <f t="shared" si="53"/>
        <v>0</v>
      </c>
      <c r="T543" s="9"/>
    </row>
    <row r="544" spans="1:20" hidden="1" x14ac:dyDescent="0.25">
      <c r="A544" s="7">
        <v>542</v>
      </c>
      <c r="B544" s="7" t="str">
        <f t="shared" si="48"/>
        <v>604984</v>
      </c>
      <c r="C544" s="9">
        <v>604984</v>
      </c>
      <c r="D544" s="9" t="s">
        <v>2486</v>
      </c>
      <c r="E544" s="9" t="s">
        <v>33</v>
      </c>
      <c r="F544" s="7" t="s">
        <v>141</v>
      </c>
      <c r="G544" s="46">
        <v>0.1</v>
      </c>
      <c r="H544" s="11">
        <v>10</v>
      </c>
      <c r="I544" s="11">
        <v>10</v>
      </c>
      <c r="J544" s="11">
        <f>VLOOKUP(B544,'[1]Jan''24 (3)'!$G$4:$T$2414,14,0)</f>
        <v>1</v>
      </c>
      <c r="K544" s="11">
        <f t="shared" si="49"/>
        <v>-9</v>
      </c>
      <c r="L544" s="11" t="b">
        <f t="shared" si="50"/>
        <v>0</v>
      </c>
      <c r="M544" s="11" t="b">
        <f t="shared" si="51"/>
        <v>0</v>
      </c>
      <c r="N544" s="8">
        <v>45309</v>
      </c>
      <c r="O544" s="8" t="s">
        <v>3877</v>
      </c>
      <c r="P544" s="7"/>
      <c r="Q544" s="7" t="b">
        <f t="shared" si="52"/>
        <v>1</v>
      </c>
      <c r="R544" s="7"/>
      <c r="S544" s="11">
        <f t="shared" si="53"/>
        <v>0</v>
      </c>
      <c r="T544" s="9"/>
    </row>
    <row r="545" spans="1:20" hidden="1" x14ac:dyDescent="0.25">
      <c r="A545" s="7">
        <v>543</v>
      </c>
      <c r="B545" s="7" t="str">
        <f t="shared" si="48"/>
        <v>660826R</v>
      </c>
      <c r="C545" s="9" t="s">
        <v>564</v>
      </c>
      <c r="D545" s="9" t="s">
        <v>2487</v>
      </c>
      <c r="E545" s="9" t="s">
        <v>33</v>
      </c>
      <c r="F545" s="7" t="s">
        <v>141</v>
      </c>
      <c r="G545" s="46">
        <v>1.45</v>
      </c>
      <c r="H545" s="11">
        <v>1</v>
      </c>
      <c r="I545" s="11">
        <v>1</v>
      </c>
      <c r="J545" s="11">
        <f>VLOOKUP(B545,'[1]Jan''24 (3)'!$G$4:$T$2414,14,0)</f>
        <v>1.45</v>
      </c>
      <c r="K545" s="11">
        <f t="shared" si="49"/>
        <v>0.44999999999999996</v>
      </c>
      <c r="L545" s="11" t="b">
        <f t="shared" si="50"/>
        <v>0</v>
      </c>
      <c r="M545" s="11" t="b">
        <f t="shared" si="51"/>
        <v>0</v>
      </c>
      <c r="N545" s="8">
        <v>45309</v>
      </c>
      <c r="O545" s="8" t="s">
        <v>3873</v>
      </c>
      <c r="P545" s="7"/>
      <c r="Q545" s="7" t="b">
        <f t="shared" si="52"/>
        <v>1</v>
      </c>
      <c r="R545" s="7"/>
      <c r="S545" s="11">
        <f t="shared" si="53"/>
        <v>0</v>
      </c>
      <c r="T545" s="9"/>
    </row>
    <row r="546" spans="1:20" hidden="1" x14ac:dyDescent="0.25">
      <c r="A546" s="7">
        <v>544</v>
      </c>
      <c r="B546" s="7" t="str">
        <f t="shared" si="48"/>
        <v>661510R</v>
      </c>
      <c r="C546" s="9" t="s">
        <v>565</v>
      </c>
      <c r="D546" s="9" t="s">
        <v>2488</v>
      </c>
      <c r="E546" s="9" t="s">
        <v>33</v>
      </c>
      <c r="F546" s="7" t="s">
        <v>141</v>
      </c>
      <c r="G546" s="46">
        <v>10.94</v>
      </c>
      <c r="H546" s="11">
        <v>8</v>
      </c>
      <c r="I546" s="11">
        <v>8</v>
      </c>
      <c r="J546" s="11">
        <f>VLOOKUP(B546,'[1]Jan''24 (3)'!$G$4:$T$2414,14,0)</f>
        <v>87.52</v>
      </c>
      <c r="K546" s="11">
        <f t="shared" si="49"/>
        <v>79.52</v>
      </c>
      <c r="L546" s="11" t="b">
        <f t="shared" si="50"/>
        <v>0</v>
      </c>
      <c r="M546" s="11" t="b">
        <f t="shared" si="51"/>
        <v>0</v>
      </c>
      <c r="N546" s="8">
        <v>45310</v>
      </c>
      <c r="O546" s="8" t="s">
        <v>3877</v>
      </c>
      <c r="P546" s="7"/>
      <c r="Q546" s="7" t="b">
        <f t="shared" si="52"/>
        <v>1</v>
      </c>
      <c r="R546" s="7"/>
      <c r="S546" s="11">
        <f t="shared" si="53"/>
        <v>0</v>
      </c>
      <c r="T546" s="9"/>
    </row>
    <row r="547" spans="1:20" hidden="1" x14ac:dyDescent="0.25">
      <c r="A547" s="7">
        <v>545</v>
      </c>
      <c r="B547" s="7" t="str">
        <f t="shared" si="48"/>
        <v>E43501049</v>
      </c>
      <c r="C547" s="9" t="s">
        <v>566</v>
      </c>
      <c r="D547" s="9" t="s">
        <v>2489</v>
      </c>
      <c r="E547" s="9" t="s">
        <v>33</v>
      </c>
      <c r="F547" s="7" t="s">
        <v>141</v>
      </c>
      <c r="G547" s="46">
        <v>2.56</v>
      </c>
      <c r="H547" s="11">
        <v>9</v>
      </c>
      <c r="I547" s="11">
        <v>9</v>
      </c>
      <c r="J547" s="11">
        <f>VLOOKUP(B547,'[1]Jan''24 (3)'!$G$4:$T$2414,14,0)</f>
        <v>23.04</v>
      </c>
      <c r="K547" s="11">
        <f t="shared" si="49"/>
        <v>14.04</v>
      </c>
      <c r="L547" s="11" t="b">
        <f t="shared" si="50"/>
        <v>0</v>
      </c>
      <c r="M547" s="11" t="b">
        <f t="shared" si="51"/>
        <v>0</v>
      </c>
      <c r="N547" s="8">
        <v>45308</v>
      </c>
      <c r="O547" s="8" t="s">
        <v>3877</v>
      </c>
      <c r="P547" s="7"/>
      <c r="Q547" s="7" t="b">
        <f t="shared" si="52"/>
        <v>1</v>
      </c>
      <c r="R547" s="7"/>
      <c r="S547" s="11">
        <f t="shared" si="53"/>
        <v>0</v>
      </c>
      <c r="T547" s="9"/>
    </row>
    <row r="548" spans="1:20" hidden="1" x14ac:dyDescent="0.25">
      <c r="A548" s="7">
        <v>546</v>
      </c>
      <c r="B548" s="7" t="str">
        <f t="shared" si="48"/>
        <v>E40017131</v>
      </c>
      <c r="C548" s="9" t="s">
        <v>567</v>
      </c>
      <c r="D548" s="9" t="s">
        <v>2490</v>
      </c>
      <c r="E548" s="9" t="s">
        <v>33</v>
      </c>
      <c r="F548" s="7" t="s">
        <v>141</v>
      </c>
      <c r="G548" s="46">
        <v>1.88</v>
      </c>
      <c r="H548" s="11">
        <v>5</v>
      </c>
      <c r="I548" s="11">
        <v>5</v>
      </c>
      <c r="J548" s="11">
        <f>VLOOKUP(B548,'[1]Jan''24 (3)'!$G$4:$T$2414,14,0)</f>
        <v>9.3999999999999986</v>
      </c>
      <c r="K548" s="11">
        <f t="shared" si="49"/>
        <v>4.3999999999999986</v>
      </c>
      <c r="L548" s="11" t="b">
        <f t="shared" si="50"/>
        <v>0</v>
      </c>
      <c r="M548" s="11" t="b">
        <f t="shared" si="51"/>
        <v>0</v>
      </c>
      <c r="N548" s="8">
        <v>45308</v>
      </c>
      <c r="O548" s="8" t="s">
        <v>3877</v>
      </c>
      <c r="P548" s="7"/>
      <c r="Q548" s="7" t="b">
        <f t="shared" si="52"/>
        <v>1</v>
      </c>
      <c r="R548" s="7"/>
      <c r="S548" s="11">
        <f t="shared" si="53"/>
        <v>0</v>
      </c>
      <c r="T548" s="9"/>
    </row>
    <row r="549" spans="1:20" hidden="1" x14ac:dyDescent="0.25">
      <c r="A549" s="7">
        <v>547</v>
      </c>
      <c r="B549" s="7" t="str">
        <f t="shared" si="48"/>
        <v>B001430</v>
      </c>
      <c r="C549" s="9" t="s">
        <v>568</v>
      </c>
      <c r="D549" s="9" t="s">
        <v>2491</v>
      </c>
      <c r="E549" s="9" t="s">
        <v>33</v>
      </c>
      <c r="F549" s="7" t="s">
        <v>141</v>
      </c>
      <c r="G549" s="46">
        <v>14.73</v>
      </c>
      <c r="H549" s="11">
        <v>2</v>
      </c>
      <c r="I549" s="11">
        <v>2</v>
      </c>
      <c r="J549" s="11">
        <f>VLOOKUP(B549,'[1]Jan''24 (3)'!$G$4:$T$2414,14,0)</f>
        <v>29.46</v>
      </c>
      <c r="K549" s="11">
        <f t="shared" si="49"/>
        <v>27.46</v>
      </c>
      <c r="L549" s="11" t="b">
        <f t="shared" si="50"/>
        <v>0</v>
      </c>
      <c r="M549" s="11" t="b">
        <f t="shared" si="51"/>
        <v>0</v>
      </c>
      <c r="N549" s="8">
        <v>45310</v>
      </c>
      <c r="O549" s="8" t="s">
        <v>3877</v>
      </c>
      <c r="P549" s="7"/>
      <c r="Q549" s="7" t="b">
        <f t="shared" si="52"/>
        <v>1</v>
      </c>
      <c r="R549" s="7"/>
      <c r="S549" s="11">
        <f t="shared" si="53"/>
        <v>0</v>
      </c>
      <c r="T549" s="9"/>
    </row>
    <row r="550" spans="1:20" hidden="1" x14ac:dyDescent="0.25">
      <c r="A550" s="7">
        <v>548</v>
      </c>
      <c r="B550" s="7" t="str">
        <f t="shared" si="48"/>
        <v>B077866</v>
      </c>
      <c r="C550" s="9" t="s">
        <v>272</v>
      </c>
      <c r="D550" s="9" t="s">
        <v>292</v>
      </c>
      <c r="E550" s="9" t="s">
        <v>33</v>
      </c>
      <c r="F550" s="7" t="s">
        <v>141</v>
      </c>
      <c r="G550" s="46">
        <v>8.24</v>
      </c>
      <c r="H550" s="11">
        <v>10</v>
      </c>
      <c r="I550" s="11">
        <v>10</v>
      </c>
      <c r="J550" s="11">
        <f>VLOOKUP(B550,'[1]Jan''24 (3)'!$G$4:$T$2414,14,0)</f>
        <v>82.4</v>
      </c>
      <c r="K550" s="11">
        <f t="shared" si="49"/>
        <v>72.400000000000006</v>
      </c>
      <c r="L550" s="11" t="b">
        <f t="shared" si="50"/>
        <v>0</v>
      </c>
      <c r="M550" s="11" t="b">
        <f t="shared" si="51"/>
        <v>0</v>
      </c>
      <c r="N550" s="8">
        <v>45309</v>
      </c>
      <c r="O550" s="8" t="s">
        <v>3873</v>
      </c>
      <c r="P550" s="7"/>
      <c r="Q550" s="7" t="b">
        <f t="shared" si="52"/>
        <v>1</v>
      </c>
      <c r="R550" s="7"/>
      <c r="S550" s="11">
        <f t="shared" si="53"/>
        <v>0</v>
      </c>
      <c r="T550" s="9"/>
    </row>
    <row r="551" spans="1:20" hidden="1" x14ac:dyDescent="0.25">
      <c r="A551" s="7">
        <v>549</v>
      </c>
      <c r="B551" s="7" t="str">
        <f t="shared" si="48"/>
        <v>B077865</v>
      </c>
      <c r="C551" s="9" t="s">
        <v>273</v>
      </c>
      <c r="D551" s="9" t="s">
        <v>293</v>
      </c>
      <c r="E551" s="9" t="s">
        <v>33</v>
      </c>
      <c r="F551" s="7" t="s">
        <v>141</v>
      </c>
      <c r="G551" s="46">
        <v>8.24</v>
      </c>
      <c r="H551" s="11">
        <v>16</v>
      </c>
      <c r="I551" s="11">
        <v>16</v>
      </c>
      <c r="J551" s="11">
        <f>VLOOKUP(B551,'[1]Jan''24 (3)'!$G$4:$T$2414,14,0)</f>
        <v>131.84</v>
      </c>
      <c r="K551" s="11">
        <f t="shared" si="49"/>
        <v>115.84</v>
      </c>
      <c r="L551" s="11" t="b">
        <f t="shared" si="50"/>
        <v>0</v>
      </c>
      <c r="M551" s="11" t="b">
        <f t="shared" si="51"/>
        <v>0</v>
      </c>
      <c r="N551" s="8">
        <v>45309</v>
      </c>
      <c r="O551" s="8" t="s">
        <v>3873</v>
      </c>
      <c r="P551" s="7"/>
      <c r="Q551" s="7" t="b">
        <f t="shared" si="52"/>
        <v>1</v>
      </c>
      <c r="R551" s="7"/>
      <c r="S551" s="11">
        <f t="shared" si="53"/>
        <v>0</v>
      </c>
      <c r="T551" s="9"/>
    </row>
    <row r="552" spans="1:20" hidden="1" x14ac:dyDescent="0.25">
      <c r="A552" s="7">
        <v>550</v>
      </c>
      <c r="B552" s="7" t="str">
        <f t="shared" si="48"/>
        <v>B074060</v>
      </c>
      <c r="C552" s="9" t="s">
        <v>569</v>
      </c>
      <c r="D552" s="9" t="s">
        <v>2492</v>
      </c>
      <c r="E552" s="9" t="s">
        <v>33</v>
      </c>
      <c r="F552" s="7" t="s">
        <v>141</v>
      </c>
      <c r="G552" s="46">
        <v>4.5199999999999996</v>
      </c>
      <c r="H552" s="11">
        <v>22</v>
      </c>
      <c r="I552" s="11">
        <v>22</v>
      </c>
      <c r="J552" s="11">
        <f>VLOOKUP(B552,'[1]Jan''24 (3)'!$G$4:$T$2414,14,0)</f>
        <v>99.44</v>
      </c>
      <c r="K552" s="11">
        <f t="shared" si="49"/>
        <v>77.44</v>
      </c>
      <c r="L552" s="11" t="b">
        <f t="shared" si="50"/>
        <v>0</v>
      </c>
      <c r="M552" s="11" t="b">
        <f t="shared" si="51"/>
        <v>0</v>
      </c>
      <c r="N552" s="8">
        <v>45313</v>
      </c>
      <c r="O552" s="8" t="s">
        <v>3873</v>
      </c>
      <c r="P552" s="7"/>
      <c r="Q552" s="7" t="b">
        <f t="shared" si="52"/>
        <v>1</v>
      </c>
      <c r="R552" s="7"/>
      <c r="S552" s="11">
        <f t="shared" si="53"/>
        <v>0</v>
      </c>
      <c r="T552" s="9"/>
    </row>
    <row r="553" spans="1:20" hidden="1" x14ac:dyDescent="0.25">
      <c r="A553" s="7">
        <v>551</v>
      </c>
      <c r="B553" s="7" t="str">
        <f t="shared" si="48"/>
        <v>604515</v>
      </c>
      <c r="C553" s="9">
        <v>604515</v>
      </c>
      <c r="D553" s="9" t="s">
        <v>2493</v>
      </c>
      <c r="E553" s="9" t="s">
        <v>33</v>
      </c>
      <c r="F553" s="7" t="s">
        <v>141</v>
      </c>
      <c r="G553" s="46">
        <v>0.66</v>
      </c>
      <c r="H553" s="11">
        <f>4-1</f>
        <v>3</v>
      </c>
      <c r="I553" s="11">
        <f>4-1</f>
        <v>3</v>
      </c>
      <c r="J553" s="11">
        <f>VLOOKUP(B553,'[1]Jan''24 (3)'!$G$4:$T$2414,14,0)</f>
        <v>1.98</v>
      </c>
      <c r="K553" s="11">
        <f t="shared" si="49"/>
        <v>-1.02</v>
      </c>
      <c r="L553" s="11" t="b">
        <f t="shared" si="50"/>
        <v>0</v>
      </c>
      <c r="M553" s="11" t="b">
        <f t="shared" si="51"/>
        <v>0</v>
      </c>
      <c r="N553" s="8">
        <v>45309</v>
      </c>
      <c r="O553" s="8" t="s">
        <v>3877</v>
      </c>
      <c r="P553" s="7"/>
      <c r="Q553" s="7" t="b">
        <f t="shared" si="52"/>
        <v>1</v>
      </c>
      <c r="R553" s="7"/>
      <c r="S553" s="11">
        <f t="shared" si="53"/>
        <v>0</v>
      </c>
      <c r="T553" s="65" t="s">
        <v>4038</v>
      </c>
    </row>
    <row r="554" spans="1:20" hidden="1" x14ac:dyDescent="0.25">
      <c r="A554" s="7">
        <v>552</v>
      </c>
      <c r="B554" s="7" t="str">
        <f t="shared" si="48"/>
        <v>B024379</v>
      </c>
      <c r="C554" s="9" t="s">
        <v>244</v>
      </c>
      <c r="D554" s="9" t="s">
        <v>249</v>
      </c>
      <c r="E554" s="9" t="s">
        <v>33</v>
      </c>
      <c r="F554" s="7" t="s">
        <v>141</v>
      </c>
      <c r="G554" s="46">
        <v>0.16</v>
      </c>
      <c r="H554" s="11">
        <v>9</v>
      </c>
      <c r="I554" s="11">
        <v>9</v>
      </c>
      <c r="J554" s="11">
        <f>VLOOKUP(B554,'[1]Jan''24 (3)'!$G$4:$T$2414,14,0)</f>
        <v>1.44</v>
      </c>
      <c r="K554" s="11">
        <f t="shared" si="49"/>
        <v>-7.5600000000000005</v>
      </c>
      <c r="L554" s="11" t="b">
        <f t="shared" si="50"/>
        <v>0</v>
      </c>
      <c r="M554" s="11" t="b">
        <f t="shared" si="51"/>
        <v>0</v>
      </c>
      <c r="N554" s="8">
        <v>45309</v>
      </c>
      <c r="O554" s="8" t="s">
        <v>3877</v>
      </c>
      <c r="P554" s="7"/>
      <c r="Q554" s="7" t="b">
        <f t="shared" si="52"/>
        <v>1</v>
      </c>
      <c r="R554" s="7"/>
      <c r="S554" s="11">
        <f t="shared" si="53"/>
        <v>0</v>
      </c>
      <c r="T554" s="9"/>
    </row>
    <row r="555" spans="1:20" hidden="1" x14ac:dyDescent="0.25">
      <c r="A555" s="7">
        <v>553</v>
      </c>
      <c r="B555" s="7" t="str">
        <f t="shared" si="48"/>
        <v>940084</v>
      </c>
      <c r="C555" s="9">
        <v>940084</v>
      </c>
      <c r="D555" s="9" t="s">
        <v>95</v>
      </c>
      <c r="E555" s="9" t="s">
        <v>33</v>
      </c>
      <c r="F555" s="7" t="s">
        <v>141</v>
      </c>
      <c r="G555" s="46">
        <v>3.3</v>
      </c>
      <c r="H555" s="11">
        <v>298</v>
      </c>
      <c r="I555" s="53">
        <v>299</v>
      </c>
      <c r="J555" s="11">
        <f>VLOOKUP(B555,'[1]Jan''24 (3)'!$G$4:$T$2414,14,0)</f>
        <v>986.69999999999993</v>
      </c>
      <c r="K555" s="11">
        <f t="shared" si="49"/>
        <v>687.69999999999993</v>
      </c>
      <c r="L555" s="11" t="b">
        <f t="shared" si="50"/>
        <v>0</v>
      </c>
      <c r="M555" s="11" t="b">
        <f t="shared" si="51"/>
        <v>0</v>
      </c>
      <c r="N555" s="8">
        <v>45314</v>
      </c>
      <c r="O555" s="8" t="s">
        <v>3877</v>
      </c>
      <c r="P555" s="7"/>
      <c r="Q555" s="7" t="b">
        <f t="shared" si="52"/>
        <v>0</v>
      </c>
      <c r="R555" s="7"/>
      <c r="S555" s="11">
        <f t="shared" si="53"/>
        <v>-1</v>
      </c>
      <c r="T555" s="9"/>
    </row>
    <row r="556" spans="1:20" hidden="1" x14ac:dyDescent="0.25">
      <c r="A556" s="7">
        <v>554</v>
      </c>
      <c r="B556" s="7" t="str">
        <f t="shared" si="48"/>
        <v>B001397</v>
      </c>
      <c r="C556" s="9" t="s">
        <v>570</v>
      </c>
      <c r="D556" s="9" t="s">
        <v>2494</v>
      </c>
      <c r="E556" s="9" t="s">
        <v>33</v>
      </c>
      <c r="F556" s="7" t="s">
        <v>141</v>
      </c>
      <c r="G556" s="46">
        <v>27.94</v>
      </c>
      <c r="H556" s="11">
        <v>4</v>
      </c>
      <c r="I556" s="11">
        <v>4</v>
      </c>
      <c r="J556" s="11">
        <f>VLOOKUP(B556,'[1]Jan''24 (3)'!$G$4:$T$2414,14,0)</f>
        <v>111.76</v>
      </c>
      <c r="K556" s="11">
        <f t="shared" si="49"/>
        <v>107.76</v>
      </c>
      <c r="L556" s="11" t="b">
        <f t="shared" si="50"/>
        <v>0</v>
      </c>
      <c r="M556" s="11" t="b">
        <f t="shared" si="51"/>
        <v>0</v>
      </c>
      <c r="N556" s="8">
        <v>45310</v>
      </c>
      <c r="O556" s="8" t="s">
        <v>3877</v>
      </c>
      <c r="P556" s="7"/>
      <c r="Q556" s="7" t="b">
        <f t="shared" si="52"/>
        <v>1</v>
      </c>
      <c r="R556" s="7"/>
      <c r="S556" s="11">
        <f t="shared" si="53"/>
        <v>0</v>
      </c>
      <c r="T556" s="9"/>
    </row>
    <row r="557" spans="1:20" hidden="1" x14ac:dyDescent="0.25">
      <c r="A557" s="7">
        <v>555</v>
      </c>
      <c r="B557" s="7" t="str">
        <f t="shared" si="48"/>
        <v>B001228</v>
      </c>
      <c r="C557" s="9" t="s">
        <v>571</v>
      </c>
      <c r="D557" s="9" t="s">
        <v>2495</v>
      </c>
      <c r="E557" s="9" t="s">
        <v>33</v>
      </c>
      <c r="F557" s="7" t="s">
        <v>141</v>
      </c>
      <c r="G557" s="46">
        <v>16.91</v>
      </c>
      <c r="H557" s="11">
        <v>2</v>
      </c>
      <c r="I557" s="11">
        <v>2</v>
      </c>
      <c r="J557" s="11">
        <f>VLOOKUP(B557,'[1]Jan''24 (3)'!$G$4:$T$2414,14,0)</f>
        <v>33.82</v>
      </c>
      <c r="K557" s="11">
        <f t="shared" si="49"/>
        <v>31.82</v>
      </c>
      <c r="L557" s="11" t="b">
        <f t="shared" si="50"/>
        <v>0</v>
      </c>
      <c r="M557" s="11" t="b">
        <f t="shared" si="51"/>
        <v>0</v>
      </c>
      <c r="N557" s="8">
        <v>45309</v>
      </c>
      <c r="O557" s="8" t="s">
        <v>3877</v>
      </c>
      <c r="P557" s="7"/>
      <c r="Q557" s="7" t="b">
        <f t="shared" si="52"/>
        <v>1</v>
      </c>
      <c r="R557" s="7"/>
      <c r="S557" s="11">
        <f t="shared" si="53"/>
        <v>0</v>
      </c>
      <c r="T557" s="9"/>
    </row>
    <row r="558" spans="1:20" hidden="1" x14ac:dyDescent="0.25">
      <c r="A558" s="7">
        <v>556</v>
      </c>
      <c r="B558" s="7" t="str">
        <f t="shared" si="48"/>
        <v>B001225</v>
      </c>
      <c r="C558" s="9" t="s">
        <v>572</v>
      </c>
      <c r="D558" s="9" t="s">
        <v>2496</v>
      </c>
      <c r="E558" s="9" t="s">
        <v>33</v>
      </c>
      <c r="F558" s="7" t="s">
        <v>141</v>
      </c>
      <c r="G558" s="46">
        <v>16.91</v>
      </c>
      <c r="H558" s="11">
        <v>1</v>
      </c>
      <c r="I558" s="11">
        <v>1</v>
      </c>
      <c r="J558" s="11">
        <f>VLOOKUP(B558,'[1]Jan''24 (3)'!$G$4:$T$2414,14,0)</f>
        <v>16.91</v>
      </c>
      <c r="K558" s="11">
        <f t="shared" si="49"/>
        <v>15.91</v>
      </c>
      <c r="L558" s="11" t="b">
        <f t="shared" si="50"/>
        <v>0</v>
      </c>
      <c r="M558" s="11" t="b">
        <f t="shared" si="51"/>
        <v>0</v>
      </c>
      <c r="N558" s="8">
        <v>45309</v>
      </c>
      <c r="O558" s="8" t="s">
        <v>3877</v>
      </c>
      <c r="P558" s="7"/>
      <c r="Q558" s="7" t="b">
        <f t="shared" si="52"/>
        <v>1</v>
      </c>
      <c r="R558" s="7"/>
      <c r="S558" s="11">
        <f t="shared" si="53"/>
        <v>0</v>
      </c>
      <c r="T558" s="9"/>
    </row>
    <row r="559" spans="1:20" hidden="1" x14ac:dyDescent="0.25">
      <c r="A559" s="7">
        <v>557</v>
      </c>
      <c r="B559" s="7" t="str">
        <f t="shared" si="48"/>
        <v>602497</v>
      </c>
      <c r="C559" s="9">
        <v>602497</v>
      </c>
      <c r="D559" s="9" t="s">
        <v>2497</v>
      </c>
      <c r="E559" s="9" t="s">
        <v>33</v>
      </c>
      <c r="F559" s="7" t="s">
        <v>141</v>
      </c>
      <c r="G559" s="46">
        <v>0.14000000000000001</v>
      </c>
      <c r="H559" s="11">
        <v>10</v>
      </c>
      <c r="I559" s="11">
        <v>10</v>
      </c>
      <c r="J559" s="11">
        <f>VLOOKUP(B559,'[1]Jan''24 (3)'!$G$4:$T$2414,14,0)</f>
        <v>1.4000000000000001</v>
      </c>
      <c r="K559" s="11">
        <f t="shared" si="49"/>
        <v>-8.6</v>
      </c>
      <c r="L559" s="11" t="b">
        <f t="shared" si="50"/>
        <v>0</v>
      </c>
      <c r="M559" s="11" t="b">
        <f t="shared" si="51"/>
        <v>0</v>
      </c>
      <c r="N559" s="8">
        <v>45309</v>
      </c>
      <c r="O559" s="8" t="s">
        <v>3877</v>
      </c>
      <c r="P559" s="7"/>
      <c r="Q559" s="7" t="b">
        <f t="shared" si="52"/>
        <v>1</v>
      </c>
      <c r="R559" s="7"/>
      <c r="S559" s="11">
        <f t="shared" si="53"/>
        <v>0</v>
      </c>
      <c r="T559" s="9"/>
    </row>
    <row r="560" spans="1:20" hidden="1" x14ac:dyDescent="0.25">
      <c r="A560" s="7">
        <v>558</v>
      </c>
      <c r="B560" s="7" t="str">
        <f t="shared" si="48"/>
        <v>245038</v>
      </c>
      <c r="C560" s="9">
        <v>245038</v>
      </c>
      <c r="D560" s="9" t="s">
        <v>63</v>
      </c>
      <c r="E560" s="9" t="s">
        <v>33</v>
      </c>
      <c r="F560" s="7" t="s">
        <v>141</v>
      </c>
      <c r="G560" s="46">
        <v>0.43</v>
      </c>
      <c r="H560" s="11">
        <v>3</v>
      </c>
      <c r="I560" s="11">
        <v>3</v>
      </c>
      <c r="J560" s="11">
        <f>VLOOKUP(B560,'[1]Jan''24 (3)'!$G$4:$T$2414,14,0)</f>
        <v>1.29</v>
      </c>
      <c r="K560" s="11">
        <f t="shared" si="49"/>
        <v>-1.71</v>
      </c>
      <c r="L560" s="11" t="b">
        <f t="shared" si="50"/>
        <v>0</v>
      </c>
      <c r="M560" s="11" t="b">
        <f t="shared" si="51"/>
        <v>0</v>
      </c>
      <c r="N560" s="8">
        <v>45309</v>
      </c>
      <c r="O560" s="8" t="s">
        <v>3873</v>
      </c>
      <c r="P560" s="7"/>
      <c r="Q560" s="7" t="b">
        <f t="shared" si="52"/>
        <v>1</v>
      </c>
      <c r="R560" s="7"/>
      <c r="S560" s="11">
        <f t="shared" si="53"/>
        <v>0</v>
      </c>
      <c r="T560" s="9" t="s">
        <v>3882</v>
      </c>
    </row>
    <row r="561" spans="1:20" hidden="1" x14ac:dyDescent="0.25">
      <c r="A561" s="7">
        <v>559</v>
      </c>
      <c r="B561" s="7" t="str">
        <f t="shared" si="48"/>
        <v>178808</v>
      </c>
      <c r="C561" s="9">
        <v>178808</v>
      </c>
      <c r="D561" s="9" t="s">
        <v>63</v>
      </c>
      <c r="E561" s="9" t="s">
        <v>33</v>
      </c>
      <c r="F561" s="7" t="s">
        <v>141</v>
      </c>
      <c r="G561" s="46">
        <v>0.25</v>
      </c>
      <c r="H561" s="11">
        <v>8</v>
      </c>
      <c r="I561" s="53">
        <f>7+8</f>
        <v>15</v>
      </c>
      <c r="J561" s="11">
        <f>VLOOKUP(B561,'[1]Jan''24 (3)'!$G$4:$T$2414,14,0)</f>
        <v>3.75</v>
      </c>
      <c r="K561" s="11">
        <f t="shared" si="49"/>
        <v>-11.25</v>
      </c>
      <c r="L561" s="11" t="b">
        <f t="shared" si="50"/>
        <v>0</v>
      </c>
      <c r="M561" s="11" t="b">
        <f t="shared" si="51"/>
        <v>0</v>
      </c>
      <c r="N561" s="8">
        <v>45309</v>
      </c>
      <c r="O561" s="8" t="s">
        <v>3877</v>
      </c>
      <c r="P561" s="7"/>
      <c r="Q561" s="7" t="b">
        <f t="shared" si="52"/>
        <v>0</v>
      </c>
      <c r="R561" s="7"/>
      <c r="S561" s="11">
        <f t="shared" si="53"/>
        <v>-7</v>
      </c>
      <c r="T561" s="9"/>
    </row>
    <row r="562" spans="1:20" hidden="1" x14ac:dyDescent="0.25">
      <c r="A562" s="7">
        <v>560</v>
      </c>
      <c r="B562" s="7" t="str">
        <f t="shared" si="48"/>
        <v>179056</v>
      </c>
      <c r="C562" s="9">
        <v>179056</v>
      </c>
      <c r="D562" s="9" t="s">
        <v>2498</v>
      </c>
      <c r="E562" s="9" t="s">
        <v>33</v>
      </c>
      <c r="F562" s="7" t="s">
        <v>141</v>
      </c>
      <c r="G562" s="46">
        <v>1.69</v>
      </c>
      <c r="H562" s="11">
        <v>2</v>
      </c>
      <c r="I562" s="11">
        <v>2</v>
      </c>
      <c r="J562" s="11">
        <f>VLOOKUP(B562,'[1]Jan''24 (3)'!$G$4:$T$2414,14,0)</f>
        <v>3.38</v>
      </c>
      <c r="K562" s="11">
        <f t="shared" si="49"/>
        <v>1.38</v>
      </c>
      <c r="L562" s="11" t="b">
        <f t="shared" si="50"/>
        <v>0</v>
      </c>
      <c r="M562" s="11" t="b">
        <f t="shared" si="51"/>
        <v>0</v>
      </c>
      <c r="N562" s="8">
        <v>45309</v>
      </c>
      <c r="O562" s="8" t="s">
        <v>3877</v>
      </c>
      <c r="P562" s="7"/>
      <c r="Q562" s="7" t="b">
        <f t="shared" si="52"/>
        <v>1</v>
      </c>
      <c r="R562" s="7"/>
      <c r="S562" s="11">
        <f t="shared" si="53"/>
        <v>0</v>
      </c>
      <c r="T562" s="9"/>
    </row>
    <row r="563" spans="1:20" hidden="1" x14ac:dyDescent="0.25">
      <c r="A563" s="7">
        <v>561</v>
      </c>
      <c r="B563" s="7" t="str">
        <f t="shared" si="48"/>
        <v>179057</v>
      </c>
      <c r="C563" s="9">
        <v>179057</v>
      </c>
      <c r="D563" s="9" t="s">
        <v>2499</v>
      </c>
      <c r="E563" s="9" t="s">
        <v>33</v>
      </c>
      <c r="F563" s="7" t="s">
        <v>141</v>
      </c>
      <c r="G563" s="46">
        <v>1.69</v>
      </c>
      <c r="H563" s="11">
        <v>2</v>
      </c>
      <c r="I563" s="11">
        <v>2</v>
      </c>
      <c r="J563" s="11">
        <f>VLOOKUP(B563,'[1]Jan''24 (3)'!$G$4:$T$2414,14,0)</f>
        <v>3.38</v>
      </c>
      <c r="K563" s="11">
        <f t="shared" si="49"/>
        <v>1.38</v>
      </c>
      <c r="L563" s="11" t="b">
        <f t="shared" si="50"/>
        <v>0</v>
      </c>
      <c r="M563" s="11" t="b">
        <f t="shared" si="51"/>
        <v>0</v>
      </c>
      <c r="N563" s="8">
        <v>45309</v>
      </c>
      <c r="O563" s="8" t="s">
        <v>3877</v>
      </c>
      <c r="P563" s="7"/>
      <c r="Q563" s="7" t="b">
        <f t="shared" si="52"/>
        <v>1</v>
      </c>
      <c r="R563" s="7"/>
      <c r="S563" s="11">
        <f t="shared" si="53"/>
        <v>0</v>
      </c>
      <c r="T563" s="9"/>
    </row>
    <row r="564" spans="1:20" hidden="1" x14ac:dyDescent="0.25">
      <c r="A564" s="7">
        <v>562</v>
      </c>
      <c r="B564" s="7" t="str">
        <f t="shared" si="48"/>
        <v>97756</v>
      </c>
      <c r="C564" s="9">
        <v>97756</v>
      </c>
      <c r="D564" s="9" t="s">
        <v>2500</v>
      </c>
      <c r="E564" s="9" t="s">
        <v>33</v>
      </c>
      <c r="F564" s="7" t="s">
        <v>141</v>
      </c>
      <c r="G564" s="46">
        <v>0.02</v>
      </c>
      <c r="H564" s="11">
        <f>50-2</f>
        <v>48</v>
      </c>
      <c r="I564" s="11">
        <f>47+1</f>
        <v>48</v>
      </c>
      <c r="J564" s="11">
        <f>VLOOKUP(B564,'[1]Jan''24 (3)'!$G$4:$T$2414,14,0)</f>
        <v>0.96</v>
      </c>
      <c r="K564" s="11">
        <f t="shared" si="49"/>
        <v>-47.04</v>
      </c>
      <c r="L564" s="11" t="b">
        <f t="shared" si="50"/>
        <v>0</v>
      </c>
      <c r="M564" s="11" t="b">
        <f t="shared" si="51"/>
        <v>0</v>
      </c>
      <c r="N564" s="8">
        <v>45320</v>
      </c>
      <c r="O564" s="8" t="s">
        <v>3873</v>
      </c>
      <c r="P564" s="7"/>
      <c r="Q564" s="7" t="b">
        <f t="shared" si="52"/>
        <v>1</v>
      </c>
      <c r="R564" s="7"/>
      <c r="S564" s="11">
        <f t="shared" si="53"/>
        <v>0</v>
      </c>
      <c r="T564" s="9" t="s">
        <v>3969</v>
      </c>
    </row>
    <row r="565" spans="1:20" hidden="1" x14ac:dyDescent="0.25">
      <c r="A565" s="7">
        <v>563</v>
      </c>
      <c r="B565" s="7" t="str">
        <f t="shared" si="48"/>
        <v>B002626</v>
      </c>
      <c r="C565" s="9" t="s">
        <v>573</v>
      </c>
      <c r="D565" s="9" t="s">
        <v>2501</v>
      </c>
      <c r="E565" s="9" t="s">
        <v>33</v>
      </c>
      <c r="F565" s="7" t="s">
        <v>141</v>
      </c>
      <c r="G565" s="46">
        <v>0.27</v>
      </c>
      <c r="H565" s="11">
        <v>5</v>
      </c>
      <c r="I565" s="11">
        <v>5</v>
      </c>
      <c r="J565" s="11">
        <f>VLOOKUP(B565,'[1]Jan''24 (3)'!$G$4:$T$2414,14,0)</f>
        <v>1.35</v>
      </c>
      <c r="K565" s="11">
        <f t="shared" si="49"/>
        <v>-3.65</v>
      </c>
      <c r="L565" s="11" t="b">
        <f t="shared" si="50"/>
        <v>0</v>
      </c>
      <c r="M565" s="11" t="b">
        <f t="shared" si="51"/>
        <v>0</v>
      </c>
      <c r="N565" s="8">
        <v>45308</v>
      </c>
      <c r="O565" s="8" t="s">
        <v>3877</v>
      </c>
      <c r="P565" s="7"/>
      <c r="Q565" s="7" t="b">
        <f t="shared" si="52"/>
        <v>1</v>
      </c>
      <c r="R565" s="7"/>
      <c r="S565" s="11">
        <f t="shared" si="53"/>
        <v>0</v>
      </c>
      <c r="T565" s="9"/>
    </row>
    <row r="566" spans="1:20" hidden="1" x14ac:dyDescent="0.25">
      <c r="A566" s="7">
        <v>564</v>
      </c>
      <c r="B566" s="7" t="str">
        <f t="shared" si="48"/>
        <v>31054</v>
      </c>
      <c r="C566" s="9">
        <v>31054</v>
      </c>
      <c r="D566" s="9" t="s">
        <v>2502</v>
      </c>
      <c r="E566" s="9" t="s">
        <v>33</v>
      </c>
      <c r="F566" s="7" t="s">
        <v>141</v>
      </c>
      <c r="G566" s="46">
        <v>0.06</v>
      </c>
      <c r="H566" s="11">
        <v>10</v>
      </c>
      <c r="I566" s="11">
        <v>10</v>
      </c>
      <c r="J566" s="11">
        <f>VLOOKUP(B566,'[1]Jan''24 (3)'!$G$4:$T$2414,14,0)</f>
        <v>0.6</v>
      </c>
      <c r="K566" s="11">
        <f t="shared" si="49"/>
        <v>-9.4</v>
      </c>
      <c r="L566" s="11" t="b">
        <f t="shared" si="50"/>
        <v>0</v>
      </c>
      <c r="M566" s="11" t="b">
        <f t="shared" si="51"/>
        <v>0</v>
      </c>
      <c r="N566" s="8">
        <v>45309</v>
      </c>
      <c r="O566" s="8" t="s">
        <v>3877</v>
      </c>
      <c r="P566" s="7"/>
      <c r="Q566" s="7" t="b">
        <f t="shared" si="52"/>
        <v>1</v>
      </c>
      <c r="R566" s="7"/>
      <c r="S566" s="11">
        <f t="shared" si="53"/>
        <v>0</v>
      </c>
      <c r="T566" s="9"/>
    </row>
    <row r="567" spans="1:20" hidden="1" x14ac:dyDescent="0.25">
      <c r="A567" s="7">
        <v>565</v>
      </c>
      <c r="B567" s="7" t="str">
        <f t="shared" si="48"/>
        <v>B041397</v>
      </c>
      <c r="C567" s="9" t="s">
        <v>574</v>
      </c>
      <c r="D567" s="9" t="s">
        <v>2503</v>
      </c>
      <c r="E567" s="9" t="s">
        <v>33</v>
      </c>
      <c r="F567" s="7" t="s">
        <v>141</v>
      </c>
      <c r="G567" s="46">
        <v>1.55</v>
      </c>
      <c r="H567" s="11">
        <v>15</v>
      </c>
      <c r="I567" s="11">
        <v>15</v>
      </c>
      <c r="J567" s="11">
        <f>VLOOKUP(B567,'[1]Jan''24 (3)'!$G$4:$T$2414,14,0)</f>
        <v>23.25</v>
      </c>
      <c r="K567" s="11">
        <f t="shared" si="49"/>
        <v>8.25</v>
      </c>
      <c r="L567" s="11" t="b">
        <f t="shared" si="50"/>
        <v>0</v>
      </c>
      <c r="M567" s="11" t="b">
        <f t="shared" si="51"/>
        <v>0</v>
      </c>
      <c r="N567" s="8">
        <v>45309</v>
      </c>
      <c r="O567" s="8" t="s">
        <v>3877</v>
      </c>
      <c r="P567" s="7"/>
      <c r="Q567" s="7" t="b">
        <f t="shared" si="52"/>
        <v>1</v>
      </c>
      <c r="R567" s="7"/>
      <c r="S567" s="11">
        <f t="shared" si="53"/>
        <v>0</v>
      </c>
      <c r="T567" s="9"/>
    </row>
    <row r="568" spans="1:20" hidden="1" x14ac:dyDescent="0.25">
      <c r="A568" s="7">
        <v>566</v>
      </c>
      <c r="B568" s="7" t="str">
        <f t="shared" si="48"/>
        <v>B041398</v>
      </c>
      <c r="C568" s="9" t="s">
        <v>575</v>
      </c>
      <c r="D568" s="9" t="s">
        <v>2504</v>
      </c>
      <c r="E568" s="9" t="s">
        <v>33</v>
      </c>
      <c r="F568" s="7" t="s">
        <v>141</v>
      </c>
      <c r="G568" s="46">
        <v>1.55</v>
      </c>
      <c r="H568" s="11">
        <v>14</v>
      </c>
      <c r="I568" s="11">
        <v>14</v>
      </c>
      <c r="J568" s="11">
        <f>VLOOKUP(B568,'[1]Jan''24 (3)'!$G$4:$T$2414,14,0)</f>
        <v>21.7</v>
      </c>
      <c r="K568" s="11">
        <f t="shared" si="49"/>
        <v>7.6999999999999993</v>
      </c>
      <c r="L568" s="11" t="b">
        <f t="shared" si="50"/>
        <v>0</v>
      </c>
      <c r="M568" s="11" t="b">
        <f t="shared" si="51"/>
        <v>0</v>
      </c>
      <c r="N568" s="8">
        <v>45309</v>
      </c>
      <c r="O568" s="8" t="s">
        <v>3873</v>
      </c>
      <c r="P568" s="7"/>
      <c r="Q568" s="7" t="b">
        <f t="shared" si="52"/>
        <v>1</v>
      </c>
      <c r="R568" s="7"/>
      <c r="S568" s="11">
        <f t="shared" si="53"/>
        <v>0</v>
      </c>
      <c r="T568" s="9"/>
    </row>
    <row r="569" spans="1:20" hidden="1" x14ac:dyDescent="0.25">
      <c r="A569" s="7">
        <v>567</v>
      </c>
      <c r="B569" s="7" t="str">
        <f t="shared" si="48"/>
        <v>E43510715P</v>
      </c>
      <c r="C569" s="9" t="s">
        <v>576</v>
      </c>
      <c r="D569" s="9" t="s">
        <v>2505</v>
      </c>
      <c r="E569" s="9" t="s">
        <v>33</v>
      </c>
      <c r="F569" s="7" t="s">
        <v>141</v>
      </c>
      <c r="G569" s="46">
        <v>40.71</v>
      </c>
      <c r="H569" s="11">
        <v>2</v>
      </c>
      <c r="I569" s="11">
        <v>2</v>
      </c>
      <c r="J569" s="11">
        <f>VLOOKUP(B569,'[1]Jan''24 (3)'!$G$4:$T$2414,14,0)</f>
        <v>81.42</v>
      </c>
      <c r="K569" s="11">
        <f t="shared" si="49"/>
        <v>79.42</v>
      </c>
      <c r="L569" s="11" t="b">
        <f t="shared" si="50"/>
        <v>0</v>
      </c>
      <c r="M569" s="11" t="b">
        <f t="shared" si="51"/>
        <v>0</v>
      </c>
      <c r="N569" s="8">
        <v>45309</v>
      </c>
      <c r="O569" s="8" t="s">
        <v>3873</v>
      </c>
      <c r="P569" s="7"/>
      <c r="Q569" s="7" t="b">
        <f t="shared" si="52"/>
        <v>1</v>
      </c>
      <c r="R569" s="7"/>
      <c r="S569" s="11">
        <f t="shared" si="53"/>
        <v>0</v>
      </c>
      <c r="T569" s="9"/>
    </row>
    <row r="570" spans="1:20" hidden="1" x14ac:dyDescent="0.25">
      <c r="A570" s="7">
        <v>568</v>
      </c>
      <c r="B570" s="7" t="str">
        <f t="shared" si="48"/>
        <v>B024474</v>
      </c>
      <c r="C570" s="9" t="s">
        <v>274</v>
      </c>
      <c r="D570" s="9" t="s">
        <v>294</v>
      </c>
      <c r="E570" s="9" t="s">
        <v>33</v>
      </c>
      <c r="F570" s="7" t="s">
        <v>141</v>
      </c>
      <c r="G570" s="46">
        <v>2.5299999999999998</v>
      </c>
      <c r="H570" s="11">
        <v>5</v>
      </c>
      <c r="I570" s="11">
        <v>5</v>
      </c>
      <c r="J570" s="11">
        <f>VLOOKUP(B570,'[1]Jan''24 (3)'!$G$4:$T$2414,14,0)</f>
        <v>12.649999999999999</v>
      </c>
      <c r="K570" s="11">
        <f t="shared" si="49"/>
        <v>7.6499999999999986</v>
      </c>
      <c r="L570" s="11" t="b">
        <f t="shared" si="50"/>
        <v>0</v>
      </c>
      <c r="M570" s="11" t="b">
        <f t="shared" si="51"/>
        <v>0</v>
      </c>
      <c r="N570" s="8">
        <v>45310</v>
      </c>
      <c r="O570" s="8" t="s">
        <v>3877</v>
      </c>
      <c r="P570" s="7"/>
      <c r="Q570" s="7" t="b">
        <f t="shared" si="52"/>
        <v>1</v>
      </c>
      <c r="R570" s="7"/>
      <c r="S570" s="11">
        <f t="shared" si="53"/>
        <v>0</v>
      </c>
      <c r="T570" s="9"/>
    </row>
    <row r="571" spans="1:20" hidden="1" x14ac:dyDescent="0.25">
      <c r="A571" s="7">
        <v>569</v>
      </c>
      <c r="B571" s="7" t="str">
        <f t="shared" si="48"/>
        <v>142424</v>
      </c>
      <c r="C571" s="9">
        <v>142424</v>
      </c>
      <c r="D571" s="9" t="s">
        <v>2506</v>
      </c>
      <c r="E571" s="9" t="s">
        <v>33</v>
      </c>
      <c r="F571" s="7" t="s">
        <v>141</v>
      </c>
      <c r="G571" s="46">
        <v>0.38</v>
      </c>
      <c r="H571" s="11">
        <v>6</v>
      </c>
      <c r="I571" s="11">
        <v>6</v>
      </c>
      <c r="J571" s="11">
        <f>VLOOKUP(B571,'[1]Jan''24 (3)'!$G$4:$T$2414,14,0)</f>
        <v>2.2800000000000002</v>
      </c>
      <c r="K571" s="11">
        <f t="shared" si="49"/>
        <v>-3.7199999999999998</v>
      </c>
      <c r="L571" s="11" t="b">
        <f t="shared" si="50"/>
        <v>0</v>
      </c>
      <c r="M571" s="11" t="b">
        <f t="shared" si="51"/>
        <v>0</v>
      </c>
      <c r="N571" s="8">
        <v>45310</v>
      </c>
      <c r="O571" s="8" t="s">
        <v>3877</v>
      </c>
      <c r="P571" s="7"/>
      <c r="Q571" s="7" t="b">
        <f t="shared" si="52"/>
        <v>1</v>
      </c>
      <c r="R571" s="7"/>
      <c r="S571" s="11">
        <f t="shared" si="53"/>
        <v>0</v>
      </c>
      <c r="T571" s="9"/>
    </row>
    <row r="572" spans="1:20" hidden="1" x14ac:dyDescent="0.25">
      <c r="A572" s="7">
        <v>570</v>
      </c>
      <c r="B572" s="7" t="str">
        <f t="shared" si="48"/>
        <v>141925</v>
      </c>
      <c r="C572" s="9">
        <v>141925</v>
      </c>
      <c r="D572" s="9" t="s">
        <v>2507</v>
      </c>
      <c r="E572" s="9" t="s">
        <v>33</v>
      </c>
      <c r="F572" s="7" t="s">
        <v>141</v>
      </c>
      <c r="G572" s="46">
        <v>0.46</v>
      </c>
      <c r="H572" s="11">
        <v>10</v>
      </c>
      <c r="I572" s="11">
        <v>10</v>
      </c>
      <c r="J572" s="11">
        <f>VLOOKUP(B572,'[1]Jan''24 (3)'!$G$4:$T$2414,14,0)</f>
        <v>4.6000000000000005</v>
      </c>
      <c r="K572" s="11">
        <f t="shared" si="49"/>
        <v>-5.3999999999999995</v>
      </c>
      <c r="L572" s="11" t="b">
        <f t="shared" si="50"/>
        <v>0</v>
      </c>
      <c r="M572" s="11" t="b">
        <f t="shared" si="51"/>
        <v>0</v>
      </c>
      <c r="N572" s="8">
        <v>45309</v>
      </c>
      <c r="O572" s="8" t="s">
        <v>3873</v>
      </c>
      <c r="P572" s="7"/>
      <c r="Q572" s="7" t="b">
        <f t="shared" si="52"/>
        <v>1</v>
      </c>
      <c r="R572" s="7"/>
      <c r="S572" s="11">
        <f t="shared" si="53"/>
        <v>0</v>
      </c>
      <c r="T572" s="9"/>
    </row>
    <row r="573" spans="1:20" hidden="1" x14ac:dyDescent="0.25">
      <c r="A573" s="7">
        <v>571</v>
      </c>
      <c r="B573" s="7" t="str">
        <f t="shared" si="48"/>
        <v>587902</v>
      </c>
      <c r="C573" s="9">
        <v>587902</v>
      </c>
      <c r="D573" s="9" t="s">
        <v>2508</v>
      </c>
      <c r="E573" s="9" t="s">
        <v>33</v>
      </c>
      <c r="F573" s="7" t="s">
        <v>141</v>
      </c>
      <c r="G573" s="46">
        <v>1.1000000000000001</v>
      </c>
      <c r="H573" s="11">
        <v>4</v>
      </c>
      <c r="I573" s="11">
        <v>4</v>
      </c>
      <c r="J573" s="11">
        <f>VLOOKUP(B573,'[1]Jan''24 (3)'!$G$4:$T$2414,14,0)</f>
        <v>4.4000000000000004</v>
      </c>
      <c r="K573" s="11">
        <f t="shared" si="49"/>
        <v>0.40000000000000036</v>
      </c>
      <c r="L573" s="11" t="b">
        <f t="shared" si="50"/>
        <v>0</v>
      </c>
      <c r="M573" s="11" t="b">
        <f t="shared" si="51"/>
        <v>0</v>
      </c>
      <c r="N573" s="8">
        <v>45310</v>
      </c>
      <c r="O573" s="8" t="s">
        <v>3873</v>
      </c>
      <c r="P573" s="7"/>
      <c r="Q573" s="7" t="b">
        <f t="shared" si="52"/>
        <v>1</v>
      </c>
      <c r="R573" s="7"/>
      <c r="S573" s="11">
        <f t="shared" si="53"/>
        <v>0</v>
      </c>
      <c r="T573" s="9"/>
    </row>
    <row r="574" spans="1:20" hidden="1" x14ac:dyDescent="0.25">
      <c r="A574" s="7">
        <v>572</v>
      </c>
      <c r="B574" s="7" t="str">
        <f t="shared" si="48"/>
        <v>B073848</v>
      </c>
      <c r="C574" s="9" t="s">
        <v>577</v>
      </c>
      <c r="D574" s="9" t="s">
        <v>2509</v>
      </c>
      <c r="E574" s="9" t="s">
        <v>33</v>
      </c>
      <c r="F574" s="7" t="s">
        <v>141</v>
      </c>
      <c r="G574" s="46">
        <v>0.43</v>
      </c>
      <c r="H574" s="11">
        <v>4</v>
      </c>
      <c r="I574" s="11">
        <v>4</v>
      </c>
      <c r="J574" s="11">
        <f>VLOOKUP(B574,'[1]Jan''24 (3)'!$G$4:$T$2414,14,0)</f>
        <v>1.72</v>
      </c>
      <c r="K574" s="11">
        <f t="shared" si="49"/>
        <v>-2.2800000000000002</v>
      </c>
      <c r="L574" s="11" t="b">
        <f t="shared" si="50"/>
        <v>0</v>
      </c>
      <c r="M574" s="11" t="b">
        <f t="shared" si="51"/>
        <v>0</v>
      </c>
      <c r="N574" s="8">
        <v>45310</v>
      </c>
      <c r="O574" s="8" t="s">
        <v>3877</v>
      </c>
      <c r="P574" s="7"/>
      <c r="Q574" s="7" t="b">
        <f t="shared" si="52"/>
        <v>1</v>
      </c>
      <c r="R574" s="7"/>
      <c r="S574" s="11">
        <f t="shared" si="53"/>
        <v>0</v>
      </c>
      <c r="T574" s="9"/>
    </row>
    <row r="575" spans="1:20" hidden="1" x14ac:dyDescent="0.25">
      <c r="A575" s="7">
        <v>573</v>
      </c>
      <c r="B575" s="7" t="str">
        <f t="shared" si="48"/>
        <v>B073849</v>
      </c>
      <c r="C575" s="9" t="s">
        <v>578</v>
      </c>
      <c r="D575" s="9" t="s">
        <v>2510</v>
      </c>
      <c r="E575" s="9" t="s">
        <v>33</v>
      </c>
      <c r="F575" s="7" t="s">
        <v>141</v>
      </c>
      <c r="G575" s="46">
        <v>0.43</v>
      </c>
      <c r="H575" s="11">
        <v>16</v>
      </c>
      <c r="I575" s="11">
        <f>15+1</f>
        <v>16</v>
      </c>
      <c r="J575" s="11">
        <f>VLOOKUP(B575,'[1]Jan''24 (3)'!$G$4:$T$2414,14,0)</f>
        <v>6.88</v>
      </c>
      <c r="K575" s="11">
        <f t="shared" si="49"/>
        <v>-9.120000000000001</v>
      </c>
      <c r="L575" s="11" t="b">
        <f t="shared" si="50"/>
        <v>0</v>
      </c>
      <c r="M575" s="11" t="b">
        <f t="shared" si="51"/>
        <v>0</v>
      </c>
      <c r="N575" s="57">
        <v>45310</v>
      </c>
      <c r="O575" s="8" t="s">
        <v>3873</v>
      </c>
      <c r="P575" s="7"/>
      <c r="Q575" s="7" t="b">
        <f t="shared" si="52"/>
        <v>1</v>
      </c>
      <c r="R575" s="7"/>
      <c r="S575" s="11">
        <f t="shared" si="53"/>
        <v>0</v>
      </c>
      <c r="T575" s="9"/>
    </row>
    <row r="576" spans="1:20" hidden="1" x14ac:dyDescent="0.25">
      <c r="A576" s="7">
        <v>574</v>
      </c>
      <c r="B576" s="7" t="str">
        <f t="shared" si="48"/>
        <v>661493</v>
      </c>
      <c r="C576" s="9">
        <v>661493</v>
      </c>
      <c r="D576" s="9" t="s">
        <v>2511</v>
      </c>
      <c r="E576" s="9" t="s">
        <v>33</v>
      </c>
      <c r="F576" s="7" t="s">
        <v>141</v>
      </c>
      <c r="G576" s="46">
        <v>3.82</v>
      </c>
      <c r="H576" s="11">
        <v>8</v>
      </c>
      <c r="I576" s="11">
        <v>8</v>
      </c>
      <c r="J576" s="11">
        <f>VLOOKUP(B576,'[1]Jan''24 (3)'!$G$4:$T$2414,14,0)</f>
        <v>30.56</v>
      </c>
      <c r="K576" s="11">
        <f t="shared" si="49"/>
        <v>22.56</v>
      </c>
      <c r="L576" s="11" t="b">
        <f t="shared" si="50"/>
        <v>0</v>
      </c>
      <c r="M576" s="11" t="b">
        <f t="shared" si="51"/>
        <v>0</v>
      </c>
      <c r="N576" s="8">
        <v>45310</v>
      </c>
      <c r="O576" s="8" t="s">
        <v>3877</v>
      </c>
      <c r="P576" s="7"/>
      <c r="Q576" s="7" t="b">
        <f t="shared" si="52"/>
        <v>1</v>
      </c>
      <c r="R576" s="7"/>
      <c r="S576" s="11">
        <f t="shared" si="53"/>
        <v>0</v>
      </c>
      <c r="T576" s="9"/>
    </row>
    <row r="577" spans="1:20" hidden="1" x14ac:dyDescent="0.25">
      <c r="A577" s="7">
        <v>575</v>
      </c>
      <c r="B577" s="7" t="str">
        <f t="shared" si="48"/>
        <v>E43507359</v>
      </c>
      <c r="C577" s="9" t="s">
        <v>579</v>
      </c>
      <c r="D577" s="9" t="s">
        <v>2512</v>
      </c>
      <c r="E577" s="9" t="s">
        <v>33</v>
      </c>
      <c r="F577" s="7" t="s">
        <v>141</v>
      </c>
      <c r="G577" s="46">
        <v>0.73</v>
      </c>
      <c r="H577" s="11">
        <v>7</v>
      </c>
      <c r="I577" s="11">
        <v>7</v>
      </c>
      <c r="J577" s="11">
        <f>VLOOKUP(B577,'[1]Jan''24 (3)'!$G$4:$T$2414,14,0)</f>
        <v>5.1099999999999994</v>
      </c>
      <c r="K577" s="11">
        <f t="shared" si="49"/>
        <v>-1.8900000000000006</v>
      </c>
      <c r="L577" s="11" t="b">
        <f t="shared" si="50"/>
        <v>0</v>
      </c>
      <c r="M577" s="11" t="b">
        <f t="shared" si="51"/>
        <v>0</v>
      </c>
      <c r="N577" s="8">
        <v>45309</v>
      </c>
      <c r="O577" s="8" t="s">
        <v>3873</v>
      </c>
      <c r="P577" s="7"/>
      <c r="Q577" s="7" t="b">
        <f t="shared" si="52"/>
        <v>1</v>
      </c>
      <c r="R577" s="7"/>
      <c r="S577" s="11">
        <f t="shared" si="53"/>
        <v>0</v>
      </c>
      <c r="T577" s="9"/>
    </row>
    <row r="578" spans="1:20" hidden="1" x14ac:dyDescent="0.25">
      <c r="A578" s="7">
        <v>576</v>
      </c>
      <c r="B578" s="7" t="str">
        <f t="shared" si="48"/>
        <v>E43507331</v>
      </c>
      <c r="C578" s="9" t="s">
        <v>580</v>
      </c>
      <c r="D578" s="9" t="s">
        <v>2513</v>
      </c>
      <c r="E578" s="9" t="s">
        <v>33</v>
      </c>
      <c r="F578" s="7" t="s">
        <v>141</v>
      </c>
      <c r="G578" s="46">
        <v>0.52</v>
      </c>
      <c r="H578" s="11">
        <v>8</v>
      </c>
      <c r="I578" s="11">
        <v>8</v>
      </c>
      <c r="J578" s="11">
        <f>VLOOKUP(B578,'[1]Jan''24 (3)'!$G$4:$T$2414,14,0)</f>
        <v>4.16</v>
      </c>
      <c r="K578" s="11">
        <f t="shared" si="49"/>
        <v>-3.84</v>
      </c>
      <c r="L578" s="11" t="b">
        <f t="shared" si="50"/>
        <v>0</v>
      </c>
      <c r="M578" s="11" t="b">
        <f t="shared" si="51"/>
        <v>0</v>
      </c>
      <c r="N578" s="8">
        <v>45309</v>
      </c>
      <c r="O578" s="8" t="s">
        <v>3873</v>
      </c>
      <c r="P578" s="7"/>
      <c r="Q578" s="7" t="b">
        <f t="shared" si="52"/>
        <v>1</v>
      </c>
      <c r="R578" s="7"/>
      <c r="S578" s="11">
        <f t="shared" si="53"/>
        <v>0</v>
      </c>
      <c r="T578" s="9"/>
    </row>
    <row r="579" spans="1:20" hidden="1" x14ac:dyDescent="0.25">
      <c r="A579" s="7">
        <v>577</v>
      </c>
      <c r="B579" s="7" t="str">
        <f t="shared" si="48"/>
        <v>F002C7Z112</v>
      </c>
      <c r="C579" s="9" t="s">
        <v>581</v>
      </c>
      <c r="D579" s="9" t="s">
        <v>2514</v>
      </c>
      <c r="E579" s="9" t="s">
        <v>33</v>
      </c>
      <c r="F579" s="55" t="s">
        <v>242</v>
      </c>
      <c r="G579" s="46">
        <v>45.71</v>
      </c>
      <c r="H579" s="11">
        <v>3</v>
      </c>
      <c r="I579" s="11">
        <v>3</v>
      </c>
      <c r="J579" s="11">
        <f>VLOOKUP(B579,'[1]Jan''24 (3)'!$G$4:$T$2414,14,0)</f>
        <v>137.13</v>
      </c>
      <c r="K579" s="11">
        <f t="shared" si="49"/>
        <v>134.13</v>
      </c>
      <c r="L579" s="11" t="b">
        <f t="shared" si="50"/>
        <v>0</v>
      </c>
      <c r="M579" s="11" t="b">
        <f t="shared" si="51"/>
        <v>0</v>
      </c>
      <c r="N579" s="8">
        <v>45308</v>
      </c>
      <c r="O579" s="8" t="s">
        <v>3877</v>
      </c>
      <c r="P579" s="7"/>
      <c r="Q579" s="7" t="b">
        <f t="shared" si="52"/>
        <v>1</v>
      </c>
      <c r="R579" s="7"/>
      <c r="S579" s="11">
        <f t="shared" si="53"/>
        <v>0</v>
      </c>
      <c r="T579" s="9"/>
    </row>
    <row r="580" spans="1:20" hidden="1" x14ac:dyDescent="0.25">
      <c r="A580" s="7">
        <v>578</v>
      </c>
      <c r="B580" s="7" t="str">
        <f t="shared" ref="B580:B643" si="54">TRIM(C580)</f>
        <v>127121016</v>
      </c>
      <c r="C580" s="9">
        <v>127121016</v>
      </c>
      <c r="D580" s="9" t="s">
        <v>2515</v>
      </c>
      <c r="E580" s="9" t="s">
        <v>33</v>
      </c>
      <c r="F580" s="7" t="s">
        <v>141</v>
      </c>
      <c r="G580" s="46">
        <v>9.44</v>
      </c>
      <c r="H580" s="11">
        <v>2</v>
      </c>
      <c r="I580" s="11">
        <v>2</v>
      </c>
      <c r="J580" s="11">
        <f>VLOOKUP(B580,'[1]Jan''24 (3)'!$G$4:$T$2414,14,0)</f>
        <v>18.88</v>
      </c>
      <c r="K580" s="11">
        <f t="shared" ref="K580:K643" si="55">J580-I580</f>
        <v>16.88</v>
      </c>
      <c r="L580" s="11" t="b">
        <f t="shared" ref="L580:L643" si="56">J580=I580</f>
        <v>0</v>
      </c>
      <c r="M580" s="11" t="b">
        <f t="shared" ref="M580:M643" si="57">I580=L580</f>
        <v>0</v>
      </c>
      <c r="N580" s="8">
        <v>45309</v>
      </c>
      <c r="O580" s="8" t="s">
        <v>3873</v>
      </c>
      <c r="P580" s="7"/>
      <c r="Q580" s="7" t="b">
        <f t="shared" ref="Q580:Q643" si="58">H580=I580</f>
        <v>1</v>
      </c>
      <c r="R580" s="7"/>
      <c r="S580" s="11">
        <f t="shared" ref="S580:S643" si="59">H580-I580</f>
        <v>0</v>
      </c>
      <c r="T580" s="9"/>
    </row>
    <row r="581" spans="1:20" hidden="1" x14ac:dyDescent="0.25">
      <c r="A581" s="7">
        <v>579</v>
      </c>
      <c r="B581" s="7" t="str">
        <f t="shared" si="54"/>
        <v>127112015</v>
      </c>
      <c r="C581" s="9">
        <v>127112015</v>
      </c>
      <c r="D581" s="9" t="s">
        <v>2515</v>
      </c>
      <c r="E581" s="9" t="s">
        <v>33</v>
      </c>
      <c r="F581" s="7" t="s">
        <v>141</v>
      </c>
      <c r="G581" s="46">
        <v>9.4600000000000009</v>
      </c>
      <c r="H581" s="11">
        <v>2</v>
      </c>
      <c r="I581" s="11">
        <v>2</v>
      </c>
      <c r="J581" s="11">
        <f>VLOOKUP(B581,'[1]Jan''24 (3)'!$G$4:$T$2414,14,0)</f>
        <v>18.920000000000002</v>
      </c>
      <c r="K581" s="11">
        <f t="shared" si="55"/>
        <v>16.920000000000002</v>
      </c>
      <c r="L581" s="11" t="b">
        <f t="shared" si="56"/>
        <v>0</v>
      </c>
      <c r="M581" s="11" t="b">
        <f t="shared" si="57"/>
        <v>0</v>
      </c>
      <c r="N581" s="8">
        <v>45308</v>
      </c>
      <c r="O581" s="8" t="s">
        <v>3873</v>
      </c>
      <c r="P581" s="7"/>
      <c r="Q581" s="7" t="b">
        <f t="shared" si="58"/>
        <v>1</v>
      </c>
      <c r="R581" s="7"/>
      <c r="S581" s="11">
        <f t="shared" si="59"/>
        <v>0</v>
      </c>
      <c r="T581" s="9"/>
    </row>
    <row r="582" spans="1:20" hidden="1" x14ac:dyDescent="0.25">
      <c r="A582" s="7">
        <v>580</v>
      </c>
      <c r="B582" s="7" t="str">
        <f t="shared" si="54"/>
        <v>288730</v>
      </c>
      <c r="C582" s="9">
        <v>288730</v>
      </c>
      <c r="D582" s="9" t="s">
        <v>2516</v>
      </c>
      <c r="E582" s="9" t="s">
        <v>33</v>
      </c>
      <c r="F582" s="7" t="s">
        <v>141</v>
      </c>
      <c r="G582" s="46">
        <v>12.11</v>
      </c>
      <c r="H582" s="11">
        <v>2</v>
      </c>
      <c r="I582" s="11">
        <v>2</v>
      </c>
      <c r="J582" s="11">
        <f>VLOOKUP(B582,'[1]Jan''24 (3)'!$G$4:$T$2414,14,0)</f>
        <v>24.22</v>
      </c>
      <c r="K582" s="11">
        <f t="shared" si="55"/>
        <v>22.22</v>
      </c>
      <c r="L582" s="11" t="b">
        <f t="shared" si="56"/>
        <v>0</v>
      </c>
      <c r="M582" s="11" t="b">
        <f t="shared" si="57"/>
        <v>0</v>
      </c>
      <c r="N582" s="8">
        <v>45309</v>
      </c>
      <c r="O582" s="8" t="s">
        <v>3873</v>
      </c>
      <c r="P582" s="7"/>
      <c r="Q582" s="7" t="b">
        <f t="shared" si="58"/>
        <v>1</v>
      </c>
      <c r="R582" s="7"/>
      <c r="S582" s="11">
        <f t="shared" si="59"/>
        <v>0</v>
      </c>
      <c r="T582" s="9"/>
    </row>
    <row r="583" spans="1:20" hidden="1" x14ac:dyDescent="0.25">
      <c r="A583" s="7">
        <v>581</v>
      </c>
      <c r="B583" s="7" t="str">
        <f t="shared" si="54"/>
        <v>152580P</v>
      </c>
      <c r="C583" s="9" t="s">
        <v>582</v>
      </c>
      <c r="D583" s="9" t="s">
        <v>2517</v>
      </c>
      <c r="E583" s="9" t="s">
        <v>33</v>
      </c>
      <c r="F583" s="7" t="s">
        <v>141</v>
      </c>
      <c r="G583" s="46">
        <v>6.03</v>
      </c>
      <c r="H583" s="11">
        <v>5</v>
      </c>
      <c r="I583" s="11">
        <v>5</v>
      </c>
      <c r="J583" s="11">
        <f>VLOOKUP(B583,'[1]Jan''24 (3)'!$G$4:$T$2414,14,0)</f>
        <v>30.150000000000002</v>
      </c>
      <c r="K583" s="11">
        <f t="shared" si="55"/>
        <v>25.150000000000002</v>
      </c>
      <c r="L583" s="11" t="b">
        <f t="shared" si="56"/>
        <v>0</v>
      </c>
      <c r="M583" s="11" t="b">
        <f t="shared" si="57"/>
        <v>0</v>
      </c>
      <c r="N583" s="8">
        <v>45310</v>
      </c>
      <c r="O583" s="8" t="s">
        <v>3873</v>
      </c>
      <c r="P583" s="7"/>
      <c r="Q583" s="7" t="b">
        <f t="shared" si="58"/>
        <v>1</v>
      </c>
      <c r="R583" s="7"/>
      <c r="S583" s="11">
        <f t="shared" si="59"/>
        <v>0</v>
      </c>
      <c r="T583" s="9"/>
    </row>
    <row r="584" spans="1:20" hidden="1" x14ac:dyDescent="0.25">
      <c r="A584" s="7">
        <v>582</v>
      </c>
      <c r="B584" s="7" t="str">
        <f t="shared" si="54"/>
        <v>644899P</v>
      </c>
      <c r="C584" s="9" t="s">
        <v>583</v>
      </c>
      <c r="D584" s="9" t="s">
        <v>2518</v>
      </c>
      <c r="E584" s="9" t="s">
        <v>33</v>
      </c>
      <c r="F584" s="7" t="s">
        <v>141</v>
      </c>
      <c r="G584" s="46">
        <v>9.3000000000000007</v>
      </c>
      <c r="H584" s="11">
        <v>2</v>
      </c>
      <c r="I584" s="11">
        <v>2</v>
      </c>
      <c r="J584" s="11">
        <f>VLOOKUP(B584,'[1]Jan''24 (3)'!$G$4:$T$2414,14,0)</f>
        <v>18.600000000000001</v>
      </c>
      <c r="K584" s="11">
        <f t="shared" si="55"/>
        <v>16.600000000000001</v>
      </c>
      <c r="L584" s="11" t="b">
        <f t="shared" si="56"/>
        <v>0</v>
      </c>
      <c r="M584" s="11" t="b">
        <f t="shared" si="57"/>
        <v>0</v>
      </c>
      <c r="N584" s="8">
        <v>45310</v>
      </c>
      <c r="O584" s="8" t="s">
        <v>3877</v>
      </c>
      <c r="P584" s="7"/>
      <c r="Q584" s="7" t="b">
        <f t="shared" si="58"/>
        <v>1</v>
      </c>
      <c r="R584" s="7"/>
      <c r="S584" s="11">
        <f t="shared" si="59"/>
        <v>0</v>
      </c>
      <c r="T584" s="9"/>
    </row>
    <row r="585" spans="1:20" hidden="1" x14ac:dyDescent="0.25">
      <c r="A585" s="7">
        <v>583</v>
      </c>
      <c r="B585" s="7" t="str">
        <f t="shared" si="54"/>
        <v>136888</v>
      </c>
      <c r="C585" s="9">
        <v>136888</v>
      </c>
      <c r="D585" s="9" t="s">
        <v>2519</v>
      </c>
      <c r="E585" s="9" t="s">
        <v>33</v>
      </c>
      <c r="F585" s="7" t="s">
        <v>141</v>
      </c>
      <c r="G585" s="46">
        <v>2.82</v>
      </c>
      <c r="H585" s="11">
        <v>1</v>
      </c>
      <c r="I585" s="11">
        <v>1</v>
      </c>
      <c r="J585" s="11">
        <f>VLOOKUP(B585,'[1]Jan''24 (3)'!$G$4:$T$2414,14,0)</f>
        <v>2.82</v>
      </c>
      <c r="K585" s="11">
        <f t="shared" si="55"/>
        <v>1.8199999999999998</v>
      </c>
      <c r="L585" s="11" t="b">
        <f t="shared" si="56"/>
        <v>0</v>
      </c>
      <c r="M585" s="11" t="b">
        <f t="shared" si="57"/>
        <v>0</v>
      </c>
      <c r="N585" s="8">
        <v>45310</v>
      </c>
      <c r="O585" s="8" t="s">
        <v>3877</v>
      </c>
      <c r="P585" s="7"/>
      <c r="Q585" s="7" t="b">
        <f t="shared" si="58"/>
        <v>1</v>
      </c>
      <c r="R585" s="7"/>
      <c r="S585" s="11">
        <f t="shared" si="59"/>
        <v>0</v>
      </c>
      <c r="T585" s="9"/>
    </row>
    <row r="586" spans="1:20" hidden="1" x14ac:dyDescent="0.25">
      <c r="A586" s="7">
        <v>584</v>
      </c>
      <c r="B586" s="7" t="str">
        <f t="shared" si="54"/>
        <v>602123</v>
      </c>
      <c r="C586" s="9">
        <v>602123</v>
      </c>
      <c r="D586" s="9" t="s">
        <v>2520</v>
      </c>
      <c r="E586" s="9" t="s">
        <v>33</v>
      </c>
      <c r="F586" s="7" t="s">
        <v>141</v>
      </c>
      <c r="G586" s="46">
        <v>4.18</v>
      </c>
      <c r="H586" s="11">
        <v>30</v>
      </c>
      <c r="I586" s="11">
        <v>30</v>
      </c>
      <c r="J586" s="11">
        <f>VLOOKUP(B586,'[1]Jan''24 (3)'!$G$4:$T$2414,14,0)</f>
        <v>125.39999999999999</v>
      </c>
      <c r="K586" s="11">
        <f t="shared" si="55"/>
        <v>95.399999999999991</v>
      </c>
      <c r="L586" s="11" t="b">
        <f t="shared" si="56"/>
        <v>0</v>
      </c>
      <c r="M586" s="11" t="b">
        <f t="shared" si="57"/>
        <v>0</v>
      </c>
      <c r="N586" s="8">
        <v>45309</v>
      </c>
      <c r="O586" s="8" t="s">
        <v>3877</v>
      </c>
      <c r="P586" s="7"/>
      <c r="Q586" s="7" t="b">
        <f t="shared" si="58"/>
        <v>1</v>
      </c>
      <c r="R586" s="7"/>
      <c r="S586" s="11">
        <f t="shared" si="59"/>
        <v>0</v>
      </c>
      <c r="T586" s="9"/>
    </row>
    <row r="587" spans="1:20" hidden="1" x14ac:dyDescent="0.25">
      <c r="A587" s="7">
        <v>585</v>
      </c>
      <c r="B587" s="7" t="str">
        <f t="shared" si="54"/>
        <v>632148</v>
      </c>
      <c r="C587" s="9">
        <v>632148</v>
      </c>
      <c r="D587" s="9" t="s">
        <v>2521</v>
      </c>
      <c r="E587" s="9" t="s">
        <v>33</v>
      </c>
      <c r="F587" s="7" t="s">
        <v>141</v>
      </c>
      <c r="G587" s="46">
        <v>4.75</v>
      </c>
      <c r="H587" s="11">
        <v>1</v>
      </c>
      <c r="I587" s="11">
        <v>1</v>
      </c>
      <c r="J587" s="11">
        <f>VLOOKUP(B587,'[1]Jan''24 (3)'!$G$4:$T$2414,14,0)</f>
        <v>4.75</v>
      </c>
      <c r="K587" s="11">
        <f t="shared" si="55"/>
        <v>3.75</v>
      </c>
      <c r="L587" s="11" t="b">
        <f t="shared" si="56"/>
        <v>0</v>
      </c>
      <c r="M587" s="11" t="b">
        <f t="shared" si="57"/>
        <v>0</v>
      </c>
      <c r="N587" s="8">
        <v>45308</v>
      </c>
      <c r="O587" s="8" t="s">
        <v>3877</v>
      </c>
      <c r="P587" s="7"/>
      <c r="Q587" s="7" t="b">
        <f t="shared" si="58"/>
        <v>1</v>
      </c>
      <c r="R587" s="7"/>
      <c r="S587" s="11">
        <f t="shared" si="59"/>
        <v>0</v>
      </c>
      <c r="T587" s="9"/>
    </row>
    <row r="588" spans="1:20" hidden="1" x14ac:dyDescent="0.25">
      <c r="A588" s="7">
        <v>586</v>
      </c>
      <c r="B588" s="7" t="str">
        <f t="shared" si="54"/>
        <v>E50005136</v>
      </c>
      <c r="C588" s="9" t="s">
        <v>584</v>
      </c>
      <c r="D588" s="9" t="s">
        <v>2522</v>
      </c>
      <c r="E588" s="9" t="s">
        <v>33</v>
      </c>
      <c r="F588" s="7" t="s">
        <v>141</v>
      </c>
      <c r="G588" s="46">
        <v>2.63</v>
      </c>
      <c r="H588" s="11">
        <v>5</v>
      </c>
      <c r="I588" s="11">
        <v>5</v>
      </c>
      <c r="J588" s="11">
        <f>VLOOKUP(B588,'[1]Jan''24 (3)'!$G$4:$T$2414,14,0)</f>
        <v>13.149999999999999</v>
      </c>
      <c r="K588" s="11">
        <f t="shared" si="55"/>
        <v>8.1499999999999986</v>
      </c>
      <c r="L588" s="11" t="b">
        <f t="shared" si="56"/>
        <v>0</v>
      </c>
      <c r="M588" s="11" t="b">
        <f t="shared" si="57"/>
        <v>0</v>
      </c>
      <c r="N588" s="8">
        <v>45309</v>
      </c>
      <c r="O588" s="8" t="s">
        <v>3873</v>
      </c>
      <c r="P588" s="7"/>
      <c r="Q588" s="7" t="b">
        <f t="shared" si="58"/>
        <v>1</v>
      </c>
      <c r="R588" s="7"/>
      <c r="S588" s="11">
        <f t="shared" si="59"/>
        <v>0</v>
      </c>
      <c r="T588" s="9"/>
    </row>
    <row r="589" spans="1:20" hidden="1" x14ac:dyDescent="0.25">
      <c r="A589" s="7">
        <v>587</v>
      </c>
      <c r="B589" s="7" t="str">
        <f t="shared" si="54"/>
        <v>E50005137</v>
      </c>
      <c r="C589" s="9" t="s">
        <v>585</v>
      </c>
      <c r="D589" s="9" t="s">
        <v>2523</v>
      </c>
      <c r="E589" s="9" t="s">
        <v>33</v>
      </c>
      <c r="F589" s="7" t="s">
        <v>141</v>
      </c>
      <c r="G589" s="46">
        <v>2.63</v>
      </c>
      <c r="H589" s="11">
        <v>5</v>
      </c>
      <c r="I589" s="11">
        <v>5</v>
      </c>
      <c r="J589" s="11">
        <f>VLOOKUP(B589,'[1]Jan''24 (3)'!$G$4:$T$2414,14,0)</f>
        <v>13.149999999999999</v>
      </c>
      <c r="K589" s="11">
        <f t="shared" si="55"/>
        <v>8.1499999999999986</v>
      </c>
      <c r="L589" s="11" t="b">
        <f t="shared" si="56"/>
        <v>0</v>
      </c>
      <c r="M589" s="11" t="b">
        <f t="shared" si="57"/>
        <v>0</v>
      </c>
      <c r="N589" s="8">
        <v>45308</v>
      </c>
      <c r="O589" s="8" t="s">
        <v>3873</v>
      </c>
      <c r="P589" s="7"/>
      <c r="Q589" s="7" t="b">
        <f t="shared" si="58"/>
        <v>1</v>
      </c>
      <c r="R589" s="7"/>
      <c r="S589" s="11">
        <f t="shared" si="59"/>
        <v>0</v>
      </c>
      <c r="T589" s="9"/>
    </row>
    <row r="590" spans="1:20" hidden="1" x14ac:dyDescent="0.25">
      <c r="A590" s="7">
        <v>588</v>
      </c>
      <c r="B590" s="7" t="str">
        <f t="shared" si="54"/>
        <v>E53005170</v>
      </c>
      <c r="C590" s="9" t="s">
        <v>586</v>
      </c>
      <c r="D590" s="9" t="s">
        <v>2524</v>
      </c>
      <c r="E590" s="9" t="s">
        <v>33</v>
      </c>
      <c r="F590" s="7" t="s">
        <v>141</v>
      </c>
      <c r="G590" s="46">
        <v>3.27</v>
      </c>
      <c r="H590" s="11">
        <v>2</v>
      </c>
      <c r="I590" s="11">
        <v>2</v>
      </c>
      <c r="J590" s="11">
        <f>VLOOKUP(B590,'[1]Jan''24 (3)'!$G$4:$T$2414,14,0)</f>
        <v>6.54</v>
      </c>
      <c r="K590" s="11">
        <f t="shared" si="55"/>
        <v>4.54</v>
      </c>
      <c r="L590" s="11" t="b">
        <f t="shared" si="56"/>
        <v>0</v>
      </c>
      <c r="M590" s="11" t="b">
        <f t="shared" si="57"/>
        <v>0</v>
      </c>
      <c r="N590" s="8">
        <v>45310</v>
      </c>
      <c r="O590" s="8" t="s">
        <v>3877</v>
      </c>
      <c r="P590" s="7"/>
      <c r="Q590" s="7" t="b">
        <f t="shared" si="58"/>
        <v>1</v>
      </c>
      <c r="R590" s="7"/>
      <c r="S590" s="11">
        <f t="shared" si="59"/>
        <v>0</v>
      </c>
      <c r="T590" s="9"/>
    </row>
    <row r="591" spans="1:20" hidden="1" x14ac:dyDescent="0.25">
      <c r="A591" s="7">
        <v>589</v>
      </c>
      <c r="B591" s="7" t="str">
        <f t="shared" si="54"/>
        <v>644838R</v>
      </c>
      <c r="C591" s="9" t="s">
        <v>587</v>
      </c>
      <c r="D591" s="9" t="s">
        <v>2525</v>
      </c>
      <c r="E591" s="9" t="s">
        <v>33</v>
      </c>
      <c r="F591" s="7" t="s">
        <v>141</v>
      </c>
      <c r="G591" s="46">
        <v>2.09</v>
      </c>
      <c r="H591" s="11">
        <f>4-1</f>
        <v>3</v>
      </c>
      <c r="I591" s="11">
        <f>4-1</f>
        <v>3</v>
      </c>
      <c r="J591" s="11">
        <f>VLOOKUP(B591,'[1]Jan''24 (3)'!$G$4:$T$2414,14,0)</f>
        <v>6.27</v>
      </c>
      <c r="K591" s="11">
        <f t="shared" si="55"/>
        <v>3.2699999999999996</v>
      </c>
      <c r="L591" s="11" t="b">
        <f t="shared" si="56"/>
        <v>0</v>
      </c>
      <c r="M591" s="11" t="b">
        <f t="shared" si="57"/>
        <v>0</v>
      </c>
      <c r="N591" s="8">
        <v>45309</v>
      </c>
      <c r="O591" s="8" t="s">
        <v>3873</v>
      </c>
      <c r="P591" s="7"/>
      <c r="Q591" s="7" t="b">
        <f t="shared" si="58"/>
        <v>1</v>
      </c>
      <c r="R591" s="7"/>
      <c r="S591" s="11">
        <f t="shared" si="59"/>
        <v>0</v>
      </c>
      <c r="T591" s="65" t="s">
        <v>4038</v>
      </c>
    </row>
    <row r="592" spans="1:20" hidden="1" x14ac:dyDescent="0.25">
      <c r="A592" s="7">
        <v>590</v>
      </c>
      <c r="B592" s="7" t="str">
        <f t="shared" si="54"/>
        <v>567484</v>
      </c>
      <c r="C592" s="9">
        <v>567484</v>
      </c>
      <c r="D592" s="9" t="s">
        <v>2526</v>
      </c>
      <c r="E592" s="9" t="s">
        <v>33</v>
      </c>
      <c r="F592" s="7" t="s">
        <v>141</v>
      </c>
      <c r="G592" s="46">
        <v>0.79</v>
      </c>
      <c r="H592" s="11">
        <v>5</v>
      </c>
      <c r="I592" s="11">
        <v>5</v>
      </c>
      <c r="J592" s="11">
        <f>VLOOKUP(B592,'[1]Jan''24 (3)'!$G$4:$T$2414,14,0)</f>
        <v>3.95</v>
      </c>
      <c r="K592" s="11">
        <f t="shared" si="55"/>
        <v>-1.0499999999999998</v>
      </c>
      <c r="L592" s="11" t="b">
        <f t="shared" si="56"/>
        <v>0</v>
      </c>
      <c r="M592" s="11" t="b">
        <f t="shared" si="57"/>
        <v>0</v>
      </c>
      <c r="N592" s="8">
        <v>45309</v>
      </c>
      <c r="O592" s="8" t="s">
        <v>3873</v>
      </c>
      <c r="P592" s="7"/>
      <c r="Q592" s="7" t="b">
        <f t="shared" si="58"/>
        <v>1</v>
      </c>
      <c r="R592" s="7"/>
      <c r="S592" s="11">
        <f t="shared" si="59"/>
        <v>0</v>
      </c>
      <c r="T592" s="9"/>
    </row>
    <row r="593" spans="1:20" hidden="1" x14ac:dyDescent="0.25">
      <c r="A593" s="7">
        <v>591</v>
      </c>
      <c r="B593" s="7" t="str">
        <f t="shared" si="54"/>
        <v>ESK4336</v>
      </c>
      <c r="C593" s="9" t="s">
        <v>588</v>
      </c>
      <c r="D593" s="9" t="s">
        <v>2182</v>
      </c>
      <c r="E593" s="9" t="s">
        <v>33</v>
      </c>
      <c r="F593" s="7" t="s">
        <v>141</v>
      </c>
      <c r="G593" s="46">
        <v>0.19</v>
      </c>
      <c r="H593" s="11">
        <v>8</v>
      </c>
      <c r="I593" s="11">
        <v>8</v>
      </c>
      <c r="J593" s="11">
        <f>VLOOKUP(B593,'[1]Jan''24 (3)'!$G$4:$T$2414,14,0)</f>
        <v>1.52</v>
      </c>
      <c r="K593" s="11">
        <f t="shared" si="55"/>
        <v>-6.48</v>
      </c>
      <c r="L593" s="11" t="b">
        <f t="shared" si="56"/>
        <v>0</v>
      </c>
      <c r="M593" s="11" t="b">
        <f t="shared" si="57"/>
        <v>0</v>
      </c>
      <c r="N593" s="8">
        <v>45309</v>
      </c>
      <c r="O593" s="8" t="s">
        <v>3877</v>
      </c>
      <c r="P593" s="7"/>
      <c r="Q593" s="7" t="b">
        <f t="shared" si="58"/>
        <v>1</v>
      </c>
      <c r="R593" s="7"/>
      <c r="S593" s="11">
        <f t="shared" si="59"/>
        <v>0</v>
      </c>
      <c r="T593" s="9"/>
    </row>
    <row r="594" spans="1:20" hidden="1" x14ac:dyDescent="0.25">
      <c r="A594" s="7">
        <v>592</v>
      </c>
      <c r="B594" s="7" t="str">
        <f t="shared" si="54"/>
        <v>925597</v>
      </c>
      <c r="C594" s="9">
        <v>925597</v>
      </c>
      <c r="D594" s="9" t="s">
        <v>2527</v>
      </c>
      <c r="E594" s="9" t="s">
        <v>33</v>
      </c>
      <c r="F594" s="7" t="s">
        <v>141</v>
      </c>
      <c r="G594" s="46">
        <v>2.41</v>
      </c>
      <c r="H594" s="11">
        <v>6</v>
      </c>
      <c r="I594" s="11">
        <v>6</v>
      </c>
      <c r="J594" s="11">
        <f>VLOOKUP(B594,'[1]Jan''24 (3)'!$G$4:$T$2414,14,0)</f>
        <v>14.46</v>
      </c>
      <c r="K594" s="11">
        <f t="shared" si="55"/>
        <v>8.4600000000000009</v>
      </c>
      <c r="L594" s="11" t="b">
        <f t="shared" si="56"/>
        <v>0</v>
      </c>
      <c r="M594" s="11" t="b">
        <f t="shared" si="57"/>
        <v>0</v>
      </c>
      <c r="N594" s="8">
        <v>45309</v>
      </c>
      <c r="O594" s="8" t="s">
        <v>3873</v>
      </c>
      <c r="P594" s="7"/>
      <c r="Q594" s="7" t="b">
        <f t="shared" si="58"/>
        <v>1</v>
      </c>
      <c r="R594" s="7"/>
      <c r="S594" s="11">
        <f t="shared" si="59"/>
        <v>0</v>
      </c>
      <c r="T594" s="9"/>
    </row>
    <row r="595" spans="1:20" hidden="1" x14ac:dyDescent="0.25">
      <c r="A595" s="7">
        <v>593</v>
      </c>
      <c r="B595" s="7" t="str">
        <f t="shared" si="54"/>
        <v>B042390</v>
      </c>
      <c r="C595" s="9" t="s">
        <v>589</v>
      </c>
      <c r="D595" s="9" t="s">
        <v>2528</v>
      </c>
      <c r="E595" s="9" t="s">
        <v>33</v>
      </c>
      <c r="F595" s="7" t="s">
        <v>141</v>
      </c>
      <c r="G595" s="46">
        <v>4.6500000000000004</v>
      </c>
      <c r="H595" s="11">
        <v>10</v>
      </c>
      <c r="I595" s="11">
        <v>10</v>
      </c>
      <c r="J595" s="11">
        <f>VLOOKUP(B595,'[1]Jan''24 (3)'!$G$4:$T$2414,14,0)</f>
        <v>46.5</v>
      </c>
      <c r="K595" s="11">
        <f t="shared" si="55"/>
        <v>36.5</v>
      </c>
      <c r="L595" s="11" t="b">
        <f t="shared" si="56"/>
        <v>0</v>
      </c>
      <c r="M595" s="11" t="b">
        <f t="shared" si="57"/>
        <v>0</v>
      </c>
      <c r="N595" s="8">
        <v>45308</v>
      </c>
      <c r="O595" s="8" t="s">
        <v>3873</v>
      </c>
      <c r="P595" s="7"/>
      <c r="Q595" s="7" t="b">
        <f t="shared" si="58"/>
        <v>1</v>
      </c>
      <c r="R595" s="7"/>
      <c r="S595" s="11">
        <f t="shared" si="59"/>
        <v>0</v>
      </c>
      <c r="T595" s="9"/>
    </row>
    <row r="596" spans="1:20" hidden="1" x14ac:dyDescent="0.25">
      <c r="A596" s="7">
        <v>594</v>
      </c>
      <c r="B596" s="7" t="str">
        <f t="shared" si="54"/>
        <v>127759019R</v>
      </c>
      <c r="C596" s="9" t="s">
        <v>590</v>
      </c>
      <c r="D596" s="9" t="s">
        <v>2438</v>
      </c>
      <c r="E596" s="9" t="s">
        <v>33</v>
      </c>
      <c r="F596" s="7" t="s">
        <v>141</v>
      </c>
      <c r="G596" s="46">
        <v>4.59</v>
      </c>
      <c r="H596" s="11">
        <v>1</v>
      </c>
      <c r="I596" s="11">
        <v>1</v>
      </c>
      <c r="J596" s="11">
        <f>VLOOKUP(B596,'[1]Jan''24 (3)'!$G$4:$T$2414,14,0)</f>
        <v>4.59</v>
      </c>
      <c r="K596" s="11">
        <f t="shared" si="55"/>
        <v>3.59</v>
      </c>
      <c r="L596" s="11" t="b">
        <f t="shared" si="56"/>
        <v>0</v>
      </c>
      <c r="M596" s="11" t="b">
        <f t="shared" si="57"/>
        <v>0</v>
      </c>
      <c r="N596" s="8">
        <v>45310</v>
      </c>
      <c r="O596" s="8" t="s">
        <v>3877</v>
      </c>
      <c r="P596" s="7"/>
      <c r="Q596" s="7" t="b">
        <f t="shared" si="58"/>
        <v>1</v>
      </c>
      <c r="R596" s="7"/>
      <c r="S596" s="11">
        <f t="shared" si="59"/>
        <v>0</v>
      </c>
      <c r="T596" s="9"/>
    </row>
    <row r="597" spans="1:20" hidden="1" x14ac:dyDescent="0.25">
      <c r="A597" s="7">
        <v>595</v>
      </c>
      <c r="B597" s="7" t="str">
        <f t="shared" si="54"/>
        <v>B002625</v>
      </c>
      <c r="C597" s="9" t="s">
        <v>591</v>
      </c>
      <c r="D597" s="9" t="s">
        <v>2529</v>
      </c>
      <c r="E597" s="9" t="s">
        <v>33</v>
      </c>
      <c r="F597" s="7" t="s">
        <v>141</v>
      </c>
      <c r="G597" s="46">
        <v>0.56999999999999995</v>
      </c>
      <c r="H597" s="11">
        <v>2</v>
      </c>
      <c r="I597" s="11">
        <v>2</v>
      </c>
      <c r="J597" s="11">
        <f>VLOOKUP(B597,'[1]Jan''24 (3)'!$G$4:$T$2414,14,0)</f>
        <v>1.1399999999999999</v>
      </c>
      <c r="K597" s="11">
        <f t="shared" si="55"/>
        <v>-0.8600000000000001</v>
      </c>
      <c r="L597" s="11" t="b">
        <f t="shared" si="56"/>
        <v>0</v>
      </c>
      <c r="M597" s="11" t="b">
        <f t="shared" si="57"/>
        <v>0</v>
      </c>
      <c r="N597" s="8">
        <v>45308</v>
      </c>
      <c r="O597" s="8" t="s">
        <v>3877</v>
      </c>
      <c r="P597" s="7"/>
      <c r="Q597" s="7" t="b">
        <f t="shared" si="58"/>
        <v>1</v>
      </c>
      <c r="R597" s="7"/>
      <c r="S597" s="11">
        <f t="shared" si="59"/>
        <v>0</v>
      </c>
      <c r="T597" s="9"/>
    </row>
    <row r="598" spans="1:20" hidden="1" x14ac:dyDescent="0.25">
      <c r="A598" s="7">
        <v>596</v>
      </c>
      <c r="B598" s="7" t="str">
        <f t="shared" si="54"/>
        <v>120238016</v>
      </c>
      <c r="C598" s="9">
        <v>120238016</v>
      </c>
      <c r="D598" s="9" t="s">
        <v>2530</v>
      </c>
      <c r="E598" s="9" t="s">
        <v>33</v>
      </c>
      <c r="F598" s="7" t="s">
        <v>141</v>
      </c>
      <c r="G598" s="46">
        <v>0.14000000000000001</v>
      </c>
      <c r="H598" s="11">
        <v>23</v>
      </c>
      <c r="I598" s="11">
        <v>23</v>
      </c>
      <c r="J598" s="11">
        <f>VLOOKUP(B598,'[1]Jan''24 (3)'!$G$4:$T$2414,14,0)</f>
        <v>3.22</v>
      </c>
      <c r="K598" s="11">
        <f t="shared" si="55"/>
        <v>-19.78</v>
      </c>
      <c r="L598" s="11" t="b">
        <f t="shared" si="56"/>
        <v>0</v>
      </c>
      <c r="M598" s="11" t="b">
        <f t="shared" si="57"/>
        <v>0</v>
      </c>
      <c r="N598" s="8">
        <v>45309</v>
      </c>
      <c r="O598" s="8" t="s">
        <v>3873</v>
      </c>
      <c r="P598" s="7"/>
      <c r="Q598" s="7" t="b">
        <f t="shared" si="58"/>
        <v>1</v>
      </c>
      <c r="R598" s="7"/>
      <c r="S598" s="11">
        <f t="shared" si="59"/>
        <v>0</v>
      </c>
      <c r="T598" s="9"/>
    </row>
    <row r="599" spans="1:20" s="139" customFormat="1" hidden="1" x14ac:dyDescent="0.25">
      <c r="A599" s="134">
        <v>597</v>
      </c>
      <c r="B599" s="7" t="str">
        <f t="shared" si="54"/>
        <v>ED43409</v>
      </c>
      <c r="C599" s="135" t="s">
        <v>592</v>
      </c>
      <c r="D599" s="135" t="s">
        <v>2531</v>
      </c>
      <c r="E599" s="135" t="s">
        <v>33</v>
      </c>
      <c r="F599" s="134" t="s">
        <v>141</v>
      </c>
      <c r="G599" s="136">
        <v>4.6399999999999997</v>
      </c>
      <c r="H599" s="137">
        <v>2</v>
      </c>
      <c r="I599" s="137">
        <v>3</v>
      </c>
      <c r="J599" s="11">
        <f>VLOOKUP(B599,'[1]Jan''24 (3)'!$G$4:$T$2414,14,0)</f>
        <v>13.919999999999998</v>
      </c>
      <c r="K599" s="11">
        <f t="shared" si="55"/>
        <v>10.919999999999998</v>
      </c>
      <c r="L599" s="11" t="b">
        <f t="shared" si="56"/>
        <v>0</v>
      </c>
      <c r="M599" s="137" t="b">
        <f t="shared" si="57"/>
        <v>0</v>
      </c>
      <c r="N599" s="138">
        <v>45309</v>
      </c>
      <c r="O599" s="138" t="s">
        <v>3873</v>
      </c>
      <c r="P599" s="134"/>
      <c r="Q599" s="134" t="b">
        <f t="shared" si="58"/>
        <v>0</v>
      </c>
      <c r="R599" s="134"/>
      <c r="S599" s="137">
        <f t="shared" si="59"/>
        <v>-1</v>
      </c>
      <c r="T599" s="135"/>
    </row>
    <row r="600" spans="1:20" hidden="1" x14ac:dyDescent="0.25">
      <c r="A600" s="7">
        <v>598</v>
      </c>
      <c r="B600" s="7" t="str">
        <f t="shared" si="54"/>
        <v>E500985048</v>
      </c>
      <c r="C600" s="9" t="s">
        <v>593</v>
      </c>
      <c r="D600" s="9" t="s">
        <v>2532</v>
      </c>
      <c r="E600" s="9" t="s">
        <v>33</v>
      </c>
      <c r="F600" s="7" t="s">
        <v>141</v>
      </c>
      <c r="G600" s="46">
        <v>0.19</v>
      </c>
      <c r="H600" s="11">
        <v>8</v>
      </c>
      <c r="I600" s="11">
        <v>8</v>
      </c>
      <c r="J600" s="11">
        <f>VLOOKUP(B600,'[1]Jan''24 (3)'!$G$4:$T$2414,14,0)</f>
        <v>1.52</v>
      </c>
      <c r="K600" s="11">
        <f t="shared" si="55"/>
        <v>-6.48</v>
      </c>
      <c r="L600" s="11" t="b">
        <f t="shared" si="56"/>
        <v>0</v>
      </c>
      <c r="M600" s="11" t="b">
        <f t="shared" si="57"/>
        <v>0</v>
      </c>
      <c r="N600" s="8">
        <v>45322</v>
      </c>
      <c r="O600" s="8" t="s">
        <v>3873</v>
      </c>
      <c r="P600" s="7"/>
      <c r="Q600" s="7" t="b">
        <f t="shared" si="58"/>
        <v>1</v>
      </c>
      <c r="R600" s="7"/>
      <c r="S600" s="11">
        <f t="shared" si="59"/>
        <v>0</v>
      </c>
      <c r="T600" s="9"/>
    </row>
    <row r="601" spans="1:20" hidden="1" x14ac:dyDescent="0.25">
      <c r="A601" s="7">
        <v>599</v>
      </c>
      <c r="B601" s="7" t="str">
        <f t="shared" si="54"/>
        <v>E105324008</v>
      </c>
      <c r="C601" s="9" t="s">
        <v>594</v>
      </c>
      <c r="D601" s="9" t="s">
        <v>2181</v>
      </c>
      <c r="E601" s="9" t="s">
        <v>33</v>
      </c>
      <c r="F601" s="7" t="s">
        <v>141</v>
      </c>
      <c r="G601" s="46">
        <v>0.05</v>
      </c>
      <c r="H601" s="11">
        <v>47</v>
      </c>
      <c r="I601" s="11">
        <v>47</v>
      </c>
      <c r="J601" s="11">
        <f>VLOOKUP(B601,'[1]Jan''24 (3)'!$G$4:$T$2414,14,0)</f>
        <v>2.35</v>
      </c>
      <c r="K601" s="11">
        <f t="shared" si="55"/>
        <v>-44.65</v>
      </c>
      <c r="L601" s="11" t="b">
        <f t="shared" si="56"/>
        <v>0</v>
      </c>
      <c r="M601" s="11" t="b">
        <f t="shared" si="57"/>
        <v>0</v>
      </c>
      <c r="N601" s="8">
        <v>45309</v>
      </c>
      <c r="O601" s="8" t="s">
        <v>3877</v>
      </c>
      <c r="P601" s="7"/>
      <c r="Q601" s="7" t="b">
        <f t="shared" si="58"/>
        <v>1</v>
      </c>
      <c r="R601" s="7"/>
      <c r="S601" s="11">
        <f t="shared" si="59"/>
        <v>0</v>
      </c>
      <c r="T601" s="9"/>
    </row>
    <row r="602" spans="1:20" hidden="1" x14ac:dyDescent="0.25">
      <c r="A602" s="7">
        <v>600</v>
      </c>
      <c r="B602" s="7" t="str">
        <f t="shared" si="54"/>
        <v>260340-0500</v>
      </c>
      <c r="C602" s="9" t="s">
        <v>595</v>
      </c>
      <c r="D602" s="9" t="s">
        <v>2533</v>
      </c>
      <c r="E602" s="9" t="s">
        <v>3850</v>
      </c>
      <c r="F602" s="7" t="s">
        <v>141</v>
      </c>
      <c r="G602" s="46">
        <v>1.8360655737704918</v>
      </c>
      <c r="H602" s="11">
        <v>4</v>
      </c>
      <c r="I602" s="11">
        <v>4</v>
      </c>
      <c r="J602" s="11">
        <f>VLOOKUP(B602,'[1]Jan''24 (3)'!$G$4:$T$2414,14,0)</f>
        <v>7.3442622950819674</v>
      </c>
      <c r="K602" s="11">
        <f t="shared" si="55"/>
        <v>3.3442622950819674</v>
      </c>
      <c r="L602" s="11" t="b">
        <f t="shared" si="56"/>
        <v>0</v>
      </c>
      <c r="M602" s="11" t="b">
        <f t="shared" si="57"/>
        <v>0</v>
      </c>
      <c r="N602" s="8">
        <v>45308</v>
      </c>
      <c r="O602" s="8" t="s">
        <v>3873</v>
      </c>
      <c r="P602" s="7"/>
      <c r="Q602" s="7" t="b">
        <f t="shared" si="58"/>
        <v>1</v>
      </c>
      <c r="R602" s="7"/>
      <c r="S602" s="11">
        <f t="shared" si="59"/>
        <v>0</v>
      </c>
      <c r="T602" s="9"/>
    </row>
    <row r="603" spans="1:20" hidden="1" x14ac:dyDescent="0.25">
      <c r="A603" s="7">
        <v>601</v>
      </c>
      <c r="B603" s="7" t="str">
        <f t="shared" si="54"/>
        <v>604506</v>
      </c>
      <c r="C603" s="9">
        <v>604506</v>
      </c>
      <c r="D603" s="9" t="s">
        <v>2534</v>
      </c>
      <c r="E603" s="9" t="s">
        <v>33</v>
      </c>
      <c r="F603" s="7" t="s">
        <v>141</v>
      </c>
      <c r="G603" s="46">
        <v>0.27</v>
      </c>
      <c r="H603" s="11">
        <v>7</v>
      </c>
      <c r="I603" s="11">
        <f>5+2</f>
        <v>7</v>
      </c>
      <c r="J603" s="11">
        <f>VLOOKUP(B603,'[1]Jan''24 (3)'!$G$4:$T$2414,14,0)</f>
        <v>1.8900000000000001</v>
      </c>
      <c r="K603" s="11">
        <f t="shared" si="55"/>
        <v>-5.1099999999999994</v>
      </c>
      <c r="L603" s="11" t="b">
        <f t="shared" si="56"/>
        <v>0</v>
      </c>
      <c r="M603" s="11" t="b">
        <f t="shared" si="57"/>
        <v>0</v>
      </c>
      <c r="N603" s="8">
        <v>45309</v>
      </c>
      <c r="O603" s="8" t="s">
        <v>3877</v>
      </c>
      <c r="P603" s="7"/>
      <c r="Q603" s="7" t="b">
        <f t="shared" si="58"/>
        <v>1</v>
      </c>
      <c r="R603" s="7"/>
      <c r="S603" s="11">
        <f t="shared" si="59"/>
        <v>0</v>
      </c>
      <c r="T603" s="9"/>
    </row>
    <row r="604" spans="1:20" hidden="1" x14ac:dyDescent="0.25">
      <c r="A604" s="7">
        <v>602</v>
      </c>
      <c r="B604" s="7" t="str">
        <f t="shared" si="54"/>
        <v>B016827</v>
      </c>
      <c r="C604" s="9" t="s">
        <v>596</v>
      </c>
      <c r="D604" s="9" t="s">
        <v>2535</v>
      </c>
      <c r="E604" s="9" t="s">
        <v>33</v>
      </c>
      <c r="F604" s="7" t="s">
        <v>141</v>
      </c>
      <c r="G604" s="46">
        <v>2.5</v>
      </c>
      <c r="H604" s="11">
        <v>5</v>
      </c>
      <c r="I604" s="11">
        <v>5</v>
      </c>
      <c r="J604" s="11">
        <f>VLOOKUP(B604,'[1]Jan''24 (3)'!$G$4:$T$2414,14,0)</f>
        <v>12.5</v>
      </c>
      <c r="K604" s="11">
        <f t="shared" si="55"/>
        <v>7.5</v>
      </c>
      <c r="L604" s="11" t="b">
        <f t="shared" si="56"/>
        <v>0</v>
      </c>
      <c r="M604" s="11" t="b">
        <f t="shared" si="57"/>
        <v>0</v>
      </c>
      <c r="N604" s="8">
        <v>45309</v>
      </c>
      <c r="O604" s="8" t="s">
        <v>3877</v>
      </c>
      <c r="P604" s="7"/>
      <c r="Q604" s="7" t="b">
        <f t="shared" si="58"/>
        <v>1</v>
      </c>
      <c r="R604" s="7"/>
      <c r="S604" s="11">
        <f t="shared" si="59"/>
        <v>0</v>
      </c>
      <c r="T604" s="9"/>
    </row>
    <row r="605" spans="1:20" hidden="1" x14ac:dyDescent="0.25">
      <c r="A605" s="7">
        <v>603</v>
      </c>
      <c r="B605" s="7" t="str">
        <f t="shared" si="54"/>
        <v>B016834</v>
      </c>
      <c r="C605" s="9" t="s">
        <v>597</v>
      </c>
      <c r="D605" s="9" t="s">
        <v>2345</v>
      </c>
      <c r="E605" s="9" t="s">
        <v>33</v>
      </c>
      <c r="F605" s="7" t="s">
        <v>141</v>
      </c>
      <c r="G605" s="46">
        <v>0.18</v>
      </c>
      <c r="H605" s="11">
        <v>10</v>
      </c>
      <c r="I605" s="11">
        <v>10</v>
      </c>
      <c r="J605" s="11">
        <f>VLOOKUP(B605,'[1]Jan''24 (3)'!$G$4:$T$2414,14,0)</f>
        <v>1.7999999999999998</v>
      </c>
      <c r="K605" s="11">
        <f t="shared" si="55"/>
        <v>-8.1999999999999993</v>
      </c>
      <c r="L605" s="11" t="b">
        <f t="shared" si="56"/>
        <v>0</v>
      </c>
      <c r="M605" s="11" t="b">
        <f t="shared" si="57"/>
        <v>0</v>
      </c>
      <c r="N605" s="8">
        <v>45309</v>
      </c>
      <c r="O605" s="8" t="s">
        <v>3877</v>
      </c>
      <c r="P605" s="7"/>
      <c r="Q605" s="7" t="b">
        <f t="shared" si="58"/>
        <v>1</v>
      </c>
      <c r="R605" s="7"/>
      <c r="S605" s="11">
        <f t="shared" si="59"/>
        <v>0</v>
      </c>
      <c r="T605" s="9"/>
    </row>
    <row r="606" spans="1:20" hidden="1" x14ac:dyDescent="0.25">
      <c r="A606" s="7">
        <v>604</v>
      </c>
      <c r="B606" s="7" t="str">
        <f t="shared" si="54"/>
        <v>B024733</v>
      </c>
      <c r="C606" s="9" t="s">
        <v>598</v>
      </c>
      <c r="D606" s="9" t="s">
        <v>2536</v>
      </c>
      <c r="E606" s="9" t="s">
        <v>33</v>
      </c>
      <c r="F606" s="7" t="s">
        <v>141</v>
      </c>
      <c r="G606" s="46">
        <v>1.93</v>
      </c>
      <c r="H606" s="11">
        <v>5</v>
      </c>
      <c r="I606" s="11">
        <v>5</v>
      </c>
      <c r="J606" s="11">
        <f>VLOOKUP(B606,'[1]Jan''24 (3)'!$G$4:$T$2414,14,0)</f>
        <v>9.65</v>
      </c>
      <c r="K606" s="11">
        <f t="shared" si="55"/>
        <v>4.6500000000000004</v>
      </c>
      <c r="L606" s="11" t="b">
        <f t="shared" si="56"/>
        <v>0</v>
      </c>
      <c r="M606" s="11" t="b">
        <f t="shared" si="57"/>
        <v>0</v>
      </c>
      <c r="N606" s="8">
        <v>45309</v>
      </c>
      <c r="O606" s="8" t="s">
        <v>3877</v>
      </c>
      <c r="P606" s="7"/>
      <c r="Q606" s="7" t="b">
        <f t="shared" si="58"/>
        <v>1</v>
      </c>
      <c r="R606" s="7"/>
      <c r="S606" s="11">
        <f t="shared" si="59"/>
        <v>0</v>
      </c>
      <c r="T606" s="9"/>
    </row>
    <row r="607" spans="1:20" hidden="1" x14ac:dyDescent="0.25">
      <c r="A607" s="7">
        <v>605</v>
      </c>
      <c r="B607" s="7" t="str">
        <f t="shared" si="54"/>
        <v>B024734</v>
      </c>
      <c r="C607" s="9" t="s">
        <v>599</v>
      </c>
      <c r="D607" s="9" t="s">
        <v>2537</v>
      </c>
      <c r="E607" s="9" t="s">
        <v>33</v>
      </c>
      <c r="F607" s="7" t="s">
        <v>141</v>
      </c>
      <c r="G607" s="46">
        <v>1.93</v>
      </c>
      <c r="H607" s="11">
        <v>5</v>
      </c>
      <c r="I607" s="11">
        <v>5</v>
      </c>
      <c r="J607" s="11">
        <f>VLOOKUP(B607,'[1]Jan''24 (3)'!$G$4:$T$2414,14,0)</f>
        <v>9.65</v>
      </c>
      <c r="K607" s="11">
        <f t="shared" si="55"/>
        <v>4.6500000000000004</v>
      </c>
      <c r="L607" s="11" t="b">
        <f t="shared" si="56"/>
        <v>0</v>
      </c>
      <c r="M607" s="11" t="b">
        <f t="shared" si="57"/>
        <v>0</v>
      </c>
      <c r="N607" s="8">
        <v>45309</v>
      </c>
      <c r="O607" s="8" t="s">
        <v>3877</v>
      </c>
      <c r="P607" s="7"/>
      <c r="Q607" s="7" t="b">
        <f t="shared" si="58"/>
        <v>1</v>
      </c>
      <c r="R607" s="7"/>
      <c r="S607" s="11">
        <f t="shared" si="59"/>
        <v>0</v>
      </c>
      <c r="T607" s="9"/>
    </row>
    <row r="608" spans="1:20" hidden="1" x14ac:dyDescent="0.25">
      <c r="A608" s="7">
        <v>606</v>
      </c>
      <c r="B608" s="7" t="str">
        <f t="shared" si="54"/>
        <v>B041392</v>
      </c>
      <c r="C608" s="9" t="s">
        <v>600</v>
      </c>
      <c r="D608" s="9" t="s">
        <v>2485</v>
      </c>
      <c r="E608" s="9" t="s">
        <v>33</v>
      </c>
      <c r="F608" s="7" t="s">
        <v>141</v>
      </c>
      <c r="G608" s="46">
        <v>0.55000000000000004</v>
      </c>
      <c r="H608" s="11">
        <v>11</v>
      </c>
      <c r="I608" s="11">
        <v>11</v>
      </c>
      <c r="J608" s="11">
        <f>VLOOKUP(B608,'[1]Jan''24 (3)'!$G$4:$T$2414,14,0)</f>
        <v>6.0500000000000007</v>
      </c>
      <c r="K608" s="11">
        <f t="shared" si="55"/>
        <v>-4.9499999999999993</v>
      </c>
      <c r="L608" s="11" t="b">
        <f t="shared" si="56"/>
        <v>0</v>
      </c>
      <c r="M608" s="11" t="b">
        <f t="shared" si="57"/>
        <v>0</v>
      </c>
      <c r="N608" s="8">
        <v>45309</v>
      </c>
      <c r="O608" s="8" t="s">
        <v>3877</v>
      </c>
      <c r="P608" s="7"/>
      <c r="Q608" s="7" t="b">
        <f t="shared" si="58"/>
        <v>1</v>
      </c>
      <c r="R608" s="7"/>
      <c r="S608" s="11">
        <f t="shared" si="59"/>
        <v>0</v>
      </c>
      <c r="T608" s="9"/>
    </row>
    <row r="609" spans="1:20" hidden="1" x14ac:dyDescent="0.25">
      <c r="A609" s="7">
        <v>607</v>
      </c>
      <c r="B609" s="7" t="str">
        <f t="shared" si="54"/>
        <v>8970609260</v>
      </c>
      <c r="C609" s="9">
        <v>8970609260</v>
      </c>
      <c r="D609" s="9" t="s">
        <v>2538</v>
      </c>
      <c r="E609" s="9" t="s">
        <v>33</v>
      </c>
      <c r="F609" s="7" t="s">
        <v>141</v>
      </c>
      <c r="G609" s="46">
        <v>2.3117569352708056</v>
      </c>
      <c r="H609" s="11">
        <v>1</v>
      </c>
      <c r="I609" s="11">
        <v>1</v>
      </c>
      <c r="J609" s="11">
        <f>VLOOKUP(B609,'[1]Jan''24 (3)'!$G$4:$T$2414,14,0)</f>
        <v>2.3117569352708056</v>
      </c>
      <c r="K609" s="11">
        <f t="shared" si="55"/>
        <v>1.3117569352708056</v>
      </c>
      <c r="L609" s="11" t="b">
        <f t="shared" si="56"/>
        <v>0</v>
      </c>
      <c r="M609" s="11" t="b">
        <f t="shared" si="57"/>
        <v>0</v>
      </c>
      <c r="N609" s="8">
        <v>45318</v>
      </c>
      <c r="O609" s="8" t="s">
        <v>3873</v>
      </c>
      <c r="P609" s="7"/>
      <c r="Q609" s="7" t="b">
        <f t="shared" si="58"/>
        <v>1</v>
      </c>
      <c r="R609" s="7"/>
      <c r="S609" s="11">
        <f t="shared" si="59"/>
        <v>0</v>
      </c>
      <c r="T609" s="9"/>
    </row>
    <row r="610" spans="1:20" hidden="1" x14ac:dyDescent="0.25">
      <c r="A610" s="7">
        <v>608</v>
      </c>
      <c r="B610" s="7" t="str">
        <f t="shared" si="54"/>
        <v>644973R</v>
      </c>
      <c r="C610" s="9" t="s">
        <v>601</v>
      </c>
      <c r="D610" s="9" t="s">
        <v>2539</v>
      </c>
      <c r="E610" s="9" t="s">
        <v>33</v>
      </c>
      <c r="F610" s="7" t="s">
        <v>141</v>
      </c>
      <c r="G610" s="46">
        <v>8.7200000000000006</v>
      </c>
      <c r="H610" s="11">
        <v>1</v>
      </c>
      <c r="I610" s="11">
        <v>1</v>
      </c>
      <c r="J610" s="11">
        <f>VLOOKUP(B610,'[1]Jan''24 (3)'!$G$4:$T$2414,14,0)</f>
        <v>8.7200000000000006</v>
      </c>
      <c r="K610" s="11">
        <f t="shared" si="55"/>
        <v>7.7200000000000006</v>
      </c>
      <c r="L610" s="11" t="b">
        <f t="shared" si="56"/>
        <v>0</v>
      </c>
      <c r="M610" s="11" t="b">
        <f t="shared" si="57"/>
        <v>0</v>
      </c>
      <c r="N610" s="8">
        <v>45310</v>
      </c>
      <c r="O610" s="8" t="s">
        <v>3873</v>
      </c>
      <c r="P610" s="7"/>
      <c r="Q610" s="7" t="b">
        <f t="shared" si="58"/>
        <v>1</v>
      </c>
      <c r="R610" s="7"/>
      <c r="S610" s="11">
        <f t="shared" si="59"/>
        <v>0</v>
      </c>
      <c r="T610" s="9"/>
    </row>
    <row r="611" spans="1:20" hidden="1" x14ac:dyDescent="0.25">
      <c r="A611" s="7">
        <v>609</v>
      </c>
      <c r="B611" s="7" t="str">
        <f t="shared" si="54"/>
        <v>ED41447</v>
      </c>
      <c r="C611" s="9" t="s">
        <v>602</v>
      </c>
      <c r="D611" s="9" t="s">
        <v>2540</v>
      </c>
      <c r="E611" s="9" t="s">
        <v>33</v>
      </c>
      <c r="F611" s="7" t="s">
        <v>141</v>
      </c>
      <c r="G611" s="46">
        <v>1.71</v>
      </c>
      <c r="H611" s="11">
        <v>3</v>
      </c>
      <c r="I611" s="53">
        <v>4</v>
      </c>
      <c r="J611" s="11">
        <f>VLOOKUP(B611,'[1]Jan''24 (3)'!$G$4:$T$2414,14,0)</f>
        <v>6.84</v>
      </c>
      <c r="K611" s="11">
        <f t="shared" si="55"/>
        <v>2.84</v>
      </c>
      <c r="L611" s="11" t="b">
        <f t="shared" si="56"/>
        <v>0</v>
      </c>
      <c r="M611" s="11" t="b">
        <f t="shared" si="57"/>
        <v>0</v>
      </c>
      <c r="N611" s="8">
        <v>45308</v>
      </c>
      <c r="O611" s="8" t="s">
        <v>3877</v>
      </c>
      <c r="P611" s="7"/>
      <c r="Q611" s="7" t="b">
        <f t="shared" si="58"/>
        <v>0</v>
      </c>
      <c r="R611" s="7"/>
      <c r="S611" s="11">
        <f t="shared" si="59"/>
        <v>-1</v>
      </c>
      <c r="T611" s="9"/>
    </row>
    <row r="612" spans="1:20" hidden="1" x14ac:dyDescent="0.25">
      <c r="A612" s="7">
        <v>610</v>
      </c>
      <c r="B612" s="7" t="str">
        <f t="shared" si="54"/>
        <v>B023726R</v>
      </c>
      <c r="C612" s="9" t="s">
        <v>603</v>
      </c>
      <c r="D612" s="9" t="s">
        <v>2541</v>
      </c>
      <c r="E612" s="9" t="s">
        <v>33</v>
      </c>
      <c r="F612" s="7" t="s">
        <v>141</v>
      </c>
      <c r="G612" s="46">
        <v>1.67</v>
      </c>
      <c r="H612" s="11">
        <f>2-1</f>
        <v>1</v>
      </c>
      <c r="I612" s="11">
        <v>1</v>
      </c>
      <c r="J612" s="11">
        <f>VLOOKUP(B612,'[1]Jan''24 (3)'!$G$4:$T$2414,14,0)</f>
        <v>1.67</v>
      </c>
      <c r="K612" s="11">
        <f t="shared" si="55"/>
        <v>0.66999999999999993</v>
      </c>
      <c r="L612" s="11" t="b">
        <f t="shared" si="56"/>
        <v>0</v>
      </c>
      <c r="M612" s="11" t="b">
        <f t="shared" si="57"/>
        <v>0</v>
      </c>
      <c r="N612" s="8">
        <v>45309</v>
      </c>
      <c r="O612" s="8" t="s">
        <v>3873</v>
      </c>
      <c r="P612" s="7"/>
      <c r="Q612" s="7" t="b">
        <f t="shared" si="58"/>
        <v>1</v>
      </c>
      <c r="R612" s="7"/>
      <c r="S612" s="11">
        <f t="shared" si="59"/>
        <v>0</v>
      </c>
      <c r="T612" s="65" t="s">
        <v>4038</v>
      </c>
    </row>
    <row r="613" spans="1:20" hidden="1" x14ac:dyDescent="0.25">
      <c r="A613" s="7">
        <v>611</v>
      </c>
      <c r="B613" s="7" t="str">
        <f t="shared" si="54"/>
        <v>B073715</v>
      </c>
      <c r="C613" s="9" t="s">
        <v>604</v>
      </c>
      <c r="D613" s="9" t="s">
        <v>2542</v>
      </c>
      <c r="E613" s="9" t="s">
        <v>33</v>
      </c>
      <c r="F613" s="7" t="s">
        <v>141</v>
      </c>
      <c r="G613" s="46">
        <v>1.49</v>
      </c>
      <c r="H613" s="11">
        <v>103</v>
      </c>
      <c r="I613" s="53">
        <f>56+48</f>
        <v>104</v>
      </c>
      <c r="J613" s="11">
        <f>VLOOKUP(B613,'[1]Jan''24 (3)'!$G$4:$T$2414,14,0)</f>
        <v>154.96</v>
      </c>
      <c r="K613" s="11">
        <f t="shared" si="55"/>
        <v>50.960000000000008</v>
      </c>
      <c r="L613" s="11" t="b">
        <f t="shared" si="56"/>
        <v>0</v>
      </c>
      <c r="M613" s="11" t="b">
        <f t="shared" si="57"/>
        <v>0</v>
      </c>
      <c r="N613" s="57">
        <v>45310</v>
      </c>
      <c r="O613" s="8" t="s">
        <v>3877</v>
      </c>
      <c r="P613" s="7"/>
      <c r="Q613" s="7" t="b">
        <f t="shared" si="58"/>
        <v>0</v>
      </c>
      <c r="R613" s="7"/>
      <c r="S613" s="11">
        <f t="shared" si="59"/>
        <v>-1</v>
      </c>
      <c r="T613" s="9"/>
    </row>
    <row r="614" spans="1:20" hidden="1" x14ac:dyDescent="0.25">
      <c r="A614" s="7">
        <v>612</v>
      </c>
      <c r="B614" s="7" t="str">
        <f t="shared" si="54"/>
        <v>RV8001L</v>
      </c>
      <c r="C614" s="9" t="s">
        <v>605</v>
      </c>
      <c r="D614" s="9" t="s">
        <v>2543</v>
      </c>
      <c r="E614" s="9" t="s">
        <v>33</v>
      </c>
      <c r="F614" s="7" t="s">
        <v>141</v>
      </c>
      <c r="G614" s="46">
        <v>3.1475409836065573</v>
      </c>
      <c r="H614" s="11">
        <v>3</v>
      </c>
      <c r="I614" s="11">
        <v>3</v>
      </c>
      <c r="J614" s="11">
        <f>VLOOKUP(B614,'[1]Jan''24 (3)'!$G$4:$T$2414,14,0)</f>
        <v>9.442622950819672</v>
      </c>
      <c r="K614" s="11">
        <f t="shared" si="55"/>
        <v>6.442622950819672</v>
      </c>
      <c r="L614" s="11" t="b">
        <f t="shared" si="56"/>
        <v>0</v>
      </c>
      <c r="M614" s="11" t="b">
        <f t="shared" si="57"/>
        <v>0</v>
      </c>
      <c r="N614" s="8">
        <v>45310</v>
      </c>
      <c r="O614" s="8" t="s">
        <v>3877</v>
      </c>
      <c r="P614" s="7"/>
      <c r="Q614" s="7" t="b">
        <f t="shared" si="58"/>
        <v>1</v>
      </c>
      <c r="R614" s="7"/>
      <c r="S614" s="11">
        <f t="shared" si="59"/>
        <v>0</v>
      </c>
      <c r="T614" s="9"/>
    </row>
    <row r="615" spans="1:20" hidden="1" x14ac:dyDescent="0.25">
      <c r="A615" s="7">
        <v>613</v>
      </c>
      <c r="B615" s="7" t="str">
        <f t="shared" si="54"/>
        <v>RV8001R</v>
      </c>
      <c r="C615" s="9" t="s">
        <v>606</v>
      </c>
      <c r="D615" s="9" t="s">
        <v>2484</v>
      </c>
      <c r="E615" s="9" t="s">
        <v>33</v>
      </c>
      <c r="F615" s="7" t="s">
        <v>141</v>
      </c>
      <c r="G615" s="46">
        <v>3.1475409836065573</v>
      </c>
      <c r="H615" s="11">
        <v>3</v>
      </c>
      <c r="I615" s="11">
        <v>3</v>
      </c>
      <c r="J615" s="11">
        <f>VLOOKUP(B615,'[1]Jan''24 (3)'!$G$4:$T$2414,14,0)</f>
        <v>9.442622950819672</v>
      </c>
      <c r="K615" s="11">
        <f t="shared" si="55"/>
        <v>6.442622950819672</v>
      </c>
      <c r="L615" s="11" t="b">
        <f t="shared" si="56"/>
        <v>0</v>
      </c>
      <c r="M615" s="11" t="b">
        <f t="shared" si="57"/>
        <v>0</v>
      </c>
      <c r="N615" s="8">
        <v>45310</v>
      </c>
      <c r="O615" s="8" t="s">
        <v>3877</v>
      </c>
      <c r="P615" s="7"/>
      <c r="Q615" s="7" t="b">
        <f t="shared" si="58"/>
        <v>1</v>
      </c>
      <c r="R615" s="7"/>
      <c r="S615" s="11">
        <f t="shared" si="59"/>
        <v>0</v>
      </c>
      <c r="T615" s="9"/>
    </row>
    <row r="616" spans="1:20" hidden="1" x14ac:dyDescent="0.25">
      <c r="A616" s="7">
        <v>614</v>
      </c>
      <c r="B616" s="7" t="str">
        <f t="shared" si="54"/>
        <v>B002823</v>
      </c>
      <c r="C616" s="9" t="s">
        <v>607</v>
      </c>
      <c r="D616" s="9" t="s">
        <v>2544</v>
      </c>
      <c r="E616" s="9" t="s">
        <v>33</v>
      </c>
      <c r="F616" s="7" t="s">
        <v>141</v>
      </c>
      <c r="G616" s="46">
        <v>9.56</v>
      </c>
      <c r="H616" s="11">
        <v>1</v>
      </c>
      <c r="I616" s="11">
        <v>1</v>
      </c>
      <c r="J616" s="11">
        <f>VLOOKUP(B616,'[1]Jan''24 (3)'!$G$4:$T$2414,14,0)</f>
        <v>9.56</v>
      </c>
      <c r="K616" s="11">
        <f t="shared" si="55"/>
        <v>8.56</v>
      </c>
      <c r="L616" s="11" t="b">
        <f t="shared" si="56"/>
        <v>0</v>
      </c>
      <c r="M616" s="11" t="b">
        <f t="shared" si="57"/>
        <v>0</v>
      </c>
      <c r="N616" s="8">
        <v>45316</v>
      </c>
      <c r="O616" s="8" t="s">
        <v>3873</v>
      </c>
      <c r="P616" s="7"/>
      <c r="Q616" s="7" t="b">
        <f t="shared" si="58"/>
        <v>1</v>
      </c>
      <c r="R616" s="7"/>
      <c r="S616" s="11">
        <f t="shared" si="59"/>
        <v>0</v>
      </c>
      <c r="T616" s="9"/>
    </row>
    <row r="617" spans="1:20" hidden="1" x14ac:dyDescent="0.25">
      <c r="A617" s="7">
        <v>615</v>
      </c>
      <c r="B617" s="7" t="str">
        <f t="shared" si="54"/>
        <v>E52006709</v>
      </c>
      <c r="C617" s="9" t="s">
        <v>608</v>
      </c>
      <c r="D617" s="9" t="s">
        <v>2545</v>
      </c>
      <c r="E617" s="9" t="s">
        <v>33</v>
      </c>
      <c r="F617" s="7" t="s">
        <v>141</v>
      </c>
      <c r="G617" s="46">
        <v>6</v>
      </c>
      <c r="H617" s="11">
        <v>3</v>
      </c>
      <c r="I617" s="11">
        <v>3</v>
      </c>
      <c r="J617" s="11">
        <f>VLOOKUP(B617,'[1]Jan''24 (3)'!$G$4:$T$2414,14,0)</f>
        <v>18</v>
      </c>
      <c r="K617" s="11">
        <f t="shared" si="55"/>
        <v>15</v>
      </c>
      <c r="L617" s="11" t="b">
        <f t="shared" si="56"/>
        <v>0</v>
      </c>
      <c r="M617" s="11" t="b">
        <f t="shared" si="57"/>
        <v>0</v>
      </c>
      <c r="N617" s="8">
        <v>45309</v>
      </c>
      <c r="O617" s="8" t="s">
        <v>3873</v>
      </c>
      <c r="P617" s="7"/>
      <c r="Q617" s="7" t="b">
        <f t="shared" si="58"/>
        <v>1</v>
      </c>
      <c r="R617" s="7"/>
      <c r="S617" s="11">
        <f t="shared" si="59"/>
        <v>0</v>
      </c>
      <c r="T617" s="9"/>
    </row>
    <row r="618" spans="1:20" hidden="1" x14ac:dyDescent="0.25">
      <c r="A618" s="7">
        <v>616</v>
      </c>
      <c r="B618" s="7" t="str">
        <f t="shared" si="54"/>
        <v>1D001781</v>
      </c>
      <c r="C618" s="9" t="s">
        <v>609</v>
      </c>
      <c r="D618" s="9" t="s">
        <v>2546</v>
      </c>
      <c r="E618" s="9" t="s">
        <v>33</v>
      </c>
      <c r="F618" s="7" t="s">
        <v>141</v>
      </c>
      <c r="G618" s="46">
        <v>11.99</v>
      </c>
      <c r="H618" s="11">
        <v>3</v>
      </c>
      <c r="I618" s="11">
        <v>3</v>
      </c>
      <c r="J618" s="11">
        <f>VLOOKUP(B618,'[1]Jan''24 (3)'!$G$4:$T$2414,14,0)</f>
        <v>35.97</v>
      </c>
      <c r="K618" s="11">
        <f t="shared" si="55"/>
        <v>32.97</v>
      </c>
      <c r="L618" s="11" t="b">
        <f t="shared" si="56"/>
        <v>0</v>
      </c>
      <c r="M618" s="11" t="b">
        <f t="shared" si="57"/>
        <v>0</v>
      </c>
      <c r="N618" s="8">
        <v>45310</v>
      </c>
      <c r="O618" s="8" t="s">
        <v>3877</v>
      </c>
      <c r="P618" s="7"/>
      <c r="Q618" s="7" t="b">
        <f t="shared" si="58"/>
        <v>1</v>
      </c>
      <c r="R618" s="7"/>
      <c r="S618" s="11">
        <f t="shared" si="59"/>
        <v>0</v>
      </c>
      <c r="T618" s="9"/>
    </row>
    <row r="619" spans="1:20" hidden="1" x14ac:dyDescent="0.25">
      <c r="A619" s="7">
        <v>617</v>
      </c>
      <c r="B619" s="7" t="str">
        <f t="shared" si="54"/>
        <v>1D001138</v>
      </c>
      <c r="C619" s="9" t="s">
        <v>610</v>
      </c>
      <c r="D619" s="9" t="s">
        <v>2547</v>
      </c>
      <c r="E619" s="9" t="s">
        <v>33</v>
      </c>
      <c r="F619" s="7" t="s">
        <v>141</v>
      </c>
      <c r="G619" s="46">
        <v>3.33</v>
      </c>
      <c r="H619" s="11">
        <v>5</v>
      </c>
      <c r="I619" s="11">
        <v>5</v>
      </c>
      <c r="J619" s="11">
        <f>VLOOKUP(B619,'[1]Jan''24 (3)'!$G$4:$T$2414,14,0)</f>
        <v>16.649999999999999</v>
      </c>
      <c r="K619" s="11">
        <f t="shared" si="55"/>
        <v>11.649999999999999</v>
      </c>
      <c r="L619" s="11" t="b">
        <f t="shared" si="56"/>
        <v>0</v>
      </c>
      <c r="M619" s="11" t="b">
        <f t="shared" si="57"/>
        <v>0</v>
      </c>
      <c r="N619" s="8">
        <v>45310</v>
      </c>
      <c r="O619" s="8" t="s">
        <v>3877</v>
      </c>
      <c r="P619" s="7"/>
      <c r="Q619" s="7" t="b">
        <f t="shared" si="58"/>
        <v>1</v>
      </c>
      <c r="R619" s="7"/>
      <c r="S619" s="11">
        <f t="shared" si="59"/>
        <v>0</v>
      </c>
      <c r="T619" s="9"/>
    </row>
    <row r="620" spans="1:20" hidden="1" x14ac:dyDescent="0.25">
      <c r="A620" s="7">
        <v>618</v>
      </c>
      <c r="B620" s="7" t="str">
        <f t="shared" si="54"/>
        <v>B073492</v>
      </c>
      <c r="C620" s="9" t="s">
        <v>611</v>
      </c>
      <c r="D620" s="9" t="s">
        <v>2548</v>
      </c>
      <c r="E620" s="9" t="s">
        <v>33</v>
      </c>
      <c r="F620" s="7" t="s">
        <v>141</v>
      </c>
      <c r="G620" s="46">
        <v>1.31</v>
      </c>
      <c r="H620" s="11">
        <v>1</v>
      </c>
      <c r="I620" s="11">
        <v>1</v>
      </c>
      <c r="J620" s="11">
        <f>VLOOKUP(B620,'[1]Jan''24 (3)'!$G$4:$T$2414,14,0)</f>
        <v>1.31</v>
      </c>
      <c r="K620" s="11">
        <f t="shared" si="55"/>
        <v>0.31000000000000005</v>
      </c>
      <c r="L620" s="11" t="b">
        <f t="shared" si="56"/>
        <v>0</v>
      </c>
      <c r="M620" s="11" t="b">
        <f t="shared" si="57"/>
        <v>0</v>
      </c>
      <c r="N620" s="8">
        <v>45308</v>
      </c>
      <c r="O620" s="8" t="s">
        <v>3877</v>
      </c>
      <c r="P620" s="7"/>
      <c r="Q620" s="7" t="b">
        <f t="shared" si="58"/>
        <v>1</v>
      </c>
      <c r="R620" s="7"/>
      <c r="S620" s="11">
        <f t="shared" si="59"/>
        <v>0</v>
      </c>
      <c r="T620" s="9"/>
    </row>
    <row r="621" spans="1:20" hidden="1" x14ac:dyDescent="0.25">
      <c r="A621" s="7">
        <v>619</v>
      </c>
      <c r="B621" s="7" t="str">
        <f t="shared" si="54"/>
        <v>adv1008</v>
      </c>
      <c r="C621" s="9" t="s">
        <v>612</v>
      </c>
      <c r="D621" s="9" t="s">
        <v>2549</v>
      </c>
      <c r="E621" s="9" t="s">
        <v>33</v>
      </c>
      <c r="F621" s="7" t="s">
        <v>141</v>
      </c>
      <c r="G621" s="46">
        <v>2.3731147540983608</v>
      </c>
      <c r="H621" s="11">
        <f>5-1-2</f>
        <v>2</v>
      </c>
      <c r="I621" s="11">
        <v>2</v>
      </c>
      <c r="J621" s="11">
        <f>VLOOKUP(B621,'[1]Jan''24 (3)'!$G$4:$T$2414,14,0)</f>
        <v>4.7462295081967216</v>
      </c>
      <c r="K621" s="11">
        <f t="shared" si="55"/>
        <v>2.7462295081967216</v>
      </c>
      <c r="L621" s="11" t="b">
        <f t="shared" si="56"/>
        <v>0</v>
      </c>
      <c r="M621" s="11" t="b">
        <f t="shared" si="57"/>
        <v>0</v>
      </c>
      <c r="N621" s="8">
        <v>45324</v>
      </c>
      <c r="O621" s="8" t="s">
        <v>3873</v>
      </c>
      <c r="P621" s="7"/>
      <c r="Q621" s="7" t="b">
        <f t="shared" si="58"/>
        <v>1</v>
      </c>
      <c r="R621" s="7"/>
      <c r="S621" s="11">
        <f t="shared" si="59"/>
        <v>0</v>
      </c>
      <c r="T621" s="9" t="s">
        <v>3967</v>
      </c>
    </row>
    <row r="622" spans="1:20" hidden="1" x14ac:dyDescent="0.25">
      <c r="A622" s="7">
        <v>620</v>
      </c>
      <c r="B622" s="7" t="str">
        <f t="shared" si="54"/>
        <v>adv1001</v>
      </c>
      <c r="C622" s="9" t="s">
        <v>613</v>
      </c>
      <c r="D622" s="9" t="s">
        <v>2550</v>
      </c>
      <c r="E622" s="9" t="s">
        <v>33</v>
      </c>
      <c r="F622" s="7" t="s">
        <v>141</v>
      </c>
      <c r="G622" s="46">
        <v>2.3724590163934427</v>
      </c>
      <c r="H622" s="11">
        <f>35-1</f>
        <v>34</v>
      </c>
      <c r="I622" s="11">
        <f>34</f>
        <v>34</v>
      </c>
      <c r="J622" s="11">
        <f>VLOOKUP(B622,'[1]Jan''24 (3)'!$G$4:$T$2414,14,0)</f>
        <v>80.663606557377051</v>
      </c>
      <c r="K622" s="11">
        <f t="shared" si="55"/>
        <v>46.663606557377051</v>
      </c>
      <c r="L622" s="11" t="b">
        <f t="shared" si="56"/>
        <v>0</v>
      </c>
      <c r="M622" s="11" t="b">
        <f t="shared" si="57"/>
        <v>0</v>
      </c>
      <c r="N622" s="8">
        <v>45308</v>
      </c>
      <c r="O622" s="8" t="s">
        <v>3873</v>
      </c>
      <c r="P622" s="7"/>
      <c r="Q622" s="7" t="b">
        <f t="shared" si="58"/>
        <v>1</v>
      </c>
      <c r="R622" s="7"/>
      <c r="S622" s="11">
        <f t="shared" si="59"/>
        <v>0</v>
      </c>
      <c r="T622" s="9" t="s">
        <v>3962</v>
      </c>
    </row>
    <row r="623" spans="1:20" hidden="1" x14ac:dyDescent="0.25">
      <c r="A623" s="7">
        <v>621</v>
      </c>
      <c r="B623" s="7" t="str">
        <f t="shared" si="54"/>
        <v>6C000191</v>
      </c>
      <c r="C623" s="9" t="s">
        <v>614</v>
      </c>
      <c r="D623" s="9" t="s">
        <v>2551</v>
      </c>
      <c r="E623" s="9" t="s">
        <v>33</v>
      </c>
      <c r="F623" s="7" t="s">
        <v>141</v>
      </c>
      <c r="G623" s="46">
        <v>1.1000000000000001</v>
      </c>
      <c r="H623" s="11">
        <v>16</v>
      </c>
      <c r="I623" s="11">
        <v>16</v>
      </c>
      <c r="J623" s="11">
        <f>VLOOKUP(B623,'[1]Jan''24 (3)'!$G$4:$T$2414,14,0)</f>
        <v>17.600000000000001</v>
      </c>
      <c r="K623" s="11">
        <f t="shared" si="55"/>
        <v>1.6000000000000014</v>
      </c>
      <c r="L623" s="11" t="b">
        <f t="shared" si="56"/>
        <v>0</v>
      </c>
      <c r="M623" s="11" t="b">
        <f t="shared" si="57"/>
        <v>0</v>
      </c>
      <c r="N623" s="8">
        <v>45308</v>
      </c>
      <c r="O623" s="8" t="s">
        <v>3877</v>
      </c>
      <c r="P623" s="7"/>
      <c r="Q623" s="7" t="b">
        <f t="shared" si="58"/>
        <v>1</v>
      </c>
      <c r="R623" s="7"/>
      <c r="S623" s="11">
        <f t="shared" si="59"/>
        <v>0</v>
      </c>
      <c r="T623" s="9"/>
    </row>
    <row r="624" spans="1:20" hidden="1" x14ac:dyDescent="0.25">
      <c r="A624" s="7">
        <v>622</v>
      </c>
      <c r="B624" s="7" t="str">
        <f t="shared" si="54"/>
        <v>6C000190</v>
      </c>
      <c r="C624" s="9" t="s">
        <v>615</v>
      </c>
      <c r="D624" s="9" t="s">
        <v>2552</v>
      </c>
      <c r="E624" s="9" t="s">
        <v>33</v>
      </c>
      <c r="F624" s="7" t="s">
        <v>141</v>
      </c>
      <c r="G624" s="46">
        <v>0.43</v>
      </c>
      <c r="H624" s="11">
        <v>13</v>
      </c>
      <c r="I624" s="11">
        <v>13</v>
      </c>
      <c r="J624" s="11">
        <f>VLOOKUP(B624,'[1]Jan''24 (3)'!$G$4:$T$2414,14,0)</f>
        <v>5.59</v>
      </c>
      <c r="K624" s="11">
        <f t="shared" si="55"/>
        <v>-7.41</v>
      </c>
      <c r="L624" s="11" t="b">
        <f t="shared" si="56"/>
        <v>0</v>
      </c>
      <c r="M624" s="11" t="b">
        <f t="shared" si="57"/>
        <v>0</v>
      </c>
      <c r="N624" s="8">
        <v>45309</v>
      </c>
      <c r="O624" s="8" t="s">
        <v>3877</v>
      </c>
      <c r="P624" s="7"/>
      <c r="Q624" s="7" t="b">
        <f t="shared" si="58"/>
        <v>1</v>
      </c>
      <c r="R624" s="7"/>
      <c r="S624" s="11">
        <f t="shared" si="59"/>
        <v>0</v>
      </c>
      <c r="T624" s="9"/>
    </row>
    <row r="625" spans="1:20" hidden="1" x14ac:dyDescent="0.25">
      <c r="A625" s="7">
        <v>623</v>
      </c>
      <c r="B625" s="7" t="str">
        <f t="shared" si="54"/>
        <v>1A009762</v>
      </c>
      <c r="C625" s="9" t="s">
        <v>616</v>
      </c>
      <c r="D625" s="9" t="s">
        <v>2441</v>
      </c>
      <c r="E625" s="9" t="s">
        <v>33</v>
      </c>
      <c r="F625" s="7" t="s">
        <v>242</v>
      </c>
      <c r="G625" s="46">
        <v>0.88</v>
      </c>
      <c r="H625" s="11">
        <v>6</v>
      </c>
      <c r="I625" s="11">
        <v>6</v>
      </c>
      <c r="J625" s="11">
        <f>VLOOKUP(B625,'[1]Jan''24 (3)'!$G$4:$T$2414,14,0)</f>
        <v>5.28</v>
      </c>
      <c r="K625" s="11">
        <f t="shared" si="55"/>
        <v>-0.71999999999999975</v>
      </c>
      <c r="L625" s="11" t="b">
        <f t="shared" si="56"/>
        <v>0</v>
      </c>
      <c r="M625" s="11" t="b">
        <f t="shared" si="57"/>
        <v>0</v>
      </c>
      <c r="N625" s="8">
        <v>45309</v>
      </c>
      <c r="O625" s="8" t="s">
        <v>3877</v>
      </c>
      <c r="P625" s="7"/>
      <c r="Q625" s="7" t="b">
        <f t="shared" si="58"/>
        <v>1</v>
      </c>
      <c r="R625" s="7"/>
      <c r="S625" s="11">
        <f t="shared" si="59"/>
        <v>0</v>
      </c>
      <c r="T625" s="9"/>
    </row>
    <row r="626" spans="1:20" hidden="1" x14ac:dyDescent="0.25">
      <c r="A626" s="7">
        <v>624</v>
      </c>
      <c r="B626" s="7" t="str">
        <f t="shared" si="54"/>
        <v>B042438P</v>
      </c>
      <c r="C626" s="9" t="s">
        <v>617</v>
      </c>
      <c r="D626" s="9" t="s">
        <v>2553</v>
      </c>
      <c r="E626" s="9" t="s">
        <v>33</v>
      </c>
      <c r="F626" s="7" t="s">
        <v>141</v>
      </c>
      <c r="G626" s="46">
        <v>8.0500000000000007</v>
      </c>
      <c r="H626" s="11">
        <v>2</v>
      </c>
      <c r="I626" s="11">
        <v>2</v>
      </c>
      <c r="J626" s="11">
        <f>VLOOKUP(B626,'[1]Jan''24 (3)'!$G$4:$T$2414,14,0)</f>
        <v>16.100000000000001</v>
      </c>
      <c r="K626" s="11">
        <f t="shared" si="55"/>
        <v>14.100000000000001</v>
      </c>
      <c r="L626" s="11" t="b">
        <f t="shared" si="56"/>
        <v>0</v>
      </c>
      <c r="M626" s="11" t="b">
        <f t="shared" si="57"/>
        <v>0</v>
      </c>
      <c r="N626" s="8">
        <v>45308</v>
      </c>
      <c r="O626" s="8" t="s">
        <v>3873</v>
      </c>
      <c r="P626" s="7"/>
      <c r="Q626" s="7" t="b">
        <f t="shared" si="58"/>
        <v>1</v>
      </c>
      <c r="R626" s="7"/>
      <c r="S626" s="11">
        <f t="shared" si="59"/>
        <v>0</v>
      </c>
      <c r="T626" s="9"/>
    </row>
    <row r="627" spans="1:20" hidden="1" x14ac:dyDescent="0.25">
      <c r="A627" s="7">
        <v>625</v>
      </c>
      <c r="B627" s="7" t="str">
        <f t="shared" si="54"/>
        <v>B073812</v>
      </c>
      <c r="C627" s="9" t="s">
        <v>618</v>
      </c>
      <c r="D627" s="9" t="s">
        <v>2554</v>
      </c>
      <c r="E627" s="9" t="s">
        <v>33</v>
      </c>
      <c r="F627" s="7" t="s">
        <v>141</v>
      </c>
      <c r="G627" s="46">
        <v>1.01</v>
      </c>
      <c r="H627" s="11">
        <v>15</v>
      </c>
      <c r="I627" s="11">
        <v>15</v>
      </c>
      <c r="J627" s="11">
        <f>VLOOKUP(B627,'[1]Jan''24 (3)'!$G$4:$T$2414,14,0)</f>
        <v>15.15</v>
      </c>
      <c r="K627" s="11">
        <f t="shared" si="55"/>
        <v>0.15000000000000036</v>
      </c>
      <c r="L627" s="11" t="b">
        <f t="shared" si="56"/>
        <v>0</v>
      </c>
      <c r="M627" s="11" t="b">
        <f t="shared" si="57"/>
        <v>0</v>
      </c>
      <c r="N627" s="8">
        <v>45308</v>
      </c>
      <c r="O627" s="8" t="s">
        <v>3877</v>
      </c>
      <c r="P627" s="7"/>
      <c r="Q627" s="7" t="b">
        <f t="shared" si="58"/>
        <v>1</v>
      </c>
      <c r="R627" s="7"/>
      <c r="S627" s="11">
        <f t="shared" si="59"/>
        <v>0</v>
      </c>
      <c r="T627" s="9"/>
    </row>
    <row r="628" spans="1:20" hidden="1" x14ac:dyDescent="0.25">
      <c r="A628" s="7">
        <v>626</v>
      </c>
      <c r="B628" s="7" t="str">
        <f t="shared" si="54"/>
        <v>B076112P</v>
      </c>
      <c r="C628" s="9" t="s">
        <v>64</v>
      </c>
      <c r="D628" s="9" t="s">
        <v>65</v>
      </c>
      <c r="E628" s="9" t="s">
        <v>33</v>
      </c>
      <c r="F628" s="7" t="s">
        <v>141</v>
      </c>
      <c r="G628" s="46">
        <v>5.78</v>
      </c>
      <c r="H628" s="11">
        <v>15</v>
      </c>
      <c r="I628" s="11">
        <v>15</v>
      </c>
      <c r="J628" s="11">
        <f>VLOOKUP(B628,'[1]Jan''24 (3)'!$G$4:$T$2414,14,0)</f>
        <v>86.7</v>
      </c>
      <c r="K628" s="11">
        <f t="shared" si="55"/>
        <v>71.7</v>
      </c>
      <c r="L628" s="11" t="b">
        <f t="shared" si="56"/>
        <v>0</v>
      </c>
      <c r="M628" s="11" t="b">
        <f t="shared" si="57"/>
        <v>0</v>
      </c>
      <c r="N628" s="8">
        <v>45308</v>
      </c>
      <c r="O628" s="8" t="s">
        <v>3873</v>
      </c>
      <c r="P628" s="7"/>
      <c r="Q628" s="7" t="b">
        <f t="shared" si="58"/>
        <v>1</v>
      </c>
      <c r="R628" s="7"/>
      <c r="S628" s="11">
        <f t="shared" si="59"/>
        <v>0</v>
      </c>
      <c r="T628" s="9"/>
    </row>
    <row r="629" spans="1:20" hidden="1" x14ac:dyDescent="0.25">
      <c r="A629" s="7">
        <v>627</v>
      </c>
      <c r="B629" s="7" t="str">
        <f t="shared" si="54"/>
        <v>KIT96033R</v>
      </c>
      <c r="C629" s="9" t="s">
        <v>619</v>
      </c>
      <c r="D629" s="9" t="s">
        <v>2555</v>
      </c>
      <c r="E629" s="9" t="s">
        <v>33</v>
      </c>
      <c r="F629" s="7" t="s">
        <v>141</v>
      </c>
      <c r="G629" s="46">
        <v>1.65</v>
      </c>
      <c r="H629" s="11">
        <v>6</v>
      </c>
      <c r="I629" s="11">
        <v>6</v>
      </c>
      <c r="J629" s="11">
        <f>VLOOKUP(B629,'[1]Jan''24 (3)'!$G$4:$T$2414,14,0)</f>
        <v>9.8999999999999986</v>
      </c>
      <c r="K629" s="11">
        <f t="shared" si="55"/>
        <v>3.8999999999999986</v>
      </c>
      <c r="L629" s="11" t="b">
        <f t="shared" si="56"/>
        <v>0</v>
      </c>
      <c r="M629" s="11" t="b">
        <f t="shared" si="57"/>
        <v>0</v>
      </c>
      <c r="N629" s="8">
        <v>45310</v>
      </c>
      <c r="O629" s="8" t="s">
        <v>3873</v>
      </c>
      <c r="P629" s="7"/>
      <c r="Q629" s="7" t="b">
        <f t="shared" si="58"/>
        <v>1</v>
      </c>
      <c r="R629" s="7"/>
      <c r="S629" s="11">
        <f t="shared" si="59"/>
        <v>0</v>
      </c>
      <c r="T629" s="9"/>
    </row>
    <row r="630" spans="1:20" hidden="1" x14ac:dyDescent="0.25">
      <c r="A630" s="7">
        <v>628</v>
      </c>
      <c r="B630" s="7" t="str">
        <f t="shared" si="54"/>
        <v>83062R</v>
      </c>
      <c r="C630" s="9" t="s">
        <v>620</v>
      </c>
      <c r="D630" s="9" t="s">
        <v>2556</v>
      </c>
      <c r="E630" s="9" t="s">
        <v>33</v>
      </c>
      <c r="F630" s="7" t="s">
        <v>141</v>
      </c>
      <c r="G630" s="46">
        <v>6.17</v>
      </c>
      <c r="H630" s="11">
        <v>1</v>
      </c>
      <c r="I630" s="11">
        <v>1</v>
      </c>
      <c r="J630" s="11">
        <f>VLOOKUP(B630,'[1]Jan''24 (3)'!$G$4:$T$2414,14,0)</f>
        <v>6.17</v>
      </c>
      <c r="K630" s="11">
        <f t="shared" si="55"/>
        <v>5.17</v>
      </c>
      <c r="L630" s="11" t="b">
        <f t="shared" si="56"/>
        <v>0</v>
      </c>
      <c r="M630" s="11" t="b">
        <f t="shared" si="57"/>
        <v>0</v>
      </c>
      <c r="N630" s="8">
        <v>45308</v>
      </c>
      <c r="O630" s="8" t="s">
        <v>3873</v>
      </c>
      <c r="P630" s="7"/>
      <c r="Q630" s="7" t="b">
        <f t="shared" si="58"/>
        <v>1</v>
      </c>
      <c r="R630" s="7"/>
      <c r="S630" s="11">
        <f t="shared" si="59"/>
        <v>0</v>
      </c>
      <c r="T630" s="9"/>
    </row>
    <row r="631" spans="1:20" hidden="1" x14ac:dyDescent="0.25">
      <c r="A631" s="7">
        <v>629</v>
      </c>
      <c r="B631" s="7" t="str">
        <f t="shared" si="54"/>
        <v>B073875</v>
      </c>
      <c r="C631" s="9" t="s">
        <v>621</v>
      </c>
      <c r="D631" s="9" t="s">
        <v>2557</v>
      </c>
      <c r="E631" s="9" t="s">
        <v>33</v>
      </c>
      <c r="F631" s="7" t="s">
        <v>141</v>
      </c>
      <c r="G631" s="46">
        <v>0.52</v>
      </c>
      <c r="H631" s="11">
        <v>5</v>
      </c>
      <c r="I631" s="11">
        <v>5</v>
      </c>
      <c r="J631" s="11">
        <f>VLOOKUP(B631,'[1]Jan''24 (3)'!$G$4:$T$2414,14,0)</f>
        <v>2.6</v>
      </c>
      <c r="K631" s="11">
        <f t="shared" si="55"/>
        <v>-2.4</v>
      </c>
      <c r="L631" s="11" t="b">
        <f t="shared" si="56"/>
        <v>0</v>
      </c>
      <c r="M631" s="11" t="b">
        <f t="shared" si="57"/>
        <v>0</v>
      </c>
      <c r="N631" s="8">
        <v>45309</v>
      </c>
      <c r="O631" s="8" t="s">
        <v>3877</v>
      </c>
      <c r="P631" s="7"/>
      <c r="Q631" s="7" t="b">
        <f t="shared" si="58"/>
        <v>1</v>
      </c>
      <c r="R631" s="7"/>
      <c r="S631" s="11">
        <f t="shared" si="59"/>
        <v>0</v>
      </c>
      <c r="T631" s="9"/>
    </row>
    <row r="632" spans="1:20" hidden="1" x14ac:dyDescent="0.25">
      <c r="A632" s="7">
        <v>630</v>
      </c>
      <c r="B632" s="7" t="str">
        <f t="shared" si="54"/>
        <v>E40018625</v>
      </c>
      <c r="C632" s="9" t="s">
        <v>622</v>
      </c>
      <c r="D632" s="9" t="s">
        <v>2558</v>
      </c>
      <c r="E632" s="9" t="s">
        <v>33</v>
      </c>
      <c r="F632" s="7" t="s">
        <v>141</v>
      </c>
      <c r="G632" s="46">
        <v>13.14</v>
      </c>
      <c r="H632" s="11">
        <v>5</v>
      </c>
      <c r="I632" s="11">
        <v>5</v>
      </c>
      <c r="J632" s="11">
        <f>VLOOKUP(B632,'[1]Jan''24 (3)'!$G$4:$T$2414,14,0)</f>
        <v>65.7</v>
      </c>
      <c r="K632" s="11">
        <f t="shared" si="55"/>
        <v>60.7</v>
      </c>
      <c r="L632" s="11" t="b">
        <f t="shared" si="56"/>
        <v>0</v>
      </c>
      <c r="M632" s="11" t="b">
        <f t="shared" si="57"/>
        <v>0</v>
      </c>
      <c r="N632" s="8">
        <v>45310</v>
      </c>
      <c r="O632" s="8" t="s">
        <v>3877</v>
      </c>
      <c r="P632" s="7"/>
      <c r="Q632" s="7" t="b">
        <f t="shared" si="58"/>
        <v>1</v>
      </c>
      <c r="R632" s="7"/>
      <c r="S632" s="11">
        <f t="shared" si="59"/>
        <v>0</v>
      </c>
      <c r="T632" s="9"/>
    </row>
    <row r="633" spans="1:20" hidden="1" x14ac:dyDescent="0.25">
      <c r="A633" s="7">
        <v>631</v>
      </c>
      <c r="B633" s="7" t="str">
        <f t="shared" si="54"/>
        <v>B002482</v>
      </c>
      <c r="C633" s="9" t="s">
        <v>623</v>
      </c>
      <c r="D633" s="9" t="s">
        <v>2559</v>
      </c>
      <c r="E633" s="9" t="s">
        <v>33</v>
      </c>
      <c r="F633" s="7" t="s">
        <v>141</v>
      </c>
      <c r="G633" s="46">
        <v>19.940000000000001</v>
      </c>
      <c r="H633" s="11">
        <v>2</v>
      </c>
      <c r="I633" s="11">
        <v>2</v>
      </c>
      <c r="J633" s="11">
        <f>VLOOKUP(B633,'[1]Jan''24 (3)'!$G$4:$T$2414,14,0)</f>
        <v>39.880000000000003</v>
      </c>
      <c r="K633" s="11">
        <f t="shared" si="55"/>
        <v>37.880000000000003</v>
      </c>
      <c r="L633" s="11" t="b">
        <f t="shared" si="56"/>
        <v>0</v>
      </c>
      <c r="M633" s="11" t="b">
        <f t="shared" si="57"/>
        <v>0</v>
      </c>
      <c r="N633" s="8">
        <v>45314</v>
      </c>
      <c r="O633" s="8" t="s">
        <v>3877</v>
      </c>
      <c r="P633" s="7"/>
      <c r="Q633" s="7" t="b">
        <f t="shared" si="58"/>
        <v>1</v>
      </c>
      <c r="R633" s="7"/>
      <c r="S633" s="11">
        <f t="shared" si="59"/>
        <v>0</v>
      </c>
      <c r="T633" s="9"/>
    </row>
    <row r="634" spans="1:20" hidden="1" x14ac:dyDescent="0.25">
      <c r="A634" s="7">
        <v>632</v>
      </c>
      <c r="B634" s="7" t="str">
        <f t="shared" si="54"/>
        <v>B009603</v>
      </c>
      <c r="C634" s="9" t="s">
        <v>624</v>
      </c>
      <c r="D634" s="9" t="s">
        <v>2560</v>
      </c>
      <c r="E634" s="9" t="s">
        <v>33</v>
      </c>
      <c r="F634" s="7" t="s">
        <v>141</v>
      </c>
      <c r="G634" s="46">
        <v>16.37</v>
      </c>
      <c r="H634" s="11">
        <v>2</v>
      </c>
      <c r="I634" s="11">
        <v>2</v>
      </c>
      <c r="J634" s="11">
        <f>VLOOKUP(B634,'[1]Jan''24 (3)'!$G$4:$T$2414,14,0)</f>
        <v>32.74</v>
      </c>
      <c r="K634" s="11">
        <f t="shared" si="55"/>
        <v>30.740000000000002</v>
      </c>
      <c r="L634" s="11" t="b">
        <f t="shared" si="56"/>
        <v>0</v>
      </c>
      <c r="M634" s="11" t="b">
        <f t="shared" si="57"/>
        <v>0</v>
      </c>
      <c r="N634" s="8">
        <v>45314</v>
      </c>
      <c r="O634" s="8" t="s">
        <v>3877</v>
      </c>
      <c r="P634" s="7"/>
      <c r="Q634" s="7" t="b">
        <f t="shared" si="58"/>
        <v>1</v>
      </c>
      <c r="R634" s="7"/>
      <c r="S634" s="11">
        <f t="shared" si="59"/>
        <v>0</v>
      </c>
      <c r="T634" s="9"/>
    </row>
    <row r="635" spans="1:20" hidden="1" x14ac:dyDescent="0.25">
      <c r="A635" s="7">
        <v>633</v>
      </c>
      <c r="B635" s="7" t="str">
        <f t="shared" si="54"/>
        <v>126022017</v>
      </c>
      <c r="C635" s="9">
        <v>126022017</v>
      </c>
      <c r="D635" s="9" t="s">
        <v>2561</v>
      </c>
      <c r="E635" s="9" t="s">
        <v>33</v>
      </c>
      <c r="F635" s="7" t="s">
        <v>141</v>
      </c>
      <c r="G635" s="46">
        <v>0.09</v>
      </c>
      <c r="H635" s="11">
        <v>9</v>
      </c>
      <c r="I635" s="11">
        <v>9</v>
      </c>
      <c r="J635" s="11">
        <f>VLOOKUP(B635,'[1]Jan''24 (3)'!$G$4:$T$2414,14,0)</f>
        <v>0.80999999999999994</v>
      </c>
      <c r="K635" s="11">
        <f t="shared" si="55"/>
        <v>-8.19</v>
      </c>
      <c r="L635" s="11" t="b">
        <f t="shared" si="56"/>
        <v>0</v>
      </c>
      <c r="M635" s="11" t="b">
        <f t="shared" si="57"/>
        <v>0</v>
      </c>
      <c r="N635" s="8">
        <v>45308</v>
      </c>
      <c r="O635" s="8" t="s">
        <v>3877</v>
      </c>
      <c r="P635" s="7"/>
      <c r="Q635" s="7" t="b">
        <f t="shared" si="58"/>
        <v>1</v>
      </c>
      <c r="R635" s="7"/>
      <c r="S635" s="11">
        <f t="shared" si="59"/>
        <v>0</v>
      </c>
      <c r="T635" s="9"/>
    </row>
    <row r="636" spans="1:20" hidden="1" x14ac:dyDescent="0.25">
      <c r="A636" s="7">
        <v>634</v>
      </c>
      <c r="B636" s="7" t="str">
        <f t="shared" si="54"/>
        <v>F002B70057</v>
      </c>
      <c r="C636" s="9" t="s">
        <v>625</v>
      </c>
      <c r="D636" s="9" t="s">
        <v>2562</v>
      </c>
      <c r="E636" s="9" t="s">
        <v>33</v>
      </c>
      <c r="F636" s="7" t="s">
        <v>141</v>
      </c>
      <c r="G636" s="46">
        <v>6.54</v>
      </c>
      <c r="H636" s="11">
        <v>5</v>
      </c>
      <c r="I636" s="11">
        <v>5</v>
      </c>
      <c r="J636" s="11">
        <f>VLOOKUP(B636,'[1]Jan''24 (3)'!$G$4:$T$2414,14,0)</f>
        <v>32.700000000000003</v>
      </c>
      <c r="K636" s="11">
        <f t="shared" si="55"/>
        <v>27.700000000000003</v>
      </c>
      <c r="L636" s="11" t="b">
        <f t="shared" si="56"/>
        <v>0</v>
      </c>
      <c r="M636" s="11" t="b">
        <f t="shared" si="57"/>
        <v>0</v>
      </c>
      <c r="N636" s="8">
        <v>45308</v>
      </c>
      <c r="O636" s="8" t="s">
        <v>3877</v>
      </c>
      <c r="P636" s="7"/>
      <c r="Q636" s="7" t="b">
        <f t="shared" si="58"/>
        <v>1</v>
      </c>
      <c r="R636" s="7"/>
      <c r="S636" s="11">
        <f t="shared" si="59"/>
        <v>0</v>
      </c>
      <c r="T636" s="9"/>
    </row>
    <row r="637" spans="1:20" hidden="1" x14ac:dyDescent="0.25">
      <c r="A637" s="7">
        <v>635</v>
      </c>
      <c r="B637" s="7" t="str">
        <f t="shared" si="54"/>
        <v>E43521744</v>
      </c>
      <c r="C637" s="9" t="s">
        <v>626</v>
      </c>
      <c r="D637" s="9" t="s">
        <v>2563</v>
      </c>
      <c r="E637" s="9" t="s">
        <v>33</v>
      </c>
      <c r="F637" s="7" t="s">
        <v>141</v>
      </c>
      <c r="G637" s="46">
        <v>33.15</v>
      </c>
      <c r="H637" s="11">
        <v>5</v>
      </c>
      <c r="I637" s="11">
        <v>5</v>
      </c>
      <c r="J637" s="11">
        <f>VLOOKUP(B637,'[1]Jan''24 (3)'!$G$4:$T$2414,14,0)</f>
        <v>165.75</v>
      </c>
      <c r="K637" s="11">
        <f t="shared" si="55"/>
        <v>160.75</v>
      </c>
      <c r="L637" s="11" t="b">
        <f t="shared" si="56"/>
        <v>0</v>
      </c>
      <c r="M637" s="11" t="b">
        <f t="shared" si="57"/>
        <v>0</v>
      </c>
      <c r="N637" s="8">
        <v>45310</v>
      </c>
      <c r="O637" s="8" t="s">
        <v>3877</v>
      </c>
      <c r="P637" s="7"/>
      <c r="Q637" s="7" t="b">
        <f t="shared" si="58"/>
        <v>1</v>
      </c>
      <c r="R637" s="7"/>
      <c r="S637" s="11">
        <f t="shared" si="59"/>
        <v>0</v>
      </c>
      <c r="T637" s="9"/>
    </row>
    <row r="638" spans="1:20" hidden="1" x14ac:dyDescent="0.25">
      <c r="A638" s="7">
        <v>636</v>
      </c>
      <c r="B638" s="7" t="str">
        <f t="shared" si="54"/>
        <v>E400101102</v>
      </c>
      <c r="C638" s="9" t="s">
        <v>627</v>
      </c>
      <c r="D638" s="9" t="s">
        <v>2564</v>
      </c>
      <c r="E638" s="9" t="s">
        <v>33</v>
      </c>
      <c r="F638" s="7" t="s">
        <v>141</v>
      </c>
      <c r="G638" s="46">
        <v>1.18</v>
      </c>
      <c r="H638" s="11">
        <v>1</v>
      </c>
      <c r="I638" s="11">
        <v>1</v>
      </c>
      <c r="J638" s="11">
        <f>VLOOKUP(B638,'[1]Jan''24 (3)'!$G$4:$T$2414,14,0)</f>
        <v>1.18</v>
      </c>
      <c r="K638" s="11">
        <f t="shared" si="55"/>
        <v>0.17999999999999994</v>
      </c>
      <c r="L638" s="11" t="b">
        <f t="shared" si="56"/>
        <v>0</v>
      </c>
      <c r="M638" s="11" t="b">
        <f t="shared" si="57"/>
        <v>0</v>
      </c>
      <c r="N638" s="8">
        <v>45308</v>
      </c>
      <c r="O638" s="8" t="s">
        <v>3877</v>
      </c>
      <c r="P638" s="7"/>
      <c r="Q638" s="7" t="b">
        <f t="shared" si="58"/>
        <v>1</v>
      </c>
      <c r="R638" s="7"/>
      <c r="S638" s="11">
        <f t="shared" si="59"/>
        <v>0</v>
      </c>
      <c r="T638" s="9"/>
    </row>
    <row r="639" spans="1:20" hidden="1" x14ac:dyDescent="0.25">
      <c r="A639" s="7">
        <v>637</v>
      </c>
      <c r="B639" s="7" t="str">
        <f t="shared" si="54"/>
        <v>E500568043</v>
      </c>
      <c r="C639" s="9" t="s">
        <v>628</v>
      </c>
      <c r="D639" s="9" t="s">
        <v>63</v>
      </c>
      <c r="E639" s="9" t="s">
        <v>33</v>
      </c>
      <c r="F639" s="7" t="s">
        <v>141</v>
      </c>
      <c r="G639" s="46">
        <v>0.26</v>
      </c>
      <c r="H639" s="11">
        <v>5</v>
      </c>
      <c r="I639" s="11">
        <v>5</v>
      </c>
      <c r="J639" s="11">
        <f>VLOOKUP(B639,'[1]Jan''24 (3)'!$G$4:$T$2414,14,0)</f>
        <v>1.3</v>
      </c>
      <c r="K639" s="11">
        <f t="shared" si="55"/>
        <v>-3.7</v>
      </c>
      <c r="L639" s="11" t="b">
        <f t="shared" si="56"/>
        <v>0</v>
      </c>
      <c r="M639" s="11" t="b">
        <f t="shared" si="57"/>
        <v>0</v>
      </c>
      <c r="N639" s="8">
        <v>45309</v>
      </c>
      <c r="O639" s="8" t="s">
        <v>3877</v>
      </c>
      <c r="P639" s="7"/>
      <c r="Q639" s="7" t="b">
        <f t="shared" si="58"/>
        <v>1</v>
      </c>
      <c r="R639" s="7"/>
      <c r="S639" s="11">
        <f t="shared" si="59"/>
        <v>0</v>
      </c>
      <c r="T639" s="9"/>
    </row>
    <row r="640" spans="1:20" hidden="1" x14ac:dyDescent="0.25">
      <c r="A640" s="7">
        <v>638</v>
      </c>
      <c r="B640" s="7" t="str">
        <f t="shared" si="54"/>
        <v>E40009645</v>
      </c>
      <c r="C640" s="9" t="s">
        <v>629</v>
      </c>
      <c r="D640" s="9" t="s">
        <v>2565</v>
      </c>
      <c r="E640" s="9" t="s">
        <v>33</v>
      </c>
      <c r="F640" s="7" t="s">
        <v>141</v>
      </c>
      <c r="G640" s="46">
        <v>1.3</v>
      </c>
      <c r="H640" s="11">
        <v>5</v>
      </c>
      <c r="I640" s="11">
        <v>5</v>
      </c>
      <c r="J640" s="11">
        <f>VLOOKUP(B640,'[1]Jan''24 (3)'!$G$4:$T$2414,14,0)</f>
        <v>6.5</v>
      </c>
      <c r="K640" s="11">
        <f t="shared" si="55"/>
        <v>1.5</v>
      </c>
      <c r="L640" s="11" t="b">
        <f t="shared" si="56"/>
        <v>0</v>
      </c>
      <c r="M640" s="11" t="b">
        <f t="shared" si="57"/>
        <v>0</v>
      </c>
      <c r="N640" s="8">
        <v>45309</v>
      </c>
      <c r="O640" s="8" t="s">
        <v>3873</v>
      </c>
      <c r="P640" s="7"/>
      <c r="Q640" s="7" t="b">
        <f t="shared" si="58"/>
        <v>1</v>
      </c>
      <c r="R640" s="7"/>
      <c r="S640" s="11">
        <f t="shared" si="59"/>
        <v>0</v>
      </c>
      <c r="T640" s="9"/>
    </row>
    <row r="641" spans="1:20" hidden="1" x14ac:dyDescent="0.25">
      <c r="A641" s="7">
        <v>639</v>
      </c>
      <c r="B641" s="7" t="str">
        <f t="shared" si="54"/>
        <v>E90600031</v>
      </c>
      <c r="C641" s="9" t="s">
        <v>630</v>
      </c>
      <c r="D641" s="9" t="s">
        <v>2566</v>
      </c>
      <c r="E641" s="9" t="s">
        <v>33</v>
      </c>
      <c r="F641" s="7" t="s">
        <v>141</v>
      </c>
      <c r="G641" s="46">
        <v>0.46</v>
      </c>
      <c r="H641" s="11">
        <v>5</v>
      </c>
      <c r="I641" s="11">
        <v>5</v>
      </c>
      <c r="J641" s="11">
        <f>VLOOKUP(B641,'[1]Jan''24 (3)'!$G$4:$T$2414,14,0)</f>
        <v>2.3000000000000003</v>
      </c>
      <c r="K641" s="11">
        <f t="shared" si="55"/>
        <v>-2.6999999999999997</v>
      </c>
      <c r="L641" s="11" t="b">
        <f t="shared" si="56"/>
        <v>0</v>
      </c>
      <c r="M641" s="11" t="b">
        <f t="shared" si="57"/>
        <v>0</v>
      </c>
      <c r="N641" s="8">
        <v>45309</v>
      </c>
      <c r="O641" s="8" t="s">
        <v>3877</v>
      </c>
      <c r="P641" s="7"/>
      <c r="Q641" s="7" t="b">
        <f t="shared" si="58"/>
        <v>1</v>
      </c>
      <c r="R641" s="7"/>
      <c r="S641" s="11">
        <f t="shared" si="59"/>
        <v>0</v>
      </c>
      <c r="T641" s="9"/>
    </row>
    <row r="642" spans="1:20" hidden="1" x14ac:dyDescent="0.25">
      <c r="A642" s="7">
        <v>640</v>
      </c>
      <c r="B642" s="7" t="str">
        <f t="shared" si="54"/>
        <v>ED41228</v>
      </c>
      <c r="C642" s="9" t="s">
        <v>631</v>
      </c>
      <c r="D642" s="9" t="s">
        <v>2209</v>
      </c>
      <c r="E642" s="9" t="s">
        <v>33</v>
      </c>
      <c r="F642" s="7" t="s">
        <v>141</v>
      </c>
      <c r="G642" s="46">
        <v>0.05</v>
      </c>
      <c r="H642" s="11">
        <v>10</v>
      </c>
      <c r="I642" s="11">
        <v>10</v>
      </c>
      <c r="J642" s="11">
        <f>VLOOKUP(B642,'[1]Jan''24 (3)'!$G$4:$T$2414,14,0)</f>
        <v>0.5</v>
      </c>
      <c r="K642" s="11">
        <f t="shared" si="55"/>
        <v>-9.5</v>
      </c>
      <c r="L642" s="11" t="b">
        <f t="shared" si="56"/>
        <v>0</v>
      </c>
      <c r="M642" s="11" t="b">
        <f t="shared" si="57"/>
        <v>0</v>
      </c>
      <c r="N642" s="8">
        <v>45309</v>
      </c>
      <c r="O642" s="8" t="s">
        <v>3877</v>
      </c>
      <c r="P642" s="7"/>
      <c r="Q642" s="7" t="b">
        <f t="shared" si="58"/>
        <v>1</v>
      </c>
      <c r="R642" s="7"/>
      <c r="S642" s="11">
        <f t="shared" si="59"/>
        <v>0</v>
      </c>
      <c r="T642" s="9"/>
    </row>
    <row r="643" spans="1:20" hidden="1" x14ac:dyDescent="0.25">
      <c r="A643" s="7">
        <v>641</v>
      </c>
      <c r="B643" s="7" t="str">
        <f t="shared" si="54"/>
        <v>E500568044</v>
      </c>
      <c r="C643" s="9" t="s">
        <v>632</v>
      </c>
      <c r="D643" s="9" t="s">
        <v>2567</v>
      </c>
      <c r="E643" s="9" t="s">
        <v>33</v>
      </c>
      <c r="F643" s="7" t="s">
        <v>141</v>
      </c>
      <c r="G643" s="46">
        <v>0.16</v>
      </c>
      <c r="H643" s="11">
        <v>10</v>
      </c>
      <c r="I643" s="11">
        <v>10</v>
      </c>
      <c r="J643" s="11">
        <f>VLOOKUP(B643,'[1]Jan''24 (3)'!$G$4:$T$2414,14,0)</f>
        <v>1.6</v>
      </c>
      <c r="K643" s="11">
        <f t="shared" si="55"/>
        <v>-8.4</v>
      </c>
      <c r="L643" s="11" t="b">
        <f t="shared" si="56"/>
        <v>0</v>
      </c>
      <c r="M643" s="11" t="b">
        <f t="shared" si="57"/>
        <v>0</v>
      </c>
      <c r="N643" s="8">
        <v>45309</v>
      </c>
      <c r="O643" s="8" t="s">
        <v>3877</v>
      </c>
      <c r="P643" s="7"/>
      <c r="Q643" s="7" t="b">
        <f t="shared" si="58"/>
        <v>1</v>
      </c>
      <c r="R643" s="7"/>
      <c r="S643" s="11">
        <f t="shared" si="59"/>
        <v>0</v>
      </c>
      <c r="T643" s="9"/>
    </row>
    <row r="644" spans="1:20" hidden="1" x14ac:dyDescent="0.25">
      <c r="A644" s="7">
        <v>642</v>
      </c>
      <c r="B644" s="7" t="str">
        <f t="shared" ref="B644:B707" si="60">TRIM(C644)</f>
        <v>E43521753</v>
      </c>
      <c r="C644" s="9" t="s">
        <v>633</v>
      </c>
      <c r="D644" s="9" t="s">
        <v>2568</v>
      </c>
      <c r="E644" s="9" t="s">
        <v>33</v>
      </c>
      <c r="F644" s="7" t="s">
        <v>141</v>
      </c>
      <c r="G644" s="46">
        <v>2.2200000000000002</v>
      </c>
      <c r="H644" s="11">
        <v>1</v>
      </c>
      <c r="I644" s="11">
        <v>1</v>
      </c>
      <c r="J644" s="11">
        <f>VLOOKUP(B644,'[1]Jan''24 (3)'!$G$4:$T$2414,14,0)</f>
        <v>2.2200000000000002</v>
      </c>
      <c r="K644" s="11">
        <f t="shared" ref="K644:K707" si="61">J644-I644</f>
        <v>1.2200000000000002</v>
      </c>
      <c r="L644" s="11" t="b">
        <f t="shared" ref="L644:L707" si="62">J644=I644</f>
        <v>0</v>
      </c>
      <c r="M644" s="11" t="b">
        <f t="shared" ref="M644:M707" si="63">I644=L644</f>
        <v>0</v>
      </c>
      <c r="N644" s="8">
        <v>45308</v>
      </c>
      <c r="O644" s="8" t="s">
        <v>3877</v>
      </c>
      <c r="P644" s="7"/>
      <c r="Q644" s="7" t="b">
        <f t="shared" ref="Q644:Q707" si="64">H644=I644</f>
        <v>1</v>
      </c>
      <c r="R644" s="7"/>
      <c r="S644" s="11">
        <f t="shared" ref="S644:S707" si="65">H644-I644</f>
        <v>0</v>
      </c>
      <c r="T644" s="9"/>
    </row>
    <row r="645" spans="1:20" hidden="1" x14ac:dyDescent="0.25">
      <c r="A645" s="7">
        <v>643</v>
      </c>
      <c r="B645" s="7" t="str">
        <f t="shared" si="60"/>
        <v>B001844</v>
      </c>
      <c r="C645" s="9" t="s">
        <v>634</v>
      </c>
      <c r="D645" s="9" t="s">
        <v>2089</v>
      </c>
      <c r="E645" s="9" t="s">
        <v>33</v>
      </c>
      <c r="F645" s="7" t="s">
        <v>141</v>
      </c>
      <c r="G645" s="46">
        <v>0.37</v>
      </c>
      <c r="H645" s="11">
        <v>47</v>
      </c>
      <c r="I645" s="11">
        <v>47</v>
      </c>
      <c r="J645" s="11">
        <f>VLOOKUP(B645,'[1]Jan''24 (3)'!$G$4:$T$2414,14,0)</f>
        <v>17.39</v>
      </c>
      <c r="K645" s="11">
        <f t="shared" si="61"/>
        <v>-29.61</v>
      </c>
      <c r="L645" s="11" t="b">
        <f t="shared" si="62"/>
        <v>0</v>
      </c>
      <c r="M645" s="11" t="b">
        <f t="shared" si="63"/>
        <v>0</v>
      </c>
      <c r="N645" s="8">
        <v>45309</v>
      </c>
      <c r="O645" s="8" t="s">
        <v>3873</v>
      </c>
      <c r="P645" s="7"/>
      <c r="Q645" s="7" t="b">
        <f t="shared" si="64"/>
        <v>1</v>
      </c>
      <c r="R645" s="7"/>
      <c r="S645" s="11">
        <f t="shared" si="65"/>
        <v>0</v>
      </c>
      <c r="T645" s="9"/>
    </row>
    <row r="646" spans="1:20" hidden="1" x14ac:dyDescent="0.25">
      <c r="A646" s="7">
        <v>644</v>
      </c>
      <c r="B646" s="7" t="str">
        <f t="shared" si="60"/>
        <v>B001501</v>
      </c>
      <c r="C646" s="9" t="s">
        <v>635</v>
      </c>
      <c r="D646" s="9" t="s">
        <v>2569</v>
      </c>
      <c r="E646" s="9" t="s">
        <v>33</v>
      </c>
      <c r="F646" s="7" t="s">
        <v>141</v>
      </c>
      <c r="G646" s="46">
        <v>0.14000000000000001</v>
      </c>
      <c r="H646" s="11">
        <v>12</v>
      </c>
      <c r="I646" s="11">
        <f>10+2</f>
        <v>12</v>
      </c>
      <c r="J646" s="11">
        <f>VLOOKUP(B646,'[1]Jan''24 (3)'!$G$4:$T$2414,14,0)</f>
        <v>1.6800000000000002</v>
      </c>
      <c r="K646" s="11">
        <f t="shared" si="61"/>
        <v>-10.32</v>
      </c>
      <c r="L646" s="11" t="b">
        <f t="shared" si="62"/>
        <v>0</v>
      </c>
      <c r="M646" s="11" t="b">
        <f t="shared" si="63"/>
        <v>0</v>
      </c>
      <c r="N646" s="8">
        <v>45313</v>
      </c>
      <c r="O646" s="8" t="s">
        <v>3877</v>
      </c>
      <c r="P646" s="7"/>
      <c r="Q646" s="7" t="b">
        <f t="shared" si="64"/>
        <v>1</v>
      </c>
      <c r="R646" s="7"/>
      <c r="S646" s="11">
        <f t="shared" si="65"/>
        <v>0</v>
      </c>
      <c r="T646" s="9"/>
    </row>
    <row r="647" spans="1:20" hidden="1" x14ac:dyDescent="0.25">
      <c r="A647" s="7">
        <v>645</v>
      </c>
      <c r="B647" s="7" t="str">
        <f t="shared" si="60"/>
        <v>520221019R</v>
      </c>
      <c r="C647" s="9" t="s">
        <v>636</v>
      </c>
      <c r="D647" s="9" t="s">
        <v>2570</v>
      </c>
      <c r="E647" s="9" t="s">
        <v>33</v>
      </c>
      <c r="F647" s="7" t="s">
        <v>141</v>
      </c>
      <c r="G647" s="46">
        <v>0.72</v>
      </c>
      <c r="H647" s="11">
        <v>5</v>
      </c>
      <c r="I647" s="11">
        <v>5</v>
      </c>
      <c r="J647" s="11">
        <f>VLOOKUP(B647,'[1]Jan''24 (3)'!$G$4:$T$2414,14,0)</f>
        <v>3.5999999999999996</v>
      </c>
      <c r="K647" s="11">
        <f t="shared" si="61"/>
        <v>-1.4000000000000004</v>
      </c>
      <c r="L647" s="11" t="b">
        <f t="shared" si="62"/>
        <v>0</v>
      </c>
      <c r="M647" s="11" t="b">
        <f t="shared" si="63"/>
        <v>0</v>
      </c>
      <c r="N647" s="8">
        <v>45309</v>
      </c>
      <c r="O647" s="8" t="s">
        <v>3873</v>
      </c>
      <c r="P647" s="7"/>
      <c r="Q647" s="7" t="b">
        <f t="shared" si="64"/>
        <v>1</v>
      </c>
      <c r="R647" s="7"/>
      <c r="S647" s="11">
        <f t="shared" si="65"/>
        <v>0</v>
      </c>
      <c r="T647" s="9"/>
    </row>
    <row r="648" spans="1:20" hidden="1" x14ac:dyDescent="0.25">
      <c r="A648" s="7">
        <v>646</v>
      </c>
      <c r="B648" s="7" t="str">
        <f t="shared" si="60"/>
        <v>127451019R</v>
      </c>
      <c r="C648" s="9" t="s">
        <v>637</v>
      </c>
      <c r="D648" s="9" t="s">
        <v>2571</v>
      </c>
      <c r="E648" s="9" t="s">
        <v>33</v>
      </c>
      <c r="F648" s="7" t="s">
        <v>141</v>
      </c>
      <c r="G648" s="46">
        <v>9.27</v>
      </c>
      <c r="H648" s="11">
        <v>1</v>
      </c>
      <c r="I648" s="11">
        <v>1</v>
      </c>
      <c r="J648" s="11">
        <f>VLOOKUP(B648,'[1]Jan''24 (3)'!$G$4:$T$2414,14,0)</f>
        <v>9.27</v>
      </c>
      <c r="K648" s="11">
        <f t="shared" si="61"/>
        <v>8.27</v>
      </c>
      <c r="L648" s="11" t="b">
        <f t="shared" si="62"/>
        <v>0</v>
      </c>
      <c r="M648" s="11" t="b">
        <f t="shared" si="63"/>
        <v>0</v>
      </c>
      <c r="N648" s="8">
        <v>45309</v>
      </c>
      <c r="O648" s="8" t="s">
        <v>3873</v>
      </c>
      <c r="P648" s="7"/>
      <c r="Q648" s="7" t="b">
        <f t="shared" si="64"/>
        <v>1</v>
      </c>
      <c r="R648" s="7"/>
      <c r="S648" s="11">
        <f t="shared" si="65"/>
        <v>0</v>
      </c>
      <c r="T648" s="9"/>
    </row>
    <row r="649" spans="1:20" hidden="1" x14ac:dyDescent="0.25">
      <c r="A649" s="7">
        <v>647</v>
      </c>
      <c r="B649" s="7" t="str">
        <f t="shared" si="60"/>
        <v>126004015</v>
      </c>
      <c r="C649" s="9">
        <v>126004015</v>
      </c>
      <c r="D649" s="9" t="s">
        <v>2572</v>
      </c>
      <c r="E649" s="9" t="s">
        <v>33</v>
      </c>
      <c r="F649" s="7" t="s">
        <v>141</v>
      </c>
      <c r="G649" s="46">
        <v>0.1</v>
      </c>
      <c r="H649" s="11">
        <v>25</v>
      </c>
      <c r="I649" s="11">
        <v>25</v>
      </c>
      <c r="J649" s="11">
        <f>VLOOKUP(B649,'[1]Jan''24 (3)'!$G$4:$T$2414,14,0)</f>
        <v>2.5</v>
      </c>
      <c r="K649" s="11">
        <f t="shared" si="61"/>
        <v>-22.5</v>
      </c>
      <c r="L649" s="11" t="b">
        <f t="shared" si="62"/>
        <v>0</v>
      </c>
      <c r="M649" s="11" t="b">
        <f t="shared" si="63"/>
        <v>0</v>
      </c>
      <c r="N649" s="8">
        <v>45309</v>
      </c>
      <c r="O649" s="8" t="s">
        <v>3877</v>
      </c>
      <c r="P649" s="7"/>
      <c r="Q649" s="7" t="b">
        <f t="shared" si="64"/>
        <v>1</v>
      </c>
      <c r="R649" s="7"/>
      <c r="S649" s="11">
        <f t="shared" si="65"/>
        <v>0</v>
      </c>
      <c r="T649" s="9"/>
    </row>
    <row r="650" spans="1:20" hidden="1" x14ac:dyDescent="0.25">
      <c r="A650" s="7">
        <v>648</v>
      </c>
      <c r="B650" s="7" t="str">
        <f t="shared" si="60"/>
        <v>127501010</v>
      </c>
      <c r="C650" s="9">
        <v>127501010</v>
      </c>
      <c r="D650" s="9" t="s">
        <v>2573</v>
      </c>
      <c r="E650" s="9" t="s">
        <v>33</v>
      </c>
      <c r="F650" s="7" t="s">
        <v>141</v>
      </c>
      <c r="G650" s="46">
        <v>5.21</v>
      </c>
      <c r="H650" s="11">
        <v>1</v>
      </c>
      <c r="I650" s="11">
        <v>1</v>
      </c>
      <c r="J650" s="11">
        <f>VLOOKUP(B650,'[1]Jan''24 (3)'!$G$4:$T$2414,14,0)</f>
        <v>5.21</v>
      </c>
      <c r="K650" s="11">
        <f t="shared" si="61"/>
        <v>4.21</v>
      </c>
      <c r="L650" s="11" t="b">
        <f t="shared" si="62"/>
        <v>0</v>
      </c>
      <c r="M650" s="11" t="b">
        <f t="shared" si="63"/>
        <v>0</v>
      </c>
      <c r="N650" s="8">
        <v>45310</v>
      </c>
      <c r="O650" s="8" t="s">
        <v>3873</v>
      </c>
      <c r="P650" s="7"/>
      <c r="Q650" s="7" t="b">
        <f t="shared" si="64"/>
        <v>1</v>
      </c>
      <c r="R650" s="7"/>
      <c r="S650" s="11">
        <f t="shared" si="65"/>
        <v>0</v>
      </c>
      <c r="T650" s="9"/>
    </row>
    <row r="651" spans="1:20" hidden="1" x14ac:dyDescent="0.25">
      <c r="A651" s="7">
        <v>649</v>
      </c>
      <c r="B651" s="7" t="str">
        <f t="shared" si="60"/>
        <v>6C000060</v>
      </c>
      <c r="C651" s="9" t="s">
        <v>638</v>
      </c>
      <c r="D651" s="9" t="s">
        <v>2518</v>
      </c>
      <c r="E651" s="9" t="s">
        <v>33</v>
      </c>
      <c r="F651" s="7" t="s">
        <v>141</v>
      </c>
      <c r="G651" s="46">
        <v>9.69</v>
      </c>
      <c r="H651" s="11">
        <v>6</v>
      </c>
      <c r="I651" s="11">
        <v>6</v>
      </c>
      <c r="J651" s="11">
        <f>VLOOKUP(B651,'[1]Jan''24 (3)'!$G$4:$T$2414,14,0)</f>
        <v>58.14</v>
      </c>
      <c r="K651" s="11">
        <f t="shared" si="61"/>
        <v>52.14</v>
      </c>
      <c r="L651" s="11" t="b">
        <f t="shared" si="62"/>
        <v>0</v>
      </c>
      <c r="M651" s="11" t="b">
        <f t="shared" si="63"/>
        <v>0</v>
      </c>
      <c r="N651" s="8">
        <v>45309</v>
      </c>
      <c r="O651" s="8" t="s">
        <v>3873</v>
      </c>
      <c r="P651" s="7"/>
      <c r="Q651" s="7" t="b">
        <f t="shared" si="64"/>
        <v>1</v>
      </c>
      <c r="R651" s="7"/>
      <c r="S651" s="11">
        <f t="shared" si="65"/>
        <v>0</v>
      </c>
      <c r="T651" s="9"/>
    </row>
    <row r="652" spans="1:20" hidden="1" x14ac:dyDescent="0.25">
      <c r="A652" s="7">
        <v>650</v>
      </c>
      <c r="B652" s="7" t="str">
        <f t="shared" si="60"/>
        <v>1A006104</v>
      </c>
      <c r="C652" s="9" t="s">
        <v>639</v>
      </c>
      <c r="D652" s="9" t="s">
        <v>2574</v>
      </c>
      <c r="E652" s="9" t="s">
        <v>33</v>
      </c>
      <c r="F652" s="7" t="s">
        <v>141</v>
      </c>
      <c r="G652" s="46">
        <v>0.61</v>
      </c>
      <c r="H652" s="11">
        <v>4</v>
      </c>
      <c r="I652" s="11">
        <f>3+1</f>
        <v>4</v>
      </c>
      <c r="J652" s="11">
        <f>VLOOKUP(B652,'[1]Jan''24 (3)'!$G$4:$T$2414,14,0)</f>
        <v>2.44</v>
      </c>
      <c r="K652" s="11">
        <f t="shared" si="61"/>
        <v>-1.56</v>
      </c>
      <c r="L652" s="11" t="b">
        <f t="shared" si="62"/>
        <v>0</v>
      </c>
      <c r="M652" s="11" t="b">
        <f t="shared" si="63"/>
        <v>0</v>
      </c>
      <c r="N652" s="8">
        <v>45316</v>
      </c>
      <c r="O652" s="8" t="s">
        <v>3877</v>
      </c>
      <c r="P652" s="7"/>
      <c r="Q652" s="7" t="b">
        <f t="shared" si="64"/>
        <v>1</v>
      </c>
      <c r="R652" s="7">
        <v>1</v>
      </c>
      <c r="S652" s="11">
        <f t="shared" si="65"/>
        <v>0</v>
      </c>
      <c r="T652" s="9" t="s">
        <v>3879</v>
      </c>
    </row>
    <row r="653" spans="1:20" hidden="1" x14ac:dyDescent="0.25">
      <c r="A653" s="7">
        <v>651</v>
      </c>
      <c r="B653" s="7" t="str">
        <f t="shared" si="60"/>
        <v>SP1A012928</v>
      </c>
      <c r="C653" s="9" t="s">
        <v>640</v>
      </c>
      <c r="D653" s="9" t="s">
        <v>2362</v>
      </c>
      <c r="E653" s="9" t="s">
        <v>33</v>
      </c>
      <c r="F653" s="7" t="s">
        <v>141</v>
      </c>
      <c r="G653" s="46">
        <v>31.28</v>
      </c>
      <c r="H653" s="11">
        <v>3</v>
      </c>
      <c r="I653" s="11">
        <f>2+1</f>
        <v>3</v>
      </c>
      <c r="J653" s="11">
        <f>VLOOKUP(B653,'[1]Jan''24 (3)'!$G$4:$T$2414,14,0)</f>
        <v>93.84</v>
      </c>
      <c r="K653" s="11">
        <f t="shared" si="61"/>
        <v>90.84</v>
      </c>
      <c r="L653" s="11" t="b">
        <f t="shared" si="62"/>
        <v>0</v>
      </c>
      <c r="M653" s="11" t="b">
        <f t="shared" si="63"/>
        <v>0</v>
      </c>
      <c r="N653" s="8">
        <v>45309</v>
      </c>
      <c r="O653" s="8" t="s">
        <v>3873</v>
      </c>
      <c r="P653" s="7"/>
      <c r="Q653" s="7" t="b">
        <f t="shared" si="64"/>
        <v>1</v>
      </c>
      <c r="R653" s="7"/>
      <c r="S653" s="11">
        <f t="shared" si="65"/>
        <v>0</v>
      </c>
      <c r="T653" s="9"/>
    </row>
    <row r="654" spans="1:20" hidden="1" x14ac:dyDescent="0.25">
      <c r="A654" s="7">
        <v>652</v>
      </c>
      <c r="B654" s="7" t="str">
        <f t="shared" si="60"/>
        <v>B1134025</v>
      </c>
      <c r="C654" s="9" t="s">
        <v>231</v>
      </c>
      <c r="D654" s="9" t="s">
        <v>237</v>
      </c>
      <c r="E654" s="9" t="s">
        <v>33</v>
      </c>
      <c r="F654" s="7" t="s">
        <v>141</v>
      </c>
      <c r="G654" s="46">
        <v>0.52</v>
      </c>
      <c r="H654" s="11">
        <v>1</v>
      </c>
      <c r="I654" s="11">
        <v>1</v>
      </c>
      <c r="J654" s="11">
        <f>VLOOKUP(B654,'[1]Jan''24 (3)'!$G$4:$T$2414,14,0)</f>
        <v>0.52</v>
      </c>
      <c r="K654" s="11">
        <f t="shared" si="61"/>
        <v>-0.48</v>
      </c>
      <c r="L654" s="11" t="b">
        <f t="shared" si="62"/>
        <v>0</v>
      </c>
      <c r="M654" s="11" t="b">
        <f t="shared" si="63"/>
        <v>0</v>
      </c>
      <c r="N654" s="8">
        <v>45322</v>
      </c>
      <c r="O654" s="8" t="s">
        <v>3873</v>
      </c>
      <c r="P654" s="7"/>
      <c r="Q654" s="7" t="b">
        <f t="shared" si="64"/>
        <v>1</v>
      </c>
      <c r="R654" s="7"/>
      <c r="S654" s="11">
        <f t="shared" si="65"/>
        <v>0</v>
      </c>
      <c r="T654" s="9"/>
    </row>
    <row r="655" spans="1:20" hidden="1" x14ac:dyDescent="0.25">
      <c r="A655" s="7">
        <v>653</v>
      </c>
      <c r="B655" s="7" t="str">
        <f t="shared" si="60"/>
        <v>843307</v>
      </c>
      <c r="C655" s="9">
        <v>843307</v>
      </c>
      <c r="D655" s="9" t="s">
        <v>2190</v>
      </c>
      <c r="E655" s="9" t="s">
        <v>33</v>
      </c>
      <c r="F655" s="7" t="s">
        <v>141</v>
      </c>
      <c r="G655" s="46">
        <v>0.76</v>
      </c>
      <c r="H655" s="11">
        <v>10</v>
      </c>
      <c r="I655" s="11">
        <v>10</v>
      </c>
      <c r="J655" s="11">
        <f>VLOOKUP(B655,'[1]Jan''24 (3)'!$G$4:$T$2414,14,0)</f>
        <v>7.6</v>
      </c>
      <c r="K655" s="11">
        <f t="shared" si="61"/>
        <v>-2.4000000000000004</v>
      </c>
      <c r="L655" s="11" t="b">
        <f t="shared" si="62"/>
        <v>0</v>
      </c>
      <c r="M655" s="11" t="b">
        <f t="shared" si="63"/>
        <v>0</v>
      </c>
      <c r="N655" s="8">
        <v>45309</v>
      </c>
      <c r="O655" s="8" t="s">
        <v>3877</v>
      </c>
      <c r="P655" s="7"/>
      <c r="Q655" s="7" t="b">
        <f t="shared" si="64"/>
        <v>1</v>
      </c>
      <c r="R655" s="7"/>
      <c r="S655" s="11">
        <f t="shared" si="65"/>
        <v>0</v>
      </c>
      <c r="T655" s="9"/>
    </row>
    <row r="656" spans="1:20" hidden="1" x14ac:dyDescent="0.25">
      <c r="A656" s="7">
        <v>654</v>
      </c>
      <c r="B656" s="7" t="str">
        <f t="shared" si="60"/>
        <v>F002B10645</v>
      </c>
      <c r="C656" s="9" t="s">
        <v>641</v>
      </c>
      <c r="D656" s="9" t="s">
        <v>2575</v>
      </c>
      <c r="E656" s="9" t="s">
        <v>33</v>
      </c>
      <c r="F656" s="7" t="s">
        <v>141</v>
      </c>
      <c r="G656" s="46">
        <v>12.55</v>
      </c>
      <c r="H656" s="11">
        <v>6</v>
      </c>
      <c r="I656" s="11">
        <v>6</v>
      </c>
      <c r="J656" s="11">
        <f>VLOOKUP(B656,'[1]Jan''24 (3)'!$G$4:$T$2414,14,0)</f>
        <v>75.300000000000011</v>
      </c>
      <c r="K656" s="11">
        <f t="shared" si="61"/>
        <v>69.300000000000011</v>
      </c>
      <c r="L656" s="11" t="b">
        <f t="shared" si="62"/>
        <v>0</v>
      </c>
      <c r="M656" s="11" t="b">
        <f t="shared" si="63"/>
        <v>0</v>
      </c>
      <c r="N656" s="8">
        <v>45309</v>
      </c>
      <c r="O656" s="8" t="s">
        <v>3873</v>
      </c>
      <c r="P656" s="7"/>
      <c r="Q656" s="7" t="b">
        <f t="shared" si="64"/>
        <v>1</v>
      </c>
      <c r="R656" s="7"/>
      <c r="S656" s="11">
        <f t="shared" si="65"/>
        <v>0</v>
      </c>
      <c r="T656" s="9"/>
    </row>
    <row r="657" spans="1:20" hidden="1" x14ac:dyDescent="0.25">
      <c r="A657" s="7">
        <v>655</v>
      </c>
      <c r="B657" s="7" t="str">
        <f t="shared" si="60"/>
        <v>400.8</v>
      </c>
      <c r="C657" s="9">
        <v>400.8</v>
      </c>
      <c r="D657" s="9" t="s">
        <v>116</v>
      </c>
      <c r="E657" s="9" t="s">
        <v>33</v>
      </c>
      <c r="F657" s="7" t="s">
        <v>141</v>
      </c>
      <c r="G657" s="46">
        <v>2.64</v>
      </c>
      <c r="H657" s="11">
        <v>2</v>
      </c>
      <c r="I657" s="11">
        <v>2</v>
      </c>
      <c r="J657" s="11">
        <f>VLOOKUP(B657,'[1]Jan''24 (3)'!$G$4:$T$2414,14,0)</f>
        <v>5.28</v>
      </c>
      <c r="K657" s="11">
        <f t="shared" si="61"/>
        <v>3.2800000000000002</v>
      </c>
      <c r="L657" s="11" t="b">
        <f t="shared" si="62"/>
        <v>0</v>
      </c>
      <c r="M657" s="11" t="b">
        <f t="shared" si="63"/>
        <v>0</v>
      </c>
      <c r="N657" s="8">
        <v>45308</v>
      </c>
      <c r="O657" s="8" t="s">
        <v>3873</v>
      </c>
      <c r="P657" s="7"/>
      <c r="Q657" s="7" t="b">
        <f t="shared" si="64"/>
        <v>1</v>
      </c>
      <c r="R657" s="7"/>
      <c r="S657" s="11">
        <f t="shared" si="65"/>
        <v>0</v>
      </c>
      <c r="T657" s="9"/>
    </row>
    <row r="658" spans="1:20" hidden="1" x14ac:dyDescent="0.25">
      <c r="A658" s="7">
        <v>656</v>
      </c>
      <c r="B658" s="7" t="str">
        <f t="shared" si="60"/>
        <v>500.12</v>
      </c>
      <c r="C658" s="9">
        <v>500.12</v>
      </c>
      <c r="D658" s="9" t="s">
        <v>2576</v>
      </c>
      <c r="E658" s="9" t="s">
        <v>33</v>
      </c>
      <c r="F658" s="7" t="s">
        <v>141</v>
      </c>
      <c r="G658" s="46">
        <v>2.7</v>
      </c>
      <c r="H658" s="11">
        <v>4</v>
      </c>
      <c r="I658" s="11">
        <v>4</v>
      </c>
      <c r="J658" s="11">
        <f>VLOOKUP(B658,'[1]Jan''24 (3)'!$G$4:$T$2414,14,0)</f>
        <v>10.8</v>
      </c>
      <c r="K658" s="11">
        <f t="shared" si="61"/>
        <v>6.8000000000000007</v>
      </c>
      <c r="L658" s="11" t="b">
        <f t="shared" si="62"/>
        <v>0</v>
      </c>
      <c r="M658" s="11" t="b">
        <f t="shared" si="63"/>
        <v>0</v>
      </c>
      <c r="N658" s="8">
        <v>45308</v>
      </c>
      <c r="O658" s="8" t="s">
        <v>3873</v>
      </c>
      <c r="P658" s="7"/>
      <c r="Q658" s="7" t="b">
        <f t="shared" si="64"/>
        <v>1</v>
      </c>
      <c r="R658" s="7"/>
      <c r="S658" s="11">
        <f t="shared" si="65"/>
        <v>0</v>
      </c>
      <c r="T658" s="9"/>
    </row>
    <row r="659" spans="1:20" hidden="1" x14ac:dyDescent="0.25">
      <c r="A659" s="7">
        <v>657</v>
      </c>
      <c r="B659" s="7" t="str">
        <f t="shared" si="60"/>
        <v>0001</v>
      </c>
      <c r="C659" s="9" t="s">
        <v>185</v>
      </c>
      <c r="D659" s="9" t="s">
        <v>214</v>
      </c>
      <c r="E659" s="9" t="s">
        <v>33</v>
      </c>
      <c r="F659" s="7" t="s">
        <v>141</v>
      </c>
      <c r="G659" s="46">
        <v>2.25</v>
      </c>
      <c r="H659" s="11">
        <v>10</v>
      </c>
      <c r="I659" s="11">
        <v>10</v>
      </c>
      <c r="J659" s="11">
        <f>VLOOKUP(B659,'[1]Jan''24 (3)'!$G$4:$T$2414,14,0)</f>
        <v>22.5</v>
      </c>
      <c r="K659" s="11">
        <f t="shared" si="61"/>
        <v>12.5</v>
      </c>
      <c r="L659" s="11" t="b">
        <f t="shared" si="62"/>
        <v>0</v>
      </c>
      <c r="M659" s="11" t="b">
        <f t="shared" si="63"/>
        <v>0</v>
      </c>
      <c r="N659" s="8">
        <v>45313</v>
      </c>
      <c r="O659" s="8" t="s">
        <v>3873</v>
      </c>
      <c r="P659" s="7"/>
      <c r="Q659" s="7" t="b">
        <f t="shared" si="64"/>
        <v>1</v>
      </c>
      <c r="R659" s="7"/>
      <c r="S659" s="11">
        <f t="shared" si="65"/>
        <v>0</v>
      </c>
      <c r="T659" s="9"/>
    </row>
    <row r="660" spans="1:20" hidden="1" x14ac:dyDescent="0.25">
      <c r="A660" s="7">
        <v>658</v>
      </c>
      <c r="B660" s="7" t="str">
        <f t="shared" si="60"/>
        <v>0002</v>
      </c>
      <c r="C660" s="9" t="s">
        <v>154</v>
      </c>
      <c r="D660" s="9" t="s">
        <v>174</v>
      </c>
      <c r="E660" s="9" t="s">
        <v>33</v>
      </c>
      <c r="F660" s="7" t="s">
        <v>141</v>
      </c>
      <c r="G660" s="46">
        <v>2.25</v>
      </c>
      <c r="H660" s="11">
        <v>2</v>
      </c>
      <c r="I660" s="11">
        <v>2</v>
      </c>
      <c r="J660" s="11">
        <f>VLOOKUP(B660,'[1]Jan''24 (3)'!$G$4:$T$2414,14,0)</f>
        <v>4.5</v>
      </c>
      <c r="K660" s="11">
        <f t="shared" si="61"/>
        <v>2.5</v>
      </c>
      <c r="L660" s="11" t="b">
        <f t="shared" si="62"/>
        <v>0</v>
      </c>
      <c r="M660" s="11" t="b">
        <f t="shared" si="63"/>
        <v>0</v>
      </c>
      <c r="N660" s="8">
        <v>45308</v>
      </c>
      <c r="O660" s="8" t="s">
        <v>3873</v>
      </c>
      <c r="P660" s="7"/>
      <c r="Q660" s="7" t="b">
        <f t="shared" si="64"/>
        <v>1</v>
      </c>
      <c r="R660" s="7"/>
      <c r="S660" s="11">
        <f t="shared" si="65"/>
        <v>0</v>
      </c>
      <c r="T660" s="9"/>
    </row>
    <row r="661" spans="1:20" hidden="1" x14ac:dyDescent="0.25">
      <c r="A661" s="7">
        <v>659</v>
      </c>
      <c r="B661" s="7" t="str">
        <f t="shared" si="60"/>
        <v>1114760</v>
      </c>
      <c r="C661" s="9">
        <v>1114760</v>
      </c>
      <c r="D661" s="9" t="s">
        <v>175</v>
      </c>
      <c r="E661" s="9" t="s">
        <v>33</v>
      </c>
      <c r="F661" s="7" t="s">
        <v>141</v>
      </c>
      <c r="G661" s="46">
        <v>1.0695187165775402</v>
      </c>
      <c r="H661" s="11">
        <v>4</v>
      </c>
      <c r="I661" s="11">
        <v>4</v>
      </c>
      <c r="J661" s="11">
        <f>VLOOKUP(B661,'[1]Jan''24 (3)'!$G$4:$T$2414,14,0)</f>
        <v>4.2780748663101607</v>
      </c>
      <c r="K661" s="11">
        <f t="shared" si="61"/>
        <v>0.27807486631016065</v>
      </c>
      <c r="L661" s="11" t="b">
        <f t="shared" si="62"/>
        <v>0</v>
      </c>
      <c r="M661" s="11" t="b">
        <f t="shared" si="63"/>
        <v>0</v>
      </c>
      <c r="N661" s="8">
        <v>45309</v>
      </c>
      <c r="O661" s="8" t="s">
        <v>3877</v>
      </c>
      <c r="P661" s="7"/>
      <c r="Q661" s="7" t="b">
        <f t="shared" si="64"/>
        <v>1</v>
      </c>
      <c r="R661" s="7"/>
      <c r="S661" s="11">
        <f t="shared" si="65"/>
        <v>0</v>
      </c>
      <c r="T661" s="9"/>
    </row>
    <row r="662" spans="1:20" hidden="1" x14ac:dyDescent="0.25">
      <c r="A662" s="7">
        <v>660</v>
      </c>
      <c r="B662" s="7" t="str">
        <f t="shared" si="60"/>
        <v>BB6793520</v>
      </c>
      <c r="C662" s="9" t="s">
        <v>642</v>
      </c>
      <c r="D662" s="9" t="s">
        <v>2577</v>
      </c>
      <c r="E662" s="9" t="s">
        <v>33</v>
      </c>
      <c r="F662" s="7" t="s">
        <v>141</v>
      </c>
      <c r="G662" s="46">
        <v>1.08</v>
      </c>
      <c r="H662" s="11">
        <v>4</v>
      </c>
      <c r="I662" s="11">
        <v>4</v>
      </c>
      <c r="J662" s="11">
        <f>VLOOKUP(B662,'[1]Jan''24 (3)'!$G$4:$T$2414,14,0)</f>
        <v>4.32</v>
      </c>
      <c r="K662" s="11">
        <f t="shared" si="61"/>
        <v>0.32000000000000028</v>
      </c>
      <c r="L662" s="11" t="b">
        <f t="shared" si="62"/>
        <v>0</v>
      </c>
      <c r="M662" s="11" t="b">
        <f t="shared" si="63"/>
        <v>0</v>
      </c>
      <c r="N662" s="8">
        <v>45308</v>
      </c>
      <c r="O662" s="8" t="s">
        <v>3877</v>
      </c>
      <c r="P662" s="7"/>
      <c r="Q662" s="7" t="b">
        <f t="shared" si="64"/>
        <v>1</v>
      </c>
      <c r="R662" s="7"/>
      <c r="S662" s="11">
        <f t="shared" si="65"/>
        <v>0</v>
      </c>
      <c r="T662" s="9"/>
    </row>
    <row r="663" spans="1:20" hidden="1" x14ac:dyDescent="0.25">
      <c r="A663" s="7">
        <v>661</v>
      </c>
      <c r="B663" s="7" t="str">
        <f t="shared" si="60"/>
        <v>MTD 101</v>
      </c>
      <c r="C663" s="9" t="s">
        <v>643</v>
      </c>
      <c r="D663" s="9" t="s">
        <v>2578</v>
      </c>
      <c r="E663" s="9" t="s">
        <v>33</v>
      </c>
      <c r="F663" s="7" t="s">
        <v>141</v>
      </c>
      <c r="G663" s="46">
        <v>2.37</v>
      </c>
      <c r="H663" s="11">
        <v>16</v>
      </c>
      <c r="I663" s="11">
        <v>16</v>
      </c>
      <c r="J663" s="11">
        <f>VLOOKUP(B663,'[1]Jan''24 (3)'!$G$4:$T$2414,14,0)</f>
        <v>37.92</v>
      </c>
      <c r="K663" s="11">
        <f t="shared" si="61"/>
        <v>21.92</v>
      </c>
      <c r="L663" s="11" t="b">
        <f t="shared" si="62"/>
        <v>0</v>
      </c>
      <c r="M663" s="11" t="b">
        <f t="shared" si="63"/>
        <v>0</v>
      </c>
      <c r="N663" s="8">
        <v>45308</v>
      </c>
      <c r="O663" s="8" t="s">
        <v>3877</v>
      </c>
      <c r="P663" s="7"/>
      <c r="Q663" s="7" t="b">
        <f t="shared" si="64"/>
        <v>1</v>
      </c>
      <c r="R663" s="7"/>
      <c r="S663" s="11">
        <f t="shared" si="65"/>
        <v>0</v>
      </c>
      <c r="T663" s="9"/>
    </row>
    <row r="664" spans="1:20" hidden="1" x14ac:dyDescent="0.25">
      <c r="A664" s="7">
        <v>662</v>
      </c>
      <c r="B664" s="7" t="str">
        <f t="shared" si="60"/>
        <v>49040-0749</v>
      </c>
      <c r="C664" s="9" t="s">
        <v>644</v>
      </c>
      <c r="D664" s="9" t="s">
        <v>2579</v>
      </c>
      <c r="E664" s="9" t="s">
        <v>252</v>
      </c>
      <c r="F664" s="7" t="s">
        <v>141</v>
      </c>
      <c r="G664" s="46">
        <v>218.68</v>
      </c>
      <c r="H664" s="11">
        <v>1</v>
      </c>
      <c r="I664" s="11">
        <v>1</v>
      </c>
      <c r="J664" s="11">
        <f>VLOOKUP(B664,'[1]Jan''24 (3)'!$G$4:$T$2414,14,0)</f>
        <v>218.68</v>
      </c>
      <c r="K664" s="11">
        <f t="shared" si="61"/>
        <v>217.68</v>
      </c>
      <c r="L664" s="11" t="b">
        <f t="shared" si="62"/>
        <v>0</v>
      </c>
      <c r="M664" s="11" t="b">
        <f t="shared" si="63"/>
        <v>0</v>
      </c>
      <c r="N664" s="8">
        <v>45313</v>
      </c>
      <c r="O664" s="8" t="s">
        <v>3877</v>
      </c>
      <c r="P664" s="7"/>
      <c r="Q664" s="7" t="b">
        <f t="shared" si="64"/>
        <v>1</v>
      </c>
      <c r="R664" s="7"/>
      <c r="S664" s="11">
        <f t="shared" si="65"/>
        <v>0</v>
      </c>
      <c r="T664" s="9"/>
    </row>
    <row r="665" spans="1:20" hidden="1" x14ac:dyDescent="0.25">
      <c r="A665" s="7">
        <v>663</v>
      </c>
      <c r="B665" s="7" t="str">
        <f t="shared" si="60"/>
        <v>41508</v>
      </c>
      <c r="C665" s="9">
        <v>41508</v>
      </c>
      <c r="D665" s="9" t="s">
        <v>2580</v>
      </c>
      <c r="E665" s="9" t="s">
        <v>252</v>
      </c>
      <c r="F665" s="7" t="s">
        <v>141</v>
      </c>
      <c r="G665" s="46">
        <v>1.1499999999999999</v>
      </c>
      <c r="H665" s="11">
        <v>2</v>
      </c>
      <c r="I665" s="11">
        <v>2</v>
      </c>
      <c r="J665" s="11">
        <f>VLOOKUP(B665,'[1]Jan''24 (3)'!$G$4:$T$2414,14,0)</f>
        <v>2.2999999999999998</v>
      </c>
      <c r="K665" s="11">
        <f t="shared" si="61"/>
        <v>0.29999999999999982</v>
      </c>
      <c r="L665" s="11" t="b">
        <f t="shared" si="62"/>
        <v>0</v>
      </c>
      <c r="M665" s="11" t="b">
        <f t="shared" si="63"/>
        <v>0</v>
      </c>
      <c r="N665" s="8">
        <v>45318</v>
      </c>
      <c r="O665" s="8" t="s">
        <v>3877</v>
      </c>
      <c r="P665" s="7"/>
      <c r="Q665" s="7" t="b">
        <f t="shared" si="64"/>
        <v>1</v>
      </c>
      <c r="R665" s="7"/>
      <c r="S665" s="11">
        <f t="shared" si="65"/>
        <v>0</v>
      </c>
      <c r="T665" s="9"/>
    </row>
    <row r="666" spans="1:20" x14ac:dyDescent="0.25">
      <c r="A666" s="7">
        <v>664</v>
      </c>
      <c r="B666" s="7" t="str">
        <f t="shared" si="60"/>
        <v>023KRM0022</v>
      </c>
      <c r="C666" s="9" t="s">
        <v>645</v>
      </c>
      <c r="D666" s="202" t="s">
        <v>2580</v>
      </c>
      <c r="E666" s="9" t="s">
        <v>252</v>
      </c>
      <c r="F666" s="7" t="s">
        <v>141</v>
      </c>
      <c r="G666" s="46">
        <v>41.714285714285715</v>
      </c>
      <c r="H666" s="11">
        <v>3</v>
      </c>
      <c r="I666" s="11">
        <v>3</v>
      </c>
      <c r="J666" s="11">
        <f>VLOOKUP(B666,'[1]Jan''24 (3)'!$G$4:$T$2414,14,0)</f>
        <v>125.14285714285714</v>
      </c>
      <c r="K666" s="11">
        <f t="shared" si="61"/>
        <v>122.14285714285714</v>
      </c>
      <c r="L666" s="11" t="b">
        <f t="shared" si="62"/>
        <v>0</v>
      </c>
      <c r="M666" s="11" t="b">
        <f t="shared" si="63"/>
        <v>0</v>
      </c>
      <c r="N666" s="8">
        <v>45318</v>
      </c>
      <c r="O666" s="8" t="s">
        <v>3877</v>
      </c>
      <c r="P666" s="7"/>
      <c r="Q666" s="7" t="b">
        <f t="shared" si="64"/>
        <v>1</v>
      </c>
      <c r="R666" s="7"/>
      <c r="S666" s="11">
        <f t="shared" si="65"/>
        <v>0</v>
      </c>
      <c r="T666" s="9"/>
    </row>
    <row r="667" spans="1:20" x14ac:dyDescent="0.25">
      <c r="A667" s="7">
        <v>665</v>
      </c>
      <c r="B667" s="7" t="str">
        <f t="shared" si="60"/>
        <v>N1209-Z008</v>
      </c>
      <c r="C667" s="9" t="s">
        <v>646</v>
      </c>
      <c r="D667" s="202" t="s">
        <v>2581</v>
      </c>
      <c r="E667" s="9" t="s">
        <v>252</v>
      </c>
      <c r="F667" s="7" t="s">
        <v>141</v>
      </c>
      <c r="G667" s="46">
        <v>28.571428571428573</v>
      </c>
      <c r="H667" s="11">
        <v>1</v>
      </c>
      <c r="I667" s="11">
        <v>1</v>
      </c>
      <c r="J667" s="11">
        <f>VLOOKUP(B667,'[1]Jan''24 (3)'!$G$4:$T$2414,14,0)</f>
        <v>28.571428571428573</v>
      </c>
      <c r="K667" s="11">
        <f t="shared" si="61"/>
        <v>27.571428571428573</v>
      </c>
      <c r="L667" s="11" t="b">
        <f t="shared" si="62"/>
        <v>0</v>
      </c>
      <c r="M667" s="11" t="b">
        <f t="shared" si="63"/>
        <v>0</v>
      </c>
      <c r="N667" s="8">
        <v>45318</v>
      </c>
      <c r="O667" s="8" t="s">
        <v>3877</v>
      </c>
      <c r="P667" s="7"/>
      <c r="Q667" s="7" t="b">
        <f t="shared" si="64"/>
        <v>1</v>
      </c>
      <c r="R667" s="7"/>
      <c r="S667" s="11">
        <f t="shared" si="65"/>
        <v>0</v>
      </c>
      <c r="T667" s="9"/>
    </row>
    <row r="668" spans="1:20" x14ac:dyDescent="0.25">
      <c r="A668" s="7">
        <v>666</v>
      </c>
      <c r="B668" s="7" t="str">
        <f t="shared" si="60"/>
        <v>A0001-0127-L</v>
      </c>
      <c r="C668" s="9" t="s">
        <v>647</v>
      </c>
      <c r="D668" s="202" t="s">
        <v>2582</v>
      </c>
      <c r="E668" s="9" t="s">
        <v>252</v>
      </c>
      <c r="F668" s="7" t="s">
        <v>141</v>
      </c>
      <c r="G668" s="46">
        <v>21.035714285714285</v>
      </c>
      <c r="H668" s="11">
        <v>1</v>
      </c>
      <c r="I668" s="11">
        <v>1</v>
      </c>
      <c r="J668" s="11">
        <f>VLOOKUP(B668,'[1]Jan''24 (3)'!$G$4:$T$2414,14,0)</f>
        <v>21.035714285714285</v>
      </c>
      <c r="K668" s="11">
        <f t="shared" si="61"/>
        <v>20.035714285714285</v>
      </c>
      <c r="L668" s="11" t="b">
        <f t="shared" si="62"/>
        <v>0</v>
      </c>
      <c r="M668" s="11" t="b">
        <f t="shared" si="63"/>
        <v>0</v>
      </c>
      <c r="N668" s="8">
        <v>45322</v>
      </c>
      <c r="O668" s="8" t="s">
        <v>3873</v>
      </c>
      <c r="P668" s="7"/>
      <c r="Q668" s="7" t="b">
        <f t="shared" si="64"/>
        <v>1</v>
      </c>
      <c r="R668" s="7"/>
      <c r="S668" s="11">
        <f t="shared" si="65"/>
        <v>0</v>
      </c>
      <c r="T668" s="9"/>
    </row>
    <row r="669" spans="1:20" hidden="1" x14ac:dyDescent="0.25">
      <c r="A669" s="7">
        <v>667</v>
      </c>
      <c r="B669" s="7" t="str">
        <f t="shared" si="60"/>
        <v>99909-1025</v>
      </c>
      <c r="C669" s="9" t="s">
        <v>648</v>
      </c>
      <c r="D669" s="9" t="s">
        <v>2583</v>
      </c>
      <c r="E669" s="9" t="s">
        <v>252</v>
      </c>
      <c r="F669" s="7" t="s">
        <v>141</v>
      </c>
      <c r="G669" s="46">
        <v>5.9821428571428568</v>
      </c>
      <c r="H669" s="11">
        <v>2</v>
      </c>
      <c r="I669" s="11">
        <v>2</v>
      </c>
      <c r="J669" s="11">
        <f>VLOOKUP(B669,'[1]Jan''24 (3)'!$G$4:$T$2414,14,0)</f>
        <v>11.964285714285714</v>
      </c>
      <c r="K669" s="11">
        <f t="shared" si="61"/>
        <v>9.9642857142857135</v>
      </c>
      <c r="L669" s="11" t="b">
        <f t="shared" si="62"/>
        <v>0</v>
      </c>
      <c r="M669" s="11" t="b">
        <f t="shared" si="63"/>
        <v>0</v>
      </c>
      <c r="N669" s="8">
        <v>45318</v>
      </c>
      <c r="O669" s="8" t="s">
        <v>3877</v>
      </c>
      <c r="P669" s="7"/>
      <c r="Q669" s="7" t="b">
        <f t="shared" si="64"/>
        <v>1</v>
      </c>
      <c r="R669" s="7"/>
      <c r="S669" s="11">
        <f t="shared" si="65"/>
        <v>0</v>
      </c>
      <c r="T669" s="9"/>
    </row>
    <row r="670" spans="1:20" hidden="1" x14ac:dyDescent="0.25">
      <c r="A670" s="7">
        <v>668</v>
      </c>
      <c r="B670" s="7" t="str">
        <f t="shared" si="60"/>
        <v>49019-0022</v>
      </c>
      <c r="C670" s="9" t="s">
        <v>649</v>
      </c>
      <c r="D670" s="9" t="s">
        <v>2584</v>
      </c>
      <c r="E670" s="9" t="s">
        <v>252</v>
      </c>
      <c r="F670" s="7" t="s">
        <v>141</v>
      </c>
      <c r="G670" s="46">
        <v>8.44</v>
      </c>
      <c r="H670" s="11">
        <v>1</v>
      </c>
      <c r="I670" s="11">
        <v>1</v>
      </c>
      <c r="J670" s="11">
        <f>VLOOKUP(B670,'[1]Jan''24 (3)'!$G$4:$T$2414,14,0)</f>
        <v>8.44</v>
      </c>
      <c r="K670" s="11">
        <f t="shared" si="61"/>
        <v>7.4399999999999995</v>
      </c>
      <c r="L670" s="11" t="b">
        <f t="shared" si="62"/>
        <v>0</v>
      </c>
      <c r="M670" s="11" t="b">
        <f t="shared" si="63"/>
        <v>0</v>
      </c>
      <c r="N670" s="8">
        <v>45314</v>
      </c>
      <c r="O670" s="8" t="s">
        <v>3873</v>
      </c>
      <c r="P670" s="7"/>
      <c r="Q670" s="7" t="b">
        <f t="shared" si="64"/>
        <v>1</v>
      </c>
      <c r="R670" s="7"/>
      <c r="S670" s="11">
        <f t="shared" si="65"/>
        <v>0</v>
      </c>
      <c r="T670" s="9"/>
    </row>
    <row r="671" spans="1:20" hidden="1" x14ac:dyDescent="0.25">
      <c r="A671" s="7">
        <v>669</v>
      </c>
      <c r="B671" s="7" t="str">
        <f t="shared" si="60"/>
        <v>99994-0993</v>
      </c>
      <c r="C671" s="9" t="s">
        <v>650</v>
      </c>
      <c r="D671" s="9" t="s">
        <v>2585</v>
      </c>
      <c r="E671" s="9" t="s">
        <v>252</v>
      </c>
      <c r="F671" s="7" t="s">
        <v>141</v>
      </c>
      <c r="G671" s="46">
        <v>219.09</v>
      </c>
      <c r="H671" s="11">
        <v>1</v>
      </c>
      <c r="I671" s="11">
        <v>1</v>
      </c>
      <c r="J671" s="11">
        <f>VLOOKUP(B671,'[1]Jan''24 (3)'!$G$4:$T$2414,14,0)</f>
        <v>219.09</v>
      </c>
      <c r="K671" s="11">
        <f t="shared" si="61"/>
        <v>218.09</v>
      </c>
      <c r="L671" s="11" t="b">
        <f t="shared" si="62"/>
        <v>0</v>
      </c>
      <c r="M671" s="11" t="b">
        <f t="shared" si="63"/>
        <v>0</v>
      </c>
      <c r="N671" s="8">
        <v>45310</v>
      </c>
      <c r="O671" s="8" t="s">
        <v>3877</v>
      </c>
      <c r="P671" s="7"/>
      <c r="Q671" s="7" t="b">
        <f t="shared" si="64"/>
        <v>1</v>
      </c>
      <c r="R671" s="7"/>
      <c r="S671" s="11">
        <f t="shared" si="65"/>
        <v>0</v>
      </c>
      <c r="T671" s="9"/>
    </row>
    <row r="672" spans="1:20" hidden="1" x14ac:dyDescent="0.25">
      <c r="A672" s="7">
        <v>670</v>
      </c>
      <c r="B672" s="7" t="str">
        <f t="shared" si="60"/>
        <v>99994-0992</v>
      </c>
      <c r="C672" s="9" t="s">
        <v>651</v>
      </c>
      <c r="D672" s="9" t="s">
        <v>2586</v>
      </c>
      <c r="E672" s="9" t="s">
        <v>252</v>
      </c>
      <c r="F672" s="7" t="s">
        <v>141</v>
      </c>
      <c r="G672" s="46">
        <v>43.58</v>
      </c>
      <c r="H672" s="11">
        <v>1</v>
      </c>
      <c r="I672" s="11">
        <v>1</v>
      </c>
      <c r="J672" s="11">
        <f>VLOOKUP(B672,'[1]Jan''24 (3)'!$G$4:$T$2414,14,0)</f>
        <v>43.58</v>
      </c>
      <c r="K672" s="11">
        <f t="shared" si="61"/>
        <v>42.58</v>
      </c>
      <c r="L672" s="11" t="b">
        <f t="shared" si="62"/>
        <v>0</v>
      </c>
      <c r="M672" s="11" t="b">
        <f t="shared" si="63"/>
        <v>0</v>
      </c>
      <c r="N672" s="8">
        <v>45320</v>
      </c>
      <c r="O672" s="8" t="s">
        <v>3873</v>
      </c>
      <c r="P672" s="7"/>
      <c r="Q672" s="7" t="b">
        <f t="shared" si="64"/>
        <v>1</v>
      </c>
      <c r="R672" s="7"/>
      <c r="S672" s="11">
        <f t="shared" si="65"/>
        <v>0</v>
      </c>
      <c r="T672" s="9"/>
    </row>
    <row r="673" spans="1:20" hidden="1" x14ac:dyDescent="0.25">
      <c r="A673" s="7">
        <v>671</v>
      </c>
      <c r="B673" s="7" t="str">
        <f t="shared" si="60"/>
        <v>99994-0995</v>
      </c>
      <c r="C673" s="9" t="s">
        <v>652</v>
      </c>
      <c r="D673" s="9" t="s">
        <v>2587</v>
      </c>
      <c r="E673" s="9" t="s">
        <v>252</v>
      </c>
      <c r="F673" s="7" t="s">
        <v>141</v>
      </c>
      <c r="G673" s="46">
        <v>109.55</v>
      </c>
      <c r="H673" s="11">
        <v>1</v>
      </c>
      <c r="I673" s="11">
        <v>1</v>
      </c>
      <c r="J673" s="11">
        <f>VLOOKUP(B673,'[1]Jan''24 (3)'!$G$4:$T$2414,14,0)</f>
        <v>109.55</v>
      </c>
      <c r="K673" s="11">
        <f t="shared" si="61"/>
        <v>108.55</v>
      </c>
      <c r="L673" s="11" t="b">
        <f t="shared" si="62"/>
        <v>0</v>
      </c>
      <c r="M673" s="11" t="b">
        <f t="shared" si="63"/>
        <v>0</v>
      </c>
      <c r="N673" s="8">
        <v>45310</v>
      </c>
      <c r="O673" s="8" t="s">
        <v>3877</v>
      </c>
      <c r="P673" s="7"/>
      <c r="Q673" s="7" t="b">
        <f t="shared" si="64"/>
        <v>1</v>
      </c>
      <c r="R673" s="7"/>
      <c r="S673" s="11">
        <f t="shared" si="65"/>
        <v>0</v>
      </c>
      <c r="T673" s="9"/>
    </row>
    <row r="674" spans="1:20" hidden="1" x14ac:dyDescent="0.25">
      <c r="A674" s="7">
        <v>672</v>
      </c>
      <c r="B674" s="7" t="str">
        <f t="shared" si="60"/>
        <v>99994-0998</v>
      </c>
      <c r="C674" s="9" t="s">
        <v>653</v>
      </c>
      <c r="D674" s="9" t="s">
        <v>2588</v>
      </c>
      <c r="E674" s="9" t="s">
        <v>252</v>
      </c>
      <c r="F674" s="55" t="s">
        <v>242</v>
      </c>
      <c r="G674" s="46">
        <v>82.7</v>
      </c>
      <c r="H674" s="11">
        <v>1</v>
      </c>
      <c r="I674" s="11">
        <v>1</v>
      </c>
      <c r="J674" s="11">
        <f>VLOOKUP(B674,'[1]Jan''24 (3)'!$G$4:$T$2414,14,0)</f>
        <v>82.7</v>
      </c>
      <c r="K674" s="11">
        <f t="shared" si="61"/>
        <v>81.7</v>
      </c>
      <c r="L674" s="11" t="b">
        <f t="shared" si="62"/>
        <v>0</v>
      </c>
      <c r="M674" s="11" t="b">
        <f t="shared" si="63"/>
        <v>0</v>
      </c>
      <c r="N674" s="8">
        <v>45313</v>
      </c>
      <c r="O674" s="8" t="s">
        <v>3877</v>
      </c>
      <c r="P674" s="7"/>
      <c r="Q674" s="7" t="b">
        <f t="shared" si="64"/>
        <v>1</v>
      </c>
      <c r="R674" s="7"/>
      <c r="S674" s="11">
        <f t="shared" si="65"/>
        <v>0</v>
      </c>
      <c r="T674" s="9"/>
    </row>
    <row r="675" spans="1:20" hidden="1" x14ac:dyDescent="0.25">
      <c r="A675" s="7">
        <v>673</v>
      </c>
      <c r="B675" s="7" t="str">
        <f t="shared" si="60"/>
        <v>99994-1000</v>
      </c>
      <c r="C675" s="9" t="s">
        <v>654</v>
      </c>
      <c r="D675" s="9" t="s">
        <v>2589</v>
      </c>
      <c r="E675" s="9" t="s">
        <v>252</v>
      </c>
      <c r="F675" s="7" t="s">
        <v>141</v>
      </c>
      <c r="G675" s="46">
        <v>0.63719999999999988</v>
      </c>
      <c r="H675" s="11">
        <v>2</v>
      </c>
      <c r="I675" s="11">
        <f>1+1</f>
        <v>2</v>
      </c>
      <c r="J675" s="11">
        <f>VLOOKUP(B675,'[1]Jan''24 (3)'!$G$4:$T$2414,14,0)</f>
        <v>1.2743999999999998</v>
      </c>
      <c r="K675" s="11">
        <f t="shared" si="61"/>
        <v>-0.72560000000000024</v>
      </c>
      <c r="L675" s="11" t="b">
        <f t="shared" si="62"/>
        <v>0</v>
      </c>
      <c r="M675" s="11" t="b">
        <f t="shared" si="63"/>
        <v>0</v>
      </c>
      <c r="N675" s="8">
        <v>45320</v>
      </c>
      <c r="O675" s="8" t="s">
        <v>3873</v>
      </c>
      <c r="P675" s="7"/>
      <c r="Q675" s="7" t="b">
        <f t="shared" si="64"/>
        <v>1</v>
      </c>
      <c r="R675" s="7"/>
      <c r="S675" s="11">
        <f t="shared" si="65"/>
        <v>0</v>
      </c>
      <c r="T675" s="9"/>
    </row>
    <row r="676" spans="1:20" hidden="1" x14ac:dyDescent="0.25">
      <c r="A676" s="7">
        <v>674</v>
      </c>
      <c r="B676" s="7" t="str">
        <f t="shared" si="60"/>
        <v>99994-0996</v>
      </c>
      <c r="C676" s="9" t="s">
        <v>655</v>
      </c>
      <c r="D676" s="9" t="s">
        <v>2590</v>
      </c>
      <c r="E676" s="9" t="s">
        <v>252</v>
      </c>
      <c r="F676" s="7" t="s">
        <v>141</v>
      </c>
      <c r="G676" s="46">
        <v>4.9290000000000003</v>
      </c>
      <c r="H676" s="11">
        <v>2</v>
      </c>
      <c r="I676" s="11">
        <v>2</v>
      </c>
      <c r="J676" s="11">
        <f>VLOOKUP(B676,'[1]Jan''24 (3)'!$G$4:$T$2414,14,0)</f>
        <v>9.8580000000000005</v>
      </c>
      <c r="K676" s="11">
        <f t="shared" si="61"/>
        <v>7.8580000000000005</v>
      </c>
      <c r="L676" s="11" t="b">
        <f t="shared" si="62"/>
        <v>0</v>
      </c>
      <c r="M676" s="11" t="b">
        <f t="shared" si="63"/>
        <v>0</v>
      </c>
      <c r="N676" s="8">
        <v>45315</v>
      </c>
      <c r="O676" s="8" t="s">
        <v>3877</v>
      </c>
      <c r="P676" s="7"/>
      <c r="Q676" s="7" t="b">
        <f t="shared" si="64"/>
        <v>1</v>
      </c>
      <c r="R676" s="7"/>
      <c r="S676" s="11">
        <f t="shared" si="65"/>
        <v>0</v>
      </c>
      <c r="T676" s="9"/>
    </row>
    <row r="677" spans="1:20" hidden="1" x14ac:dyDescent="0.25">
      <c r="A677" s="7">
        <v>675</v>
      </c>
      <c r="B677" s="7" t="str">
        <f t="shared" si="60"/>
        <v>99994-1004</v>
      </c>
      <c r="C677" s="9" t="s">
        <v>656</v>
      </c>
      <c r="D677" s="9" t="s">
        <v>2591</v>
      </c>
      <c r="E677" s="9" t="s">
        <v>252</v>
      </c>
      <c r="F677" s="7" t="s">
        <v>141</v>
      </c>
      <c r="G677" s="46">
        <v>0.17970000000000003</v>
      </c>
      <c r="H677" s="11">
        <v>2</v>
      </c>
      <c r="I677" s="11">
        <v>2</v>
      </c>
      <c r="J677" s="11">
        <f>VLOOKUP(B677,'[1]Jan''24 (3)'!$G$4:$T$2414,14,0)</f>
        <v>0.35940000000000005</v>
      </c>
      <c r="K677" s="11">
        <f t="shared" si="61"/>
        <v>-1.6406000000000001</v>
      </c>
      <c r="L677" s="11" t="b">
        <f t="shared" si="62"/>
        <v>0</v>
      </c>
      <c r="M677" s="11" t="b">
        <f t="shared" si="63"/>
        <v>0</v>
      </c>
      <c r="N677" s="8">
        <v>45313</v>
      </c>
      <c r="O677" s="8" t="s">
        <v>3877</v>
      </c>
      <c r="P677" s="7"/>
      <c r="Q677" s="7" t="b">
        <f t="shared" si="64"/>
        <v>1</v>
      </c>
      <c r="R677" s="7"/>
      <c r="S677" s="11">
        <f t="shared" si="65"/>
        <v>0</v>
      </c>
      <c r="T677" s="9"/>
    </row>
    <row r="678" spans="1:20" hidden="1" x14ac:dyDescent="0.25">
      <c r="A678" s="7">
        <v>676</v>
      </c>
      <c r="B678" s="7" t="str">
        <f t="shared" si="60"/>
        <v>99994-0997</v>
      </c>
      <c r="C678" s="9" t="s">
        <v>657</v>
      </c>
      <c r="D678" s="9" t="s">
        <v>2592</v>
      </c>
      <c r="E678" s="9" t="s">
        <v>252</v>
      </c>
      <c r="F678" s="7" t="s">
        <v>141</v>
      </c>
      <c r="G678" s="46">
        <v>0.97170000000000001</v>
      </c>
      <c r="H678" s="11">
        <v>2</v>
      </c>
      <c r="I678" s="11">
        <v>2</v>
      </c>
      <c r="J678" s="11">
        <f>VLOOKUP(B678,'[1]Jan''24 (3)'!$G$4:$T$2414,14,0)</f>
        <v>1.9434</v>
      </c>
      <c r="K678" s="11">
        <f t="shared" si="61"/>
        <v>-5.6599999999999984E-2</v>
      </c>
      <c r="L678" s="11" t="b">
        <f t="shared" si="62"/>
        <v>0</v>
      </c>
      <c r="M678" s="11" t="b">
        <f t="shared" si="63"/>
        <v>0</v>
      </c>
      <c r="N678" s="8">
        <v>45313</v>
      </c>
      <c r="O678" s="8" t="s">
        <v>3877</v>
      </c>
      <c r="P678" s="7"/>
      <c r="Q678" s="7" t="b">
        <f t="shared" si="64"/>
        <v>1</v>
      </c>
      <c r="R678" s="7"/>
      <c r="S678" s="11">
        <f t="shared" si="65"/>
        <v>0</v>
      </c>
      <c r="T678" s="9"/>
    </row>
    <row r="679" spans="1:20" hidden="1" x14ac:dyDescent="0.25">
      <c r="A679" s="7">
        <v>677</v>
      </c>
      <c r="B679" s="7" t="str">
        <f t="shared" si="60"/>
        <v>99994-0994</v>
      </c>
      <c r="C679" s="9" t="s">
        <v>658</v>
      </c>
      <c r="D679" s="9" t="s">
        <v>2593</v>
      </c>
      <c r="E679" s="9" t="s">
        <v>252</v>
      </c>
      <c r="F679" s="7" t="s">
        <v>141</v>
      </c>
      <c r="G679" s="46">
        <v>2.4329999999999998</v>
      </c>
      <c r="H679" s="11">
        <v>2</v>
      </c>
      <c r="I679" s="11">
        <f>1+1</f>
        <v>2</v>
      </c>
      <c r="J679" s="11">
        <f>VLOOKUP(B679,'[1]Jan''24 (3)'!$G$4:$T$2414,14,0)</f>
        <v>4.8659999999999997</v>
      </c>
      <c r="K679" s="11">
        <f t="shared" si="61"/>
        <v>2.8659999999999997</v>
      </c>
      <c r="L679" s="11" t="b">
        <f t="shared" si="62"/>
        <v>0</v>
      </c>
      <c r="M679" s="11" t="b">
        <f t="shared" si="63"/>
        <v>0</v>
      </c>
      <c r="N679" s="8">
        <v>45324</v>
      </c>
      <c r="O679" s="8" t="s">
        <v>3873</v>
      </c>
      <c r="P679" s="7"/>
      <c r="Q679" s="7" t="b">
        <f t="shared" si="64"/>
        <v>1</v>
      </c>
      <c r="R679" s="7"/>
      <c r="S679" s="11">
        <f t="shared" si="65"/>
        <v>0</v>
      </c>
      <c r="T679" s="9"/>
    </row>
    <row r="680" spans="1:20" hidden="1" x14ac:dyDescent="0.25">
      <c r="A680" s="7">
        <v>678</v>
      </c>
      <c r="B680" s="7" t="str">
        <f t="shared" si="60"/>
        <v>K26012-3721</v>
      </c>
      <c r="C680" s="9" t="s">
        <v>659</v>
      </c>
      <c r="D680" s="9" t="s">
        <v>2594</v>
      </c>
      <c r="E680" s="9" t="s">
        <v>252</v>
      </c>
      <c r="F680" s="7" t="s">
        <v>141</v>
      </c>
      <c r="G680" s="46">
        <v>58.39</v>
      </c>
      <c r="H680" s="11">
        <v>1</v>
      </c>
      <c r="I680" s="11">
        <v>1</v>
      </c>
      <c r="J680" s="11">
        <f>VLOOKUP(B680,'[1]Jan''24 (3)'!$G$4:$T$2414,14,0)</f>
        <v>58.39</v>
      </c>
      <c r="K680" s="11">
        <f t="shared" si="61"/>
        <v>57.39</v>
      </c>
      <c r="L680" s="11" t="b">
        <f t="shared" si="62"/>
        <v>0</v>
      </c>
      <c r="M680" s="11" t="b">
        <f t="shared" si="63"/>
        <v>0</v>
      </c>
      <c r="N680" s="8">
        <v>45316</v>
      </c>
      <c r="O680" s="8" t="s">
        <v>3877</v>
      </c>
      <c r="P680" s="7"/>
      <c r="Q680" s="7" t="b">
        <f t="shared" si="64"/>
        <v>1</v>
      </c>
      <c r="R680" s="7"/>
      <c r="S680" s="11">
        <f t="shared" si="65"/>
        <v>0</v>
      </c>
      <c r="T680" s="9"/>
    </row>
    <row r="681" spans="1:20" hidden="1" x14ac:dyDescent="0.25">
      <c r="A681" s="7">
        <v>679</v>
      </c>
      <c r="B681" s="7" t="str">
        <f t="shared" si="60"/>
        <v>35019-0566</v>
      </c>
      <c r="C681" s="9" t="s">
        <v>660</v>
      </c>
      <c r="D681" s="9" t="s">
        <v>2595</v>
      </c>
      <c r="E681" s="9" t="s">
        <v>252</v>
      </c>
      <c r="F681" s="7" t="s">
        <v>141</v>
      </c>
      <c r="G681" s="46">
        <v>0.42785714285714288</v>
      </c>
      <c r="H681" s="11">
        <v>2</v>
      </c>
      <c r="I681" s="11">
        <v>2</v>
      </c>
      <c r="J681" s="11">
        <f>VLOOKUP(B681,'[1]Jan''24 (3)'!$G$4:$T$2414,14,0)</f>
        <v>0.85571428571428576</v>
      </c>
      <c r="K681" s="11">
        <f t="shared" si="61"/>
        <v>-1.1442857142857141</v>
      </c>
      <c r="L681" s="11" t="b">
        <f t="shared" si="62"/>
        <v>0</v>
      </c>
      <c r="M681" s="11" t="b">
        <f t="shared" si="63"/>
        <v>0</v>
      </c>
      <c r="N681" s="8">
        <v>45316</v>
      </c>
      <c r="O681" s="8" t="s">
        <v>3877</v>
      </c>
      <c r="P681" s="7"/>
      <c r="Q681" s="7" t="b">
        <f t="shared" si="64"/>
        <v>1</v>
      </c>
      <c r="R681" s="7"/>
      <c r="S681" s="11">
        <f t="shared" si="65"/>
        <v>0</v>
      </c>
      <c r="T681" s="9"/>
    </row>
    <row r="682" spans="1:20" hidden="1" x14ac:dyDescent="0.25">
      <c r="A682" s="7">
        <v>680</v>
      </c>
      <c r="B682" s="7" t="str">
        <f t="shared" si="60"/>
        <v>59502-0050</v>
      </c>
      <c r="C682" s="9" t="s">
        <v>661</v>
      </c>
      <c r="D682" s="9" t="s">
        <v>2596</v>
      </c>
      <c r="E682" s="9" t="s">
        <v>252</v>
      </c>
      <c r="F682" s="7" t="s">
        <v>141</v>
      </c>
      <c r="G682" s="46">
        <v>101.84885714285714</v>
      </c>
      <c r="H682" s="11">
        <v>5</v>
      </c>
      <c r="I682" s="11">
        <f>3+2</f>
        <v>5</v>
      </c>
      <c r="J682" s="11">
        <f>VLOOKUP(B682,'[1]Jan''24 (3)'!$G$4:$T$2414,14,0)</f>
        <v>509.2442857142857</v>
      </c>
      <c r="K682" s="11">
        <f t="shared" si="61"/>
        <v>504.2442857142857</v>
      </c>
      <c r="L682" s="11" t="b">
        <f t="shared" si="62"/>
        <v>0</v>
      </c>
      <c r="M682" s="11" t="b">
        <f t="shared" si="63"/>
        <v>0</v>
      </c>
      <c r="N682" s="8">
        <v>45317</v>
      </c>
      <c r="O682" s="8" t="s">
        <v>3873</v>
      </c>
      <c r="P682" s="7"/>
      <c r="Q682" s="7" t="b">
        <f t="shared" si="64"/>
        <v>1</v>
      </c>
      <c r="R682" s="7"/>
      <c r="S682" s="11">
        <f t="shared" si="65"/>
        <v>0</v>
      </c>
      <c r="T682" s="9"/>
    </row>
    <row r="683" spans="1:20" hidden="1" x14ac:dyDescent="0.25">
      <c r="A683" s="7">
        <v>681</v>
      </c>
      <c r="B683" s="7" t="str">
        <f t="shared" si="60"/>
        <v>41025-0118</v>
      </c>
      <c r="C683" s="9" t="s">
        <v>662</v>
      </c>
      <c r="D683" s="9" t="s">
        <v>2597</v>
      </c>
      <c r="E683" s="9" t="s">
        <v>252</v>
      </c>
      <c r="F683" s="7" t="s">
        <v>141</v>
      </c>
      <c r="G683" s="46">
        <v>16.76642857142857</v>
      </c>
      <c r="H683" s="11">
        <v>1</v>
      </c>
      <c r="I683" s="11">
        <v>1</v>
      </c>
      <c r="J683" s="11">
        <f>VLOOKUP(B683,'[1]Jan''24 (3)'!$G$4:$T$2414,14,0)</f>
        <v>16.76642857142857</v>
      </c>
      <c r="K683" s="11">
        <f t="shared" si="61"/>
        <v>15.76642857142857</v>
      </c>
      <c r="L683" s="11" t="b">
        <f t="shared" si="62"/>
        <v>0</v>
      </c>
      <c r="M683" s="11" t="b">
        <f t="shared" si="63"/>
        <v>0</v>
      </c>
      <c r="N683" s="8">
        <v>45316</v>
      </c>
      <c r="O683" s="8" t="s">
        <v>3877</v>
      </c>
      <c r="P683" s="7"/>
      <c r="Q683" s="7" t="b">
        <f t="shared" si="64"/>
        <v>1</v>
      </c>
      <c r="R683" s="7"/>
      <c r="S683" s="11">
        <f t="shared" si="65"/>
        <v>0</v>
      </c>
      <c r="T683" s="9"/>
    </row>
    <row r="684" spans="1:20" hidden="1" x14ac:dyDescent="0.25">
      <c r="A684" s="7">
        <v>682</v>
      </c>
      <c r="B684" s="7" t="str">
        <f t="shared" si="60"/>
        <v>13095-0561</v>
      </c>
      <c r="C684" s="9" t="s">
        <v>663</v>
      </c>
      <c r="D684" s="9" t="s">
        <v>2598</v>
      </c>
      <c r="E684" s="9" t="s">
        <v>252</v>
      </c>
      <c r="F684" s="7" t="s">
        <v>141</v>
      </c>
      <c r="G684" s="46">
        <v>60.829428571428579</v>
      </c>
      <c r="H684" s="11">
        <v>4</v>
      </c>
      <c r="I684" s="11">
        <f>1+3</f>
        <v>4</v>
      </c>
      <c r="J684" s="11">
        <f>VLOOKUP(B684,'[1]Jan''24 (3)'!$G$4:$T$2414,14,0)</f>
        <v>243.31771428571432</v>
      </c>
      <c r="K684" s="11">
        <f t="shared" si="61"/>
        <v>239.31771428571432</v>
      </c>
      <c r="L684" s="11" t="b">
        <f t="shared" si="62"/>
        <v>0</v>
      </c>
      <c r="M684" s="11" t="b">
        <f t="shared" si="63"/>
        <v>0</v>
      </c>
      <c r="N684" s="8">
        <v>45317</v>
      </c>
      <c r="O684" s="8" t="s">
        <v>3873</v>
      </c>
      <c r="P684" s="7"/>
      <c r="Q684" s="7" t="b">
        <f t="shared" si="64"/>
        <v>1</v>
      </c>
      <c r="R684" s="7"/>
      <c r="S684" s="11">
        <f t="shared" si="65"/>
        <v>0</v>
      </c>
      <c r="T684" s="9"/>
    </row>
    <row r="685" spans="1:20" hidden="1" x14ac:dyDescent="0.25">
      <c r="A685" s="7">
        <v>683</v>
      </c>
      <c r="B685" s="7" t="str">
        <f t="shared" si="60"/>
        <v>13088-0557</v>
      </c>
      <c r="C685" s="9" t="s">
        <v>664</v>
      </c>
      <c r="D685" s="9" t="s">
        <v>2599</v>
      </c>
      <c r="E685" s="9" t="s">
        <v>252</v>
      </c>
      <c r="F685" s="7" t="s">
        <v>141</v>
      </c>
      <c r="G685" s="46">
        <v>3.42</v>
      </c>
      <c r="H685" s="11">
        <v>16</v>
      </c>
      <c r="I685" s="11">
        <v>16</v>
      </c>
      <c r="J685" s="11">
        <f>VLOOKUP(B685,'[1]Jan''24 (3)'!$G$4:$T$2414,14,0)</f>
        <v>54.72</v>
      </c>
      <c r="K685" s="11">
        <f t="shared" si="61"/>
        <v>38.72</v>
      </c>
      <c r="L685" s="11" t="b">
        <f t="shared" si="62"/>
        <v>0</v>
      </c>
      <c r="M685" s="11" t="b">
        <f t="shared" si="63"/>
        <v>0</v>
      </c>
      <c r="N685" s="8">
        <v>45313</v>
      </c>
      <c r="O685" s="8" t="s">
        <v>3877</v>
      </c>
      <c r="P685" s="7"/>
      <c r="Q685" s="7" t="b">
        <f t="shared" si="64"/>
        <v>1</v>
      </c>
      <c r="R685" s="7"/>
      <c r="S685" s="11">
        <f t="shared" si="65"/>
        <v>0</v>
      </c>
      <c r="T685" s="9"/>
    </row>
    <row r="686" spans="1:20" hidden="1" x14ac:dyDescent="0.25">
      <c r="A686" s="7">
        <v>684</v>
      </c>
      <c r="B686" s="7" t="str">
        <f t="shared" si="60"/>
        <v>41022-0029</v>
      </c>
      <c r="C686" s="9" t="s">
        <v>665</v>
      </c>
      <c r="D686" s="9" t="s">
        <v>2600</v>
      </c>
      <c r="E686" s="9" t="s">
        <v>252</v>
      </c>
      <c r="F686" s="7" t="s">
        <v>141</v>
      </c>
      <c r="G686" s="46">
        <v>5</v>
      </c>
      <c r="H686" s="11">
        <v>17</v>
      </c>
      <c r="I686" s="11">
        <f>16+1</f>
        <v>17</v>
      </c>
      <c r="J686" s="11">
        <f>VLOOKUP(B686,'[1]Jan''24 (3)'!$G$4:$T$2414,14,0)</f>
        <v>85</v>
      </c>
      <c r="K686" s="11">
        <f t="shared" si="61"/>
        <v>68</v>
      </c>
      <c r="L686" s="11" t="b">
        <f t="shared" si="62"/>
        <v>0</v>
      </c>
      <c r="M686" s="11" t="b">
        <f t="shared" si="63"/>
        <v>0</v>
      </c>
      <c r="N686" s="8">
        <v>45324</v>
      </c>
      <c r="O686" s="8" t="s">
        <v>3873</v>
      </c>
      <c r="P686" s="7"/>
      <c r="Q686" s="7" t="b">
        <f t="shared" si="64"/>
        <v>1</v>
      </c>
      <c r="R686" s="7"/>
      <c r="S686" s="11">
        <f t="shared" si="65"/>
        <v>0</v>
      </c>
      <c r="T686" s="9"/>
    </row>
    <row r="687" spans="1:20" hidden="1" x14ac:dyDescent="0.25">
      <c r="A687" s="7">
        <v>685</v>
      </c>
      <c r="B687" s="7" t="str">
        <f t="shared" si="60"/>
        <v>45014-0534-458</v>
      </c>
      <c r="C687" s="9" t="s">
        <v>666</v>
      </c>
      <c r="D687" s="9" t="s">
        <v>2601</v>
      </c>
      <c r="E687" s="9" t="s">
        <v>252</v>
      </c>
      <c r="F687" s="7" t="s">
        <v>141</v>
      </c>
      <c r="G687" s="46">
        <v>161.9217142857143</v>
      </c>
      <c r="H687" s="11">
        <v>13</v>
      </c>
      <c r="I687" s="11">
        <v>13</v>
      </c>
      <c r="J687" s="11">
        <f>VLOOKUP(B687,'[1]Jan''24 (3)'!$G$4:$T$2414,14,0)</f>
        <v>2104.9822857142858</v>
      </c>
      <c r="K687" s="11">
        <f t="shared" si="61"/>
        <v>2091.9822857142858</v>
      </c>
      <c r="L687" s="11" t="b">
        <f t="shared" si="62"/>
        <v>0</v>
      </c>
      <c r="M687" s="11" t="b">
        <f t="shared" si="63"/>
        <v>0</v>
      </c>
      <c r="N687" s="8">
        <v>45314</v>
      </c>
      <c r="O687" s="8" t="s">
        <v>3877</v>
      </c>
      <c r="P687" s="7"/>
      <c r="Q687" s="7" t="b">
        <f t="shared" si="64"/>
        <v>1</v>
      </c>
      <c r="R687" s="7"/>
      <c r="S687" s="11">
        <f t="shared" si="65"/>
        <v>0</v>
      </c>
      <c r="T687" s="9"/>
    </row>
    <row r="688" spans="1:20" hidden="1" x14ac:dyDescent="0.25">
      <c r="A688" s="7">
        <v>686</v>
      </c>
      <c r="B688" s="7" t="str">
        <f t="shared" si="60"/>
        <v>27045-5383</v>
      </c>
      <c r="C688" s="9" t="s">
        <v>667</v>
      </c>
      <c r="D688" s="9" t="s">
        <v>2602</v>
      </c>
      <c r="E688" s="9" t="s">
        <v>252</v>
      </c>
      <c r="F688" s="7" t="s">
        <v>141</v>
      </c>
      <c r="G688" s="46">
        <v>59.499714285714276</v>
      </c>
      <c r="H688" s="11">
        <v>1</v>
      </c>
      <c r="I688" s="11">
        <v>1</v>
      </c>
      <c r="J688" s="11">
        <f>VLOOKUP(B688,'[1]Jan''24 (3)'!$G$4:$T$2414,14,0)</f>
        <v>59.499714285714276</v>
      </c>
      <c r="K688" s="11">
        <f t="shared" si="61"/>
        <v>58.499714285714276</v>
      </c>
      <c r="L688" s="11" t="b">
        <f t="shared" si="62"/>
        <v>0</v>
      </c>
      <c r="M688" s="11" t="b">
        <f t="shared" si="63"/>
        <v>0</v>
      </c>
      <c r="N688" s="8">
        <v>45313</v>
      </c>
      <c r="O688" s="8" t="s">
        <v>3877</v>
      </c>
      <c r="P688" s="7"/>
      <c r="Q688" s="7" t="b">
        <f t="shared" si="64"/>
        <v>1</v>
      </c>
      <c r="R688" s="7"/>
      <c r="S688" s="11">
        <f t="shared" si="65"/>
        <v>0</v>
      </c>
      <c r="T688" s="9"/>
    </row>
    <row r="689" spans="1:20" hidden="1" x14ac:dyDescent="0.25">
      <c r="A689" s="7">
        <v>687</v>
      </c>
      <c r="B689" s="7" t="str">
        <f t="shared" si="60"/>
        <v>92152-0643</v>
      </c>
      <c r="C689" s="9" t="s">
        <v>668</v>
      </c>
      <c r="D689" s="9" t="s">
        <v>2603</v>
      </c>
      <c r="E689" s="9" t="s">
        <v>252</v>
      </c>
      <c r="F689" s="7" t="s">
        <v>141</v>
      </c>
      <c r="G689" s="46">
        <v>0.68799999999999994</v>
      </c>
      <c r="H689" s="11">
        <v>40</v>
      </c>
      <c r="I689" s="11">
        <v>40</v>
      </c>
      <c r="J689" s="11">
        <f>VLOOKUP(B689,'[1]Jan''24 (3)'!$G$4:$T$2414,14,0)</f>
        <v>27.519999999999996</v>
      </c>
      <c r="K689" s="11">
        <f t="shared" si="61"/>
        <v>-12.480000000000004</v>
      </c>
      <c r="L689" s="11" t="b">
        <f t="shared" si="62"/>
        <v>0</v>
      </c>
      <c r="M689" s="11" t="b">
        <f t="shared" si="63"/>
        <v>0</v>
      </c>
      <c r="N689" s="8">
        <v>45314</v>
      </c>
      <c r="O689" s="8" t="s">
        <v>3877</v>
      </c>
      <c r="P689" s="7"/>
      <c r="Q689" s="7" t="b">
        <f t="shared" si="64"/>
        <v>1</v>
      </c>
      <c r="R689" s="7"/>
      <c r="S689" s="11">
        <f t="shared" si="65"/>
        <v>0</v>
      </c>
      <c r="T689" s="9"/>
    </row>
    <row r="690" spans="1:20" hidden="1" x14ac:dyDescent="0.25">
      <c r="A690" s="7">
        <v>688</v>
      </c>
      <c r="B690" s="7" t="str">
        <f t="shared" si="60"/>
        <v>92049-1524</v>
      </c>
      <c r="C690" s="9" t="s">
        <v>669</v>
      </c>
      <c r="D690" s="9" t="s">
        <v>2604</v>
      </c>
      <c r="E690" s="9" t="s">
        <v>252</v>
      </c>
      <c r="F690" s="7" t="s">
        <v>141</v>
      </c>
      <c r="G690" s="46">
        <v>4.448142857142857</v>
      </c>
      <c r="H690" s="11">
        <v>19</v>
      </c>
      <c r="I690" s="11">
        <f>18+1</f>
        <v>19</v>
      </c>
      <c r="J690" s="11">
        <f>VLOOKUP(B690,'[1]Jan''24 (3)'!$G$4:$T$2414,14,0)</f>
        <v>84.514714285714277</v>
      </c>
      <c r="K690" s="11">
        <f t="shared" si="61"/>
        <v>65.514714285714277</v>
      </c>
      <c r="L690" s="11" t="b">
        <f t="shared" si="62"/>
        <v>0</v>
      </c>
      <c r="M690" s="11" t="b">
        <f t="shared" si="63"/>
        <v>0</v>
      </c>
      <c r="N690" s="8">
        <v>45323</v>
      </c>
      <c r="O690" s="8" t="s">
        <v>3877</v>
      </c>
      <c r="P690" s="7"/>
      <c r="Q690" s="7" t="b">
        <f t="shared" si="64"/>
        <v>1</v>
      </c>
      <c r="R690" s="7"/>
      <c r="S690" s="11">
        <f t="shared" si="65"/>
        <v>0</v>
      </c>
      <c r="T690" s="9"/>
    </row>
    <row r="691" spans="1:20" hidden="1" x14ac:dyDescent="0.25">
      <c r="A691" s="7">
        <v>689</v>
      </c>
      <c r="B691" s="7" t="str">
        <f t="shared" si="60"/>
        <v>92116-1065</v>
      </c>
      <c r="C691" s="9" t="s">
        <v>670</v>
      </c>
      <c r="D691" s="9" t="s">
        <v>2605</v>
      </c>
      <c r="E691" s="9" t="s">
        <v>252</v>
      </c>
      <c r="F691" s="7" t="s">
        <v>141</v>
      </c>
      <c r="G691" s="46">
        <v>16.451250000000002</v>
      </c>
      <c r="H691" s="11">
        <v>3</v>
      </c>
      <c r="I691" s="11">
        <v>3</v>
      </c>
      <c r="J691" s="11">
        <f>VLOOKUP(B691,'[1]Jan''24 (3)'!$G$4:$T$2414,14,0)</f>
        <v>49.353750000000005</v>
      </c>
      <c r="K691" s="11">
        <f t="shared" si="61"/>
        <v>46.353750000000005</v>
      </c>
      <c r="L691" s="11" t="b">
        <f t="shared" si="62"/>
        <v>0</v>
      </c>
      <c r="M691" s="11" t="b">
        <f t="shared" si="63"/>
        <v>0</v>
      </c>
      <c r="N691" s="8">
        <v>45314</v>
      </c>
      <c r="O691" s="8" t="s">
        <v>3877</v>
      </c>
      <c r="P691" s="7"/>
      <c r="Q691" s="7" t="b">
        <f t="shared" si="64"/>
        <v>1</v>
      </c>
      <c r="R691" s="7"/>
      <c r="S691" s="11">
        <f t="shared" si="65"/>
        <v>0</v>
      </c>
      <c r="T691" s="9"/>
    </row>
    <row r="692" spans="1:20" hidden="1" x14ac:dyDescent="0.25">
      <c r="A692" s="7">
        <v>690</v>
      </c>
      <c r="B692" s="7" t="str">
        <f t="shared" si="60"/>
        <v>33040-0035</v>
      </c>
      <c r="C692" s="9" t="s">
        <v>671</v>
      </c>
      <c r="D692" s="9" t="s">
        <v>2606</v>
      </c>
      <c r="E692" s="9" t="s">
        <v>252</v>
      </c>
      <c r="F692" s="7" t="s">
        <v>141</v>
      </c>
      <c r="G692" s="46">
        <v>1.7884285714285715</v>
      </c>
      <c r="H692" s="11">
        <v>9</v>
      </c>
      <c r="I692" s="11">
        <f>3+6</f>
        <v>9</v>
      </c>
      <c r="J692" s="11">
        <f>VLOOKUP(B692,'[1]Jan''24 (3)'!$G$4:$T$2414,14,0)</f>
        <v>16.095857142857142</v>
      </c>
      <c r="K692" s="11">
        <f t="shared" si="61"/>
        <v>7.0958571428571418</v>
      </c>
      <c r="L692" s="11" t="b">
        <f t="shared" si="62"/>
        <v>0</v>
      </c>
      <c r="M692" s="11" t="b">
        <f t="shared" si="63"/>
        <v>0</v>
      </c>
      <c r="N692" s="8">
        <v>45314</v>
      </c>
      <c r="O692" s="8" t="s">
        <v>3873</v>
      </c>
      <c r="P692" s="7"/>
      <c r="Q692" s="7" t="b">
        <f t="shared" si="64"/>
        <v>1</v>
      </c>
      <c r="R692" s="7"/>
      <c r="S692" s="11">
        <f t="shared" si="65"/>
        <v>0</v>
      </c>
      <c r="T692" s="9"/>
    </row>
    <row r="693" spans="1:20" hidden="1" x14ac:dyDescent="0.25">
      <c r="A693" s="7">
        <v>691</v>
      </c>
      <c r="B693" s="7" t="str">
        <f t="shared" si="60"/>
        <v>33040-1162</v>
      </c>
      <c r="C693" s="9" t="s">
        <v>672</v>
      </c>
      <c r="D693" s="9" t="s">
        <v>2606</v>
      </c>
      <c r="E693" s="9" t="s">
        <v>252</v>
      </c>
      <c r="F693" s="7" t="s">
        <v>141</v>
      </c>
      <c r="G693" s="46">
        <v>0.57999999999999996</v>
      </c>
      <c r="H693" s="11">
        <v>10</v>
      </c>
      <c r="I693" s="11">
        <f>5+5</f>
        <v>10</v>
      </c>
      <c r="J693" s="11">
        <f>VLOOKUP(B693,'[1]Jan''24 (3)'!$G$4:$T$2414,14,0)</f>
        <v>5.8</v>
      </c>
      <c r="K693" s="11">
        <f t="shared" si="61"/>
        <v>-4.2</v>
      </c>
      <c r="L693" s="11" t="b">
        <f t="shared" si="62"/>
        <v>0</v>
      </c>
      <c r="M693" s="11" t="b">
        <f t="shared" si="63"/>
        <v>0</v>
      </c>
      <c r="N693" s="8">
        <v>45316</v>
      </c>
      <c r="O693" s="8" t="s">
        <v>3873</v>
      </c>
      <c r="P693" s="7"/>
      <c r="Q693" s="7" t="b">
        <f t="shared" si="64"/>
        <v>1</v>
      </c>
      <c r="R693" s="7"/>
      <c r="S693" s="11">
        <f t="shared" si="65"/>
        <v>0</v>
      </c>
      <c r="T693" s="9"/>
    </row>
    <row r="694" spans="1:20" hidden="1" x14ac:dyDescent="0.25">
      <c r="A694" s="7">
        <v>692</v>
      </c>
      <c r="B694" s="7" t="str">
        <f t="shared" si="60"/>
        <v>11010-0189</v>
      </c>
      <c r="C694" s="9" t="s">
        <v>673</v>
      </c>
      <c r="D694" s="9" t="s">
        <v>2607</v>
      </c>
      <c r="E694" s="9" t="s">
        <v>252</v>
      </c>
      <c r="F694" s="7" t="s">
        <v>141</v>
      </c>
      <c r="G694" s="46">
        <v>62.38</v>
      </c>
      <c r="H694" s="11">
        <v>1</v>
      </c>
      <c r="I694" s="11">
        <v>1</v>
      </c>
      <c r="J694" s="11">
        <f>VLOOKUP(B694,'[1]Jan''24 (3)'!$G$4:$T$2414,14,0)</f>
        <v>62.38</v>
      </c>
      <c r="K694" s="11">
        <f t="shared" si="61"/>
        <v>61.38</v>
      </c>
      <c r="L694" s="11" t="b">
        <f t="shared" si="62"/>
        <v>0</v>
      </c>
      <c r="M694" s="11" t="b">
        <f t="shared" si="63"/>
        <v>0</v>
      </c>
      <c r="N694" s="8">
        <v>45313</v>
      </c>
      <c r="O694" s="8" t="s">
        <v>3877</v>
      </c>
      <c r="P694" s="7"/>
      <c r="Q694" s="7" t="b">
        <f t="shared" si="64"/>
        <v>1</v>
      </c>
      <c r="R694" s="7"/>
      <c r="S694" s="11">
        <f t="shared" si="65"/>
        <v>0</v>
      </c>
      <c r="T694" s="9"/>
    </row>
    <row r="695" spans="1:20" hidden="1" x14ac:dyDescent="0.25">
      <c r="A695" s="7">
        <v>693</v>
      </c>
      <c r="B695" s="7" t="str">
        <f t="shared" si="60"/>
        <v>12016-0035</v>
      </c>
      <c r="C695" s="9" t="s">
        <v>674</v>
      </c>
      <c r="D695" s="9" t="s">
        <v>2608</v>
      </c>
      <c r="E695" s="9" t="s">
        <v>252</v>
      </c>
      <c r="F695" s="7" t="s">
        <v>141</v>
      </c>
      <c r="G695" s="46">
        <v>9.4600000000000009</v>
      </c>
      <c r="H695" s="11">
        <v>8</v>
      </c>
      <c r="I695" s="11">
        <v>8</v>
      </c>
      <c r="J695" s="11">
        <f>VLOOKUP(B695,'[1]Jan''24 (3)'!$G$4:$T$2414,14,0)</f>
        <v>75.680000000000007</v>
      </c>
      <c r="K695" s="11">
        <f t="shared" si="61"/>
        <v>67.680000000000007</v>
      </c>
      <c r="L695" s="11" t="b">
        <f t="shared" si="62"/>
        <v>0</v>
      </c>
      <c r="M695" s="11" t="b">
        <f t="shared" si="63"/>
        <v>0</v>
      </c>
      <c r="N695" s="8">
        <v>45314</v>
      </c>
      <c r="O695" s="8" t="s">
        <v>3873</v>
      </c>
      <c r="P695" s="7"/>
      <c r="Q695" s="7" t="b">
        <f t="shared" si="64"/>
        <v>1</v>
      </c>
      <c r="R695" s="7"/>
      <c r="S695" s="11">
        <f t="shared" si="65"/>
        <v>0</v>
      </c>
      <c r="T695" s="9"/>
    </row>
    <row r="696" spans="1:20" hidden="1" x14ac:dyDescent="0.25">
      <c r="A696" s="7">
        <v>694</v>
      </c>
      <c r="B696" s="7" t="str">
        <f t="shared" si="60"/>
        <v>92046-1192</v>
      </c>
      <c r="C696" s="9" t="s">
        <v>675</v>
      </c>
      <c r="D696" s="9" t="s">
        <v>2609</v>
      </c>
      <c r="E696" s="9" t="s">
        <v>252</v>
      </c>
      <c r="F696" s="7" t="s">
        <v>141</v>
      </c>
      <c r="G696" s="46">
        <v>4.05</v>
      </c>
      <c r="H696" s="11">
        <v>2</v>
      </c>
      <c r="I696" s="11">
        <v>2</v>
      </c>
      <c r="J696" s="11">
        <f>VLOOKUP(B696,'[1]Jan''24 (3)'!$G$4:$T$2414,14,0)</f>
        <v>8.1</v>
      </c>
      <c r="K696" s="11">
        <f t="shared" si="61"/>
        <v>6.1</v>
      </c>
      <c r="L696" s="11" t="b">
        <f t="shared" si="62"/>
        <v>0</v>
      </c>
      <c r="M696" s="11" t="b">
        <f t="shared" si="63"/>
        <v>0</v>
      </c>
      <c r="N696" s="8">
        <v>45314</v>
      </c>
      <c r="O696" s="8" t="s">
        <v>3873</v>
      </c>
      <c r="P696" s="7"/>
      <c r="Q696" s="7" t="b">
        <f t="shared" si="64"/>
        <v>1</v>
      </c>
      <c r="R696" s="7"/>
      <c r="S696" s="11">
        <f t="shared" si="65"/>
        <v>0</v>
      </c>
      <c r="T696" s="9"/>
    </row>
    <row r="697" spans="1:20" hidden="1" x14ac:dyDescent="0.25">
      <c r="A697" s="7">
        <v>695</v>
      </c>
      <c r="B697" s="7" t="str">
        <f t="shared" si="60"/>
        <v>12009-1073</v>
      </c>
      <c r="C697" s="9" t="s">
        <v>676</v>
      </c>
      <c r="D697" s="9" t="s">
        <v>2610</v>
      </c>
      <c r="E697" s="9" t="s">
        <v>252</v>
      </c>
      <c r="F697" s="7" t="s">
        <v>141</v>
      </c>
      <c r="G697" s="46">
        <v>4</v>
      </c>
      <c r="H697" s="11">
        <v>2</v>
      </c>
      <c r="I697" s="11">
        <v>2</v>
      </c>
      <c r="J697" s="11">
        <f>VLOOKUP(B697,'[1]Jan''24 (3)'!$G$4:$T$2414,14,0)</f>
        <v>8</v>
      </c>
      <c r="K697" s="11">
        <f t="shared" si="61"/>
        <v>6</v>
      </c>
      <c r="L697" s="11" t="b">
        <f t="shared" si="62"/>
        <v>0</v>
      </c>
      <c r="M697" s="11" t="b">
        <f t="shared" si="63"/>
        <v>0</v>
      </c>
      <c r="N697" s="8">
        <v>45316</v>
      </c>
      <c r="O697" s="8" t="s">
        <v>3873</v>
      </c>
      <c r="P697" s="7"/>
      <c r="Q697" s="7" t="b">
        <f t="shared" si="64"/>
        <v>1</v>
      </c>
      <c r="R697" s="7"/>
      <c r="S697" s="11">
        <f t="shared" si="65"/>
        <v>0</v>
      </c>
      <c r="T697" s="9"/>
    </row>
    <row r="698" spans="1:20" hidden="1" x14ac:dyDescent="0.25">
      <c r="A698" s="7">
        <v>696</v>
      </c>
      <c r="B698" s="7" t="str">
        <f t="shared" si="60"/>
        <v>12009-0018</v>
      </c>
      <c r="C698" s="9" t="s">
        <v>677</v>
      </c>
      <c r="D698" s="9" t="s">
        <v>2610</v>
      </c>
      <c r="E698" s="9" t="s">
        <v>252</v>
      </c>
      <c r="F698" s="7" t="s">
        <v>141</v>
      </c>
      <c r="G698" s="46">
        <v>3</v>
      </c>
      <c r="H698" s="11">
        <v>2</v>
      </c>
      <c r="I698" s="11">
        <v>2</v>
      </c>
      <c r="J698" s="11">
        <f>VLOOKUP(B698,'[1]Jan''24 (3)'!$G$4:$T$2414,14,0)</f>
        <v>6</v>
      </c>
      <c r="K698" s="11">
        <f t="shared" si="61"/>
        <v>4</v>
      </c>
      <c r="L698" s="11" t="b">
        <f t="shared" si="62"/>
        <v>0</v>
      </c>
      <c r="M698" s="11" t="b">
        <f t="shared" si="63"/>
        <v>0</v>
      </c>
      <c r="N698" s="8">
        <v>45316</v>
      </c>
      <c r="O698" s="8" t="s">
        <v>3873</v>
      </c>
      <c r="P698" s="7"/>
      <c r="Q698" s="7" t="b">
        <f t="shared" si="64"/>
        <v>1</v>
      </c>
      <c r="R698" s="7"/>
      <c r="S698" s="11">
        <f t="shared" si="65"/>
        <v>0</v>
      </c>
      <c r="T698" s="9"/>
    </row>
    <row r="699" spans="1:20" hidden="1" x14ac:dyDescent="0.25">
      <c r="A699" s="7">
        <v>697</v>
      </c>
      <c r="B699" s="7" t="str">
        <f t="shared" si="60"/>
        <v>92116-1069</v>
      </c>
      <c r="C699" s="9" t="s">
        <v>678</v>
      </c>
      <c r="D699" s="9" t="s">
        <v>2611</v>
      </c>
      <c r="E699" s="9" t="s">
        <v>252</v>
      </c>
      <c r="F699" s="7" t="s">
        <v>141</v>
      </c>
      <c r="G699" s="46">
        <v>12.88</v>
      </c>
      <c r="H699" s="11">
        <v>6</v>
      </c>
      <c r="I699" s="11">
        <v>6</v>
      </c>
      <c r="J699" s="11">
        <f>VLOOKUP(B699,'[1]Jan''24 (3)'!$G$4:$T$2414,14,0)</f>
        <v>77.28</v>
      </c>
      <c r="K699" s="11">
        <f t="shared" si="61"/>
        <v>71.28</v>
      </c>
      <c r="L699" s="11" t="b">
        <f t="shared" si="62"/>
        <v>0</v>
      </c>
      <c r="M699" s="11" t="b">
        <f t="shared" si="63"/>
        <v>0</v>
      </c>
      <c r="N699" s="8">
        <v>45316</v>
      </c>
      <c r="O699" s="8" t="s">
        <v>3877</v>
      </c>
      <c r="P699" s="7"/>
      <c r="Q699" s="7" t="b">
        <f t="shared" si="64"/>
        <v>1</v>
      </c>
      <c r="R699" s="7"/>
      <c r="S699" s="11">
        <f t="shared" si="65"/>
        <v>0</v>
      </c>
      <c r="T699" s="9"/>
    </row>
    <row r="700" spans="1:20" hidden="1" x14ac:dyDescent="0.25">
      <c r="A700" s="7">
        <v>698</v>
      </c>
      <c r="B700" s="7" t="str">
        <f t="shared" si="60"/>
        <v>601B6203UU</v>
      </c>
      <c r="C700" s="9" t="s">
        <v>679</v>
      </c>
      <c r="D700" s="9" t="s">
        <v>2612</v>
      </c>
      <c r="E700" s="9" t="s">
        <v>252</v>
      </c>
      <c r="F700" s="7" t="s">
        <v>141</v>
      </c>
      <c r="G700" s="46">
        <v>5.07</v>
      </c>
      <c r="H700" s="11">
        <v>8</v>
      </c>
      <c r="I700" s="11">
        <v>8</v>
      </c>
      <c r="J700" s="11">
        <f>VLOOKUP(B700,'[1]Jan''24 (3)'!$G$4:$T$2414,14,0)</f>
        <v>40.56</v>
      </c>
      <c r="K700" s="11">
        <f t="shared" si="61"/>
        <v>32.56</v>
      </c>
      <c r="L700" s="11" t="b">
        <f t="shared" si="62"/>
        <v>0</v>
      </c>
      <c r="M700" s="11" t="b">
        <f t="shared" si="63"/>
        <v>0</v>
      </c>
      <c r="N700" s="8">
        <v>45314</v>
      </c>
      <c r="O700" s="8" t="s">
        <v>3877</v>
      </c>
      <c r="P700" s="7"/>
      <c r="Q700" s="7" t="b">
        <f t="shared" si="64"/>
        <v>1</v>
      </c>
      <c r="R700" s="7"/>
      <c r="S700" s="11">
        <f t="shared" si="65"/>
        <v>0</v>
      </c>
      <c r="T700" s="9"/>
    </row>
    <row r="701" spans="1:20" hidden="1" x14ac:dyDescent="0.25">
      <c r="A701" s="7">
        <v>699</v>
      </c>
      <c r="B701" s="7" t="str">
        <f t="shared" si="60"/>
        <v>601B6303UU</v>
      </c>
      <c r="C701" s="9" t="s">
        <v>680</v>
      </c>
      <c r="D701" s="9" t="s">
        <v>2613</v>
      </c>
      <c r="E701" s="9" t="s">
        <v>252</v>
      </c>
      <c r="F701" s="7" t="s">
        <v>141</v>
      </c>
      <c r="G701" s="46">
        <v>6.5</v>
      </c>
      <c r="H701" s="11">
        <v>8</v>
      </c>
      <c r="I701" s="11">
        <f>5+3</f>
        <v>8</v>
      </c>
      <c r="J701" s="11">
        <f>VLOOKUP(B701,'[1]Jan''24 (3)'!$G$4:$T$2414,14,0)</f>
        <v>52</v>
      </c>
      <c r="K701" s="11">
        <f t="shared" si="61"/>
        <v>44</v>
      </c>
      <c r="L701" s="11" t="b">
        <f t="shared" si="62"/>
        <v>0</v>
      </c>
      <c r="M701" s="11" t="b">
        <f t="shared" si="63"/>
        <v>0</v>
      </c>
      <c r="N701" s="8">
        <v>45316</v>
      </c>
      <c r="O701" s="8" t="s">
        <v>3873</v>
      </c>
      <c r="P701" s="7"/>
      <c r="Q701" s="7" t="b">
        <f t="shared" si="64"/>
        <v>1</v>
      </c>
      <c r="R701" s="7"/>
      <c r="S701" s="11">
        <f t="shared" si="65"/>
        <v>0</v>
      </c>
      <c r="T701" s="9"/>
    </row>
    <row r="702" spans="1:20" hidden="1" x14ac:dyDescent="0.25">
      <c r="A702" s="7">
        <v>700</v>
      </c>
      <c r="B702" s="7" t="str">
        <f t="shared" si="60"/>
        <v>18091-0723</v>
      </c>
      <c r="C702" s="9" t="s">
        <v>681</v>
      </c>
      <c r="D702" s="9" t="s">
        <v>2614</v>
      </c>
      <c r="E702" s="9" t="s">
        <v>252</v>
      </c>
      <c r="F702" s="7" t="s">
        <v>141</v>
      </c>
      <c r="G702" s="46">
        <v>116.52</v>
      </c>
      <c r="H702" s="11">
        <v>1</v>
      </c>
      <c r="I702" s="11">
        <v>1</v>
      </c>
      <c r="J702" s="11">
        <f>VLOOKUP(B702,'[1]Jan''24 (3)'!$G$4:$T$2414,14,0)</f>
        <v>116.52</v>
      </c>
      <c r="K702" s="11">
        <f t="shared" si="61"/>
        <v>115.52</v>
      </c>
      <c r="L702" s="11" t="b">
        <f t="shared" si="62"/>
        <v>0</v>
      </c>
      <c r="M702" s="11" t="b">
        <f t="shared" si="63"/>
        <v>0</v>
      </c>
      <c r="N702" s="8">
        <v>45316</v>
      </c>
      <c r="O702" s="8" t="s">
        <v>3877</v>
      </c>
      <c r="P702" s="7"/>
      <c r="Q702" s="7" t="b">
        <f t="shared" si="64"/>
        <v>1</v>
      </c>
      <c r="R702" s="7"/>
      <c r="S702" s="11">
        <f t="shared" si="65"/>
        <v>0</v>
      </c>
      <c r="T702" s="9"/>
    </row>
    <row r="703" spans="1:20" hidden="1" x14ac:dyDescent="0.25">
      <c r="A703" s="7">
        <v>701</v>
      </c>
      <c r="B703" s="7" t="str">
        <f t="shared" si="60"/>
        <v>18091-0775</v>
      </c>
      <c r="C703" s="9" t="s">
        <v>682</v>
      </c>
      <c r="D703" s="9" t="s">
        <v>2614</v>
      </c>
      <c r="E703" s="9" t="s">
        <v>252</v>
      </c>
      <c r="F703" s="7" t="s">
        <v>141</v>
      </c>
      <c r="G703" s="46">
        <v>205.71</v>
      </c>
      <c r="H703" s="11">
        <v>1</v>
      </c>
      <c r="I703" s="11">
        <v>1</v>
      </c>
      <c r="J703" s="11">
        <f>VLOOKUP(B703,'[1]Jan''24 (3)'!$G$4:$T$2414,14,0)</f>
        <v>205.71</v>
      </c>
      <c r="K703" s="11">
        <f t="shared" si="61"/>
        <v>204.71</v>
      </c>
      <c r="L703" s="11" t="b">
        <f t="shared" si="62"/>
        <v>0</v>
      </c>
      <c r="M703" s="11" t="b">
        <f t="shared" si="63"/>
        <v>0</v>
      </c>
      <c r="N703" s="8">
        <v>45316</v>
      </c>
      <c r="O703" s="8" t="s">
        <v>3877</v>
      </c>
      <c r="P703" s="7"/>
      <c r="Q703" s="7" t="b">
        <f t="shared" si="64"/>
        <v>1</v>
      </c>
      <c r="R703" s="7"/>
      <c r="S703" s="11">
        <f t="shared" si="65"/>
        <v>0</v>
      </c>
      <c r="T703" s="9"/>
    </row>
    <row r="704" spans="1:20" hidden="1" x14ac:dyDescent="0.25">
      <c r="A704" s="7">
        <v>702</v>
      </c>
      <c r="B704" s="7" t="str">
        <f t="shared" si="60"/>
        <v>18091-0931</v>
      </c>
      <c r="C704" s="9" t="s">
        <v>683</v>
      </c>
      <c r="D704" s="9" t="s">
        <v>2614</v>
      </c>
      <c r="E704" s="9" t="s">
        <v>252</v>
      </c>
      <c r="F704" s="7" t="s">
        <v>141</v>
      </c>
      <c r="G704" s="46">
        <v>150.62</v>
      </c>
      <c r="H704" s="11">
        <v>1</v>
      </c>
      <c r="I704" s="11">
        <v>1</v>
      </c>
      <c r="J704" s="11">
        <f>VLOOKUP(B704,'[1]Jan''24 (3)'!$G$4:$T$2414,14,0)</f>
        <v>150.62</v>
      </c>
      <c r="K704" s="11">
        <f t="shared" si="61"/>
        <v>149.62</v>
      </c>
      <c r="L704" s="11" t="b">
        <f t="shared" si="62"/>
        <v>0</v>
      </c>
      <c r="M704" s="11" t="b">
        <f t="shared" si="63"/>
        <v>0</v>
      </c>
      <c r="N704" s="8">
        <v>45314</v>
      </c>
      <c r="O704" s="8" t="s">
        <v>3877</v>
      </c>
      <c r="P704" s="7"/>
      <c r="Q704" s="7" t="b">
        <f t="shared" si="64"/>
        <v>1</v>
      </c>
      <c r="R704" s="7"/>
      <c r="S704" s="11">
        <f t="shared" si="65"/>
        <v>0</v>
      </c>
      <c r="T704" s="9"/>
    </row>
    <row r="705" spans="1:20" hidden="1" x14ac:dyDescent="0.25">
      <c r="A705" s="7">
        <v>703</v>
      </c>
      <c r="B705" s="7" t="str">
        <f t="shared" si="60"/>
        <v>92150-1144</v>
      </c>
      <c r="C705" s="9" t="s">
        <v>684</v>
      </c>
      <c r="D705" s="9" t="s">
        <v>2615</v>
      </c>
      <c r="E705" s="9" t="s">
        <v>252</v>
      </c>
      <c r="F705" s="7" t="s">
        <v>141</v>
      </c>
      <c r="G705" s="46">
        <v>2.0499999999999998</v>
      </c>
      <c r="H705" s="11">
        <v>9</v>
      </c>
      <c r="I705" s="11">
        <v>9</v>
      </c>
      <c r="J705" s="11">
        <f>VLOOKUP(B705,'[1]Jan''24 (3)'!$G$4:$T$2414,14,0)</f>
        <v>18.45</v>
      </c>
      <c r="K705" s="11">
        <f t="shared" si="61"/>
        <v>9.4499999999999993</v>
      </c>
      <c r="L705" s="11" t="b">
        <f t="shared" si="62"/>
        <v>0</v>
      </c>
      <c r="M705" s="11" t="b">
        <f t="shared" si="63"/>
        <v>0</v>
      </c>
      <c r="N705" s="8">
        <v>45316</v>
      </c>
      <c r="O705" s="8" t="s">
        <v>3873</v>
      </c>
      <c r="P705" s="7"/>
      <c r="Q705" s="7" t="b">
        <f t="shared" si="64"/>
        <v>1</v>
      </c>
      <c r="R705" s="7"/>
      <c r="S705" s="11">
        <f t="shared" si="65"/>
        <v>0</v>
      </c>
      <c r="T705" s="9"/>
    </row>
    <row r="706" spans="1:20" hidden="1" x14ac:dyDescent="0.25">
      <c r="A706" s="7">
        <v>704</v>
      </c>
      <c r="B706" s="7" t="str">
        <f t="shared" si="60"/>
        <v>92002-1323</v>
      </c>
      <c r="C706" s="9" t="s">
        <v>685</v>
      </c>
      <c r="D706" s="9" t="s">
        <v>2616</v>
      </c>
      <c r="E706" s="9" t="s">
        <v>252</v>
      </c>
      <c r="F706" s="7" t="s">
        <v>141</v>
      </c>
      <c r="G706" s="46">
        <v>0.36</v>
      </c>
      <c r="H706" s="11">
        <v>10</v>
      </c>
      <c r="I706" s="11">
        <v>10</v>
      </c>
      <c r="J706" s="11">
        <f>VLOOKUP(B706,'[1]Jan''24 (3)'!$G$4:$T$2414,14,0)</f>
        <v>3.5999999999999996</v>
      </c>
      <c r="K706" s="11">
        <f t="shared" si="61"/>
        <v>-6.4</v>
      </c>
      <c r="L706" s="11" t="b">
        <f t="shared" si="62"/>
        <v>0</v>
      </c>
      <c r="M706" s="11" t="b">
        <f t="shared" si="63"/>
        <v>0</v>
      </c>
      <c r="N706" s="8">
        <v>45314</v>
      </c>
      <c r="O706" s="8" t="s">
        <v>3873</v>
      </c>
      <c r="P706" s="7"/>
      <c r="Q706" s="7" t="b">
        <f t="shared" si="64"/>
        <v>1</v>
      </c>
      <c r="R706" s="7"/>
      <c r="S706" s="11">
        <f t="shared" si="65"/>
        <v>0</v>
      </c>
      <c r="T706" s="9"/>
    </row>
    <row r="707" spans="1:20" hidden="1" x14ac:dyDescent="0.25">
      <c r="A707" s="7">
        <v>705</v>
      </c>
      <c r="B707" s="7" t="str">
        <f t="shared" si="60"/>
        <v>92154-0936</v>
      </c>
      <c r="C707" s="9" t="s">
        <v>686</v>
      </c>
      <c r="D707" s="9" t="s">
        <v>2617</v>
      </c>
      <c r="E707" s="9" t="s">
        <v>252</v>
      </c>
      <c r="F707" s="7" t="s">
        <v>141</v>
      </c>
      <c r="G707" s="46">
        <v>0.73</v>
      </c>
      <c r="H707" s="11">
        <v>3</v>
      </c>
      <c r="I707" s="11">
        <v>3</v>
      </c>
      <c r="J707" s="11">
        <f>VLOOKUP(B707,'[1]Jan''24 (3)'!$G$4:$T$2414,14,0)</f>
        <v>2.19</v>
      </c>
      <c r="K707" s="11">
        <f t="shared" si="61"/>
        <v>-0.81</v>
      </c>
      <c r="L707" s="11" t="b">
        <f t="shared" si="62"/>
        <v>0</v>
      </c>
      <c r="M707" s="11" t="b">
        <f t="shared" si="63"/>
        <v>0</v>
      </c>
      <c r="N707" s="8">
        <v>45314</v>
      </c>
      <c r="O707" s="8" t="s">
        <v>3873</v>
      </c>
      <c r="P707" s="7"/>
      <c r="Q707" s="7" t="b">
        <f t="shared" si="64"/>
        <v>1</v>
      </c>
      <c r="R707" s="7"/>
      <c r="S707" s="11">
        <f t="shared" si="65"/>
        <v>0</v>
      </c>
      <c r="T707" s="9"/>
    </row>
    <row r="708" spans="1:20" hidden="1" x14ac:dyDescent="0.25">
      <c r="A708" s="7">
        <v>706</v>
      </c>
      <c r="B708" s="7" t="str">
        <f t="shared" ref="B708:B771" si="66">TRIM(C708)</f>
        <v>92154-0935</v>
      </c>
      <c r="C708" s="9" t="s">
        <v>687</v>
      </c>
      <c r="D708" s="9" t="s">
        <v>2618</v>
      </c>
      <c r="E708" s="9" t="s">
        <v>252</v>
      </c>
      <c r="F708" s="7" t="s">
        <v>141</v>
      </c>
      <c r="G708" s="46">
        <v>0.19</v>
      </c>
      <c r="H708" s="11">
        <v>3</v>
      </c>
      <c r="I708" s="11">
        <v>3</v>
      </c>
      <c r="J708" s="11">
        <f>VLOOKUP(B708,'[1]Jan''24 (3)'!$G$4:$T$2414,14,0)</f>
        <v>0.57000000000000006</v>
      </c>
      <c r="K708" s="11">
        <f t="shared" ref="K708:K771" si="67">J708-I708</f>
        <v>-2.4299999999999997</v>
      </c>
      <c r="L708" s="11" t="b">
        <f t="shared" ref="L708:L771" si="68">J708=I708</f>
        <v>0</v>
      </c>
      <c r="M708" s="11" t="b">
        <f t="shared" ref="M708:M771" si="69">I708=L708</f>
        <v>0</v>
      </c>
      <c r="N708" s="8">
        <v>45313</v>
      </c>
      <c r="O708" s="8" t="s">
        <v>3877</v>
      </c>
      <c r="P708" s="7"/>
      <c r="Q708" s="7" t="b">
        <f t="shared" ref="Q708:Q771" si="70">H708=I708</f>
        <v>1</v>
      </c>
      <c r="R708" s="7"/>
      <c r="S708" s="11">
        <f t="shared" ref="S708:S771" si="71">H708-I708</f>
        <v>0</v>
      </c>
      <c r="T708" s="9"/>
    </row>
    <row r="709" spans="1:20" hidden="1" x14ac:dyDescent="0.25">
      <c r="A709" s="7">
        <v>707</v>
      </c>
      <c r="B709" s="7" t="str">
        <f t="shared" si="66"/>
        <v>49006-0057-BD</v>
      </c>
      <c r="C709" s="9" t="s">
        <v>688</v>
      </c>
      <c r="D709" s="9" t="s">
        <v>2619</v>
      </c>
      <c r="E709" s="9" t="s">
        <v>252</v>
      </c>
      <c r="F709" s="7" t="s">
        <v>141</v>
      </c>
      <c r="G709" s="46">
        <v>13.54</v>
      </c>
      <c r="H709" s="11">
        <v>1</v>
      </c>
      <c r="I709" s="11">
        <v>1</v>
      </c>
      <c r="J709" s="11">
        <f>VLOOKUP(B709,'[1]Jan''24 (3)'!$G$4:$T$2414,14,0)</f>
        <v>13.54</v>
      </c>
      <c r="K709" s="11">
        <f t="shared" si="67"/>
        <v>12.54</v>
      </c>
      <c r="L709" s="11" t="b">
        <f t="shared" si="68"/>
        <v>0</v>
      </c>
      <c r="M709" s="11" t="b">
        <f t="shared" si="69"/>
        <v>0</v>
      </c>
      <c r="N709" s="8">
        <v>45314</v>
      </c>
      <c r="O709" s="8" t="s">
        <v>3873</v>
      </c>
      <c r="P709" s="7"/>
      <c r="Q709" s="7" t="b">
        <f t="shared" si="70"/>
        <v>1</v>
      </c>
      <c r="R709" s="7"/>
      <c r="S709" s="11">
        <f t="shared" si="71"/>
        <v>0</v>
      </c>
      <c r="T709" s="9"/>
    </row>
    <row r="710" spans="1:20" hidden="1" x14ac:dyDescent="0.25">
      <c r="A710" s="7">
        <v>708</v>
      </c>
      <c r="B710" s="7" t="str">
        <f t="shared" si="66"/>
        <v>21039-0008</v>
      </c>
      <c r="C710" s="9" t="s">
        <v>689</v>
      </c>
      <c r="D710" s="9" t="s">
        <v>2620</v>
      </c>
      <c r="E710" s="9" t="s">
        <v>252</v>
      </c>
      <c r="F710" s="7" t="s">
        <v>141</v>
      </c>
      <c r="G710" s="46">
        <v>5.08</v>
      </c>
      <c r="H710" s="11">
        <v>4</v>
      </c>
      <c r="I710" s="11">
        <v>4</v>
      </c>
      <c r="J710" s="11">
        <f>VLOOKUP(B710,'[1]Jan''24 (3)'!$G$4:$T$2414,14,0)</f>
        <v>20.32</v>
      </c>
      <c r="K710" s="11">
        <f t="shared" si="67"/>
        <v>16.32</v>
      </c>
      <c r="L710" s="11" t="b">
        <f t="shared" si="68"/>
        <v>0</v>
      </c>
      <c r="M710" s="11" t="b">
        <f t="shared" si="69"/>
        <v>0</v>
      </c>
      <c r="N710" s="8">
        <v>45315</v>
      </c>
      <c r="O710" s="8" t="s">
        <v>3873</v>
      </c>
      <c r="P710" s="7"/>
      <c r="Q710" s="7" t="b">
        <f t="shared" si="70"/>
        <v>1</v>
      </c>
      <c r="R710" s="7"/>
      <c r="S710" s="11">
        <f t="shared" si="71"/>
        <v>0</v>
      </c>
      <c r="T710" s="9"/>
    </row>
    <row r="711" spans="1:20" hidden="1" x14ac:dyDescent="0.25">
      <c r="A711" s="7">
        <v>709</v>
      </c>
      <c r="B711" s="7" t="str">
        <f t="shared" si="66"/>
        <v>21039-0004</v>
      </c>
      <c r="C711" s="9" t="s">
        <v>690</v>
      </c>
      <c r="D711" s="9" t="s">
        <v>2621</v>
      </c>
      <c r="E711" s="9" t="s">
        <v>252</v>
      </c>
      <c r="F711" s="7" t="s">
        <v>141</v>
      </c>
      <c r="G711" s="46">
        <v>30</v>
      </c>
      <c r="H711" s="11">
        <v>5</v>
      </c>
      <c r="I711" s="11">
        <v>5</v>
      </c>
      <c r="J711" s="11">
        <f>VLOOKUP(B711,'[1]Jan''24 (3)'!$G$4:$T$2414,14,0)</f>
        <v>150</v>
      </c>
      <c r="K711" s="11">
        <f t="shared" si="67"/>
        <v>145</v>
      </c>
      <c r="L711" s="11" t="b">
        <f t="shared" si="68"/>
        <v>0</v>
      </c>
      <c r="M711" s="11" t="b">
        <f t="shared" si="69"/>
        <v>0</v>
      </c>
      <c r="N711" s="8">
        <v>45314</v>
      </c>
      <c r="O711" s="8" t="s">
        <v>3873</v>
      </c>
      <c r="P711" s="7"/>
      <c r="Q711" s="7" t="b">
        <f t="shared" si="70"/>
        <v>1</v>
      </c>
      <c r="R711" s="7"/>
      <c r="S711" s="11">
        <f t="shared" si="71"/>
        <v>0</v>
      </c>
      <c r="T711" s="9"/>
    </row>
    <row r="712" spans="1:20" hidden="1" x14ac:dyDescent="0.25">
      <c r="A712" s="7">
        <v>710</v>
      </c>
      <c r="B712" s="7" t="str">
        <f t="shared" si="66"/>
        <v>21039-3703</v>
      </c>
      <c r="C712" s="9" t="s">
        <v>691</v>
      </c>
      <c r="D712" s="9" t="s">
        <v>2621</v>
      </c>
      <c r="E712" s="9" t="s">
        <v>252</v>
      </c>
      <c r="F712" s="7" t="s">
        <v>141</v>
      </c>
      <c r="G712" s="46">
        <v>22.54</v>
      </c>
      <c r="H712" s="11">
        <v>1</v>
      </c>
      <c r="I712" s="11">
        <v>1</v>
      </c>
      <c r="J712" s="11">
        <f>VLOOKUP(B712,'[1]Jan''24 (3)'!$G$4:$T$2414,14,0)</f>
        <v>22.54</v>
      </c>
      <c r="K712" s="11">
        <f t="shared" si="67"/>
        <v>21.54</v>
      </c>
      <c r="L712" s="11" t="b">
        <f t="shared" si="68"/>
        <v>0</v>
      </c>
      <c r="M712" s="11" t="b">
        <f t="shared" si="69"/>
        <v>0</v>
      </c>
      <c r="N712" s="8">
        <v>45317</v>
      </c>
      <c r="O712" s="8" t="s">
        <v>3873</v>
      </c>
      <c r="P712" s="7"/>
      <c r="Q712" s="7" t="b">
        <f t="shared" si="70"/>
        <v>1</v>
      </c>
      <c r="R712" s="7"/>
      <c r="S712" s="11">
        <f t="shared" si="71"/>
        <v>0</v>
      </c>
      <c r="T712" s="9"/>
    </row>
    <row r="713" spans="1:20" hidden="1" x14ac:dyDescent="0.25">
      <c r="A713" s="7">
        <v>711</v>
      </c>
      <c r="B713" s="7" t="str">
        <f t="shared" si="66"/>
        <v>21039-0005</v>
      </c>
      <c r="C713" s="9" t="s">
        <v>692</v>
      </c>
      <c r="D713" s="9" t="s">
        <v>2622</v>
      </c>
      <c r="E713" s="9" t="s">
        <v>252</v>
      </c>
      <c r="F713" s="7" t="s">
        <v>141</v>
      </c>
      <c r="G713" s="46">
        <v>15.58</v>
      </c>
      <c r="H713" s="11">
        <v>10</v>
      </c>
      <c r="I713" s="11">
        <v>10</v>
      </c>
      <c r="J713" s="11">
        <f>VLOOKUP(B713,'[1]Jan''24 (3)'!$G$4:$T$2414,14,0)</f>
        <v>155.80000000000001</v>
      </c>
      <c r="K713" s="11">
        <f t="shared" si="67"/>
        <v>145.80000000000001</v>
      </c>
      <c r="L713" s="11" t="b">
        <f t="shared" si="68"/>
        <v>0</v>
      </c>
      <c r="M713" s="11" t="b">
        <f t="shared" si="69"/>
        <v>0</v>
      </c>
      <c r="N713" s="8">
        <v>45314</v>
      </c>
      <c r="O713" s="8" t="s">
        <v>3873</v>
      </c>
      <c r="P713" s="7"/>
      <c r="Q713" s="7" t="b">
        <f t="shared" si="70"/>
        <v>1</v>
      </c>
      <c r="R713" s="7"/>
      <c r="S713" s="11">
        <f t="shared" si="71"/>
        <v>0</v>
      </c>
      <c r="T713" s="9"/>
    </row>
    <row r="714" spans="1:20" hidden="1" x14ac:dyDescent="0.25">
      <c r="A714" s="7">
        <v>712</v>
      </c>
      <c r="B714" s="7" t="str">
        <f t="shared" si="66"/>
        <v>92069-1059</v>
      </c>
      <c r="C714" s="9" t="s">
        <v>693</v>
      </c>
      <c r="D714" s="9" t="s">
        <v>2623</v>
      </c>
      <c r="E714" s="9" t="s">
        <v>252</v>
      </c>
      <c r="F714" s="7" t="s">
        <v>141</v>
      </c>
      <c r="G714" s="46">
        <v>0.95</v>
      </c>
      <c r="H714" s="11">
        <v>1</v>
      </c>
      <c r="I714" s="53">
        <v>5</v>
      </c>
      <c r="J714" s="11">
        <f>VLOOKUP(B714,'[1]Jan''24 (3)'!$G$4:$T$2414,14,0)</f>
        <v>4.75</v>
      </c>
      <c r="K714" s="11">
        <f t="shared" si="67"/>
        <v>-0.25</v>
      </c>
      <c r="L714" s="11" t="b">
        <f t="shared" si="68"/>
        <v>0</v>
      </c>
      <c r="M714" s="11" t="b">
        <f t="shared" si="69"/>
        <v>0</v>
      </c>
      <c r="N714" s="8">
        <v>45313</v>
      </c>
      <c r="O714" s="8" t="s">
        <v>3877</v>
      </c>
      <c r="P714" s="7"/>
      <c r="Q714" s="7" t="b">
        <f t="shared" si="70"/>
        <v>0</v>
      </c>
      <c r="R714" s="7"/>
      <c r="S714" s="11">
        <f t="shared" si="71"/>
        <v>-4</v>
      </c>
      <c r="T714" s="9"/>
    </row>
    <row r="715" spans="1:20" hidden="1" x14ac:dyDescent="0.25">
      <c r="A715" s="7">
        <v>713</v>
      </c>
      <c r="B715" s="7" t="str">
        <f t="shared" si="66"/>
        <v>92069-0003</v>
      </c>
      <c r="C715" s="9" t="s">
        <v>694</v>
      </c>
      <c r="D715" s="9" t="s">
        <v>2624</v>
      </c>
      <c r="E715" s="9" t="s">
        <v>252</v>
      </c>
      <c r="F715" s="7" t="s">
        <v>141</v>
      </c>
      <c r="G715" s="46">
        <v>0.65</v>
      </c>
      <c r="H715" s="11">
        <v>25</v>
      </c>
      <c r="I715" s="11">
        <f>22+1+1+1</f>
        <v>25</v>
      </c>
      <c r="J715" s="11">
        <f>VLOOKUP(B715,'[1]Jan''24 (3)'!$G$4:$T$2414,14,0)</f>
        <v>16.25</v>
      </c>
      <c r="K715" s="11">
        <f t="shared" si="67"/>
        <v>-8.75</v>
      </c>
      <c r="L715" s="11" t="b">
        <f t="shared" si="68"/>
        <v>0</v>
      </c>
      <c r="M715" s="11" t="b">
        <f t="shared" si="69"/>
        <v>0</v>
      </c>
      <c r="N715" s="8">
        <v>45314</v>
      </c>
      <c r="O715" s="8" t="s">
        <v>3873</v>
      </c>
      <c r="P715" s="7"/>
      <c r="Q715" s="7" t="b">
        <f t="shared" si="70"/>
        <v>1</v>
      </c>
      <c r="R715" s="7"/>
      <c r="S715" s="11">
        <f t="shared" si="71"/>
        <v>0</v>
      </c>
      <c r="T715" s="9"/>
    </row>
    <row r="716" spans="1:20" hidden="1" x14ac:dyDescent="0.25">
      <c r="A716" s="7">
        <v>714</v>
      </c>
      <c r="B716" s="7" t="str">
        <f t="shared" si="66"/>
        <v>92069-0024</v>
      </c>
      <c r="C716" s="9" t="s">
        <v>695</v>
      </c>
      <c r="D716" s="9" t="s">
        <v>2624</v>
      </c>
      <c r="E716" s="9" t="s">
        <v>252</v>
      </c>
      <c r="F716" s="7" t="s">
        <v>141</v>
      </c>
      <c r="G716" s="46">
        <v>1.1000000000000001</v>
      </c>
      <c r="H716" s="11">
        <v>3</v>
      </c>
      <c r="I716" s="11">
        <f>1+2</f>
        <v>3</v>
      </c>
      <c r="J716" s="11">
        <f>VLOOKUP(B716,'[1]Jan''24 (3)'!$G$4:$T$2414,14,0)</f>
        <v>3.3000000000000003</v>
      </c>
      <c r="K716" s="11">
        <f t="shared" si="67"/>
        <v>0.30000000000000027</v>
      </c>
      <c r="L716" s="11" t="b">
        <f t="shared" si="68"/>
        <v>0</v>
      </c>
      <c r="M716" s="11" t="b">
        <f t="shared" si="69"/>
        <v>0</v>
      </c>
      <c r="N716" s="8">
        <v>45313</v>
      </c>
      <c r="O716" s="8" t="s">
        <v>3877</v>
      </c>
      <c r="P716" s="7"/>
      <c r="Q716" s="7" t="b">
        <f t="shared" si="70"/>
        <v>1</v>
      </c>
      <c r="R716" s="7"/>
      <c r="S716" s="11">
        <f t="shared" si="71"/>
        <v>0</v>
      </c>
      <c r="T716" s="9"/>
    </row>
    <row r="717" spans="1:20" hidden="1" x14ac:dyDescent="0.25">
      <c r="A717" s="7">
        <v>715</v>
      </c>
      <c r="B717" s="7" t="str">
        <f t="shared" si="66"/>
        <v>92069-0058</v>
      </c>
      <c r="C717" s="9" t="s">
        <v>696</v>
      </c>
      <c r="D717" s="9" t="s">
        <v>2624</v>
      </c>
      <c r="E717" s="9" t="s">
        <v>252</v>
      </c>
      <c r="F717" s="7" t="s">
        <v>141</v>
      </c>
      <c r="G717" s="46">
        <v>1.76</v>
      </c>
      <c r="H717" s="11">
        <v>11</v>
      </c>
      <c r="I717" s="11">
        <v>11</v>
      </c>
      <c r="J717" s="11">
        <f>VLOOKUP(B717,'[1]Jan''24 (3)'!$G$4:$T$2414,14,0)</f>
        <v>19.36</v>
      </c>
      <c r="K717" s="11">
        <f t="shared" si="67"/>
        <v>8.36</v>
      </c>
      <c r="L717" s="11" t="b">
        <f t="shared" si="68"/>
        <v>0</v>
      </c>
      <c r="M717" s="11" t="b">
        <f t="shared" si="69"/>
        <v>0</v>
      </c>
      <c r="N717" s="8">
        <v>45314</v>
      </c>
      <c r="O717" s="8" t="s">
        <v>3873</v>
      </c>
      <c r="P717" s="7"/>
      <c r="Q717" s="7" t="b">
        <f t="shared" si="70"/>
        <v>1</v>
      </c>
      <c r="R717" s="7"/>
      <c r="S717" s="11">
        <f t="shared" si="71"/>
        <v>0</v>
      </c>
      <c r="T717" s="9"/>
    </row>
    <row r="718" spans="1:20" hidden="1" x14ac:dyDescent="0.25">
      <c r="A718" s="7">
        <v>716</v>
      </c>
      <c r="B718" s="7" t="str">
        <f t="shared" si="66"/>
        <v>92069-0076</v>
      </c>
      <c r="C718" s="9" t="s">
        <v>697</v>
      </c>
      <c r="D718" s="9" t="s">
        <v>2624</v>
      </c>
      <c r="E718" s="9" t="s">
        <v>252</v>
      </c>
      <c r="F718" s="7" t="s">
        <v>141</v>
      </c>
      <c r="G718" s="46">
        <v>1.1000000000000001</v>
      </c>
      <c r="H718" s="11">
        <v>14</v>
      </c>
      <c r="I718" s="11">
        <f>7+7</f>
        <v>14</v>
      </c>
      <c r="J718" s="11">
        <f>VLOOKUP(B718,'[1]Jan''24 (3)'!$G$4:$T$2414,14,0)</f>
        <v>15.400000000000002</v>
      </c>
      <c r="K718" s="11">
        <f t="shared" si="67"/>
        <v>1.4000000000000021</v>
      </c>
      <c r="L718" s="11" t="b">
        <f t="shared" si="68"/>
        <v>0</v>
      </c>
      <c r="M718" s="11" t="b">
        <f t="shared" si="69"/>
        <v>0</v>
      </c>
      <c r="N718" s="8">
        <v>45316</v>
      </c>
      <c r="O718" s="8" t="s">
        <v>3873</v>
      </c>
      <c r="P718" s="7"/>
      <c r="Q718" s="7" t="b">
        <f t="shared" si="70"/>
        <v>1</v>
      </c>
      <c r="R718" s="7"/>
      <c r="S718" s="11">
        <f t="shared" si="71"/>
        <v>0</v>
      </c>
      <c r="T718" s="9"/>
    </row>
    <row r="719" spans="1:20" hidden="1" x14ac:dyDescent="0.25">
      <c r="A719" s="7">
        <v>717</v>
      </c>
      <c r="B719" s="7" t="str">
        <f t="shared" si="66"/>
        <v>92069-1011</v>
      </c>
      <c r="C719" s="9" t="s">
        <v>698</v>
      </c>
      <c r="D719" s="9" t="s">
        <v>2625</v>
      </c>
      <c r="E719" s="9" t="s">
        <v>252</v>
      </c>
      <c r="F719" s="7" t="s">
        <v>141</v>
      </c>
      <c r="G719" s="46">
        <v>1.64</v>
      </c>
      <c r="H719" s="11">
        <v>1</v>
      </c>
      <c r="I719" s="11">
        <v>1</v>
      </c>
      <c r="J719" s="11">
        <f>VLOOKUP(B719,'[1]Jan''24 (3)'!$G$4:$T$2414,14,0)</f>
        <v>1.64</v>
      </c>
      <c r="K719" s="11">
        <f t="shared" si="67"/>
        <v>0.6399999999999999</v>
      </c>
      <c r="L719" s="11" t="b">
        <f t="shared" si="68"/>
        <v>0</v>
      </c>
      <c r="M719" s="11" t="b">
        <f t="shared" si="69"/>
        <v>0</v>
      </c>
      <c r="N719" s="8">
        <v>45320</v>
      </c>
      <c r="O719" s="8" t="s">
        <v>3873</v>
      </c>
      <c r="P719" s="7"/>
      <c r="Q719" s="7" t="b">
        <f t="shared" si="70"/>
        <v>1</v>
      </c>
      <c r="R719" s="7"/>
      <c r="S719" s="11">
        <f t="shared" si="71"/>
        <v>0</v>
      </c>
      <c r="T719" s="9"/>
    </row>
    <row r="720" spans="1:20" hidden="1" x14ac:dyDescent="0.25">
      <c r="A720" s="7">
        <v>718</v>
      </c>
      <c r="B720" s="7" t="str">
        <f t="shared" si="66"/>
        <v>92069-063</v>
      </c>
      <c r="C720" s="9" t="s">
        <v>699</v>
      </c>
      <c r="D720" s="9" t="s">
        <v>2626</v>
      </c>
      <c r="E720" s="9" t="s">
        <v>252</v>
      </c>
      <c r="F720" s="7" t="s">
        <v>141</v>
      </c>
      <c r="G720" s="46">
        <v>1.97</v>
      </c>
      <c r="H720" s="11">
        <v>11</v>
      </c>
      <c r="I720" s="11">
        <f>8+3</f>
        <v>11</v>
      </c>
      <c r="J720" s="11">
        <f>VLOOKUP(B720,'[1]Jan''24 (3)'!$G$4:$T$2414,14,0)</f>
        <v>21.669999999999998</v>
      </c>
      <c r="K720" s="11">
        <f t="shared" si="67"/>
        <v>10.669999999999998</v>
      </c>
      <c r="L720" s="11" t="b">
        <f t="shared" si="68"/>
        <v>0</v>
      </c>
      <c r="M720" s="11" t="b">
        <f t="shared" si="69"/>
        <v>0</v>
      </c>
      <c r="N720" s="8">
        <v>45313</v>
      </c>
      <c r="O720" s="8" t="s">
        <v>3877</v>
      </c>
      <c r="P720" s="7"/>
      <c r="Q720" s="7" t="b">
        <f t="shared" si="70"/>
        <v>1</v>
      </c>
      <c r="R720" s="7"/>
      <c r="S720" s="11">
        <f t="shared" si="71"/>
        <v>0</v>
      </c>
      <c r="T720" s="9"/>
    </row>
    <row r="721" spans="1:20" hidden="1" x14ac:dyDescent="0.25">
      <c r="A721" s="7">
        <v>719</v>
      </c>
      <c r="B721" s="7" t="str">
        <f t="shared" si="66"/>
        <v>92069-1084</v>
      </c>
      <c r="C721" s="9" t="s">
        <v>700</v>
      </c>
      <c r="D721" s="9" t="s">
        <v>2626</v>
      </c>
      <c r="E721" s="9" t="s">
        <v>252</v>
      </c>
      <c r="F721" s="7" t="s">
        <v>141</v>
      </c>
      <c r="G721" s="46">
        <v>1.61</v>
      </c>
      <c r="H721" s="11">
        <v>1</v>
      </c>
      <c r="I721" s="11">
        <v>1</v>
      </c>
      <c r="J721" s="11">
        <f>VLOOKUP(B721,'[1]Jan''24 (3)'!$G$4:$T$2414,14,0)</f>
        <v>1.61</v>
      </c>
      <c r="K721" s="11">
        <f t="shared" si="67"/>
        <v>0.6100000000000001</v>
      </c>
      <c r="L721" s="11" t="b">
        <f t="shared" si="68"/>
        <v>0</v>
      </c>
      <c r="M721" s="11" t="b">
        <f t="shared" si="69"/>
        <v>0</v>
      </c>
      <c r="N721" s="8">
        <v>45313</v>
      </c>
      <c r="O721" s="8" t="s">
        <v>3877</v>
      </c>
      <c r="P721" s="7"/>
      <c r="Q721" s="7" t="b">
        <f t="shared" si="70"/>
        <v>1</v>
      </c>
      <c r="R721" s="7"/>
      <c r="S721" s="11">
        <f t="shared" si="71"/>
        <v>0</v>
      </c>
      <c r="T721" s="9"/>
    </row>
    <row r="722" spans="1:20" hidden="1" x14ac:dyDescent="0.25">
      <c r="A722" s="7">
        <v>720</v>
      </c>
      <c r="B722" s="7" t="str">
        <f t="shared" si="66"/>
        <v>92069-059</v>
      </c>
      <c r="C722" s="9" t="s">
        <v>701</v>
      </c>
      <c r="D722" s="9" t="s">
        <v>2627</v>
      </c>
      <c r="E722" s="9" t="s">
        <v>252</v>
      </c>
      <c r="F722" s="7" t="s">
        <v>141</v>
      </c>
      <c r="G722" s="46">
        <v>1.75</v>
      </c>
      <c r="H722" s="11">
        <v>10</v>
      </c>
      <c r="I722" s="11">
        <v>10</v>
      </c>
      <c r="J722" s="11">
        <f>VLOOKUP(B722,'[1]Jan''24 (3)'!$G$4:$T$2414,14,0)</f>
        <v>17.5</v>
      </c>
      <c r="K722" s="11">
        <f t="shared" si="67"/>
        <v>7.5</v>
      </c>
      <c r="L722" s="11" t="b">
        <f t="shared" si="68"/>
        <v>0</v>
      </c>
      <c r="M722" s="11" t="b">
        <f t="shared" si="69"/>
        <v>0</v>
      </c>
      <c r="N722" s="8">
        <v>45313</v>
      </c>
      <c r="O722" s="8" t="s">
        <v>3877</v>
      </c>
      <c r="P722" s="7"/>
      <c r="Q722" s="7" t="b">
        <f t="shared" si="70"/>
        <v>1</v>
      </c>
      <c r="R722" s="7"/>
      <c r="S722" s="11">
        <f t="shared" si="71"/>
        <v>0</v>
      </c>
      <c r="T722" s="9"/>
    </row>
    <row r="723" spans="1:20" hidden="1" x14ac:dyDescent="0.25">
      <c r="A723" s="7">
        <v>721</v>
      </c>
      <c r="B723" s="7" t="str">
        <f t="shared" si="66"/>
        <v>92069-0016</v>
      </c>
      <c r="C723" s="9" t="s">
        <v>702</v>
      </c>
      <c r="D723" s="9" t="s">
        <v>2628</v>
      </c>
      <c r="E723" s="9" t="s">
        <v>252</v>
      </c>
      <c r="F723" s="7" t="s">
        <v>141</v>
      </c>
      <c r="G723" s="46">
        <v>10.53</v>
      </c>
      <c r="H723" s="11">
        <v>20</v>
      </c>
      <c r="I723" s="11">
        <v>20</v>
      </c>
      <c r="J723" s="11">
        <f>VLOOKUP(B723,'[1]Jan''24 (3)'!$G$4:$T$2414,14,0)</f>
        <v>210.6</v>
      </c>
      <c r="K723" s="11">
        <f t="shared" si="67"/>
        <v>190.6</v>
      </c>
      <c r="L723" s="11" t="b">
        <f t="shared" si="68"/>
        <v>0</v>
      </c>
      <c r="M723" s="11" t="b">
        <f t="shared" si="69"/>
        <v>0</v>
      </c>
      <c r="N723" s="8">
        <v>45314</v>
      </c>
      <c r="O723" s="8" t="s">
        <v>3873</v>
      </c>
      <c r="P723" s="7"/>
      <c r="Q723" s="7" t="b">
        <f t="shared" si="70"/>
        <v>1</v>
      </c>
      <c r="R723" s="7"/>
      <c r="S723" s="11">
        <f t="shared" si="71"/>
        <v>0</v>
      </c>
      <c r="T723" s="9"/>
    </row>
    <row r="724" spans="1:20" hidden="1" x14ac:dyDescent="0.25">
      <c r="A724" s="7">
        <v>722</v>
      </c>
      <c r="B724" s="7" t="str">
        <f t="shared" si="66"/>
        <v>92069-0019</v>
      </c>
      <c r="C724" s="9" t="s">
        <v>703</v>
      </c>
      <c r="D724" s="9" t="s">
        <v>2628</v>
      </c>
      <c r="E724" s="9" t="s">
        <v>252</v>
      </c>
      <c r="F724" s="7" t="s">
        <v>141</v>
      </c>
      <c r="G724" s="46">
        <v>7.3</v>
      </c>
      <c r="H724" s="11">
        <v>1</v>
      </c>
      <c r="I724" s="11">
        <v>1</v>
      </c>
      <c r="J724" s="11">
        <f>VLOOKUP(B724,'[1]Jan''24 (3)'!$G$4:$T$2414,14,0)</f>
        <v>7.3</v>
      </c>
      <c r="K724" s="11">
        <f t="shared" si="67"/>
        <v>6.3</v>
      </c>
      <c r="L724" s="11" t="b">
        <f t="shared" si="68"/>
        <v>0</v>
      </c>
      <c r="M724" s="11" t="b">
        <f t="shared" si="69"/>
        <v>0</v>
      </c>
      <c r="N724" s="8">
        <v>45316</v>
      </c>
      <c r="O724" s="8" t="s">
        <v>3873</v>
      </c>
      <c r="P724" s="7"/>
      <c r="Q724" s="7" t="b">
        <f t="shared" si="70"/>
        <v>1</v>
      </c>
      <c r="R724" s="7"/>
      <c r="S724" s="11">
        <f t="shared" si="71"/>
        <v>0</v>
      </c>
      <c r="T724" s="9"/>
    </row>
    <row r="725" spans="1:20" hidden="1" x14ac:dyDescent="0.25">
      <c r="A725" s="7">
        <v>723</v>
      </c>
      <c r="B725" s="7" t="str">
        <f t="shared" si="66"/>
        <v>92069-0053</v>
      </c>
      <c r="C725" s="9" t="s">
        <v>704</v>
      </c>
      <c r="D725" s="9" t="s">
        <v>2629</v>
      </c>
      <c r="E725" s="9" t="s">
        <v>252</v>
      </c>
      <c r="F725" s="7" t="s">
        <v>141</v>
      </c>
      <c r="G725" s="46">
        <v>15.428571428571429</v>
      </c>
      <c r="H725" s="11">
        <v>10</v>
      </c>
      <c r="I725" s="11">
        <f>2+8</f>
        <v>10</v>
      </c>
      <c r="J725" s="11">
        <f>VLOOKUP(B725,'[1]Jan''24 (3)'!$G$4:$T$2414,14,0)</f>
        <v>154.28571428571428</v>
      </c>
      <c r="K725" s="11">
        <f t="shared" si="67"/>
        <v>144.28571428571428</v>
      </c>
      <c r="L725" s="11" t="b">
        <f t="shared" si="68"/>
        <v>0</v>
      </c>
      <c r="M725" s="11" t="b">
        <f t="shared" si="69"/>
        <v>0</v>
      </c>
      <c r="N725" s="8">
        <v>45313</v>
      </c>
      <c r="O725" s="8" t="s">
        <v>3877</v>
      </c>
      <c r="P725" s="7"/>
      <c r="Q725" s="7" t="b">
        <f t="shared" si="70"/>
        <v>1</v>
      </c>
      <c r="R725" s="7"/>
      <c r="S725" s="11">
        <f t="shared" si="71"/>
        <v>0</v>
      </c>
      <c r="T725" s="9"/>
    </row>
    <row r="726" spans="1:20" hidden="1" x14ac:dyDescent="0.25">
      <c r="A726" s="7">
        <v>724</v>
      </c>
      <c r="B726" s="7" t="str">
        <f t="shared" si="66"/>
        <v>92069-1016</v>
      </c>
      <c r="C726" s="9" t="s">
        <v>705</v>
      </c>
      <c r="D726" s="9" t="s">
        <v>2630</v>
      </c>
      <c r="E726" s="9" t="s">
        <v>252</v>
      </c>
      <c r="F726" s="7" t="s">
        <v>141</v>
      </c>
      <c r="G726" s="46">
        <v>1.23</v>
      </c>
      <c r="H726" s="11">
        <v>2</v>
      </c>
      <c r="I726" s="11">
        <v>2</v>
      </c>
      <c r="J726" s="11">
        <f>VLOOKUP(B726,'[1]Jan''24 (3)'!$G$4:$T$2414,14,0)</f>
        <v>2.46</v>
      </c>
      <c r="K726" s="11">
        <f t="shared" si="67"/>
        <v>0.45999999999999996</v>
      </c>
      <c r="L726" s="11" t="b">
        <f t="shared" si="68"/>
        <v>0</v>
      </c>
      <c r="M726" s="11" t="b">
        <f t="shared" si="69"/>
        <v>0</v>
      </c>
      <c r="N726" s="8">
        <v>45316</v>
      </c>
      <c r="O726" s="8" t="s">
        <v>3873</v>
      </c>
      <c r="P726" s="7"/>
      <c r="Q726" s="7" t="b">
        <f t="shared" si="70"/>
        <v>1</v>
      </c>
      <c r="R726" s="7"/>
      <c r="S726" s="11">
        <f t="shared" si="71"/>
        <v>0</v>
      </c>
      <c r="T726" s="9"/>
    </row>
    <row r="727" spans="1:20" hidden="1" x14ac:dyDescent="0.25">
      <c r="A727" s="7">
        <v>725</v>
      </c>
      <c r="B727" s="7" t="str">
        <f t="shared" si="66"/>
        <v>92069-0050</v>
      </c>
      <c r="C727" s="9" t="s">
        <v>706</v>
      </c>
      <c r="D727" s="9" t="s">
        <v>2631</v>
      </c>
      <c r="E727" s="9" t="s">
        <v>252</v>
      </c>
      <c r="F727" s="7" t="s">
        <v>141</v>
      </c>
      <c r="G727" s="46">
        <v>5.5</v>
      </c>
      <c r="H727" s="11">
        <v>8</v>
      </c>
      <c r="I727" s="11">
        <v>8</v>
      </c>
      <c r="J727" s="11">
        <f>VLOOKUP(B727,'[1]Jan''24 (3)'!$G$4:$T$2414,14,0)</f>
        <v>44</v>
      </c>
      <c r="K727" s="11">
        <f t="shared" si="67"/>
        <v>36</v>
      </c>
      <c r="L727" s="11" t="b">
        <f t="shared" si="68"/>
        <v>0</v>
      </c>
      <c r="M727" s="11" t="b">
        <f t="shared" si="69"/>
        <v>0</v>
      </c>
      <c r="N727" s="8">
        <v>45314</v>
      </c>
      <c r="O727" s="8" t="s">
        <v>3877</v>
      </c>
      <c r="P727" s="7"/>
      <c r="Q727" s="7" t="b">
        <f t="shared" si="70"/>
        <v>1</v>
      </c>
      <c r="R727" s="7"/>
      <c r="S727" s="11">
        <f t="shared" si="71"/>
        <v>0</v>
      </c>
      <c r="T727" s="9"/>
    </row>
    <row r="728" spans="1:20" hidden="1" x14ac:dyDescent="0.25">
      <c r="A728" s="7">
        <v>726</v>
      </c>
      <c r="B728" s="7" t="str">
        <f t="shared" si="66"/>
        <v>92028-1422</v>
      </c>
      <c r="C728" s="9" t="s">
        <v>707</v>
      </c>
      <c r="D728" s="9" t="s">
        <v>2632</v>
      </c>
      <c r="E728" s="9" t="s">
        <v>252</v>
      </c>
      <c r="F728" s="7" t="s">
        <v>141</v>
      </c>
      <c r="G728" s="46">
        <v>3.73</v>
      </c>
      <c r="H728" s="11">
        <v>20</v>
      </c>
      <c r="I728" s="11">
        <v>20</v>
      </c>
      <c r="J728" s="11">
        <f>VLOOKUP(B728,'[1]Jan''24 (3)'!$G$4:$T$2414,14,0)</f>
        <v>74.599999999999994</v>
      </c>
      <c r="K728" s="11">
        <f t="shared" si="67"/>
        <v>54.599999999999994</v>
      </c>
      <c r="L728" s="11" t="b">
        <f t="shared" si="68"/>
        <v>0</v>
      </c>
      <c r="M728" s="11" t="b">
        <f t="shared" si="69"/>
        <v>0</v>
      </c>
      <c r="N728" s="8">
        <v>45314</v>
      </c>
      <c r="O728" s="8" t="s">
        <v>3877</v>
      </c>
      <c r="P728" s="7"/>
      <c r="Q728" s="7" t="b">
        <f t="shared" si="70"/>
        <v>1</v>
      </c>
      <c r="R728" s="7"/>
      <c r="S728" s="11">
        <f t="shared" si="71"/>
        <v>0</v>
      </c>
      <c r="T728" s="9"/>
    </row>
    <row r="729" spans="1:20" hidden="1" x14ac:dyDescent="0.25">
      <c r="A729" s="7">
        <v>727</v>
      </c>
      <c r="B729" s="7" t="str">
        <f t="shared" si="66"/>
        <v>92139-0722</v>
      </c>
      <c r="C729" s="9" t="s">
        <v>708</v>
      </c>
      <c r="D729" s="9" t="s">
        <v>2633</v>
      </c>
      <c r="E729" s="9" t="s">
        <v>252</v>
      </c>
      <c r="F729" s="7" t="s">
        <v>141</v>
      </c>
      <c r="G729" s="46">
        <v>3.59</v>
      </c>
      <c r="H729" s="11">
        <v>8</v>
      </c>
      <c r="I729" s="11">
        <f>4+4</f>
        <v>8</v>
      </c>
      <c r="J729" s="11">
        <f>VLOOKUP(B729,'[1]Jan''24 (3)'!$G$4:$T$2414,14,0)</f>
        <v>28.72</v>
      </c>
      <c r="K729" s="11">
        <f t="shared" si="67"/>
        <v>20.72</v>
      </c>
      <c r="L729" s="11" t="b">
        <f t="shared" si="68"/>
        <v>0</v>
      </c>
      <c r="M729" s="11" t="b">
        <f t="shared" si="69"/>
        <v>0</v>
      </c>
      <c r="N729" s="8">
        <v>45316</v>
      </c>
      <c r="O729" s="8" t="s">
        <v>3877</v>
      </c>
      <c r="P729" s="7"/>
      <c r="Q729" s="7" t="b">
        <f t="shared" si="70"/>
        <v>1</v>
      </c>
      <c r="R729" s="7"/>
      <c r="S729" s="11">
        <f t="shared" si="71"/>
        <v>0</v>
      </c>
      <c r="T729" s="9"/>
    </row>
    <row r="730" spans="1:20" hidden="1" x14ac:dyDescent="0.25">
      <c r="A730" s="7">
        <v>728</v>
      </c>
      <c r="B730" s="7" t="str">
        <f t="shared" si="66"/>
        <v>92139-0788</v>
      </c>
      <c r="C730" s="9" t="s">
        <v>709</v>
      </c>
      <c r="D730" s="9" t="s">
        <v>2633</v>
      </c>
      <c r="E730" s="9" t="s">
        <v>252</v>
      </c>
      <c r="F730" s="7" t="s">
        <v>141</v>
      </c>
      <c r="G730" s="46">
        <v>4</v>
      </c>
      <c r="H730" s="11">
        <v>16</v>
      </c>
      <c r="I730" s="11">
        <v>16</v>
      </c>
      <c r="J730" s="11">
        <f>VLOOKUP(B730,'[1]Jan''24 (3)'!$G$4:$T$2414,14,0)</f>
        <v>64</v>
      </c>
      <c r="K730" s="11">
        <f t="shared" si="67"/>
        <v>48</v>
      </c>
      <c r="L730" s="11" t="b">
        <f t="shared" si="68"/>
        <v>0</v>
      </c>
      <c r="M730" s="11" t="b">
        <f t="shared" si="69"/>
        <v>0</v>
      </c>
      <c r="N730" s="8">
        <v>45314</v>
      </c>
      <c r="O730" s="8" t="s">
        <v>3877</v>
      </c>
      <c r="P730" s="7"/>
      <c r="Q730" s="7" t="b">
        <f t="shared" si="70"/>
        <v>1</v>
      </c>
      <c r="R730" s="7"/>
      <c r="S730" s="11">
        <f t="shared" si="71"/>
        <v>0</v>
      </c>
      <c r="T730" s="9"/>
    </row>
    <row r="731" spans="1:20" hidden="1" x14ac:dyDescent="0.25">
      <c r="A731" s="7">
        <v>729</v>
      </c>
      <c r="B731" s="7" t="str">
        <f t="shared" si="66"/>
        <v>92139-0724</v>
      </c>
      <c r="C731" s="9" t="s">
        <v>710</v>
      </c>
      <c r="D731" s="9" t="s">
        <v>2633</v>
      </c>
      <c r="E731" s="9" t="s">
        <v>252</v>
      </c>
      <c r="F731" s="7" t="s">
        <v>141</v>
      </c>
      <c r="G731" s="46">
        <v>3.59</v>
      </c>
      <c r="H731" s="11">
        <v>8</v>
      </c>
      <c r="I731" s="11">
        <f>4+4</f>
        <v>8</v>
      </c>
      <c r="J731" s="11">
        <f>VLOOKUP(B731,'[1]Jan''24 (3)'!$G$4:$T$2414,14,0)</f>
        <v>28.72</v>
      </c>
      <c r="K731" s="11">
        <f t="shared" si="67"/>
        <v>20.72</v>
      </c>
      <c r="L731" s="11" t="b">
        <f t="shared" si="68"/>
        <v>0</v>
      </c>
      <c r="M731" s="11" t="b">
        <f t="shared" si="69"/>
        <v>0</v>
      </c>
      <c r="N731" s="8">
        <v>45316</v>
      </c>
      <c r="O731" s="8" t="s">
        <v>3877</v>
      </c>
      <c r="P731" s="7"/>
      <c r="Q731" s="7" t="b">
        <f t="shared" si="70"/>
        <v>1</v>
      </c>
      <c r="R731" s="7"/>
      <c r="S731" s="11">
        <f t="shared" si="71"/>
        <v>0</v>
      </c>
      <c r="T731" s="9"/>
    </row>
    <row r="732" spans="1:20" hidden="1" x14ac:dyDescent="0.25">
      <c r="A732" s="7">
        <v>730</v>
      </c>
      <c r="B732" s="7" t="str">
        <f t="shared" si="66"/>
        <v>92139-0783</v>
      </c>
      <c r="C732" s="9" t="s">
        <v>711</v>
      </c>
      <c r="D732" s="9" t="s">
        <v>2633</v>
      </c>
      <c r="E732" s="9" t="s">
        <v>252</v>
      </c>
      <c r="F732" s="7" t="s">
        <v>141</v>
      </c>
      <c r="G732" s="46">
        <v>4</v>
      </c>
      <c r="H732" s="11">
        <v>16</v>
      </c>
      <c r="I732" s="11">
        <v>16</v>
      </c>
      <c r="J732" s="11">
        <f>VLOOKUP(B732,'[1]Jan''24 (3)'!$G$4:$T$2414,14,0)</f>
        <v>64</v>
      </c>
      <c r="K732" s="11">
        <f t="shared" si="67"/>
        <v>48</v>
      </c>
      <c r="L732" s="11" t="b">
        <f t="shared" si="68"/>
        <v>0</v>
      </c>
      <c r="M732" s="11" t="b">
        <f t="shared" si="69"/>
        <v>0</v>
      </c>
      <c r="N732" s="8">
        <v>45314</v>
      </c>
      <c r="O732" s="8" t="s">
        <v>3873</v>
      </c>
      <c r="P732" s="7"/>
      <c r="Q732" s="7" t="b">
        <f t="shared" si="70"/>
        <v>1</v>
      </c>
      <c r="R732" s="7"/>
      <c r="S732" s="11">
        <f t="shared" si="71"/>
        <v>0</v>
      </c>
      <c r="T732" s="9"/>
    </row>
    <row r="733" spans="1:20" hidden="1" x14ac:dyDescent="0.25">
      <c r="A733" s="7">
        <v>731</v>
      </c>
      <c r="B733" s="7" t="str">
        <f t="shared" si="66"/>
        <v>92139-0792</v>
      </c>
      <c r="C733" s="9" t="s">
        <v>712</v>
      </c>
      <c r="D733" s="9" t="s">
        <v>2634</v>
      </c>
      <c r="E733" s="9" t="s">
        <v>252</v>
      </c>
      <c r="F733" s="7" t="s">
        <v>141</v>
      </c>
      <c r="G733" s="46">
        <v>4</v>
      </c>
      <c r="H733" s="11">
        <v>8</v>
      </c>
      <c r="I733" s="11">
        <f>6+2</f>
        <v>8</v>
      </c>
      <c r="J733" s="11">
        <f>VLOOKUP(B733,'[1]Jan''24 (3)'!$G$4:$T$2414,14,0)</f>
        <v>32</v>
      </c>
      <c r="K733" s="11">
        <f t="shared" si="67"/>
        <v>24</v>
      </c>
      <c r="L733" s="11" t="b">
        <f t="shared" si="68"/>
        <v>0</v>
      </c>
      <c r="M733" s="11" t="b">
        <f t="shared" si="69"/>
        <v>0</v>
      </c>
      <c r="N733" s="8">
        <v>45314</v>
      </c>
      <c r="O733" s="8" t="s">
        <v>3877</v>
      </c>
      <c r="P733" s="7"/>
      <c r="Q733" s="7" t="b">
        <f t="shared" si="70"/>
        <v>1</v>
      </c>
      <c r="R733" s="7"/>
      <c r="S733" s="11">
        <f t="shared" si="71"/>
        <v>0</v>
      </c>
      <c r="T733" s="9"/>
    </row>
    <row r="734" spans="1:20" hidden="1" x14ac:dyDescent="0.25">
      <c r="A734" s="7">
        <v>732</v>
      </c>
      <c r="B734" s="7" t="str">
        <f t="shared" si="66"/>
        <v>54012-0281</v>
      </c>
      <c r="C734" s="9" t="s">
        <v>713</v>
      </c>
      <c r="D734" s="9" t="s">
        <v>2635</v>
      </c>
      <c r="E734" s="9" t="s">
        <v>252</v>
      </c>
      <c r="F734" s="7" t="s">
        <v>141</v>
      </c>
      <c r="G734" s="46">
        <v>7.77</v>
      </c>
      <c r="H734" s="11">
        <v>5</v>
      </c>
      <c r="I734" s="11">
        <v>5</v>
      </c>
      <c r="J734" s="11">
        <f>VLOOKUP(B734,'[1]Jan''24 (3)'!$G$4:$T$2414,14,0)</f>
        <v>38.849999999999994</v>
      </c>
      <c r="K734" s="11">
        <f t="shared" si="67"/>
        <v>33.849999999999994</v>
      </c>
      <c r="L734" s="11" t="b">
        <f t="shared" si="68"/>
        <v>0</v>
      </c>
      <c r="M734" s="11" t="b">
        <f t="shared" si="69"/>
        <v>0</v>
      </c>
      <c r="N734" s="8">
        <v>45317</v>
      </c>
      <c r="O734" s="8" t="s">
        <v>3873</v>
      </c>
      <c r="P734" s="7"/>
      <c r="Q734" s="7" t="b">
        <f t="shared" si="70"/>
        <v>1</v>
      </c>
      <c r="R734" s="7"/>
      <c r="S734" s="11">
        <f t="shared" si="71"/>
        <v>0</v>
      </c>
      <c r="T734" s="9"/>
    </row>
    <row r="735" spans="1:20" hidden="1" x14ac:dyDescent="0.25">
      <c r="A735" s="7">
        <v>733</v>
      </c>
      <c r="B735" s="7" t="str">
        <f t="shared" si="66"/>
        <v>92139-3702</v>
      </c>
      <c r="C735" s="9" t="s">
        <v>714</v>
      </c>
      <c r="D735" s="9" t="s">
        <v>2636</v>
      </c>
      <c r="E735" s="9" t="s">
        <v>252</v>
      </c>
      <c r="F735" s="7" t="s">
        <v>141</v>
      </c>
      <c r="G735" s="46">
        <v>7.8</v>
      </c>
      <c r="H735" s="11">
        <v>4</v>
      </c>
      <c r="I735" s="11">
        <v>4</v>
      </c>
      <c r="J735" s="11">
        <f>VLOOKUP(B735,'[1]Jan''24 (3)'!$G$4:$T$2414,14,0)</f>
        <v>31.2</v>
      </c>
      <c r="K735" s="11">
        <f t="shared" si="67"/>
        <v>27.2</v>
      </c>
      <c r="L735" s="11" t="b">
        <f t="shared" si="68"/>
        <v>0</v>
      </c>
      <c r="M735" s="11" t="b">
        <f t="shared" si="69"/>
        <v>0</v>
      </c>
      <c r="N735" s="8">
        <v>45316</v>
      </c>
      <c r="O735" s="8" t="s">
        <v>3877</v>
      </c>
      <c r="P735" s="7"/>
      <c r="Q735" s="7" t="b">
        <f t="shared" si="70"/>
        <v>1</v>
      </c>
      <c r="R735" s="7"/>
      <c r="S735" s="11">
        <f t="shared" si="71"/>
        <v>0</v>
      </c>
      <c r="T735" s="9"/>
    </row>
    <row r="736" spans="1:20" hidden="1" x14ac:dyDescent="0.25">
      <c r="A736" s="7">
        <v>734</v>
      </c>
      <c r="B736" s="7" t="str">
        <f t="shared" si="66"/>
        <v>92139-3704</v>
      </c>
      <c r="C736" s="9" t="s">
        <v>715</v>
      </c>
      <c r="D736" s="9" t="s">
        <v>2637</v>
      </c>
      <c r="E736" s="9" t="s">
        <v>252</v>
      </c>
      <c r="F736" s="7" t="s">
        <v>141</v>
      </c>
      <c r="G736" s="46">
        <v>7.8</v>
      </c>
      <c r="H736" s="11">
        <v>4</v>
      </c>
      <c r="I736" s="11">
        <v>4</v>
      </c>
      <c r="J736" s="11">
        <f>VLOOKUP(B736,'[1]Jan''24 (3)'!$G$4:$T$2414,14,0)</f>
        <v>31.2</v>
      </c>
      <c r="K736" s="11">
        <f t="shared" si="67"/>
        <v>27.2</v>
      </c>
      <c r="L736" s="11" t="b">
        <f t="shared" si="68"/>
        <v>0</v>
      </c>
      <c r="M736" s="11" t="b">
        <f t="shared" si="69"/>
        <v>0</v>
      </c>
      <c r="N736" s="8">
        <v>45316</v>
      </c>
      <c r="O736" s="8" t="s">
        <v>3873</v>
      </c>
      <c r="P736" s="7"/>
      <c r="Q736" s="7" t="b">
        <f t="shared" si="70"/>
        <v>1</v>
      </c>
      <c r="R736" s="7"/>
      <c r="S736" s="11">
        <f t="shared" si="71"/>
        <v>0</v>
      </c>
      <c r="T736" s="9"/>
    </row>
    <row r="737" spans="1:20" hidden="1" x14ac:dyDescent="0.25">
      <c r="A737" s="7">
        <v>735</v>
      </c>
      <c r="B737" s="7" t="str">
        <f t="shared" si="66"/>
        <v>92139-3705</v>
      </c>
      <c r="C737" s="9" t="s">
        <v>716</v>
      </c>
      <c r="D737" s="9" t="s">
        <v>2637</v>
      </c>
      <c r="E737" s="9" t="s">
        <v>252</v>
      </c>
      <c r="F737" s="7" t="s">
        <v>141</v>
      </c>
      <c r="G737" s="46">
        <v>7.8</v>
      </c>
      <c r="H737" s="11">
        <v>4</v>
      </c>
      <c r="I737" s="11">
        <v>4</v>
      </c>
      <c r="J737" s="11">
        <f>VLOOKUP(B737,'[1]Jan''24 (3)'!$G$4:$T$2414,14,0)</f>
        <v>31.2</v>
      </c>
      <c r="K737" s="11">
        <f t="shared" si="67"/>
        <v>27.2</v>
      </c>
      <c r="L737" s="11" t="b">
        <f t="shared" si="68"/>
        <v>0</v>
      </c>
      <c r="M737" s="11" t="b">
        <f t="shared" si="69"/>
        <v>0</v>
      </c>
      <c r="N737" s="8">
        <v>45316</v>
      </c>
      <c r="O737" s="8" t="s">
        <v>3873</v>
      </c>
      <c r="P737" s="7"/>
      <c r="Q737" s="7" t="b">
        <f t="shared" si="70"/>
        <v>1</v>
      </c>
      <c r="R737" s="7"/>
      <c r="S737" s="11">
        <f t="shared" si="71"/>
        <v>0</v>
      </c>
      <c r="T737" s="9"/>
    </row>
    <row r="738" spans="1:20" hidden="1" x14ac:dyDescent="0.25">
      <c r="A738" s="7">
        <v>736</v>
      </c>
      <c r="B738" s="7" t="str">
        <f t="shared" si="66"/>
        <v>92139-3706</v>
      </c>
      <c r="C738" s="9" t="s">
        <v>717</v>
      </c>
      <c r="D738" s="9" t="s">
        <v>2637</v>
      </c>
      <c r="E738" s="9" t="s">
        <v>252</v>
      </c>
      <c r="F738" s="7" t="s">
        <v>141</v>
      </c>
      <c r="G738" s="46">
        <v>7.8</v>
      </c>
      <c r="H738" s="11">
        <v>4</v>
      </c>
      <c r="I738" s="11">
        <v>4</v>
      </c>
      <c r="J738" s="11">
        <f>VLOOKUP(B738,'[1]Jan''24 (3)'!$G$4:$T$2414,14,0)</f>
        <v>31.2</v>
      </c>
      <c r="K738" s="11">
        <f t="shared" si="67"/>
        <v>27.2</v>
      </c>
      <c r="L738" s="11" t="b">
        <f t="shared" si="68"/>
        <v>0</v>
      </c>
      <c r="M738" s="11" t="b">
        <f t="shared" si="69"/>
        <v>0</v>
      </c>
      <c r="N738" s="8">
        <v>45316</v>
      </c>
      <c r="O738" s="8" t="s">
        <v>3877</v>
      </c>
      <c r="P738" s="7"/>
      <c r="Q738" s="7" t="b">
        <f t="shared" si="70"/>
        <v>1</v>
      </c>
      <c r="R738" s="7"/>
      <c r="S738" s="11">
        <f t="shared" si="71"/>
        <v>0</v>
      </c>
      <c r="T738" s="9"/>
    </row>
    <row r="739" spans="1:20" hidden="1" x14ac:dyDescent="0.25">
      <c r="A739" s="7">
        <v>737</v>
      </c>
      <c r="B739" s="7" t="str">
        <f t="shared" si="66"/>
        <v>92139-3707</v>
      </c>
      <c r="C739" s="9" t="s">
        <v>718</v>
      </c>
      <c r="D739" s="9" t="s">
        <v>2637</v>
      </c>
      <c r="E739" s="9" t="s">
        <v>252</v>
      </c>
      <c r="F739" s="7" t="s">
        <v>141</v>
      </c>
      <c r="G739" s="46">
        <v>7.8</v>
      </c>
      <c r="H739" s="11">
        <v>4</v>
      </c>
      <c r="I739" s="11">
        <v>4</v>
      </c>
      <c r="J739" s="11">
        <f>VLOOKUP(B739,'[1]Jan''24 (3)'!$G$4:$T$2414,14,0)</f>
        <v>31.2</v>
      </c>
      <c r="K739" s="11">
        <f t="shared" si="67"/>
        <v>27.2</v>
      </c>
      <c r="L739" s="11" t="b">
        <f t="shared" si="68"/>
        <v>0</v>
      </c>
      <c r="M739" s="11" t="b">
        <f t="shared" si="69"/>
        <v>0</v>
      </c>
      <c r="N739" s="8">
        <v>45316</v>
      </c>
      <c r="O739" s="8" t="s">
        <v>3873</v>
      </c>
      <c r="P739" s="7"/>
      <c r="Q739" s="7" t="b">
        <f t="shared" si="70"/>
        <v>1</v>
      </c>
      <c r="R739" s="7"/>
      <c r="S739" s="11">
        <f t="shared" si="71"/>
        <v>0</v>
      </c>
      <c r="T739" s="9"/>
    </row>
    <row r="740" spans="1:20" hidden="1" x14ac:dyDescent="0.25">
      <c r="A740" s="7">
        <v>738</v>
      </c>
      <c r="B740" s="7" t="str">
        <f t="shared" si="66"/>
        <v>92139-3708</v>
      </c>
      <c r="C740" s="9" t="s">
        <v>719</v>
      </c>
      <c r="D740" s="9" t="s">
        <v>2638</v>
      </c>
      <c r="E740" s="9" t="s">
        <v>252</v>
      </c>
      <c r="F740" s="7" t="s">
        <v>141</v>
      </c>
      <c r="G740" s="46">
        <v>7.8</v>
      </c>
      <c r="H740" s="11">
        <v>4</v>
      </c>
      <c r="I740" s="11">
        <v>4</v>
      </c>
      <c r="J740" s="11">
        <f>VLOOKUP(B740,'[1]Jan''24 (3)'!$G$4:$T$2414,14,0)</f>
        <v>31.2</v>
      </c>
      <c r="K740" s="11">
        <f t="shared" si="67"/>
        <v>27.2</v>
      </c>
      <c r="L740" s="11" t="b">
        <f t="shared" si="68"/>
        <v>0</v>
      </c>
      <c r="M740" s="11" t="b">
        <f t="shared" si="69"/>
        <v>0</v>
      </c>
      <c r="N740" s="8">
        <v>45316</v>
      </c>
      <c r="O740" s="8" t="s">
        <v>3873</v>
      </c>
      <c r="P740" s="7"/>
      <c r="Q740" s="7" t="b">
        <f t="shared" si="70"/>
        <v>1</v>
      </c>
      <c r="R740" s="7"/>
      <c r="S740" s="11">
        <f t="shared" si="71"/>
        <v>0</v>
      </c>
      <c r="T740" s="9"/>
    </row>
    <row r="741" spans="1:20" hidden="1" x14ac:dyDescent="0.25">
      <c r="A741" s="7">
        <v>739</v>
      </c>
      <c r="B741" s="7" t="str">
        <f t="shared" si="66"/>
        <v>92139-3709</v>
      </c>
      <c r="C741" s="9" t="s">
        <v>720</v>
      </c>
      <c r="D741" s="9" t="s">
        <v>2638</v>
      </c>
      <c r="E741" s="9" t="s">
        <v>252</v>
      </c>
      <c r="F741" s="7" t="s">
        <v>141</v>
      </c>
      <c r="G741" s="46">
        <v>7.8</v>
      </c>
      <c r="H741" s="11">
        <v>4</v>
      </c>
      <c r="I741" s="11">
        <v>4</v>
      </c>
      <c r="J741" s="11">
        <f>VLOOKUP(B741,'[1]Jan''24 (3)'!$G$4:$T$2414,14,0)</f>
        <v>31.2</v>
      </c>
      <c r="K741" s="11">
        <f t="shared" si="67"/>
        <v>27.2</v>
      </c>
      <c r="L741" s="11" t="b">
        <f t="shared" si="68"/>
        <v>0</v>
      </c>
      <c r="M741" s="11" t="b">
        <f t="shared" si="69"/>
        <v>0</v>
      </c>
      <c r="N741" s="8">
        <v>45316</v>
      </c>
      <c r="O741" s="8" t="s">
        <v>3873</v>
      </c>
      <c r="P741" s="7"/>
      <c r="Q741" s="7" t="b">
        <f t="shared" si="70"/>
        <v>1</v>
      </c>
      <c r="R741" s="7"/>
      <c r="S741" s="11">
        <f t="shared" si="71"/>
        <v>0</v>
      </c>
      <c r="T741" s="9"/>
    </row>
    <row r="742" spans="1:20" hidden="1" x14ac:dyDescent="0.25">
      <c r="A742" s="7">
        <v>740</v>
      </c>
      <c r="B742" s="7" t="str">
        <f t="shared" si="66"/>
        <v>92139-3710</v>
      </c>
      <c r="C742" s="9" t="s">
        <v>721</v>
      </c>
      <c r="D742" s="9" t="s">
        <v>2638</v>
      </c>
      <c r="E742" s="9" t="s">
        <v>252</v>
      </c>
      <c r="F742" s="7" t="s">
        <v>141</v>
      </c>
      <c r="G742" s="46">
        <v>7.8</v>
      </c>
      <c r="H742" s="11">
        <v>4</v>
      </c>
      <c r="I742" s="11">
        <v>4</v>
      </c>
      <c r="J742" s="11">
        <f>VLOOKUP(B742,'[1]Jan''24 (3)'!$G$4:$T$2414,14,0)</f>
        <v>31.2</v>
      </c>
      <c r="K742" s="11">
        <f t="shared" si="67"/>
        <v>27.2</v>
      </c>
      <c r="L742" s="11" t="b">
        <f t="shared" si="68"/>
        <v>0</v>
      </c>
      <c r="M742" s="11" t="b">
        <f t="shared" si="69"/>
        <v>0</v>
      </c>
      <c r="N742" s="8">
        <v>45316</v>
      </c>
      <c r="O742" s="8" t="s">
        <v>3873</v>
      </c>
      <c r="P742" s="7"/>
      <c r="Q742" s="7" t="b">
        <f t="shared" si="70"/>
        <v>1</v>
      </c>
      <c r="R742" s="7"/>
      <c r="S742" s="11">
        <f t="shared" si="71"/>
        <v>0</v>
      </c>
      <c r="T742" s="9"/>
    </row>
    <row r="743" spans="1:20" hidden="1" x14ac:dyDescent="0.25">
      <c r="A743" s="7">
        <v>741</v>
      </c>
      <c r="B743" s="7" t="str">
        <f t="shared" si="66"/>
        <v>92139-3711</v>
      </c>
      <c r="C743" s="9" t="s">
        <v>722</v>
      </c>
      <c r="D743" s="9" t="s">
        <v>2637</v>
      </c>
      <c r="E743" s="9" t="s">
        <v>252</v>
      </c>
      <c r="F743" s="7" t="s">
        <v>141</v>
      </c>
      <c r="G743" s="46">
        <v>7.8</v>
      </c>
      <c r="H743" s="11">
        <v>4</v>
      </c>
      <c r="I743" s="11">
        <v>4</v>
      </c>
      <c r="J743" s="11">
        <f>VLOOKUP(B743,'[1]Jan''24 (3)'!$G$4:$T$2414,14,0)</f>
        <v>31.2</v>
      </c>
      <c r="K743" s="11">
        <f t="shared" si="67"/>
        <v>27.2</v>
      </c>
      <c r="L743" s="11" t="b">
        <f t="shared" si="68"/>
        <v>0</v>
      </c>
      <c r="M743" s="11" t="b">
        <f t="shared" si="69"/>
        <v>0</v>
      </c>
      <c r="N743" s="8">
        <v>45316</v>
      </c>
      <c r="O743" s="8" t="s">
        <v>3873</v>
      </c>
      <c r="P743" s="7"/>
      <c r="Q743" s="7" t="b">
        <f t="shared" si="70"/>
        <v>1</v>
      </c>
      <c r="R743" s="7"/>
      <c r="S743" s="11">
        <f t="shared" si="71"/>
        <v>0</v>
      </c>
      <c r="T743" s="9"/>
    </row>
    <row r="744" spans="1:20" hidden="1" x14ac:dyDescent="0.25">
      <c r="A744" s="7">
        <v>742</v>
      </c>
      <c r="B744" s="7" t="str">
        <f t="shared" si="66"/>
        <v>92139-3712</v>
      </c>
      <c r="C744" s="9" t="s">
        <v>723</v>
      </c>
      <c r="D744" s="9" t="s">
        <v>2637</v>
      </c>
      <c r="E744" s="9" t="s">
        <v>252</v>
      </c>
      <c r="F744" s="7" t="s">
        <v>141</v>
      </c>
      <c r="G744" s="46">
        <v>7.8</v>
      </c>
      <c r="H744" s="11">
        <v>4</v>
      </c>
      <c r="I744" s="11">
        <v>4</v>
      </c>
      <c r="J744" s="11">
        <f>VLOOKUP(B744,'[1]Jan''24 (3)'!$G$4:$T$2414,14,0)</f>
        <v>31.2</v>
      </c>
      <c r="K744" s="11">
        <f t="shared" si="67"/>
        <v>27.2</v>
      </c>
      <c r="L744" s="11" t="b">
        <f t="shared" si="68"/>
        <v>0</v>
      </c>
      <c r="M744" s="11" t="b">
        <f t="shared" si="69"/>
        <v>0</v>
      </c>
      <c r="N744" s="8">
        <v>45316</v>
      </c>
      <c r="O744" s="8" t="s">
        <v>3873</v>
      </c>
      <c r="P744" s="7"/>
      <c r="Q744" s="7" t="b">
        <f t="shared" si="70"/>
        <v>1</v>
      </c>
      <c r="R744" s="7"/>
      <c r="S744" s="11">
        <f t="shared" si="71"/>
        <v>0</v>
      </c>
      <c r="T744" s="9"/>
    </row>
    <row r="745" spans="1:20" hidden="1" x14ac:dyDescent="0.25">
      <c r="A745" s="7">
        <v>743</v>
      </c>
      <c r="B745" s="7" t="str">
        <f t="shared" si="66"/>
        <v>92139-3713</v>
      </c>
      <c r="C745" s="9" t="s">
        <v>724</v>
      </c>
      <c r="D745" s="9" t="s">
        <v>2637</v>
      </c>
      <c r="E745" s="9" t="s">
        <v>252</v>
      </c>
      <c r="F745" s="7" t="s">
        <v>141</v>
      </c>
      <c r="G745" s="46">
        <v>7.8</v>
      </c>
      <c r="H745" s="11">
        <v>4</v>
      </c>
      <c r="I745" s="11">
        <v>4</v>
      </c>
      <c r="J745" s="11">
        <f>VLOOKUP(B745,'[1]Jan''24 (3)'!$G$4:$T$2414,14,0)</f>
        <v>31.2</v>
      </c>
      <c r="K745" s="11">
        <f t="shared" si="67"/>
        <v>27.2</v>
      </c>
      <c r="L745" s="11" t="b">
        <f t="shared" si="68"/>
        <v>0</v>
      </c>
      <c r="M745" s="11" t="b">
        <f t="shared" si="69"/>
        <v>0</v>
      </c>
      <c r="N745" s="8">
        <v>45316</v>
      </c>
      <c r="O745" s="8" t="s">
        <v>3873</v>
      </c>
      <c r="P745" s="7"/>
      <c r="Q745" s="7" t="b">
        <f t="shared" si="70"/>
        <v>1</v>
      </c>
      <c r="R745" s="7"/>
      <c r="S745" s="11">
        <f t="shared" si="71"/>
        <v>0</v>
      </c>
      <c r="T745" s="9"/>
    </row>
    <row r="746" spans="1:20" hidden="1" x14ac:dyDescent="0.25">
      <c r="A746" s="7">
        <v>744</v>
      </c>
      <c r="B746" s="7" t="str">
        <f t="shared" si="66"/>
        <v>92139-0725</v>
      </c>
      <c r="C746" s="9" t="s">
        <v>725</v>
      </c>
      <c r="D746" s="9" t="s">
        <v>2636</v>
      </c>
      <c r="E746" s="9" t="s">
        <v>252</v>
      </c>
      <c r="F746" s="7" t="s">
        <v>141</v>
      </c>
      <c r="G746" s="46">
        <v>7.8</v>
      </c>
      <c r="H746" s="11">
        <v>4</v>
      </c>
      <c r="I746" s="11">
        <v>4</v>
      </c>
      <c r="J746" s="11">
        <f>VLOOKUP(B746,'[1]Jan''24 (3)'!$G$4:$T$2414,14,0)</f>
        <v>31.2</v>
      </c>
      <c r="K746" s="11">
        <f t="shared" si="67"/>
        <v>27.2</v>
      </c>
      <c r="L746" s="11" t="b">
        <f t="shared" si="68"/>
        <v>0</v>
      </c>
      <c r="M746" s="11" t="b">
        <f t="shared" si="69"/>
        <v>0</v>
      </c>
      <c r="N746" s="8">
        <v>45316</v>
      </c>
      <c r="O746" s="8" t="s">
        <v>3877</v>
      </c>
      <c r="P746" s="7"/>
      <c r="Q746" s="7" t="b">
        <f t="shared" si="70"/>
        <v>1</v>
      </c>
      <c r="R746" s="7"/>
      <c r="S746" s="11">
        <f t="shared" si="71"/>
        <v>0</v>
      </c>
      <c r="T746" s="9"/>
    </row>
    <row r="747" spans="1:20" hidden="1" x14ac:dyDescent="0.25">
      <c r="A747" s="7">
        <v>745</v>
      </c>
      <c r="B747" s="7" t="str">
        <f t="shared" si="66"/>
        <v>92139-0726</v>
      </c>
      <c r="C747" s="9" t="s">
        <v>726</v>
      </c>
      <c r="D747" s="9" t="s">
        <v>2636</v>
      </c>
      <c r="E747" s="9" t="s">
        <v>252</v>
      </c>
      <c r="F747" s="7" t="s">
        <v>141</v>
      </c>
      <c r="G747" s="46">
        <v>7.8</v>
      </c>
      <c r="H747" s="11">
        <v>4</v>
      </c>
      <c r="I747" s="11">
        <v>4</v>
      </c>
      <c r="J747" s="11">
        <f>VLOOKUP(B747,'[1]Jan''24 (3)'!$G$4:$T$2414,14,0)</f>
        <v>31.2</v>
      </c>
      <c r="K747" s="11">
        <f t="shared" si="67"/>
        <v>27.2</v>
      </c>
      <c r="L747" s="11" t="b">
        <f t="shared" si="68"/>
        <v>0</v>
      </c>
      <c r="M747" s="11" t="b">
        <f t="shared" si="69"/>
        <v>0</v>
      </c>
      <c r="N747" s="8">
        <v>45316</v>
      </c>
      <c r="O747" s="8" t="s">
        <v>3873</v>
      </c>
      <c r="P747" s="7"/>
      <c r="Q747" s="7" t="b">
        <f t="shared" si="70"/>
        <v>1</v>
      </c>
      <c r="R747" s="7"/>
      <c r="S747" s="11">
        <f t="shared" si="71"/>
        <v>0</v>
      </c>
      <c r="T747" s="9"/>
    </row>
    <row r="748" spans="1:20" hidden="1" x14ac:dyDescent="0.25">
      <c r="A748" s="7">
        <v>746</v>
      </c>
      <c r="B748" s="7" t="str">
        <f t="shared" si="66"/>
        <v>92139-0727</v>
      </c>
      <c r="C748" s="9" t="s">
        <v>727</v>
      </c>
      <c r="D748" s="9" t="s">
        <v>2636</v>
      </c>
      <c r="E748" s="9" t="s">
        <v>252</v>
      </c>
      <c r="F748" s="7" t="s">
        <v>141</v>
      </c>
      <c r="G748" s="46">
        <v>7.8</v>
      </c>
      <c r="H748" s="11">
        <v>4</v>
      </c>
      <c r="I748" s="11">
        <v>4</v>
      </c>
      <c r="J748" s="11">
        <f>VLOOKUP(B748,'[1]Jan''24 (3)'!$G$4:$T$2414,14,0)</f>
        <v>31.2</v>
      </c>
      <c r="K748" s="11">
        <f t="shared" si="67"/>
        <v>27.2</v>
      </c>
      <c r="L748" s="11" t="b">
        <f t="shared" si="68"/>
        <v>0</v>
      </c>
      <c r="M748" s="11" t="b">
        <f t="shared" si="69"/>
        <v>0</v>
      </c>
      <c r="N748" s="8">
        <v>45316</v>
      </c>
      <c r="O748" s="8" t="s">
        <v>3873</v>
      </c>
      <c r="P748" s="7"/>
      <c r="Q748" s="7" t="b">
        <f t="shared" si="70"/>
        <v>1</v>
      </c>
      <c r="R748" s="7"/>
      <c r="S748" s="11">
        <f t="shared" si="71"/>
        <v>0</v>
      </c>
      <c r="T748" s="9"/>
    </row>
    <row r="749" spans="1:20" hidden="1" x14ac:dyDescent="0.25">
      <c r="A749" s="7">
        <v>747</v>
      </c>
      <c r="B749" s="7" t="str">
        <f t="shared" si="66"/>
        <v>92139-0728</v>
      </c>
      <c r="C749" s="9" t="s">
        <v>728</v>
      </c>
      <c r="D749" s="9" t="s">
        <v>2637</v>
      </c>
      <c r="E749" s="9" t="s">
        <v>252</v>
      </c>
      <c r="F749" s="7" t="s">
        <v>141</v>
      </c>
      <c r="G749" s="46">
        <v>7.8</v>
      </c>
      <c r="H749" s="11">
        <v>4</v>
      </c>
      <c r="I749" s="11">
        <v>4</v>
      </c>
      <c r="J749" s="11">
        <f>VLOOKUP(B749,'[1]Jan''24 (3)'!$G$4:$T$2414,14,0)</f>
        <v>31.2</v>
      </c>
      <c r="K749" s="11">
        <f t="shared" si="67"/>
        <v>27.2</v>
      </c>
      <c r="L749" s="11" t="b">
        <f t="shared" si="68"/>
        <v>0</v>
      </c>
      <c r="M749" s="11" t="b">
        <f t="shared" si="69"/>
        <v>0</v>
      </c>
      <c r="N749" s="8">
        <v>45316</v>
      </c>
      <c r="O749" s="8" t="s">
        <v>3877</v>
      </c>
      <c r="P749" s="7"/>
      <c r="Q749" s="7" t="b">
        <f t="shared" si="70"/>
        <v>1</v>
      </c>
      <c r="R749" s="7"/>
      <c r="S749" s="11">
        <f t="shared" si="71"/>
        <v>0</v>
      </c>
      <c r="T749" s="9"/>
    </row>
    <row r="750" spans="1:20" hidden="1" x14ac:dyDescent="0.25">
      <c r="A750" s="7">
        <v>748</v>
      </c>
      <c r="B750" s="7" t="str">
        <f t="shared" si="66"/>
        <v>92139-0729</v>
      </c>
      <c r="C750" s="9" t="s">
        <v>729</v>
      </c>
      <c r="D750" s="9" t="s">
        <v>2637</v>
      </c>
      <c r="E750" s="9" t="s">
        <v>252</v>
      </c>
      <c r="F750" s="7" t="s">
        <v>141</v>
      </c>
      <c r="G750" s="46">
        <v>7.8</v>
      </c>
      <c r="H750" s="11">
        <v>4</v>
      </c>
      <c r="I750" s="11">
        <v>4</v>
      </c>
      <c r="J750" s="11">
        <f>VLOOKUP(B750,'[1]Jan''24 (3)'!$G$4:$T$2414,14,0)</f>
        <v>31.2</v>
      </c>
      <c r="K750" s="11">
        <f t="shared" si="67"/>
        <v>27.2</v>
      </c>
      <c r="L750" s="11" t="b">
        <f t="shared" si="68"/>
        <v>0</v>
      </c>
      <c r="M750" s="11" t="b">
        <f t="shared" si="69"/>
        <v>0</v>
      </c>
      <c r="N750" s="8">
        <v>45314</v>
      </c>
      <c r="O750" s="8" t="s">
        <v>3873</v>
      </c>
      <c r="P750" s="7"/>
      <c r="Q750" s="7" t="b">
        <f t="shared" si="70"/>
        <v>1</v>
      </c>
      <c r="R750" s="7"/>
      <c r="S750" s="11">
        <f t="shared" si="71"/>
        <v>0</v>
      </c>
      <c r="T750" s="9"/>
    </row>
    <row r="751" spans="1:20" hidden="1" x14ac:dyDescent="0.25">
      <c r="A751" s="7">
        <v>749</v>
      </c>
      <c r="B751" s="7" t="str">
        <f t="shared" si="66"/>
        <v>92139-0730</v>
      </c>
      <c r="C751" s="9" t="s">
        <v>730</v>
      </c>
      <c r="D751" s="9" t="s">
        <v>2637</v>
      </c>
      <c r="E751" s="9" t="s">
        <v>252</v>
      </c>
      <c r="F751" s="7" t="s">
        <v>141</v>
      </c>
      <c r="G751" s="46">
        <v>7.8</v>
      </c>
      <c r="H751" s="11">
        <v>4</v>
      </c>
      <c r="I751" s="11">
        <v>4</v>
      </c>
      <c r="J751" s="11">
        <f>VLOOKUP(B751,'[1]Jan''24 (3)'!$G$4:$T$2414,14,0)</f>
        <v>31.2</v>
      </c>
      <c r="K751" s="11">
        <f t="shared" si="67"/>
        <v>27.2</v>
      </c>
      <c r="L751" s="11" t="b">
        <f t="shared" si="68"/>
        <v>0</v>
      </c>
      <c r="M751" s="11" t="b">
        <f t="shared" si="69"/>
        <v>0</v>
      </c>
      <c r="N751" s="8">
        <v>45316</v>
      </c>
      <c r="O751" s="8" t="s">
        <v>3873</v>
      </c>
      <c r="P751" s="7"/>
      <c r="Q751" s="7" t="b">
        <f t="shared" si="70"/>
        <v>1</v>
      </c>
      <c r="R751" s="7"/>
      <c r="S751" s="11">
        <f t="shared" si="71"/>
        <v>0</v>
      </c>
      <c r="T751" s="9"/>
    </row>
    <row r="752" spans="1:20" hidden="1" x14ac:dyDescent="0.25">
      <c r="A752" s="7">
        <v>750</v>
      </c>
      <c r="B752" s="7" t="str">
        <f t="shared" si="66"/>
        <v>92139-0731</v>
      </c>
      <c r="C752" s="9" t="s">
        <v>731</v>
      </c>
      <c r="D752" s="9" t="s">
        <v>2637</v>
      </c>
      <c r="E752" s="9" t="s">
        <v>252</v>
      </c>
      <c r="F752" s="7" t="s">
        <v>141</v>
      </c>
      <c r="G752" s="46">
        <v>7.8</v>
      </c>
      <c r="H752" s="11">
        <v>4</v>
      </c>
      <c r="I752" s="11">
        <v>4</v>
      </c>
      <c r="J752" s="11">
        <f>VLOOKUP(B752,'[1]Jan''24 (3)'!$G$4:$T$2414,14,0)</f>
        <v>31.2</v>
      </c>
      <c r="K752" s="11">
        <f t="shared" si="67"/>
        <v>27.2</v>
      </c>
      <c r="L752" s="11" t="b">
        <f t="shared" si="68"/>
        <v>0</v>
      </c>
      <c r="M752" s="11" t="b">
        <f t="shared" si="69"/>
        <v>0</v>
      </c>
      <c r="N752" s="8">
        <v>45316</v>
      </c>
      <c r="O752" s="8" t="s">
        <v>3877</v>
      </c>
      <c r="P752" s="7"/>
      <c r="Q752" s="7" t="b">
        <f t="shared" si="70"/>
        <v>1</v>
      </c>
      <c r="R752" s="7"/>
      <c r="S752" s="11">
        <f t="shared" si="71"/>
        <v>0</v>
      </c>
      <c r="T752" s="9"/>
    </row>
    <row r="753" spans="1:20" hidden="1" x14ac:dyDescent="0.25">
      <c r="A753" s="7">
        <v>751</v>
      </c>
      <c r="B753" s="7" t="str">
        <f t="shared" si="66"/>
        <v>92139-0732</v>
      </c>
      <c r="C753" s="9" t="s">
        <v>732</v>
      </c>
      <c r="D753" s="9" t="s">
        <v>2637</v>
      </c>
      <c r="E753" s="9" t="s">
        <v>252</v>
      </c>
      <c r="F753" s="7" t="s">
        <v>141</v>
      </c>
      <c r="G753" s="46">
        <v>7.8</v>
      </c>
      <c r="H753" s="11">
        <v>4</v>
      </c>
      <c r="I753" s="11">
        <v>4</v>
      </c>
      <c r="J753" s="11">
        <f>VLOOKUP(B753,'[1]Jan''24 (3)'!$G$4:$T$2414,14,0)</f>
        <v>31.2</v>
      </c>
      <c r="K753" s="11">
        <f t="shared" si="67"/>
        <v>27.2</v>
      </c>
      <c r="L753" s="11" t="b">
        <f t="shared" si="68"/>
        <v>0</v>
      </c>
      <c r="M753" s="11" t="b">
        <f t="shared" si="69"/>
        <v>0</v>
      </c>
      <c r="N753" s="8">
        <v>45316</v>
      </c>
      <c r="O753" s="8" t="s">
        <v>3873</v>
      </c>
      <c r="P753" s="7"/>
      <c r="Q753" s="7" t="b">
        <f t="shared" si="70"/>
        <v>1</v>
      </c>
      <c r="R753" s="7"/>
      <c r="S753" s="11">
        <f t="shared" si="71"/>
        <v>0</v>
      </c>
      <c r="T753" s="9"/>
    </row>
    <row r="754" spans="1:20" hidden="1" x14ac:dyDescent="0.25">
      <c r="A754" s="7">
        <v>752</v>
      </c>
      <c r="B754" s="7" t="str">
        <f t="shared" si="66"/>
        <v>92139-0733</v>
      </c>
      <c r="C754" s="9" t="s">
        <v>733</v>
      </c>
      <c r="D754" s="9" t="s">
        <v>2637</v>
      </c>
      <c r="E754" s="9" t="s">
        <v>252</v>
      </c>
      <c r="F754" s="7" t="s">
        <v>141</v>
      </c>
      <c r="G754" s="46">
        <v>7.8</v>
      </c>
      <c r="H754" s="11">
        <v>4</v>
      </c>
      <c r="I754" s="11">
        <v>4</v>
      </c>
      <c r="J754" s="11">
        <f>VLOOKUP(B754,'[1]Jan''24 (3)'!$G$4:$T$2414,14,0)</f>
        <v>31.2</v>
      </c>
      <c r="K754" s="11">
        <f t="shared" si="67"/>
        <v>27.2</v>
      </c>
      <c r="L754" s="11" t="b">
        <f t="shared" si="68"/>
        <v>0</v>
      </c>
      <c r="M754" s="11" t="b">
        <f t="shared" si="69"/>
        <v>0</v>
      </c>
      <c r="N754" s="8">
        <v>45316</v>
      </c>
      <c r="O754" s="8" t="s">
        <v>3877</v>
      </c>
      <c r="P754" s="7"/>
      <c r="Q754" s="7" t="b">
        <f t="shared" si="70"/>
        <v>1</v>
      </c>
      <c r="R754" s="7"/>
      <c r="S754" s="11">
        <f t="shared" si="71"/>
        <v>0</v>
      </c>
      <c r="T754" s="9"/>
    </row>
    <row r="755" spans="1:20" hidden="1" x14ac:dyDescent="0.25">
      <c r="A755" s="7">
        <v>753</v>
      </c>
      <c r="B755" s="7" t="str">
        <f t="shared" si="66"/>
        <v>54012-0280</v>
      </c>
      <c r="C755" s="9" t="s">
        <v>734</v>
      </c>
      <c r="D755" s="9" t="s">
        <v>2639</v>
      </c>
      <c r="E755" s="9" t="s">
        <v>252</v>
      </c>
      <c r="F755" s="7" t="s">
        <v>141</v>
      </c>
      <c r="G755" s="46">
        <v>7.77</v>
      </c>
      <c r="H755" s="11">
        <v>6</v>
      </c>
      <c r="I755" s="11">
        <v>6</v>
      </c>
      <c r="J755" s="11">
        <f>VLOOKUP(B755,'[1]Jan''24 (3)'!$G$4:$T$2414,14,0)</f>
        <v>46.62</v>
      </c>
      <c r="K755" s="11">
        <f t="shared" si="67"/>
        <v>40.619999999999997</v>
      </c>
      <c r="L755" s="11" t="b">
        <f t="shared" si="68"/>
        <v>0</v>
      </c>
      <c r="M755" s="11" t="b">
        <f t="shared" si="69"/>
        <v>0</v>
      </c>
      <c r="N755" s="8">
        <v>45317</v>
      </c>
      <c r="O755" s="8" t="s">
        <v>3873</v>
      </c>
      <c r="P755" s="7"/>
      <c r="Q755" s="7" t="b">
        <f t="shared" si="70"/>
        <v>1</v>
      </c>
      <c r="R755" s="7"/>
      <c r="S755" s="11">
        <f t="shared" si="71"/>
        <v>0</v>
      </c>
      <c r="T755" s="9"/>
    </row>
    <row r="756" spans="1:20" hidden="1" x14ac:dyDescent="0.25">
      <c r="A756" s="7">
        <v>754</v>
      </c>
      <c r="B756" s="7" t="str">
        <f t="shared" si="66"/>
        <v>54011-0093</v>
      </c>
      <c r="C756" s="9" t="s">
        <v>735</v>
      </c>
      <c r="D756" s="9" t="s">
        <v>2640</v>
      </c>
      <c r="E756" s="9" t="s">
        <v>252</v>
      </c>
      <c r="F756" s="7" t="s">
        <v>141</v>
      </c>
      <c r="G756" s="46">
        <v>7.38</v>
      </c>
      <c r="H756" s="11">
        <v>2</v>
      </c>
      <c r="I756" s="11">
        <f>1+1</f>
        <v>2</v>
      </c>
      <c r="J756" s="11">
        <f>VLOOKUP(B756,'[1]Jan''24 (3)'!$G$4:$T$2414,14,0)</f>
        <v>14.76</v>
      </c>
      <c r="K756" s="11">
        <f t="shared" si="67"/>
        <v>12.76</v>
      </c>
      <c r="L756" s="11" t="b">
        <f t="shared" si="68"/>
        <v>0</v>
      </c>
      <c r="M756" s="11" t="b">
        <f t="shared" si="69"/>
        <v>0</v>
      </c>
      <c r="N756" s="8">
        <v>45323</v>
      </c>
      <c r="O756" s="8" t="s">
        <v>3877</v>
      </c>
      <c r="P756" s="7"/>
      <c r="Q756" s="7" t="b">
        <f t="shared" si="70"/>
        <v>1</v>
      </c>
      <c r="R756" s="7"/>
      <c r="S756" s="11">
        <f t="shared" si="71"/>
        <v>0</v>
      </c>
      <c r="T756" s="9"/>
    </row>
    <row r="757" spans="1:20" hidden="1" x14ac:dyDescent="0.25">
      <c r="A757" s="7">
        <v>755</v>
      </c>
      <c r="B757" s="7" t="str">
        <f t="shared" si="66"/>
        <v>54012-0264</v>
      </c>
      <c r="C757" s="9" t="s">
        <v>736</v>
      </c>
      <c r="D757" s="9" t="s">
        <v>2641</v>
      </c>
      <c r="E757" s="9" t="s">
        <v>252</v>
      </c>
      <c r="F757" s="7" t="s">
        <v>141</v>
      </c>
      <c r="G757" s="46">
        <v>9.14</v>
      </c>
      <c r="H757" s="11">
        <v>3</v>
      </c>
      <c r="I757" s="11">
        <v>3</v>
      </c>
      <c r="J757" s="11">
        <f>VLOOKUP(B757,'[1]Jan''24 (3)'!$G$4:$T$2414,14,0)</f>
        <v>27.42</v>
      </c>
      <c r="K757" s="11">
        <f t="shared" si="67"/>
        <v>24.42</v>
      </c>
      <c r="L757" s="11" t="b">
        <f t="shared" si="68"/>
        <v>0</v>
      </c>
      <c r="M757" s="11" t="b">
        <f t="shared" si="69"/>
        <v>0</v>
      </c>
      <c r="N757" s="8">
        <v>45317</v>
      </c>
      <c r="O757" s="8" t="s">
        <v>3873</v>
      </c>
      <c r="P757" s="7"/>
      <c r="Q757" s="7" t="b">
        <f t="shared" si="70"/>
        <v>1</v>
      </c>
      <c r="R757" s="7"/>
      <c r="S757" s="11">
        <f t="shared" si="71"/>
        <v>0</v>
      </c>
      <c r="T757" s="9"/>
    </row>
    <row r="758" spans="1:20" hidden="1" x14ac:dyDescent="0.25">
      <c r="A758" s="7">
        <v>756</v>
      </c>
      <c r="B758" s="7" t="str">
        <f t="shared" si="66"/>
        <v>54012-0263</v>
      </c>
      <c r="C758" s="9" t="s">
        <v>737</v>
      </c>
      <c r="D758" s="9" t="s">
        <v>2642</v>
      </c>
      <c r="E758" s="9" t="s">
        <v>252</v>
      </c>
      <c r="F758" s="7" t="s">
        <v>141</v>
      </c>
      <c r="G758" s="46">
        <v>7.76</v>
      </c>
      <c r="H758" s="11">
        <v>3</v>
      </c>
      <c r="I758" s="11">
        <v>3</v>
      </c>
      <c r="J758" s="11">
        <f>VLOOKUP(B758,'[1]Jan''24 (3)'!$G$4:$T$2414,14,0)</f>
        <v>23.28</v>
      </c>
      <c r="K758" s="11">
        <f t="shared" si="67"/>
        <v>20.28</v>
      </c>
      <c r="L758" s="11" t="b">
        <f t="shared" si="68"/>
        <v>0</v>
      </c>
      <c r="M758" s="11" t="b">
        <f t="shared" si="69"/>
        <v>0</v>
      </c>
      <c r="N758" s="8">
        <v>45317</v>
      </c>
      <c r="O758" s="8" t="s">
        <v>3873</v>
      </c>
      <c r="P758" s="7"/>
      <c r="Q758" s="7" t="b">
        <f t="shared" si="70"/>
        <v>1</v>
      </c>
      <c r="R758" s="7"/>
      <c r="S758" s="11">
        <f t="shared" si="71"/>
        <v>0</v>
      </c>
      <c r="T758" s="9"/>
    </row>
    <row r="759" spans="1:20" hidden="1" x14ac:dyDescent="0.25">
      <c r="A759" s="7">
        <v>757</v>
      </c>
      <c r="B759" s="7" t="str">
        <f t="shared" si="66"/>
        <v>54012-0282</v>
      </c>
      <c r="C759" s="9" t="s">
        <v>738</v>
      </c>
      <c r="D759" s="9" t="s">
        <v>2642</v>
      </c>
      <c r="E759" s="9" t="s">
        <v>252</v>
      </c>
      <c r="F759" s="7" t="s">
        <v>141</v>
      </c>
      <c r="G759" s="46">
        <v>9.9</v>
      </c>
      <c r="H759" s="11">
        <v>5</v>
      </c>
      <c r="I759" s="11">
        <v>5</v>
      </c>
      <c r="J759" s="11">
        <f>VLOOKUP(B759,'[1]Jan''24 (3)'!$G$4:$T$2414,14,0)</f>
        <v>49.5</v>
      </c>
      <c r="K759" s="11">
        <f t="shared" si="67"/>
        <v>44.5</v>
      </c>
      <c r="L759" s="11" t="b">
        <f t="shared" si="68"/>
        <v>0</v>
      </c>
      <c r="M759" s="11" t="b">
        <f t="shared" si="69"/>
        <v>0</v>
      </c>
      <c r="N759" s="8">
        <v>45317</v>
      </c>
      <c r="O759" s="8" t="s">
        <v>3873</v>
      </c>
      <c r="P759" s="7"/>
      <c r="Q759" s="7" t="b">
        <f t="shared" si="70"/>
        <v>1</v>
      </c>
      <c r="R759" s="7"/>
      <c r="S759" s="11">
        <f t="shared" si="71"/>
        <v>0</v>
      </c>
      <c r="T759" s="9"/>
    </row>
    <row r="760" spans="1:20" hidden="1" x14ac:dyDescent="0.25">
      <c r="A760" s="7">
        <v>758</v>
      </c>
      <c r="B760" s="7" t="str">
        <f t="shared" si="66"/>
        <v>54012-0577</v>
      </c>
      <c r="C760" s="9" t="s">
        <v>739</v>
      </c>
      <c r="D760" s="9" t="s">
        <v>2643</v>
      </c>
      <c r="E760" s="9" t="s">
        <v>252</v>
      </c>
      <c r="F760" s="7" t="s">
        <v>141</v>
      </c>
      <c r="G760" s="46">
        <v>8.5500000000000007</v>
      </c>
      <c r="H760" s="11">
        <v>1</v>
      </c>
      <c r="I760" s="11">
        <v>1</v>
      </c>
      <c r="J760" s="11">
        <f>VLOOKUP(B760,'[1]Jan''24 (3)'!$G$4:$T$2414,14,0)</f>
        <v>8.5500000000000007</v>
      </c>
      <c r="K760" s="11">
        <f t="shared" si="67"/>
        <v>7.5500000000000007</v>
      </c>
      <c r="L760" s="11" t="b">
        <f t="shared" si="68"/>
        <v>0</v>
      </c>
      <c r="M760" s="11" t="b">
        <f t="shared" si="69"/>
        <v>0</v>
      </c>
      <c r="N760" s="8">
        <v>45316</v>
      </c>
      <c r="O760" s="8" t="s">
        <v>3877</v>
      </c>
      <c r="P760" s="7"/>
      <c r="Q760" s="7" t="b">
        <f t="shared" si="70"/>
        <v>1</v>
      </c>
      <c r="R760" s="7"/>
      <c r="S760" s="11">
        <f t="shared" si="71"/>
        <v>0</v>
      </c>
      <c r="T760" s="9"/>
    </row>
    <row r="761" spans="1:20" hidden="1" x14ac:dyDescent="0.25">
      <c r="A761" s="7">
        <v>759</v>
      </c>
      <c r="B761" s="7" t="str">
        <f t="shared" si="66"/>
        <v>54012-0578</v>
      </c>
      <c r="C761" s="9" t="s">
        <v>740</v>
      </c>
      <c r="D761" s="9" t="s">
        <v>2644</v>
      </c>
      <c r="E761" s="9" t="s">
        <v>252</v>
      </c>
      <c r="F761" s="7" t="s">
        <v>141</v>
      </c>
      <c r="G761" s="46">
        <v>3.9895714285714283</v>
      </c>
      <c r="H761" s="11">
        <v>2</v>
      </c>
      <c r="I761" s="11">
        <v>2</v>
      </c>
      <c r="J761" s="11">
        <f>VLOOKUP(B761,'[1]Jan''24 (3)'!$G$4:$T$2414,14,0)</f>
        <v>7.9791428571428566</v>
      </c>
      <c r="K761" s="11">
        <f t="shared" si="67"/>
        <v>5.9791428571428566</v>
      </c>
      <c r="L761" s="11" t="b">
        <f t="shared" si="68"/>
        <v>0</v>
      </c>
      <c r="M761" s="11" t="b">
        <f t="shared" si="69"/>
        <v>0</v>
      </c>
      <c r="N761" s="8">
        <v>45317</v>
      </c>
      <c r="O761" s="8" t="s">
        <v>3873</v>
      </c>
      <c r="P761" s="7"/>
      <c r="Q761" s="7" t="b">
        <f t="shared" si="70"/>
        <v>1</v>
      </c>
      <c r="R761" s="7"/>
      <c r="S761" s="11">
        <f t="shared" si="71"/>
        <v>0</v>
      </c>
      <c r="T761" s="9"/>
    </row>
    <row r="762" spans="1:20" hidden="1" x14ac:dyDescent="0.25">
      <c r="A762" s="7">
        <v>760</v>
      </c>
      <c r="B762" s="7" t="str">
        <f t="shared" si="66"/>
        <v>49118-0742</v>
      </c>
      <c r="C762" s="9" t="s">
        <v>741</v>
      </c>
      <c r="D762" s="9" t="s">
        <v>2645</v>
      </c>
      <c r="E762" s="9" t="s">
        <v>252</v>
      </c>
      <c r="F762" s="7" t="s">
        <v>141</v>
      </c>
      <c r="G762" s="46">
        <v>97.22</v>
      </c>
      <c r="H762" s="11">
        <v>1</v>
      </c>
      <c r="I762" s="11">
        <v>1</v>
      </c>
      <c r="J762" s="11">
        <f>VLOOKUP(B762,'[1]Jan''24 (3)'!$G$4:$T$2414,14,0)</f>
        <v>97.22</v>
      </c>
      <c r="K762" s="11">
        <f t="shared" si="67"/>
        <v>96.22</v>
      </c>
      <c r="L762" s="11" t="b">
        <f t="shared" si="68"/>
        <v>0</v>
      </c>
      <c r="M762" s="11" t="b">
        <f t="shared" si="69"/>
        <v>0</v>
      </c>
      <c r="N762" s="8">
        <v>45313</v>
      </c>
      <c r="O762" s="8" t="s">
        <v>3877</v>
      </c>
      <c r="P762" s="7"/>
      <c r="Q762" s="7" t="b">
        <f t="shared" si="70"/>
        <v>1</v>
      </c>
      <c r="R762" s="7"/>
      <c r="S762" s="11">
        <f t="shared" si="71"/>
        <v>0</v>
      </c>
      <c r="T762" s="9"/>
    </row>
    <row r="763" spans="1:20" hidden="1" x14ac:dyDescent="0.25">
      <c r="A763" s="7">
        <v>761</v>
      </c>
      <c r="B763" s="7" t="str">
        <f t="shared" si="66"/>
        <v>92057-3714</v>
      </c>
      <c r="C763" s="9" t="s">
        <v>742</v>
      </c>
      <c r="D763" s="9" t="s">
        <v>2646</v>
      </c>
      <c r="E763" s="9" t="s">
        <v>252</v>
      </c>
      <c r="F763" s="7" t="s">
        <v>141</v>
      </c>
      <c r="G763" s="46">
        <v>40</v>
      </c>
      <c r="H763" s="11">
        <v>1</v>
      </c>
      <c r="I763" s="11">
        <v>1</v>
      </c>
      <c r="J763" s="11">
        <f>VLOOKUP(B763,'[1]Jan''24 (3)'!$G$4:$T$2414,14,0)</f>
        <v>40</v>
      </c>
      <c r="K763" s="11">
        <f t="shared" si="67"/>
        <v>39</v>
      </c>
      <c r="L763" s="11" t="b">
        <f t="shared" si="68"/>
        <v>0</v>
      </c>
      <c r="M763" s="11" t="b">
        <f t="shared" si="69"/>
        <v>0</v>
      </c>
      <c r="N763" s="8">
        <v>45316</v>
      </c>
      <c r="O763" s="8" t="s">
        <v>3873</v>
      </c>
      <c r="P763" s="7"/>
      <c r="Q763" s="7" t="b">
        <f t="shared" si="70"/>
        <v>1</v>
      </c>
      <c r="R763" s="7"/>
      <c r="S763" s="11">
        <f t="shared" si="71"/>
        <v>0</v>
      </c>
      <c r="T763" s="9"/>
    </row>
    <row r="764" spans="1:20" hidden="1" x14ac:dyDescent="0.25">
      <c r="A764" s="7">
        <v>762</v>
      </c>
      <c r="B764" s="7" t="str">
        <f t="shared" si="66"/>
        <v>49118-0161</v>
      </c>
      <c r="C764" s="9" t="s">
        <v>743</v>
      </c>
      <c r="D764" s="9" t="s">
        <v>2647</v>
      </c>
      <c r="E764" s="9" t="s">
        <v>252</v>
      </c>
      <c r="F764" s="7" t="s">
        <v>141</v>
      </c>
      <c r="G764" s="46">
        <v>24.418928571428573</v>
      </c>
      <c r="H764" s="11">
        <v>12</v>
      </c>
      <c r="I764" s="11">
        <f>6+2+4</f>
        <v>12</v>
      </c>
      <c r="J764" s="11">
        <f>VLOOKUP(B764,'[1]Jan''24 (3)'!$G$4:$T$2414,14,0)</f>
        <v>293.02714285714285</v>
      </c>
      <c r="K764" s="11">
        <f t="shared" si="67"/>
        <v>281.02714285714285</v>
      </c>
      <c r="L764" s="11" t="b">
        <f t="shared" si="68"/>
        <v>0</v>
      </c>
      <c r="M764" s="11" t="b">
        <f t="shared" si="69"/>
        <v>0</v>
      </c>
      <c r="N764" s="8">
        <v>45323</v>
      </c>
      <c r="O764" s="8" t="s">
        <v>3877</v>
      </c>
      <c r="P764" s="7"/>
      <c r="Q764" s="7" t="b">
        <f t="shared" si="70"/>
        <v>1</v>
      </c>
      <c r="R764" s="7"/>
      <c r="S764" s="11">
        <f t="shared" si="71"/>
        <v>0</v>
      </c>
      <c r="T764" s="9"/>
    </row>
    <row r="765" spans="1:20" hidden="1" x14ac:dyDescent="0.25">
      <c r="A765" s="7">
        <v>763</v>
      </c>
      <c r="B765" s="7" t="str">
        <f t="shared" si="66"/>
        <v>21160-1085</v>
      </c>
      <c r="C765" s="9" t="s">
        <v>744</v>
      </c>
      <c r="D765" s="9" t="s">
        <v>2648</v>
      </c>
      <c r="E765" s="9" t="s">
        <v>252</v>
      </c>
      <c r="F765" s="7" t="s">
        <v>141</v>
      </c>
      <c r="G765" s="46">
        <v>3.5080714285714287</v>
      </c>
      <c r="H765" s="11">
        <v>15</v>
      </c>
      <c r="I765" s="11">
        <f>9+6</f>
        <v>15</v>
      </c>
      <c r="J765" s="11">
        <f>VLOOKUP(B765,'[1]Jan''24 (3)'!$G$4:$T$2414,14,0)</f>
        <v>52.621071428571433</v>
      </c>
      <c r="K765" s="11">
        <f t="shared" si="67"/>
        <v>37.621071428571433</v>
      </c>
      <c r="L765" s="11" t="b">
        <f t="shared" si="68"/>
        <v>0</v>
      </c>
      <c r="M765" s="11" t="b">
        <f t="shared" si="69"/>
        <v>0</v>
      </c>
      <c r="N765" s="8">
        <v>45314</v>
      </c>
      <c r="O765" s="8" t="s">
        <v>3873</v>
      </c>
      <c r="P765" s="7"/>
      <c r="Q765" s="7" t="b">
        <f t="shared" si="70"/>
        <v>1</v>
      </c>
      <c r="R765" s="7"/>
      <c r="S765" s="11">
        <f t="shared" si="71"/>
        <v>0</v>
      </c>
      <c r="T765" s="9"/>
    </row>
    <row r="766" spans="1:20" hidden="1" x14ac:dyDescent="0.25">
      <c r="A766" s="7">
        <v>764</v>
      </c>
      <c r="B766" s="7" t="str">
        <f t="shared" si="66"/>
        <v>92057-0595</v>
      </c>
      <c r="C766" s="9" t="s">
        <v>745</v>
      </c>
      <c r="D766" s="9" t="s">
        <v>2649</v>
      </c>
      <c r="E766" s="9" t="s">
        <v>252</v>
      </c>
      <c r="F766" s="7" t="s">
        <v>141</v>
      </c>
      <c r="G766" s="46">
        <v>23.42</v>
      </c>
      <c r="H766" s="11">
        <v>5</v>
      </c>
      <c r="I766" s="11">
        <v>5</v>
      </c>
      <c r="J766" s="11">
        <f>VLOOKUP(B766,'[1]Jan''24 (3)'!$G$4:$T$2414,14,0)</f>
        <v>117.10000000000001</v>
      </c>
      <c r="K766" s="11">
        <f t="shared" si="67"/>
        <v>112.10000000000001</v>
      </c>
      <c r="L766" s="11" t="b">
        <f t="shared" si="68"/>
        <v>0</v>
      </c>
      <c r="M766" s="11" t="b">
        <f t="shared" si="69"/>
        <v>0</v>
      </c>
      <c r="N766" s="8">
        <v>45314</v>
      </c>
      <c r="O766" s="8" t="s">
        <v>3877</v>
      </c>
      <c r="P766" s="7"/>
      <c r="Q766" s="7" t="b">
        <f t="shared" si="70"/>
        <v>1</v>
      </c>
      <c r="R766" s="7"/>
      <c r="S766" s="11">
        <f t="shared" si="71"/>
        <v>0</v>
      </c>
      <c r="T766" s="9"/>
    </row>
    <row r="767" spans="1:20" hidden="1" x14ac:dyDescent="0.25">
      <c r="A767" s="7">
        <v>765</v>
      </c>
      <c r="B767" s="7" t="str">
        <f t="shared" si="66"/>
        <v>92057-0032</v>
      </c>
      <c r="C767" s="9" t="s">
        <v>746</v>
      </c>
      <c r="D767" s="9" t="s">
        <v>2650</v>
      </c>
      <c r="E767" s="9" t="s">
        <v>252</v>
      </c>
      <c r="F767" s="7" t="s">
        <v>141</v>
      </c>
      <c r="G767" s="46">
        <v>6.57</v>
      </c>
      <c r="H767" s="11">
        <v>12</v>
      </c>
      <c r="I767" s="11">
        <v>12</v>
      </c>
      <c r="J767" s="11">
        <f>VLOOKUP(B767,'[1]Jan''24 (3)'!$G$4:$T$2414,14,0)</f>
        <v>78.84</v>
      </c>
      <c r="K767" s="11">
        <f t="shared" si="67"/>
        <v>66.84</v>
      </c>
      <c r="L767" s="11" t="b">
        <f t="shared" si="68"/>
        <v>0</v>
      </c>
      <c r="M767" s="11" t="b">
        <f t="shared" si="69"/>
        <v>0</v>
      </c>
      <c r="N767" s="8">
        <v>45315</v>
      </c>
      <c r="O767" s="8" t="s">
        <v>3873</v>
      </c>
      <c r="P767" s="7"/>
      <c r="Q767" s="7" t="b">
        <f t="shared" si="70"/>
        <v>1</v>
      </c>
      <c r="R767" s="7"/>
      <c r="S767" s="11">
        <f t="shared" si="71"/>
        <v>0</v>
      </c>
      <c r="T767" s="9"/>
    </row>
    <row r="768" spans="1:20" hidden="1" x14ac:dyDescent="0.25">
      <c r="A768" s="7">
        <v>766</v>
      </c>
      <c r="B768" s="7" t="str">
        <f t="shared" si="66"/>
        <v>92057-0019</v>
      </c>
      <c r="C768" s="9" t="s">
        <v>747</v>
      </c>
      <c r="D768" s="9" t="s">
        <v>2651</v>
      </c>
      <c r="E768" s="9" t="s">
        <v>252</v>
      </c>
      <c r="F768" s="7" t="s">
        <v>141</v>
      </c>
      <c r="G768" s="46">
        <v>65.84</v>
      </c>
      <c r="H768" s="11">
        <v>26</v>
      </c>
      <c r="I768" s="11">
        <v>26</v>
      </c>
      <c r="J768" s="11">
        <f>VLOOKUP(B768,'[1]Jan''24 (3)'!$G$4:$T$2414,14,0)</f>
        <v>1711.8400000000001</v>
      </c>
      <c r="K768" s="11">
        <f t="shared" si="67"/>
        <v>1685.8400000000001</v>
      </c>
      <c r="L768" s="11" t="b">
        <f t="shared" si="68"/>
        <v>0</v>
      </c>
      <c r="M768" s="11" t="b">
        <f t="shared" si="69"/>
        <v>0</v>
      </c>
      <c r="N768" s="8">
        <v>45314</v>
      </c>
      <c r="O768" s="8" t="s">
        <v>3877</v>
      </c>
      <c r="P768" s="7"/>
      <c r="Q768" s="7" t="b">
        <f t="shared" si="70"/>
        <v>1</v>
      </c>
      <c r="R768" s="7"/>
      <c r="S768" s="11">
        <f t="shared" si="71"/>
        <v>0</v>
      </c>
      <c r="T768" s="9"/>
    </row>
    <row r="769" spans="1:20" hidden="1" x14ac:dyDescent="0.25">
      <c r="A769" s="7">
        <v>767</v>
      </c>
      <c r="B769" s="7" t="str">
        <f t="shared" si="66"/>
        <v>92057-0060</v>
      </c>
      <c r="C769" s="9" t="s">
        <v>748</v>
      </c>
      <c r="D769" s="9" t="s">
        <v>2651</v>
      </c>
      <c r="E769" s="9" t="s">
        <v>252</v>
      </c>
      <c r="F769" s="7" t="s">
        <v>141</v>
      </c>
      <c r="G769" s="46">
        <v>67.37</v>
      </c>
      <c r="H769" s="11">
        <v>4</v>
      </c>
      <c r="I769" s="11">
        <v>4</v>
      </c>
      <c r="J769" s="11">
        <f>VLOOKUP(B769,'[1]Jan''24 (3)'!$G$4:$T$2414,14,0)</f>
        <v>269.48</v>
      </c>
      <c r="K769" s="11">
        <f t="shared" si="67"/>
        <v>265.48</v>
      </c>
      <c r="L769" s="11" t="b">
        <f t="shared" si="68"/>
        <v>0</v>
      </c>
      <c r="M769" s="11" t="b">
        <f t="shared" si="69"/>
        <v>0</v>
      </c>
      <c r="N769" s="8">
        <v>45314</v>
      </c>
      <c r="O769" s="8" t="s">
        <v>3877</v>
      </c>
      <c r="P769" s="7"/>
      <c r="Q769" s="7" t="b">
        <f t="shared" si="70"/>
        <v>1</v>
      </c>
      <c r="R769" s="7"/>
      <c r="S769" s="11">
        <f t="shared" si="71"/>
        <v>0</v>
      </c>
      <c r="T769" s="9"/>
    </row>
    <row r="770" spans="1:20" hidden="1" x14ac:dyDescent="0.25">
      <c r="A770" s="7">
        <v>768</v>
      </c>
      <c r="B770" s="7" t="str">
        <f t="shared" si="66"/>
        <v>92057-1367</v>
      </c>
      <c r="C770" s="9" t="s">
        <v>749</v>
      </c>
      <c r="D770" s="9" t="s">
        <v>2651</v>
      </c>
      <c r="E770" s="9" t="s">
        <v>252</v>
      </c>
      <c r="F770" s="7" t="s">
        <v>141</v>
      </c>
      <c r="G770" s="46">
        <v>81.39</v>
      </c>
      <c r="H770" s="11">
        <v>22</v>
      </c>
      <c r="I770" s="11">
        <v>22</v>
      </c>
      <c r="J770" s="11">
        <f>VLOOKUP(B770,'[1]Jan''24 (3)'!$G$4:$T$2414,14,0)</f>
        <v>1790.58</v>
      </c>
      <c r="K770" s="11">
        <f t="shared" si="67"/>
        <v>1768.58</v>
      </c>
      <c r="L770" s="11" t="b">
        <f t="shared" si="68"/>
        <v>0</v>
      </c>
      <c r="M770" s="11" t="b">
        <f t="shared" si="69"/>
        <v>0</v>
      </c>
      <c r="N770" s="8">
        <v>45314</v>
      </c>
      <c r="O770" s="8" t="s">
        <v>3877</v>
      </c>
      <c r="P770" s="7"/>
      <c r="Q770" s="7" t="b">
        <f t="shared" si="70"/>
        <v>1</v>
      </c>
      <c r="R770" s="7"/>
      <c r="S770" s="11">
        <f t="shared" si="71"/>
        <v>0</v>
      </c>
      <c r="T770" s="9"/>
    </row>
    <row r="771" spans="1:20" hidden="1" x14ac:dyDescent="0.25">
      <c r="A771" s="7">
        <v>769</v>
      </c>
      <c r="B771" s="7" t="str">
        <f t="shared" si="66"/>
        <v>92057-0660</v>
      </c>
      <c r="C771" s="9" t="s">
        <v>750</v>
      </c>
      <c r="D771" s="9" t="s">
        <v>2652</v>
      </c>
      <c r="E771" s="9" t="s">
        <v>252</v>
      </c>
      <c r="F771" s="7" t="s">
        <v>141</v>
      </c>
      <c r="G771" s="46">
        <v>10.919732142857143</v>
      </c>
      <c r="H771" s="11">
        <v>1</v>
      </c>
      <c r="I771" s="11">
        <v>1</v>
      </c>
      <c r="J771" s="11">
        <f>VLOOKUP(B771,'[1]Jan''24 (3)'!$G$4:$T$2414,14,0)</f>
        <v>10.919732142857143</v>
      </c>
      <c r="K771" s="11">
        <f t="shared" si="67"/>
        <v>9.9197321428571428</v>
      </c>
      <c r="L771" s="11" t="b">
        <f t="shared" si="68"/>
        <v>0</v>
      </c>
      <c r="M771" s="11" t="b">
        <f t="shared" si="69"/>
        <v>0</v>
      </c>
      <c r="N771" s="8">
        <v>45316</v>
      </c>
      <c r="O771" s="8" t="s">
        <v>3877</v>
      </c>
      <c r="P771" s="7"/>
      <c r="Q771" s="7" t="b">
        <f t="shared" si="70"/>
        <v>1</v>
      </c>
      <c r="R771" s="7"/>
      <c r="S771" s="11">
        <f t="shared" si="71"/>
        <v>0</v>
      </c>
      <c r="T771" s="9"/>
    </row>
    <row r="772" spans="1:20" hidden="1" x14ac:dyDescent="0.25">
      <c r="A772" s="7">
        <v>770</v>
      </c>
      <c r="B772" s="7" t="str">
        <f t="shared" ref="B772:B835" si="72">TRIM(C772)</f>
        <v>92057-1416</v>
      </c>
      <c r="C772" s="9" t="s">
        <v>751</v>
      </c>
      <c r="D772" s="9" t="s">
        <v>2653</v>
      </c>
      <c r="E772" s="9" t="s">
        <v>252</v>
      </c>
      <c r="F772" s="7" t="s">
        <v>141</v>
      </c>
      <c r="G772" s="46">
        <v>25.93</v>
      </c>
      <c r="H772" s="11">
        <v>4</v>
      </c>
      <c r="I772" s="11">
        <f>3+1</f>
        <v>4</v>
      </c>
      <c r="J772" s="11">
        <f>VLOOKUP(B772,'[1]Jan''24 (3)'!$G$4:$T$2414,14,0)</f>
        <v>103.72</v>
      </c>
      <c r="K772" s="11">
        <f t="shared" ref="K772:K835" si="73">J772-I772</f>
        <v>99.72</v>
      </c>
      <c r="L772" s="11" t="b">
        <f t="shared" ref="L772:L835" si="74">J772=I772</f>
        <v>0</v>
      </c>
      <c r="M772" s="11" t="b">
        <f t="shared" ref="M772:M835" si="75">I772=L772</f>
        <v>0</v>
      </c>
      <c r="N772" s="8">
        <v>45316</v>
      </c>
      <c r="O772" s="8" t="s">
        <v>3873</v>
      </c>
      <c r="P772" s="7"/>
      <c r="Q772" s="7" t="b">
        <f t="shared" ref="Q772:Q835" si="76">H772=I772</f>
        <v>1</v>
      </c>
      <c r="R772" s="7"/>
      <c r="S772" s="11">
        <f t="shared" ref="S772:S835" si="77">H772-I772</f>
        <v>0</v>
      </c>
      <c r="T772" s="9"/>
    </row>
    <row r="773" spans="1:20" hidden="1" x14ac:dyDescent="0.25">
      <c r="A773" s="7">
        <v>771</v>
      </c>
      <c r="B773" s="7" t="str">
        <f t="shared" si="72"/>
        <v>480J1700</v>
      </c>
      <c r="C773" s="9" t="s">
        <v>752</v>
      </c>
      <c r="D773" s="9" t="s">
        <v>2654</v>
      </c>
      <c r="E773" s="9" t="s">
        <v>252</v>
      </c>
      <c r="F773" s="7" t="s">
        <v>141</v>
      </c>
      <c r="G773" s="46">
        <v>0.43</v>
      </c>
      <c r="H773" s="11">
        <v>9</v>
      </c>
      <c r="I773" s="11">
        <v>9</v>
      </c>
      <c r="J773" s="11">
        <f>VLOOKUP(B773,'[1]Jan''24 (3)'!$G$4:$T$2414,14,0)</f>
        <v>3.87</v>
      </c>
      <c r="K773" s="11">
        <f t="shared" si="73"/>
        <v>-5.13</v>
      </c>
      <c r="L773" s="11" t="b">
        <f t="shared" si="74"/>
        <v>0</v>
      </c>
      <c r="M773" s="11" t="b">
        <f t="shared" si="75"/>
        <v>0</v>
      </c>
      <c r="N773" s="8">
        <v>45314</v>
      </c>
      <c r="O773" s="8" t="s">
        <v>3873</v>
      </c>
      <c r="P773" s="7"/>
      <c r="Q773" s="7" t="b">
        <f t="shared" si="76"/>
        <v>1</v>
      </c>
      <c r="R773" s="7"/>
      <c r="S773" s="11">
        <f t="shared" si="77"/>
        <v>0</v>
      </c>
      <c r="T773" s="9"/>
    </row>
    <row r="774" spans="1:20" hidden="1" x14ac:dyDescent="0.25">
      <c r="A774" s="7">
        <v>772</v>
      </c>
      <c r="B774" s="7" t="str">
        <f t="shared" si="72"/>
        <v>482EA5000</v>
      </c>
      <c r="C774" s="9" t="s">
        <v>753</v>
      </c>
      <c r="D774" s="9" t="s">
        <v>2655</v>
      </c>
      <c r="E774" s="9" t="s">
        <v>252</v>
      </c>
      <c r="F774" s="7" t="s">
        <v>141</v>
      </c>
      <c r="G774" s="46">
        <v>0.34285714285714286</v>
      </c>
      <c r="H774" s="11">
        <v>10</v>
      </c>
      <c r="I774" s="11">
        <v>10</v>
      </c>
      <c r="J774" s="11">
        <f>VLOOKUP(B774,'[1]Jan''24 (3)'!$G$4:$T$2414,14,0)</f>
        <v>3.4285714285714288</v>
      </c>
      <c r="K774" s="11">
        <f t="shared" si="73"/>
        <v>-6.5714285714285712</v>
      </c>
      <c r="L774" s="11" t="b">
        <f t="shared" si="74"/>
        <v>0</v>
      </c>
      <c r="M774" s="11" t="b">
        <f t="shared" si="75"/>
        <v>0</v>
      </c>
      <c r="N774" s="8">
        <v>45314</v>
      </c>
      <c r="O774" s="8" t="s">
        <v>3873</v>
      </c>
      <c r="P774" s="7"/>
      <c r="Q774" s="7" t="b">
        <f t="shared" si="76"/>
        <v>1</v>
      </c>
      <c r="R774" s="7"/>
      <c r="S774" s="11">
        <f t="shared" si="77"/>
        <v>0</v>
      </c>
      <c r="T774" s="9"/>
    </row>
    <row r="775" spans="1:20" hidden="1" x14ac:dyDescent="0.25">
      <c r="A775" s="7">
        <v>773</v>
      </c>
      <c r="B775" s="7" t="str">
        <f t="shared" si="72"/>
        <v>482EA0100</v>
      </c>
      <c r="C775" s="9" t="s">
        <v>754</v>
      </c>
      <c r="D775" s="9" t="s">
        <v>2656</v>
      </c>
      <c r="E775" s="9" t="s">
        <v>252</v>
      </c>
      <c r="F775" s="7" t="s">
        <v>141</v>
      </c>
      <c r="G775" s="46">
        <v>0.17142857142857143</v>
      </c>
      <c r="H775" s="11">
        <v>12</v>
      </c>
      <c r="I775" s="11">
        <f>3+9</f>
        <v>12</v>
      </c>
      <c r="J775" s="11">
        <f>VLOOKUP(B775,'[1]Jan''24 (3)'!$G$4:$T$2414,14,0)</f>
        <v>2.0571428571428569</v>
      </c>
      <c r="K775" s="11">
        <f t="shared" si="73"/>
        <v>-9.9428571428571431</v>
      </c>
      <c r="L775" s="11" t="b">
        <f t="shared" si="74"/>
        <v>0</v>
      </c>
      <c r="M775" s="11" t="b">
        <f t="shared" si="75"/>
        <v>0</v>
      </c>
      <c r="N775" s="8">
        <v>45314</v>
      </c>
      <c r="O775" s="8" t="s">
        <v>3873</v>
      </c>
      <c r="P775" s="7"/>
      <c r="Q775" s="7" t="b">
        <f t="shared" si="76"/>
        <v>1</v>
      </c>
      <c r="R775" s="7"/>
      <c r="S775" s="11">
        <f t="shared" si="77"/>
        <v>0</v>
      </c>
      <c r="T775" s="9"/>
    </row>
    <row r="776" spans="1:20" hidden="1" x14ac:dyDescent="0.25">
      <c r="A776" s="7">
        <v>774</v>
      </c>
      <c r="B776" s="7" t="str">
        <f t="shared" si="72"/>
        <v>92057-0135</v>
      </c>
      <c r="C776" s="9" t="s">
        <v>755</v>
      </c>
      <c r="D776" s="9" t="s">
        <v>2657</v>
      </c>
      <c r="E776" s="9" t="s">
        <v>252</v>
      </c>
      <c r="F776" s="7" t="s">
        <v>141</v>
      </c>
      <c r="G776" s="46">
        <v>15.5</v>
      </c>
      <c r="H776" s="11">
        <v>1</v>
      </c>
      <c r="I776" s="11">
        <v>1</v>
      </c>
      <c r="J776" s="11">
        <f>VLOOKUP(B776,'[1]Jan''24 (3)'!$G$4:$T$2414,14,0)</f>
        <v>15.5</v>
      </c>
      <c r="K776" s="11">
        <f t="shared" si="73"/>
        <v>14.5</v>
      </c>
      <c r="L776" s="11" t="b">
        <f t="shared" si="74"/>
        <v>0</v>
      </c>
      <c r="M776" s="11" t="b">
        <f t="shared" si="75"/>
        <v>0</v>
      </c>
      <c r="N776" s="8">
        <v>45316</v>
      </c>
      <c r="O776" s="8" t="s">
        <v>3877</v>
      </c>
      <c r="P776" s="7"/>
      <c r="Q776" s="7" t="b">
        <f t="shared" si="76"/>
        <v>1</v>
      </c>
      <c r="R776" s="7"/>
      <c r="S776" s="11">
        <f t="shared" si="77"/>
        <v>0</v>
      </c>
      <c r="T776" s="9"/>
    </row>
    <row r="777" spans="1:20" hidden="1" x14ac:dyDescent="0.25">
      <c r="A777" s="7">
        <v>775</v>
      </c>
      <c r="B777" s="7" t="str">
        <f t="shared" si="72"/>
        <v>92057-0657</v>
      </c>
      <c r="C777" s="9" t="s">
        <v>756</v>
      </c>
      <c r="D777" s="9" t="s">
        <v>2658</v>
      </c>
      <c r="E777" s="9" t="s">
        <v>252</v>
      </c>
      <c r="F777" s="7" t="s">
        <v>141</v>
      </c>
      <c r="G777" s="46">
        <v>15.5</v>
      </c>
      <c r="H777" s="11">
        <v>3</v>
      </c>
      <c r="I777" s="11">
        <v>3</v>
      </c>
      <c r="J777" s="11">
        <f>VLOOKUP(B777,'[1]Jan''24 (3)'!$G$4:$T$2414,14,0)</f>
        <v>46.5</v>
      </c>
      <c r="K777" s="11">
        <f t="shared" si="73"/>
        <v>43.5</v>
      </c>
      <c r="L777" s="11" t="b">
        <f t="shared" si="74"/>
        <v>0</v>
      </c>
      <c r="M777" s="11" t="b">
        <f t="shared" si="75"/>
        <v>0</v>
      </c>
      <c r="N777" s="8">
        <v>45316</v>
      </c>
      <c r="O777" s="8" t="s">
        <v>3877</v>
      </c>
      <c r="P777" s="7"/>
      <c r="Q777" s="7" t="b">
        <f t="shared" si="76"/>
        <v>1</v>
      </c>
      <c r="R777" s="7"/>
      <c r="S777" s="11">
        <f t="shared" si="77"/>
        <v>0</v>
      </c>
      <c r="T777" s="9"/>
    </row>
    <row r="778" spans="1:20" hidden="1" x14ac:dyDescent="0.25">
      <c r="A778" s="7">
        <v>776</v>
      </c>
      <c r="B778" s="7" t="str">
        <f t="shared" si="72"/>
        <v>12044-0746</v>
      </c>
      <c r="C778" s="9" t="s">
        <v>757</v>
      </c>
      <c r="D778" s="9" t="s">
        <v>2659</v>
      </c>
      <c r="E778" s="9" t="s">
        <v>252</v>
      </c>
      <c r="F778" s="7" t="s">
        <v>141</v>
      </c>
      <c r="G778" s="46">
        <v>84.52</v>
      </c>
      <c r="H778" s="11">
        <v>1</v>
      </c>
      <c r="I778" s="11">
        <v>1</v>
      </c>
      <c r="J778" s="11">
        <f>VLOOKUP(B778,'[1]Jan''24 (3)'!$G$4:$T$2414,14,0)</f>
        <v>84.52</v>
      </c>
      <c r="K778" s="11">
        <f t="shared" si="73"/>
        <v>83.52</v>
      </c>
      <c r="L778" s="11" t="b">
        <f t="shared" si="74"/>
        <v>0</v>
      </c>
      <c r="M778" s="11" t="b">
        <f t="shared" si="75"/>
        <v>0</v>
      </c>
      <c r="N778" s="8">
        <v>45317</v>
      </c>
      <c r="O778" s="8" t="s">
        <v>3873</v>
      </c>
      <c r="P778" s="7"/>
      <c r="Q778" s="7" t="b">
        <f t="shared" si="76"/>
        <v>1</v>
      </c>
      <c r="R778" s="7"/>
      <c r="S778" s="11">
        <f t="shared" si="77"/>
        <v>0</v>
      </c>
      <c r="T778" s="9"/>
    </row>
    <row r="779" spans="1:20" hidden="1" x14ac:dyDescent="0.25">
      <c r="A779" s="7">
        <v>777</v>
      </c>
      <c r="B779" s="7" t="str">
        <f t="shared" si="72"/>
        <v>13193-0007</v>
      </c>
      <c r="C779" s="9" t="s">
        <v>758</v>
      </c>
      <c r="D779" s="9" t="s">
        <v>2660</v>
      </c>
      <c r="E779" s="9" t="s">
        <v>252</v>
      </c>
      <c r="F779" s="7" t="s">
        <v>141</v>
      </c>
      <c r="G779" s="46">
        <v>27.84</v>
      </c>
      <c r="H779" s="11">
        <v>3</v>
      </c>
      <c r="I779" s="11">
        <f>1+2</f>
        <v>3</v>
      </c>
      <c r="J779" s="11">
        <f>VLOOKUP(B779,'[1]Jan''24 (3)'!$G$4:$T$2414,14,0)</f>
        <v>83.52</v>
      </c>
      <c r="K779" s="11">
        <f t="shared" si="73"/>
        <v>80.52</v>
      </c>
      <c r="L779" s="11" t="b">
        <f t="shared" si="74"/>
        <v>0</v>
      </c>
      <c r="M779" s="11" t="b">
        <f t="shared" si="75"/>
        <v>0</v>
      </c>
      <c r="N779" s="8">
        <v>45314</v>
      </c>
      <c r="O779" s="8" t="s">
        <v>3873</v>
      </c>
      <c r="P779" s="7"/>
      <c r="Q779" s="7" t="b">
        <f t="shared" si="76"/>
        <v>1</v>
      </c>
      <c r="R779" s="7"/>
      <c r="S779" s="11">
        <f t="shared" si="77"/>
        <v>0</v>
      </c>
      <c r="T779" s="9"/>
    </row>
    <row r="780" spans="1:20" hidden="1" x14ac:dyDescent="0.25">
      <c r="A780" s="7">
        <v>778</v>
      </c>
      <c r="B780" s="7" t="str">
        <f t="shared" si="72"/>
        <v>12011-1051</v>
      </c>
      <c r="C780" s="9" t="s">
        <v>759</v>
      </c>
      <c r="D780" s="9" t="s">
        <v>2661</v>
      </c>
      <c r="E780" s="9" t="s">
        <v>252</v>
      </c>
      <c r="F780" s="7" t="s">
        <v>141</v>
      </c>
      <c r="G780" s="46">
        <v>0.81</v>
      </c>
      <c r="H780" s="11">
        <v>20</v>
      </c>
      <c r="I780" s="11">
        <v>20</v>
      </c>
      <c r="J780" s="11">
        <f>VLOOKUP(B780,'[1]Jan''24 (3)'!$G$4:$T$2414,14,0)</f>
        <v>16.200000000000003</v>
      </c>
      <c r="K780" s="11">
        <f t="shared" si="73"/>
        <v>-3.7999999999999972</v>
      </c>
      <c r="L780" s="11" t="b">
        <f t="shared" si="74"/>
        <v>0</v>
      </c>
      <c r="M780" s="11" t="b">
        <f t="shared" si="75"/>
        <v>0</v>
      </c>
      <c r="N780" s="8">
        <v>45314</v>
      </c>
      <c r="O780" s="8" t="s">
        <v>3873</v>
      </c>
      <c r="P780" s="7"/>
      <c r="Q780" s="7" t="b">
        <f t="shared" si="76"/>
        <v>1</v>
      </c>
      <c r="R780" s="7"/>
      <c r="S780" s="11">
        <f t="shared" si="77"/>
        <v>0</v>
      </c>
      <c r="T780" s="9"/>
    </row>
    <row r="781" spans="1:20" hidden="1" x14ac:dyDescent="0.25">
      <c r="A781" s="7">
        <v>779</v>
      </c>
      <c r="B781" s="7" t="str">
        <f t="shared" si="72"/>
        <v>14032-0579</v>
      </c>
      <c r="C781" s="9" t="s">
        <v>760</v>
      </c>
      <c r="D781" s="9" t="s">
        <v>2662</v>
      </c>
      <c r="E781" s="9" t="s">
        <v>252</v>
      </c>
      <c r="F781" s="7" t="s">
        <v>141</v>
      </c>
      <c r="G781" s="46">
        <v>33.107142857142854</v>
      </c>
      <c r="H781" s="11">
        <v>2</v>
      </c>
      <c r="I781" s="11">
        <v>2</v>
      </c>
      <c r="J781" s="11">
        <f>VLOOKUP(B781,'[1]Jan''24 (3)'!$G$4:$T$2414,14,0)</f>
        <v>66.214285714285708</v>
      </c>
      <c r="K781" s="11">
        <f t="shared" si="73"/>
        <v>64.214285714285708</v>
      </c>
      <c r="L781" s="11" t="b">
        <f t="shared" si="74"/>
        <v>0</v>
      </c>
      <c r="M781" s="11" t="b">
        <f t="shared" si="75"/>
        <v>0</v>
      </c>
      <c r="N781" s="8">
        <v>45317</v>
      </c>
      <c r="O781" s="8" t="s">
        <v>3873</v>
      </c>
      <c r="P781" s="7"/>
      <c r="Q781" s="7" t="b">
        <f t="shared" si="76"/>
        <v>1</v>
      </c>
      <c r="R781" s="7"/>
      <c r="S781" s="11">
        <f t="shared" si="77"/>
        <v>0</v>
      </c>
      <c r="T781" s="9"/>
    </row>
    <row r="782" spans="1:20" hidden="1" x14ac:dyDescent="0.25">
      <c r="A782" s="7">
        <v>780</v>
      </c>
      <c r="B782" s="7" t="str">
        <f t="shared" si="72"/>
        <v>14032-0116</v>
      </c>
      <c r="C782" s="9" t="s">
        <v>761</v>
      </c>
      <c r="D782" s="9" t="s">
        <v>2663</v>
      </c>
      <c r="E782" s="9" t="s">
        <v>252</v>
      </c>
      <c r="F782" s="7" t="s">
        <v>141</v>
      </c>
      <c r="G782" s="46">
        <v>40.619999999999997</v>
      </c>
      <c r="H782" s="11">
        <v>3</v>
      </c>
      <c r="I782" s="11">
        <f>1+2</f>
        <v>3</v>
      </c>
      <c r="J782" s="11">
        <f>VLOOKUP(B782,'[1]Jan''24 (3)'!$G$4:$T$2414,14,0)</f>
        <v>121.85999999999999</v>
      </c>
      <c r="K782" s="11">
        <f t="shared" si="73"/>
        <v>118.85999999999999</v>
      </c>
      <c r="L782" s="11" t="b">
        <f t="shared" si="74"/>
        <v>0</v>
      </c>
      <c r="M782" s="11" t="b">
        <f t="shared" si="75"/>
        <v>0</v>
      </c>
      <c r="N782" s="8">
        <v>45313</v>
      </c>
      <c r="O782" s="8" t="s">
        <v>3877</v>
      </c>
      <c r="P782" s="7"/>
      <c r="Q782" s="7" t="b">
        <f t="shared" si="76"/>
        <v>1</v>
      </c>
      <c r="R782" s="7"/>
      <c r="S782" s="11">
        <f t="shared" si="77"/>
        <v>0</v>
      </c>
      <c r="T782" s="9"/>
    </row>
    <row r="783" spans="1:20" hidden="1" x14ac:dyDescent="0.25">
      <c r="A783" s="7">
        <v>781</v>
      </c>
      <c r="B783" s="7" t="str">
        <f t="shared" si="72"/>
        <v>14031-0559</v>
      </c>
      <c r="C783" s="9" t="s">
        <v>762</v>
      </c>
      <c r="D783" s="9" t="s">
        <v>2664</v>
      </c>
      <c r="E783" s="9" t="s">
        <v>252</v>
      </c>
      <c r="F783" s="7" t="s">
        <v>141</v>
      </c>
      <c r="G783" s="46">
        <v>23.79</v>
      </c>
      <c r="H783" s="11">
        <v>1</v>
      </c>
      <c r="I783" s="11">
        <v>1</v>
      </c>
      <c r="J783" s="11">
        <f>VLOOKUP(B783,'[1]Jan''24 (3)'!$G$4:$T$2414,14,0)</f>
        <v>23.79</v>
      </c>
      <c r="K783" s="11">
        <f t="shared" si="73"/>
        <v>22.79</v>
      </c>
      <c r="L783" s="11" t="b">
        <f t="shared" si="74"/>
        <v>0</v>
      </c>
      <c r="M783" s="11" t="b">
        <f t="shared" si="75"/>
        <v>0</v>
      </c>
      <c r="N783" s="8">
        <v>45313</v>
      </c>
      <c r="O783" s="8" t="s">
        <v>3877</v>
      </c>
      <c r="P783" s="7"/>
      <c r="Q783" s="7" t="b">
        <f t="shared" si="76"/>
        <v>1</v>
      </c>
      <c r="R783" s="7"/>
      <c r="S783" s="11">
        <f t="shared" si="77"/>
        <v>0</v>
      </c>
      <c r="T783" s="9"/>
    </row>
    <row r="784" spans="1:20" hidden="1" x14ac:dyDescent="0.25">
      <c r="A784" s="7">
        <v>782</v>
      </c>
      <c r="B784" s="7" t="str">
        <f t="shared" si="72"/>
        <v>14031-0562</v>
      </c>
      <c r="C784" s="9" t="s">
        <v>763</v>
      </c>
      <c r="D784" s="9" t="s">
        <v>2664</v>
      </c>
      <c r="E784" s="9" t="s">
        <v>252</v>
      </c>
      <c r="F784" s="7" t="s">
        <v>141</v>
      </c>
      <c r="G784" s="46">
        <v>47.36</v>
      </c>
      <c r="H784" s="11">
        <v>1</v>
      </c>
      <c r="I784" s="11">
        <v>1</v>
      </c>
      <c r="J784" s="11">
        <f>VLOOKUP(B784,'[1]Jan''24 (3)'!$G$4:$T$2414,14,0)</f>
        <v>47.36</v>
      </c>
      <c r="K784" s="11">
        <f t="shared" si="73"/>
        <v>46.36</v>
      </c>
      <c r="L784" s="11" t="b">
        <f t="shared" si="74"/>
        <v>0</v>
      </c>
      <c r="M784" s="11" t="b">
        <f t="shared" si="75"/>
        <v>0</v>
      </c>
      <c r="N784" s="8">
        <v>45313</v>
      </c>
      <c r="O784" s="8" t="s">
        <v>3877</v>
      </c>
      <c r="P784" s="7"/>
      <c r="Q784" s="7" t="b">
        <f t="shared" si="76"/>
        <v>1</v>
      </c>
      <c r="R784" s="7"/>
      <c r="S784" s="11">
        <f t="shared" si="77"/>
        <v>0</v>
      </c>
      <c r="T784" s="9"/>
    </row>
    <row r="785" spans="1:20" hidden="1" x14ac:dyDescent="0.25">
      <c r="A785" s="7">
        <v>783</v>
      </c>
      <c r="B785" s="7" t="str">
        <f t="shared" si="72"/>
        <v>14032-0004</v>
      </c>
      <c r="C785" s="9" t="s">
        <v>764</v>
      </c>
      <c r="D785" s="9" t="s">
        <v>2665</v>
      </c>
      <c r="E785" s="9" t="s">
        <v>252</v>
      </c>
      <c r="F785" s="7" t="s">
        <v>141</v>
      </c>
      <c r="G785" s="46">
        <v>13.88</v>
      </c>
      <c r="H785" s="11">
        <v>3</v>
      </c>
      <c r="I785" s="11">
        <v>3</v>
      </c>
      <c r="J785" s="11">
        <f>VLOOKUP(B785,'[1]Jan''24 (3)'!$G$4:$T$2414,14,0)</f>
        <v>41.64</v>
      </c>
      <c r="K785" s="11">
        <f t="shared" si="73"/>
        <v>38.64</v>
      </c>
      <c r="L785" s="11" t="b">
        <f t="shared" si="74"/>
        <v>0</v>
      </c>
      <c r="M785" s="11" t="b">
        <f t="shared" si="75"/>
        <v>0</v>
      </c>
      <c r="N785" s="8">
        <v>45313</v>
      </c>
      <c r="O785" s="8" t="s">
        <v>3877</v>
      </c>
      <c r="P785" s="7"/>
      <c r="Q785" s="7" t="b">
        <f t="shared" si="76"/>
        <v>1</v>
      </c>
      <c r="R785" s="7"/>
      <c r="S785" s="11">
        <f t="shared" si="77"/>
        <v>0</v>
      </c>
      <c r="T785" s="9"/>
    </row>
    <row r="786" spans="1:20" hidden="1" x14ac:dyDescent="0.25">
      <c r="A786" s="7">
        <v>784</v>
      </c>
      <c r="B786" s="7" t="str">
        <f t="shared" si="72"/>
        <v>14032-0005</v>
      </c>
      <c r="C786" s="9" t="s">
        <v>765</v>
      </c>
      <c r="D786" s="9" t="s">
        <v>2666</v>
      </c>
      <c r="E786" s="9" t="s">
        <v>252</v>
      </c>
      <c r="F786" s="7" t="s">
        <v>141</v>
      </c>
      <c r="G786" s="46">
        <v>45.55</v>
      </c>
      <c r="H786" s="11">
        <v>3</v>
      </c>
      <c r="I786" s="11">
        <v>3</v>
      </c>
      <c r="J786" s="11">
        <f>VLOOKUP(B786,'[1]Jan''24 (3)'!$G$4:$T$2414,14,0)</f>
        <v>136.64999999999998</v>
      </c>
      <c r="K786" s="11">
        <f t="shared" si="73"/>
        <v>133.64999999999998</v>
      </c>
      <c r="L786" s="11" t="b">
        <f t="shared" si="74"/>
        <v>0</v>
      </c>
      <c r="M786" s="11" t="b">
        <f t="shared" si="75"/>
        <v>0</v>
      </c>
      <c r="N786" s="8">
        <v>45313</v>
      </c>
      <c r="O786" s="8" t="s">
        <v>3877</v>
      </c>
      <c r="P786" s="7"/>
      <c r="Q786" s="7" t="b">
        <f t="shared" si="76"/>
        <v>1</v>
      </c>
      <c r="R786" s="7"/>
      <c r="S786" s="11">
        <f t="shared" si="77"/>
        <v>0</v>
      </c>
      <c r="T786" s="9"/>
    </row>
    <row r="787" spans="1:20" hidden="1" x14ac:dyDescent="0.25">
      <c r="A787" s="7">
        <v>785</v>
      </c>
      <c r="B787" s="7" t="str">
        <f t="shared" si="72"/>
        <v>27002-0059</v>
      </c>
      <c r="C787" s="9" t="s">
        <v>766</v>
      </c>
      <c r="D787" s="9" t="s">
        <v>2667</v>
      </c>
      <c r="E787" s="9" t="s">
        <v>252</v>
      </c>
      <c r="F787" s="7" t="s">
        <v>141</v>
      </c>
      <c r="G787" s="46">
        <v>6.88</v>
      </c>
      <c r="H787" s="11">
        <v>2</v>
      </c>
      <c r="I787" s="11">
        <v>2</v>
      </c>
      <c r="J787" s="11">
        <f>VLOOKUP(B787,'[1]Jan''24 (3)'!$G$4:$T$2414,14,0)</f>
        <v>13.76</v>
      </c>
      <c r="K787" s="11">
        <f t="shared" si="73"/>
        <v>11.76</v>
      </c>
      <c r="L787" s="11" t="b">
        <f t="shared" si="74"/>
        <v>0</v>
      </c>
      <c r="M787" s="11" t="b">
        <f t="shared" si="75"/>
        <v>0</v>
      </c>
      <c r="N787" s="8">
        <v>45316</v>
      </c>
      <c r="O787" s="8" t="s">
        <v>3873</v>
      </c>
      <c r="P787" s="7"/>
      <c r="Q787" s="7" t="b">
        <f t="shared" si="76"/>
        <v>1</v>
      </c>
      <c r="R787" s="7"/>
      <c r="S787" s="11">
        <f t="shared" si="77"/>
        <v>0</v>
      </c>
      <c r="T787" s="9"/>
    </row>
    <row r="788" spans="1:20" hidden="1" x14ac:dyDescent="0.25">
      <c r="A788" s="7">
        <v>786</v>
      </c>
      <c r="B788" s="7" t="str">
        <f t="shared" si="72"/>
        <v>41048-7503</v>
      </c>
      <c r="C788" s="9" t="s">
        <v>767</v>
      </c>
      <c r="D788" s="9" t="s">
        <v>2668</v>
      </c>
      <c r="E788" s="9" t="s">
        <v>252</v>
      </c>
      <c r="F788" s="55" t="s">
        <v>242</v>
      </c>
      <c r="G788" s="46">
        <v>4.7699999999999996</v>
      </c>
      <c r="H788" s="11">
        <v>1</v>
      </c>
      <c r="I788" s="11">
        <v>1</v>
      </c>
      <c r="J788" s="11">
        <f>VLOOKUP(B788,'[1]Jan''24 (3)'!$G$4:$T$2414,14,0)</f>
        <v>4.7699999999999996</v>
      </c>
      <c r="K788" s="11">
        <f t="shared" si="73"/>
        <v>3.7699999999999996</v>
      </c>
      <c r="L788" s="11" t="b">
        <f t="shared" si="74"/>
        <v>0</v>
      </c>
      <c r="M788" s="11" t="b">
        <f t="shared" si="75"/>
        <v>0</v>
      </c>
      <c r="N788" s="8">
        <v>45316</v>
      </c>
      <c r="O788" s="8" t="s">
        <v>3877</v>
      </c>
      <c r="P788" s="7"/>
      <c r="Q788" s="7" t="b">
        <f t="shared" si="76"/>
        <v>1</v>
      </c>
      <c r="R788" s="7"/>
      <c r="S788" s="11">
        <f t="shared" si="77"/>
        <v>0</v>
      </c>
      <c r="T788" s="9"/>
    </row>
    <row r="789" spans="1:20" hidden="1" x14ac:dyDescent="0.25">
      <c r="A789" s="7">
        <v>787</v>
      </c>
      <c r="B789" s="7" t="str">
        <f t="shared" si="72"/>
        <v>49016-1044</v>
      </c>
      <c r="C789" s="9" t="s">
        <v>768</v>
      </c>
      <c r="D789" s="9" t="s">
        <v>2669</v>
      </c>
      <c r="E789" s="9" t="s">
        <v>252</v>
      </c>
      <c r="F789" s="7" t="s">
        <v>141</v>
      </c>
      <c r="G789" s="46">
        <v>1.69</v>
      </c>
      <c r="H789" s="11">
        <v>10</v>
      </c>
      <c r="I789" s="11">
        <v>10</v>
      </c>
      <c r="J789" s="11">
        <f>VLOOKUP(B789,'[1]Jan''24 (3)'!$G$4:$T$2414,14,0)</f>
        <v>16.899999999999999</v>
      </c>
      <c r="K789" s="11">
        <f t="shared" si="73"/>
        <v>6.8999999999999986</v>
      </c>
      <c r="L789" s="11" t="b">
        <f t="shared" si="74"/>
        <v>0</v>
      </c>
      <c r="M789" s="11" t="b">
        <f t="shared" si="75"/>
        <v>0</v>
      </c>
      <c r="N789" s="8">
        <v>45314</v>
      </c>
      <c r="O789" s="8" t="s">
        <v>3873</v>
      </c>
      <c r="P789" s="7"/>
      <c r="Q789" s="7" t="b">
        <f t="shared" si="76"/>
        <v>1</v>
      </c>
      <c r="R789" s="7"/>
      <c r="S789" s="11">
        <f t="shared" si="77"/>
        <v>0</v>
      </c>
      <c r="T789" s="9"/>
    </row>
    <row r="790" spans="1:20" hidden="1" x14ac:dyDescent="0.25">
      <c r="A790" s="7">
        <v>788</v>
      </c>
      <c r="B790" s="7" t="str">
        <f t="shared" si="72"/>
        <v>55028-0419</v>
      </c>
      <c r="C790" s="9" t="s">
        <v>769</v>
      </c>
      <c r="D790" s="9" t="s">
        <v>2670</v>
      </c>
      <c r="E790" s="9" t="s">
        <v>252</v>
      </c>
      <c r="F790" s="7" t="s">
        <v>141</v>
      </c>
      <c r="G790" s="46">
        <v>21.93</v>
      </c>
      <c r="H790" s="11">
        <v>1</v>
      </c>
      <c r="I790" s="11">
        <v>1</v>
      </c>
      <c r="J790" s="11">
        <f>VLOOKUP(B790,'[1]Jan''24 (3)'!$G$4:$T$2414,14,0)</f>
        <v>21.93</v>
      </c>
      <c r="K790" s="11">
        <f t="shared" si="73"/>
        <v>20.93</v>
      </c>
      <c r="L790" s="11" t="b">
        <f t="shared" si="74"/>
        <v>0</v>
      </c>
      <c r="M790" s="11" t="b">
        <f t="shared" si="75"/>
        <v>0</v>
      </c>
      <c r="N790" s="8">
        <v>45313</v>
      </c>
      <c r="O790" s="8" t="s">
        <v>3877</v>
      </c>
      <c r="P790" s="7"/>
      <c r="Q790" s="7" t="b">
        <f t="shared" si="76"/>
        <v>1</v>
      </c>
      <c r="R790" s="7"/>
      <c r="S790" s="11">
        <f t="shared" si="77"/>
        <v>0</v>
      </c>
      <c r="T790" s="9"/>
    </row>
    <row r="791" spans="1:20" hidden="1" x14ac:dyDescent="0.25">
      <c r="A791" s="7">
        <v>789</v>
      </c>
      <c r="B791" s="7" t="str">
        <f t="shared" si="72"/>
        <v>92161-0700</v>
      </c>
      <c r="C791" s="9" t="s">
        <v>770</v>
      </c>
      <c r="D791" s="9" t="s">
        <v>2671</v>
      </c>
      <c r="E791" s="9" t="s">
        <v>252</v>
      </c>
      <c r="F791" s="7" t="s">
        <v>141</v>
      </c>
      <c r="G791" s="46">
        <v>19.399999999999999</v>
      </c>
      <c r="H791" s="11">
        <v>5</v>
      </c>
      <c r="I791" s="11">
        <f>4+1</f>
        <v>5</v>
      </c>
      <c r="J791" s="11">
        <f>VLOOKUP(B791,'[1]Jan''24 (3)'!$G$4:$T$2414,14,0)</f>
        <v>97</v>
      </c>
      <c r="K791" s="11">
        <f t="shared" si="73"/>
        <v>92</v>
      </c>
      <c r="L791" s="11" t="b">
        <f t="shared" si="74"/>
        <v>0</v>
      </c>
      <c r="M791" s="11" t="b">
        <f t="shared" si="75"/>
        <v>0</v>
      </c>
      <c r="N791" s="8">
        <v>45314</v>
      </c>
      <c r="O791" s="8" t="s">
        <v>3873</v>
      </c>
      <c r="P791" s="7"/>
      <c r="Q791" s="7" t="b">
        <f t="shared" si="76"/>
        <v>1</v>
      </c>
      <c r="R791" s="7"/>
      <c r="S791" s="11">
        <f t="shared" si="77"/>
        <v>0</v>
      </c>
      <c r="T791" s="9"/>
    </row>
    <row r="792" spans="1:20" hidden="1" x14ac:dyDescent="0.25">
      <c r="A792" s="7">
        <v>790</v>
      </c>
      <c r="B792" s="7" t="str">
        <f t="shared" si="72"/>
        <v>41080-0578-11H</v>
      </c>
      <c r="C792" s="9" t="s">
        <v>771</v>
      </c>
      <c r="D792" s="9" t="s">
        <v>2672</v>
      </c>
      <c r="E792" s="9" t="s">
        <v>252</v>
      </c>
      <c r="F792" s="7" t="s">
        <v>141</v>
      </c>
      <c r="G792" s="46">
        <v>100.31</v>
      </c>
      <c r="H792" s="11">
        <v>5</v>
      </c>
      <c r="I792" s="11">
        <v>5</v>
      </c>
      <c r="J792" s="11">
        <f>VLOOKUP(B792,'[1]Jan''24 (3)'!$G$4:$T$2414,14,0)</f>
        <v>501.55</v>
      </c>
      <c r="K792" s="11">
        <f t="shared" si="73"/>
        <v>496.55</v>
      </c>
      <c r="L792" s="11" t="b">
        <f t="shared" si="74"/>
        <v>0</v>
      </c>
      <c r="M792" s="11" t="b">
        <f t="shared" si="75"/>
        <v>0</v>
      </c>
      <c r="N792" s="8">
        <v>45314</v>
      </c>
      <c r="O792" s="8" t="s">
        <v>3877</v>
      </c>
      <c r="P792" s="7"/>
      <c r="Q792" s="7" t="b">
        <f t="shared" si="76"/>
        <v>1</v>
      </c>
      <c r="R792" s="7"/>
      <c r="S792" s="11">
        <f t="shared" si="77"/>
        <v>0</v>
      </c>
      <c r="T792" s="9"/>
    </row>
    <row r="793" spans="1:20" hidden="1" x14ac:dyDescent="0.25">
      <c r="A793" s="7">
        <v>791</v>
      </c>
      <c r="B793" s="7" t="str">
        <f t="shared" si="72"/>
        <v>41080-0174L</v>
      </c>
      <c r="C793" s="9" t="s">
        <v>772</v>
      </c>
      <c r="D793" s="9" t="s">
        <v>2673</v>
      </c>
      <c r="E793" s="9" t="s">
        <v>252</v>
      </c>
      <c r="F793" s="7" t="s">
        <v>141</v>
      </c>
      <c r="G793" s="46">
        <v>34.65</v>
      </c>
      <c r="H793" s="11">
        <v>2</v>
      </c>
      <c r="I793" s="11">
        <v>2</v>
      </c>
      <c r="J793" s="11">
        <f>VLOOKUP(B793,'[1]Jan''24 (3)'!$G$4:$T$2414,14,0)</f>
        <v>69.3</v>
      </c>
      <c r="K793" s="11">
        <f t="shared" si="73"/>
        <v>67.3</v>
      </c>
      <c r="L793" s="11" t="b">
        <f t="shared" si="74"/>
        <v>0</v>
      </c>
      <c r="M793" s="11" t="b">
        <f t="shared" si="75"/>
        <v>0</v>
      </c>
      <c r="N793" s="8">
        <v>45321</v>
      </c>
      <c r="O793" s="8" t="s">
        <v>3877</v>
      </c>
      <c r="P793" s="7"/>
      <c r="Q793" s="7" t="b">
        <f t="shared" si="76"/>
        <v>1</v>
      </c>
      <c r="R793" s="7"/>
      <c r="S793" s="11">
        <f t="shared" si="77"/>
        <v>0</v>
      </c>
      <c r="T793" s="9"/>
    </row>
    <row r="794" spans="1:20" hidden="1" x14ac:dyDescent="0.25">
      <c r="A794" s="7">
        <v>792</v>
      </c>
      <c r="B794" s="7" t="str">
        <f t="shared" si="72"/>
        <v>41080-0186-CM</v>
      </c>
      <c r="C794" s="9" t="s">
        <v>773</v>
      </c>
      <c r="D794" s="9" t="s">
        <v>2674</v>
      </c>
      <c r="E794" s="9" t="s">
        <v>252</v>
      </c>
      <c r="F794" s="7" t="s">
        <v>141</v>
      </c>
      <c r="G794" s="46">
        <v>61.04</v>
      </c>
      <c r="H794" s="11">
        <v>5</v>
      </c>
      <c r="I794" s="11">
        <v>5</v>
      </c>
      <c r="J794" s="11">
        <f>VLOOKUP(B794,'[1]Jan''24 (3)'!$G$4:$T$2414,14,0)</f>
        <v>305.2</v>
      </c>
      <c r="K794" s="11">
        <f t="shared" si="73"/>
        <v>300.2</v>
      </c>
      <c r="L794" s="11" t="b">
        <f t="shared" si="74"/>
        <v>0</v>
      </c>
      <c r="M794" s="11" t="b">
        <f t="shared" si="75"/>
        <v>0</v>
      </c>
      <c r="N794" s="8">
        <v>45314</v>
      </c>
      <c r="O794" s="8" t="s">
        <v>3877</v>
      </c>
      <c r="P794" s="7"/>
      <c r="Q794" s="7" t="b">
        <f t="shared" si="76"/>
        <v>1</v>
      </c>
      <c r="R794" s="7"/>
      <c r="S794" s="11">
        <f t="shared" si="77"/>
        <v>0</v>
      </c>
      <c r="T794" s="9"/>
    </row>
    <row r="795" spans="1:20" hidden="1" x14ac:dyDescent="0.25">
      <c r="A795" s="7">
        <v>793</v>
      </c>
      <c r="B795" s="7" t="str">
        <f t="shared" si="72"/>
        <v>41080-0591-11H</v>
      </c>
      <c r="C795" s="9" t="s">
        <v>774</v>
      </c>
      <c r="D795" s="9" t="s">
        <v>2675</v>
      </c>
      <c r="E795" s="9" t="s">
        <v>252</v>
      </c>
      <c r="F795" s="7" t="s">
        <v>141</v>
      </c>
      <c r="G795" s="46">
        <v>67.03</v>
      </c>
      <c r="H795" s="11">
        <v>4</v>
      </c>
      <c r="I795" s="11">
        <v>4</v>
      </c>
      <c r="J795" s="11">
        <f>VLOOKUP(B795,'[1]Jan''24 (3)'!$G$4:$T$2414,14,0)</f>
        <v>268.12</v>
      </c>
      <c r="K795" s="11">
        <f t="shared" si="73"/>
        <v>264.12</v>
      </c>
      <c r="L795" s="11" t="b">
        <f t="shared" si="74"/>
        <v>0</v>
      </c>
      <c r="M795" s="11" t="b">
        <f t="shared" si="75"/>
        <v>0</v>
      </c>
      <c r="N795" s="8">
        <v>45314</v>
      </c>
      <c r="O795" s="8" t="s">
        <v>3877</v>
      </c>
      <c r="P795" s="7"/>
      <c r="Q795" s="7" t="b">
        <f t="shared" si="76"/>
        <v>1</v>
      </c>
      <c r="R795" s="7"/>
      <c r="S795" s="11">
        <f t="shared" si="77"/>
        <v>0</v>
      </c>
      <c r="T795" s="9"/>
    </row>
    <row r="796" spans="1:20" hidden="1" x14ac:dyDescent="0.25">
      <c r="A796" s="7">
        <v>794</v>
      </c>
      <c r="B796" s="7" t="str">
        <f t="shared" si="72"/>
        <v>11013-0020</v>
      </c>
      <c r="C796" s="9" t="s">
        <v>775</v>
      </c>
      <c r="D796" s="9" t="s">
        <v>2676</v>
      </c>
      <c r="E796" s="9" t="s">
        <v>252</v>
      </c>
      <c r="F796" s="7" t="s">
        <v>141</v>
      </c>
      <c r="G796" s="46">
        <v>28.114285714285714</v>
      </c>
      <c r="H796" s="11">
        <v>5</v>
      </c>
      <c r="I796" s="11">
        <v>5</v>
      </c>
      <c r="J796" s="11">
        <f>VLOOKUP(B796,'[1]Jan''24 (3)'!$G$4:$T$2414,14,0)</f>
        <v>140.57142857142856</v>
      </c>
      <c r="K796" s="11">
        <f t="shared" si="73"/>
        <v>135.57142857142856</v>
      </c>
      <c r="L796" s="11" t="b">
        <f t="shared" si="74"/>
        <v>0</v>
      </c>
      <c r="M796" s="11" t="b">
        <f t="shared" si="75"/>
        <v>0</v>
      </c>
      <c r="N796" s="8">
        <v>45318</v>
      </c>
      <c r="O796" s="8" t="s">
        <v>3877</v>
      </c>
      <c r="P796" s="7"/>
      <c r="Q796" s="7" t="b">
        <f t="shared" si="76"/>
        <v>1</v>
      </c>
      <c r="R796" s="7">
        <v>5</v>
      </c>
      <c r="S796" s="11">
        <f t="shared" si="77"/>
        <v>0</v>
      </c>
      <c r="T796" s="9" t="s">
        <v>3898</v>
      </c>
    </row>
    <row r="797" spans="1:20" hidden="1" x14ac:dyDescent="0.25">
      <c r="A797" s="7">
        <v>795</v>
      </c>
      <c r="B797" s="7" t="str">
        <f t="shared" si="72"/>
        <v>11013-0025</v>
      </c>
      <c r="C797" s="9" t="s">
        <v>776</v>
      </c>
      <c r="D797" s="9" t="s">
        <v>2677</v>
      </c>
      <c r="E797" s="9" t="s">
        <v>252</v>
      </c>
      <c r="F797" s="7" t="s">
        <v>141</v>
      </c>
      <c r="G797" s="46">
        <v>3</v>
      </c>
      <c r="H797" s="11">
        <v>7</v>
      </c>
      <c r="I797" s="11">
        <v>7</v>
      </c>
      <c r="J797" s="11">
        <f>VLOOKUP(B797,'[1]Jan''24 (3)'!$G$4:$T$2414,14,0)</f>
        <v>21</v>
      </c>
      <c r="K797" s="11">
        <f t="shared" si="73"/>
        <v>14</v>
      </c>
      <c r="L797" s="11" t="b">
        <f t="shared" si="74"/>
        <v>0</v>
      </c>
      <c r="M797" s="11" t="b">
        <f t="shared" si="75"/>
        <v>0</v>
      </c>
      <c r="N797" s="8">
        <v>45320</v>
      </c>
      <c r="O797" s="8" t="s">
        <v>3873</v>
      </c>
      <c r="P797" s="7"/>
      <c r="Q797" s="7" t="b">
        <f t="shared" si="76"/>
        <v>1</v>
      </c>
      <c r="R797" s="7">
        <v>7</v>
      </c>
      <c r="S797" s="11">
        <f t="shared" si="77"/>
        <v>0</v>
      </c>
      <c r="T797" s="9" t="s">
        <v>3899</v>
      </c>
    </row>
    <row r="798" spans="1:20" hidden="1" x14ac:dyDescent="0.25">
      <c r="A798" s="7">
        <v>796</v>
      </c>
      <c r="B798" s="7" t="str">
        <f t="shared" si="72"/>
        <v>52010-1053L</v>
      </c>
      <c r="C798" s="9" t="s">
        <v>777</v>
      </c>
      <c r="D798" s="9" t="s">
        <v>2678</v>
      </c>
      <c r="E798" s="9" t="s">
        <v>252</v>
      </c>
      <c r="F798" s="7" t="s">
        <v>141</v>
      </c>
      <c r="G798" s="46">
        <v>3.77</v>
      </c>
      <c r="H798" s="11">
        <v>17</v>
      </c>
      <c r="I798" s="11">
        <f>16+1</f>
        <v>17</v>
      </c>
      <c r="J798" s="11">
        <f>VLOOKUP(B798,'[1]Jan''24 (3)'!$G$4:$T$2414,14,0)</f>
        <v>64.09</v>
      </c>
      <c r="K798" s="11">
        <f t="shared" si="73"/>
        <v>47.09</v>
      </c>
      <c r="L798" s="11" t="b">
        <f t="shared" si="74"/>
        <v>0</v>
      </c>
      <c r="M798" s="11" t="b">
        <f t="shared" si="75"/>
        <v>0</v>
      </c>
      <c r="N798" s="8">
        <v>45323</v>
      </c>
      <c r="O798" s="8" t="s">
        <v>3877</v>
      </c>
      <c r="P798" s="7"/>
      <c r="Q798" s="7" t="b">
        <f t="shared" si="76"/>
        <v>1</v>
      </c>
      <c r="R798" s="7"/>
      <c r="S798" s="11">
        <f t="shared" si="77"/>
        <v>0</v>
      </c>
      <c r="T798" s="9"/>
    </row>
    <row r="799" spans="1:20" hidden="1" x14ac:dyDescent="0.25">
      <c r="A799" s="7">
        <v>797</v>
      </c>
      <c r="B799" s="7" t="str">
        <f t="shared" si="72"/>
        <v>16097-0552</v>
      </c>
      <c r="C799" s="9" t="s">
        <v>778</v>
      </c>
      <c r="D799" s="9" t="s">
        <v>2679</v>
      </c>
      <c r="E799" s="9" t="s">
        <v>252</v>
      </c>
      <c r="F799" s="7" t="s">
        <v>141</v>
      </c>
      <c r="G799" s="46">
        <v>5.4340714285714284</v>
      </c>
      <c r="H799" s="11">
        <f>30-1</f>
        <v>29</v>
      </c>
      <c r="I799" s="11">
        <v>29</v>
      </c>
      <c r="J799" s="11">
        <f>VLOOKUP(B799,'[1]Jan''24 (3)'!$G$4:$T$2414,14,0)</f>
        <v>157.58807142857142</v>
      </c>
      <c r="K799" s="11">
        <f t="shared" si="73"/>
        <v>128.58807142857142</v>
      </c>
      <c r="L799" s="11" t="b">
        <f t="shared" si="74"/>
        <v>0</v>
      </c>
      <c r="M799" s="11" t="b">
        <f t="shared" si="75"/>
        <v>0</v>
      </c>
      <c r="N799" s="8">
        <v>45315</v>
      </c>
      <c r="O799" s="8" t="s">
        <v>3877</v>
      </c>
      <c r="P799" s="7"/>
      <c r="Q799" s="7" t="b">
        <f t="shared" si="76"/>
        <v>1</v>
      </c>
      <c r="R799" s="7"/>
      <c r="S799" s="11">
        <f t="shared" si="77"/>
        <v>0</v>
      </c>
      <c r="T799" s="9" t="s">
        <v>4025</v>
      </c>
    </row>
    <row r="800" spans="1:20" hidden="1" x14ac:dyDescent="0.25">
      <c r="A800" s="7">
        <v>798</v>
      </c>
      <c r="B800" s="7" t="str">
        <f t="shared" si="72"/>
        <v>52010-1054</v>
      </c>
      <c r="C800" s="9" t="s">
        <v>779</v>
      </c>
      <c r="D800" s="9" t="s">
        <v>29</v>
      </c>
      <c r="E800" s="9" t="s">
        <v>252</v>
      </c>
      <c r="F800" s="7" t="s">
        <v>141</v>
      </c>
      <c r="G800" s="46">
        <v>13.58</v>
      </c>
      <c r="H800" s="11">
        <v>4</v>
      </c>
      <c r="I800" s="53">
        <v>5</v>
      </c>
      <c r="J800" s="11">
        <f>VLOOKUP(B800,'[1]Jan''24 (3)'!$G$4:$T$2414,14,0)</f>
        <v>67.900000000000006</v>
      </c>
      <c r="K800" s="11">
        <f t="shared" si="73"/>
        <v>62.900000000000006</v>
      </c>
      <c r="L800" s="11" t="b">
        <f t="shared" si="74"/>
        <v>0</v>
      </c>
      <c r="M800" s="11" t="b">
        <f t="shared" si="75"/>
        <v>0</v>
      </c>
      <c r="N800" s="8">
        <v>45314</v>
      </c>
      <c r="O800" s="8" t="s">
        <v>3873</v>
      </c>
      <c r="P800" s="7"/>
      <c r="Q800" s="7" t="b">
        <f t="shared" si="76"/>
        <v>0</v>
      </c>
      <c r="R800" s="7"/>
      <c r="S800" s="11">
        <f t="shared" si="77"/>
        <v>-1</v>
      </c>
      <c r="T800" s="9"/>
    </row>
    <row r="801" spans="1:20" hidden="1" x14ac:dyDescent="0.25">
      <c r="A801" s="7">
        <v>799</v>
      </c>
      <c r="B801" s="7" t="str">
        <f t="shared" si="72"/>
        <v>11010-0739</v>
      </c>
      <c r="C801" s="9" t="s">
        <v>780</v>
      </c>
      <c r="D801" s="9" t="s">
        <v>2680</v>
      </c>
      <c r="E801" s="9" t="s">
        <v>252</v>
      </c>
      <c r="F801" s="7" t="s">
        <v>141</v>
      </c>
      <c r="G801" s="46">
        <v>73.599999999999994</v>
      </c>
      <c r="H801" s="11">
        <v>1</v>
      </c>
      <c r="I801" s="11">
        <v>1</v>
      </c>
      <c r="J801" s="11">
        <f>VLOOKUP(B801,'[1]Jan''24 (3)'!$G$4:$T$2414,14,0)</f>
        <v>73.599999999999994</v>
      </c>
      <c r="K801" s="11">
        <f t="shared" si="73"/>
        <v>72.599999999999994</v>
      </c>
      <c r="L801" s="11" t="b">
        <f t="shared" si="74"/>
        <v>0</v>
      </c>
      <c r="M801" s="11" t="b">
        <f t="shared" si="75"/>
        <v>0</v>
      </c>
      <c r="N801" s="8">
        <v>45320</v>
      </c>
      <c r="O801" s="8" t="s">
        <v>3873</v>
      </c>
      <c r="P801" s="7"/>
      <c r="Q801" s="7" t="b">
        <f t="shared" si="76"/>
        <v>1</v>
      </c>
      <c r="R801" s="7"/>
      <c r="S801" s="11">
        <f t="shared" si="77"/>
        <v>0</v>
      </c>
      <c r="T801" s="9"/>
    </row>
    <row r="802" spans="1:20" hidden="1" x14ac:dyDescent="0.25">
      <c r="A802" s="7">
        <v>800</v>
      </c>
      <c r="B802" s="7" t="str">
        <f t="shared" si="72"/>
        <v>11010-0756</v>
      </c>
      <c r="C802" s="9" t="s">
        <v>781</v>
      </c>
      <c r="D802" s="9" t="s">
        <v>2680</v>
      </c>
      <c r="E802" s="9" t="s">
        <v>252</v>
      </c>
      <c r="F802" s="7" t="s">
        <v>141</v>
      </c>
      <c r="G802" s="46">
        <v>47.48</v>
      </c>
      <c r="H802" s="11">
        <v>2</v>
      </c>
      <c r="I802" s="11">
        <v>2</v>
      </c>
      <c r="J802" s="11">
        <f>VLOOKUP(B802,'[1]Jan''24 (3)'!$G$4:$T$2414,14,0)</f>
        <v>94.96</v>
      </c>
      <c r="K802" s="11">
        <f t="shared" si="73"/>
        <v>92.96</v>
      </c>
      <c r="L802" s="11" t="b">
        <f t="shared" si="74"/>
        <v>0</v>
      </c>
      <c r="M802" s="11" t="b">
        <f t="shared" si="75"/>
        <v>0</v>
      </c>
      <c r="N802" s="8">
        <v>45315</v>
      </c>
      <c r="O802" s="8" t="s">
        <v>3873</v>
      </c>
      <c r="P802" s="7"/>
      <c r="Q802" s="7" t="b">
        <f t="shared" si="76"/>
        <v>1</v>
      </c>
      <c r="R802" s="7"/>
      <c r="S802" s="11">
        <f t="shared" si="77"/>
        <v>0</v>
      </c>
      <c r="T802" s="9"/>
    </row>
    <row r="803" spans="1:20" hidden="1" x14ac:dyDescent="0.25">
      <c r="A803" s="7">
        <v>801</v>
      </c>
      <c r="B803" s="7" t="str">
        <f t="shared" si="72"/>
        <v>43001-0131</v>
      </c>
      <c r="C803" s="9" t="s">
        <v>782</v>
      </c>
      <c r="D803" s="9" t="s">
        <v>2681</v>
      </c>
      <c r="E803" s="9" t="s">
        <v>252</v>
      </c>
      <c r="F803" s="7" t="s">
        <v>141</v>
      </c>
      <c r="G803" s="46">
        <v>8</v>
      </c>
      <c r="H803" s="11">
        <v>4</v>
      </c>
      <c r="I803" s="11">
        <v>4</v>
      </c>
      <c r="J803" s="11">
        <f>VLOOKUP(B803,'[1]Jan''24 (3)'!$G$4:$T$2414,14,0)</f>
        <v>32</v>
      </c>
      <c r="K803" s="11">
        <f t="shared" si="73"/>
        <v>28</v>
      </c>
      <c r="L803" s="11" t="b">
        <f t="shared" si="74"/>
        <v>0</v>
      </c>
      <c r="M803" s="11" t="b">
        <f t="shared" si="75"/>
        <v>0</v>
      </c>
      <c r="N803" s="8">
        <v>45316</v>
      </c>
      <c r="O803" s="8" t="s">
        <v>3873</v>
      </c>
      <c r="P803" s="7"/>
      <c r="Q803" s="7" t="b">
        <f t="shared" si="76"/>
        <v>1</v>
      </c>
      <c r="R803" s="7"/>
      <c r="S803" s="11">
        <f t="shared" si="77"/>
        <v>0</v>
      </c>
      <c r="T803" s="9"/>
    </row>
    <row r="804" spans="1:20" hidden="1" x14ac:dyDescent="0.25">
      <c r="A804" s="7">
        <v>802</v>
      </c>
      <c r="B804" s="7" t="str">
        <f t="shared" si="72"/>
        <v>Fork absorber set</v>
      </c>
      <c r="C804" s="9" t="s">
        <v>783</v>
      </c>
      <c r="D804" s="9" t="s">
        <v>783</v>
      </c>
      <c r="E804" s="9" t="s">
        <v>252</v>
      </c>
      <c r="F804" s="7" t="s">
        <v>141</v>
      </c>
      <c r="G804" s="46">
        <v>122.14285714285712</v>
      </c>
      <c r="H804" s="11">
        <v>1</v>
      </c>
      <c r="I804" s="11">
        <v>1</v>
      </c>
      <c r="J804" s="11">
        <f>VLOOKUP(B804,'[1]Jan''24 (3)'!$G$4:$T$2414,14,0)</f>
        <v>122.14285714285712</v>
      </c>
      <c r="K804" s="11">
        <f t="shared" si="73"/>
        <v>121.14285714285712</v>
      </c>
      <c r="L804" s="11" t="b">
        <f t="shared" si="74"/>
        <v>0</v>
      </c>
      <c r="M804" s="11" t="b">
        <f t="shared" si="75"/>
        <v>0</v>
      </c>
      <c r="N804" s="8">
        <v>45316</v>
      </c>
      <c r="O804" s="8" t="s">
        <v>3877</v>
      </c>
      <c r="P804" s="7"/>
      <c r="Q804" s="7" t="b">
        <f t="shared" si="76"/>
        <v>1</v>
      </c>
      <c r="R804" s="7"/>
      <c r="S804" s="11">
        <f t="shared" si="77"/>
        <v>0</v>
      </c>
      <c r="T804" s="9"/>
    </row>
    <row r="805" spans="1:20" hidden="1" x14ac:dyDescent="0.25">
      <c r="A805" s="7">
        <v>803</v>
      </c>
      <c r="B805" s="7" t="str">
        <f t="shared" si="72"/>
        <v>Windshield</v>
      </c>
      <c r="C805" s="9" t="s">
        <v>784</v>
      </c>
      <c r="D805" s="9" t="s">
        <v>784</v>
      </c>
      <c r="E805" s="9" t="s">
        <v>252</v>
      </c>
      <c r="F805" s="7" t="s">
        <v>141</v>
      </c>
      <c r="G805" s="46">
        <v>7.5</v>
      </c>
      <c r="H805" s="11">
        <v>1</v>
      </c>
      <c r="I805" s="11">
        <v>1</v>
      </c>
      <c r="J805" s="11">
        <f>VLOOKUP(B805,'[1]Jan''24 (3)'!$G$4:$T$2414,14,0)</f>
        <v>7.5</v>
      </c>
      <c r="K805" s="11">
        <f t="shared" si="73"/>
        <v>6.5</v>
      </c>
      <c r="L805" s="11" t="b">
        <f t="shared" si="74"/>
        <v>0</v>
      </c>
      <c r="M805" s="11" t="b">
        <f t="shared" si="75"/>
        <v>0</v>
      </c>
      <c r="N805" s="8">
        <v>45316</v>
      </c>
      <c r="O805" s="8" t="s">
        <v>3877</v>
      </c>
      <c r="P805" s="7"/>
      <c r="Q805" s="7" t="b">
        <f t="shared" si="76"/>
        <v>1</v>
      </c>
      <c r="R805" s="7"/>
      <c r="S805" s="11">
        <f t="shared" si="77"/>
        <v>0</v>
      </c>
      <c r="T805" s="9"/>
    </row>
    <row r="806" spans="1:20" hidden="1" x14ac:dyDescent="0.25">
      <c r="A806" s="7">
        <v>804</v>
      </c>
      <c r="B806" s="7" t="str">
        <f t="shared" si="72"/>
        <v>1051SP45</v>
      </c>
      <c r="C806" s="9" t="s">
        <v>785</v>
      </c>
      <c r="D806" s="9" t="s">
        <v>2682</v>
      </c>
      <c r="E806" s="9" t="s">
        <v>252</v>
      </c>
      <c r="F806" s="7" t="s">
        <v>141</v>
      </c>
      <c r="G806" s="46">
        <v>8.1428571428571423</v>
      </c>
      <c r="H806" s="11">
        <v>2</v>
      </c>
      <c r="I806" s="11">
        <v>2</v>
      </c>
      <c r="J806" s="11">
        <f>VLOOKUP(B806,'[1]Jan''24 (3)'!$G$4:$T$2414,14,0)</f>
        <v>16.285714285714285</v>
      </c>
      <c r="K806" s="11">
        <f t="shared" si="73"/>
        <v>14.285714285714285</v>
      </c>
      <c r="L806" s="11" t="b">
        <f t="shared" si="74"/>
        <v>0</v>
      </c>
      <c r="M806" s="11" t="b">
        <f t="shared" si="75"/>
        <v>0</v>
      </c>
      <c r="N806" s="8">
        <v>45316</v>
      </c>
      <c r="O806" s="8" t="s">
        <v>3877</v>
      </c>
      <c r="P806" s="7"/>
      <c r="Q806" s="7" t="b">
        <f t="shared" si="76"/>
        <v>1</v>
      </c>
      <c r="R806" s="7"/>
      <c r="S806" s="11">
        <f t="shared" si="77"/>
        <v>0</v>
      </c>
      <c r="T806" s="9"/>
    </row>
    <row r="807" spans="1:20" hidden="1" x14ac:dyDescent="0.25">
      <c r="A807" s="7">
        <v>805</v>
      </c>
      <c r="B807" s="7" t="str">
        <f t="shared" si="72"/>
        <v>7075-T6 sprocket</v>
      </c>
      <c r="C807" s="9" t="s">
        <v>786</v>
      </c>
      <c r="D807" s="9" t="s">
        <v>786</v>
      </c>
      <c r="E807" s="9" t="s">
        <v>252</v>
      </c>
      <c r="F807" s="7" t="s">
        <v>141</v>
      </c>
      <c r="G807" s="46">
        <v>8.1428571428571423</v>
      </c>
      <c r="H807" s="11">
        <v>1</v>
      </c>
      <c r="I807" s="11">
        <v>1</v>
      </c>
      <c r="J807" s="11">
        <f>VLOOKUP(B807,'[1]Jan''24 (3)'!$G$4:$T$2414,14,0)</f>
        <v>8.1428571428571423</v>
      </c>
      <c r="K807" s="11">
        <f t="shared" si="73"/>
        <v>7.1428571428571423</v>
      </c>
      <c r="L807" s="11" t="b">
        <f t="shared" si="74"/>
        <v>0</v>
      </c>
      <c r="M807" s="11" t="b">
        <f t="shared" si="75"/>
        <v>0</v>
      </c>
      <c r="N807" s="8">
        <v>45320</v>
      </c>
      <c r="O807" s="8" t="s">
        <v>3873</v>
      </c>
      <c r="P807" s="7"/>
      <c r="Q807" s="7" t="b">
        <f t="shared" si="76"/>
        <v>1</v>
      </c>
      <c r="R807" s="7"/>
      <c r="S807" s="11">
        <f t="shared" si="77"/>
        <v>0</v>
      </c>
      <c r="T807" s="9"/>
    </row>
    <row r="808" spans="1:20" hidden="1" x14ac:dyDescent="0.25">
      <c r="A808" s="7">
        <v>806</v>
      </c>
      <c r="B808" s="7" t="str">
        <f t="shared" si="72"/>
        <v>Handle bar</v>
      </c>
      <c r="C808" s="9" t="s">
        <v>787</v>
      </c>
      <c r="D808" s="9" t="s">
        <v>787</v>
      </c>
      <c r="E808" s="9" t="s">
        <v>252</v>
      </c>
      <c r="F808" s="7" t="s">
        <v>141</v>
      </c>
      <c r="G808" s="46">
        <v>10.178571428571427</v>
      </c>
      <c r="H808" s="11">
        <v>1</v>
      </c>
      <c r="I808" s="11">
        <v>1</v>
      </c>
      <c r="J808" s="11">
        <f>VLOOKUP(B808,'[1]Jan''24 (3)'!$G$4:$T$2414,14,0)</f>
        <v>10.178571428571427</v>
      </c>
      <c r="K808" s="11">
        <f t="shared" si="73"/>
        <v>9.178571428571427</v>
      </c>
      <c r="L808" s="11" t="b">
        <f t="shared" si="74"/>
        <v>0</v>
      </c>
      <c r="M808" s="11" t="b">
        <f t="shared" si="75"/>
        <v>0</v>
      </c>
      <c r="N808" s="8">
        <v>45320</v>
      </c>
      <c r="O808" s="8" t="s">
        <v>3873</v>
      </c>
      <c r="P808" s="7"/>
      <c r="Q808" s="7" t="b">
        <f t="shared" si="76"/>
        <v>1</v>
      </c>
      <c r="R808" s="7"/>
      <c r="S808" s="11">
        <f t="shared" si="77"/>
        <v>0</v>
      </c>
      <c r="T808" s="9"/>
    </row>
    <row r="809" spans="1:20" hidden="1" x14ac:dyDescent="0.25">
      <c r="A809" s="7">
        <v>807</v>
      </c>
      <c r="B809" s="7" t="str">
        <f t="shared" si="72"/>
        <v>Engine oil cap</v>
      </c>
      <c r="C809" s="9" t="s">
        <v>788</v>
      </c>
      <c r="D809" s="9" t="s">
        <v>788</v>
      </c>
      <c r="E809" s="9" t="s">
        <v>252</v>
      </c>
      <c r="F809" s="7" t="s">
        <v>141</v>
      </c>
      <c r="G809" s="46">
        <v>0.12214285714285712</v>
      </c>
      <c r="H809" s="11">
        <v>1</v>
      </c>
      <c r="I809" s="11">
        <v>1</v>
      </c>
      <c r="J809" s="11">
        <f>VLOOKUP(B809,'[1]Jan''24 (3)'!$G$4:$T$2414,14,0)</f>
        <v>0.12214285714285712</v>
      </c>
      <c r="K809" s="11">
        <f t="shared" si="73"/>
        <v>-0.87785714285714289</v>
      </c>
      <c r="L809" s="11" t="b">
        <f t="shared" si="74"/>
        <v>0</v>
      </c>
      <c r="M809" s="11" t="b">
        <f t="shared" si="75"/>
        <v>0</v>
      </c>
      <c r="N809" s="8">
        <v>45316</v>
      </c>
      <c r="O809" s="8" t="s">
        <v>3877</v>
      </c>
      <c r="P809" s="7"/>
      <c r="Q809" s="7" t="b">
        <f t="shared" si="76"/>
        <v>1</v>
      </c>
      <c r="R809" s="7"/>
      <c r="S809" s="11">
        <f t="shared" si="77"/>
        <v>0</v>
      </c>
      <c r="T809" s="9"/>
    </row>
    <row r="810" spans="1:20" hidden="1" x14ac:dyDescent="0.25">
      <c r="A810" s="7">
        <v>808</v>
      </c>
      <c r="B810" s="7" t="str">
        <f t="shared" si="72"/>
        <v>Hand grip</v>
      </c>
      <c r="C810" s="9" t="s">
        <v>789</v>
      </c>
      <c r="D810" s="9" t="s">
        <v>789</v>
      </c>
      <c r="E810" s="9" t="s">
        <v>252</v>
      </c>
      <c r="F810" s="7" t="s">
        <v>141</v>
      </c>
      <c r="G810" s="46">
        <v>16.285714285714285</v>
      </c>
      <c r="H810" s="11">
        <v>1</v>
      </c>
      <c r="I810" s="11">
        <v>1</v>
      </c>
      <c r="J810" s="11">
        <f>VLOOKUP(B810,'[1]Jan''24 (3)'!$G$4:$T$2414,14,0)</f>
        <v>16.285714285714285</v>
      </c>
      <c r="K810" s="11">
        <f t="shared" si="73"/>
        <v>15.285714285714285</v>
      </c>
      <c r="L810" s="11" t="b">
        <f t="shared" si="74"/>
        <v>0</v>
      </c>
      <c r="M810" s="11" t="b">
        <f t="shared" si="75"/>
        <v>0</v>
      </c>
      <c r="N810" s="8">
        <v>45316</v>
      </c>
      <c r="O810" s="8" t="s">
        <v>3877</v>
      </c>
      <c r="P810" s="7"/>
      <c r="Q810" s="7" t="b">
        <f t="shared" si="76"/>
        <v>1</v>
      </c>
      <c r="R810" s="7"/>
      <c r="S810" s="11">
        <f t="shared" si="77"/>
        <v>0</v>
      </c>
      <c r="T810" s="9"/>
    </row>
    <row r="811" spans="1:20" hidden="1" x14ac:dyDescent="0.25">
      <c r="A811" s="7">
        <v>809</v>
      </c>
      <c r="B811" s="7" t="str">
        <f t="shared" si="72"/>
        <v>Rubber</v>
      </c>
      <c r="C811" s="9" t="s">
        <v>790</v>
      </c>
      <c r="D811" s="9" t="s">
        <v>790</v>
      </c>
      <c r="E811" s="9" t="s">
        <v>252</v>
      </c>
      <c r="F811" s="55" t="s">
        <v>242</v>
      </c>
      <c r="G811" s="46">
        <v>0.12214285714285712</v>
      </c>
      <c r="H811" s="11">
        <v>1</v>
      </c>
      <c r="I811" s="11">
        <v>1</v>
      </c>
      <c r="J811" s="11">
        <f>VLOOKUP(B811,'[1]Jan''24 (3)'!$G$4:$T$2414,14,0)</f>
        <v>0.12214285714285712</v>
      </c>
      <c r="K811" s="11">
        <f t="shared" si="73"/>
        <v>-0.87785714285714289</v>
      </c>
      <c r="L811" s="11" t="b">
        <f t="shared" si="74"/>
        <v>0</v>
      </c>
      <c r="M811" s="11" t="b">
        <f t="shared" si="75"/>
        <v>0</v>
      </c>
      <c r="N811" s="8">
        <v>45316</v>
      </c>
      <c r="O811" s="8" t="s">
        <v>3877</v>
      </c>
      <c r="P811" s="7"/>
      <c r="Q811" s="7" t="b">
        <f t="shared" si="76"/>
        <v>1</v>
      </c>
      <c r="R811" s="7"/>
      <c r="S811" s="11">
        <f t="shared" si="77"/>
        <v>0</v>
      </c>
      <c r="T811" s="9"/>
    </row>
    <row r="812" spans="1:20" hidden="1" x14ac:dyDescent="0.25">
      <c r="A812" s="7">
        <v>810</v>
      </c>
      <c r="B812" s="7" t="str">
        <f t="shared" si="72"/>
        <v>Footrest set</v>
      </c>
      <c r="C812" s="9" t="s">
        <v>791</v>
      </c>
      <c r="D812" s="9" t="s">
        <v>791</v>
      </c>
      <c r="E812" s="9" t="s">
        <v>252</v>
      </c>
      <c r="F812" s="55" t="s">
        <v>242</v>
      </c>
      <c r="G812" s="46">
        <v>16.285714285714285</v>
      </c>
      <c r="H812" s="11">
        <v>1</v>
      </c>
      <c r="I812" s="11">
        <v>1</v>
      </c>
      <c r="J812" s="11">
        <f>VLOOKUP(B812,'[1]Jan''24 (3)'!$G$4:$T$2414,14,0)</f>
        <v>16.285714285714285</v>
      </c>
      <c r="K812" s="11">
        <f t="shared" si="73"/>
        <v>15.285714285714285</v>
      </c>
      <c r="L812" s="11" t="b">
        <f t="shared" si="74"/>
        <v>0</v>
      </c>
      <c r="M812" s="11" t="b">
        <f t="shared" si="75"/>
        <v>0</v>
      </c>
      <c r="N812" s="8">
        <v>45320</v>
      </c>
      <c r="O812" s="8" t="s">
        <v>3873</v>
      </c>
      <c r="P812" s="7"/>
      <c r="Q812" s="7" t="b">
        <f t="shared" si="76"/>
        <v>1</v>
      </c>
      <c r="R812" s="7"/>
      <c r="S812" s="11">
        <f t="shared" si="77"/>
        <v>0</v>
      </c>
      <c r="T812" s="9"/>
    </row>
    <row r="813" spans="1:20" hidden="1" x14ac:dyDescent="0.25">
      <c r="A813" s="7">
        <v>811</v>
      </c>
      <c r="B813" s="7" t="str">
        <f t="shared" si="72"/>
        <v>Volt meter</v>
      </c>
      <c r="C813" s="9" t="s">
        <v>792</v>
      </c>
      <c r="D813" s="9" t="s">
        <v>792</v>
      </c>
      <c r="E813" s="9" t="s">
        <v>252</v>
      </c>
      <c r="F813" s="7" t="s">
        <v>141</v>
      </c>
      <c r="G813" s="46">
        <v>8.1428571428571423</v>
      </c>
      <c r="H813" s="11">
        <v>1</v>
      </c>
      <c r="I813" s="11">
        <v>1</v>
      </c>
      <c r="J813" s="11">
        <f>VLOOKUP(B813,'[1]Jan''24 (3)'!$G$4:$T$2414,14,0)</f>
        <v>8.1428571428571423</v>
      </c>
      <c r="K813" s="11">
        <f t="shared" si="73"/>
        <v>7.1428571428571423</v>
      </c>
      <c r="L813" s="11" t="b">
        <f t="shared" si="74"/>
        <v>0</v>
      </c>
      <c r="M813" s="11" t="b">
        <f t="shared" si="75"/>
        <v>0</v>
      </c>
      <c r="N813" s="8">
        <v>45320</v>
      </c>
      <c r="O813" s="8" t="s">
        <v>3873</v>
      </c>
      <c r="P813" s="7"/>
      <c r="Q813" s="7" t="b">
        <f t="shared" si="76"/>
        <v>1</v>
      </c>
      <c r="R813" s="7"/>
      <c r="S813" s="11">
        <f t="shared" si="77"/>
        <v>0</v>
      </c>
      <c r="T813" s="9"/>
    </row>
    <row r="814" spans="1:20" hidden="1" x14ac:dyDescent="0.25">
      <c r="A814" s="7">
        <v>812</v>
      </c>
      <c r="B814" s="7" t="str">
        <f t="shared" si="72"/>
        <v>Sprocket cover</v>
      </c>
      <c r="C814" s="9" t="s">
        <v>793</v>
      </c>
      <c r="D814" s="9" t="s">
        <v>793</v>
      </c>
      <c r="E814" s="9" t="s">
        <v>252</v>
      </c>
      <c r="F814" s="7" t="s">
        <v>141</v>
      </c>
      <c r="G814" s="46">
        <v>1</v>
      </c>
      <c r="H814" s="11">
        <v>1</v>
      </c>
      <c r="I814" s="11">
        <v>1</v>
      </c>
      <c r="J814" s="11">
        <f>VLOOKUP(B814,'[1]Jan''24 (3)'!$G$4:$T$2414,14,0)</f>
        <v>1</v>
      </c>
      <c r="K814" s="11">
        <f t="shared" si="73"/>
        <v>0</v>
      </c>
      <c r="L814" s="11" t="b">
        <f t="shared" si="74"/>
        <v>1</v>
      </c>
      <c r="M814" s="11" t="b">
        <f t="shared" si="75"/>
        <v>0</v>
      </c>
      <c r="N814" s="8">
        <v>45316</v>
      </c>
      <c r="O814" s="8" t="s">
        <v>3877</v>
      </c>
      <c r="P814" s="7"/>
      <c r="Q814" s="7" t="b">
        <f t="shared" si="76"/>
        <v>1</v>
      </c>
      <c r="R814" s="7"/>
      <c r="S814" s="11">
        <f t="shared" si="77"/>
        <v>0</v>
      </c>
      <c r="T814" s="9"/>
    </row>
    <row r="815" spans="1:20" hidden="1" x14ac:dyDescent="0.25">
      <c r="A815" s="7">
        <v>813</v>
      </c>
      <c r="B815" s="7" t="str">
        <f t="shared" si="72"/>
        <v>Clutch cover</v>
      </c>
      <c r="C815" s="9" t="s">
        <v>794</v>
      </c>
      <c r="D815" s="9" t="s">
        <v>794</v>
      </c>
      <c r="E815" s="9" t="s">
        <v>252</v>
      </c>
      <c r="F815" s="7" t="s">
        <v>141</v>
      </c>
      <c r="G815" s="46">
        <v>0.97</v>
      </c>
      <c r="H815" s="11">
        <v>1</v>
      </c>
      <c r="I815" s="11">
        <v>1</v>
      </c>
      <c r="J815" s="11">
        <f>VLOOKUP(B815,'[1]Jan''24 (3)'!$G$4:$T$2414,14,0)</f>
        <v>0.97</v>
      </c>
      <c r="K815" s="11">
        <f t="shared" si="73"/>
        <v>-3.0000000000000027E-2</v>
      </c>
      <c r="L815" s="11" t="b">
        <f t="shared" si="74"/>
        <v>0</v>
      </c>
      <c r="M815" s="11" t="b">
        <f t="shared" si="75"/>
        <v>0</v>
      </c>
      <c r="N815" s="8">
        <v>45316</v>
      </c>
      <c r="O815" s="8" t="s">
        <v>3877</v>
      </c>
      <c r="P815" s="7"/>
      <c r="Q815" s="7" t="b">
        <f t="shared" si="76"/>
        <v>1</v>
      </c>
      <c r="R815" s="7"/>
      <c r="S815" s="11">
        <f t="shared" si="77"/>
        <v>0</v>
      </c>
      <c r="T815" s="9"/>
    </row>
    <row r="816" spans="1:20" hidden="1" x14ac:dyDescent="0.25">
      <c r="A816" s="7">
        <v>814</v>
      </c>
      <c r="B816" s="7" t="str">
        <f t="shared" si="72"/>
        <v>Exhaust slider</v>
      </c>
      <c r="C816" s="9" t="s">
        <v>795</v>
      </c>
      <c r="D816" s="9" t="s">
        <v>795</v>
      </c>
      <c r="E816" s="9" t="s">
        <v>252</v>
      </c>
      <c r="F816" s="7" t="s">
        <v>141</v>
      </c>
      <c r="G816" s="46">
        <v>0.39</v>
      </c>
      <c r="H816" s="11">
        <v>1</v>
      </c>
      <c r="I816" s="11">
        <v>1</v>
      </c>
      <c r="J816" s="11">
        <f>VLOOKUP(B816,'[1]Jan''24 (3)'!$G$4:$T$2414,14,0)</f>
        <v>0.39</v>
      </c>
      <c r="K816" s="11">
        <f t="shared" si="73"/>
        <v>-0.61</v>
      </c>
      <c r="L816" s="11" t="b">
        <f t="shared" si="74"/>
        <v>0</v>
      </c>
      <c r="M816" s="11" t="b">
        <f t="shared" si="75"/>
        <v>0</v>
      </c>
      <c r="N816" s="8">
        <v>45318</v>
      </c>
      <c r="O816" s="8" t="s">
        <v>3873</v>
      </c>
      <c r="P816" s="7"/>
      <c r="Q816" s="7" t="b">
        <f t="shared" si="76"/>
        <v>1</v>
      </c>
      <c r="R816" s="7"/>
      <c r="S816" s="11">
        <f t="shared" si="77"/>
        <v>0</v>
      </c>
      <c r="T816" s="9"/>
    </row>
    <row r="817" spans="1:20" hidden="1" x14ac:dyDescent="0.25">
      <c r="A817" s="7">
        <v>815</v>
      </c>
      <c r="B817" s="7" t="str">
        <f t="shared" si="72"/>
        <v>Generator cover</v>
      </c>
      <c r="C817" s="9" t="s">
        <v>796</v>
      </c>
      <c r="D817" s="9" t="s">
        <v>796</v>
      </c>
      <c r="E817" s="9" t="s">
        <v>252</v>
      </c>
      <c r="F817" s="7" t="s">
        <v>141</v>
      </c>
      <c r="G817" s="46">
        <v>1</v>
      </c>
      <c r="H817" s="11">
        <v>1</v>
      </c>
      <c r="I817" s="11">
        <v>1</v>
      </c>
      <c r="J817" s="11">
        <f>VLOOKUP(B817,'[1]Jan''24 (3)'!$G$4:$T$2414,14,0)</f>
        <v>1</v>
      </c>
      <c r="K817" s="11">
        <f t="shared" si="73"/>
        <v>0</v>
      </c>
      <c r="L817" s="11" t="b">
        <f t="shared" si="74"/>
        <v>1</v>
      </c>
      <c r="M817" s="11" t="b">
        <f t="shared" si="75"/>
        <v>0</v>
      </c>
      <c r="N817" s="8">
        <v>45316</v>
      </c>
      <c r="O817" s="8" t="s">
        <v>3877</v>
      </c>
      <c r="P817" s="7"/>
      <c r="Q817" s="7" t="b">
        <f t="shared" si="76"/>
        <v>1</v>
      </c>
      <c r="R817" s="7"/>
      <c r="S817" s="11">
        <f t="shared" si="77"/>
        <v>0</v>
      </c>
      <c r="T817" s="9"/>
    </row>
    <row r="818" spans="1:20" hidden="1" x14ac:dyDescent="0.25">
      <c r="A818" s="7">
        <v>816</v>
      </c>
      <c r="B818" s="7" t="str">
        <f t="shared" si="72"/>
        <v>16097-1069</v>
      </c>
      <c r="C818" s="9" t="s">
        <v>797</v>
      </c>
      <c r="D818" s="9" t="s">
        <v>2683</v>
      </c>
      <c r="E818" s="9" t="s">
        <v>252</v>
      </c>
      <c r="F818" s="7" t="s">
        <v>141</v>
      </c>
      <c r="G818" s="46">
        <v>4.3600000000000003</v>
      </c>
      <c r="H818" s="11">
        <v>6</v>
      </c>
      <c r="I818" s="11">
        <f>1+5</f>
        <v>6</v>
      </c>
      <c r="J818" s="11">
        <f>VLOOKUP(B818,'[1]Jan''24 (3)'!$G$4:$T$2414,14,0)</f>
        <v>26.160000000000004</v>
      </c>
      <c r="K818" s="11">
        <f t="shared" si="73"/>
        <v>20.160000000000004</v>
      </c>
      <c r="L818" s="11" t="b">
        <f t="shared" si="74"/>
        <v>0</v>
      </c>
      <c r="M818" s="11" t="b">
        <f t="shared" si="75"/>
        <v>0</v>
      </c>
      <c r="N818" s="8">
        <v>45314</v>
      </c>
      <c r="O818" s="8" t="s">
        <v>3873</v>
      </c>
      <c r="P818" s="7"/>
      <c r="Q818" s="7" t="b">
        <f t="shared" si="76"/>
        <v>1</v>
      </c>
      <c r="R818" s="7"/>
      <c r="S818" s="11">
        <f t="shared" si="77"/>
        <v>0</v>
      </c>
      <c r="T818" s="9"/>
    </row>
    <row r="819" spans="1:20" hidden="1" x14ac:dyDescent="0.25">
      <c r="A819" s="7">
        <v>817</v>
      </c>
      <c r="B819" s="7" t="str">
        <f t="shared" si="72"/>
        <v>16097-3702</v>
      </c>
      <c r="C819" s="9" t="s">
        <v>798</v>
      </c>
      <c r="D819" s="9" t="s">
        <v>2683</v>
      </c>
      <c r="E819" s="9" t="s">
        <v>252</v>
      </c>
      <c r="F819" s="7" t="s">
        <v>141</v>
      </c>
      <c r="G819" s="46">
        <v>14.63</v>
      </c>
      <c r="H819" s="11">
        <v>6</v>
      </c>
      <c r="I819" s="11">
        <f>5+1</f>
        <v>6</v>
      </c>
      <c r="J819" s="11">
        <f>VLOOKUP(B819,'[1]Jan''24 (3)'!$G$4:$T$2414,14,0)</f>
        <v>87.78</v>
      </c>
      <c r="K819" s="11">
        <f t="shared" si="73"/>
        <v>81.78</v>
      </c>
      <c r="L819" s="11" t="b">
        <f t="shared" si="74"/>
        <v>0</v>
      </c>
      <c r="M819" s="11" t="b">
        <f t="shared" si="75"/>
        <v>0</v>
      </c>
      <c r="N819" s="8">
        <v>45316</v>
      </c>
      <c r="O819" s="8" t="s">
        <v>3877</v>
      </c>
      <c r="P819" s="7"/>
      <c r="Q819" s="7" t="b">
        <f t="shared" si="76"/>
        <v>1</v>
      </c>
      <c r="R819" s="7"/>
      <c r="S819" s="11">
        <f t="shared" si="77"/>
        <v>0</v>
      </c>
      <c r="T819" s="9"/>
    </row>
    <row r="820" spans="1:20" hidden="1" x14ac:dyDescent="0.25">
      <c r="A820" s="7">
        <v>818</v>
      </c>
      <c r="B820" s="7" t="str">
        <f t="shared" si="72"/>
        <v>49065-0021</v>
      </c>
      <c r="C820" s="9" t="s">
        <v>799</v>
      </c>
      <c r="D820" s="9" t="s">
        <v>2684</v>
      </c>
      <c r="E820" s="9" t="s">
        <v>252</v>
      </c>
      <c r="F820" s="7" t="s">
        <v>141</v>
      </c>
      <c r="G820" s="46">
        <v>2.11</v>
      </c>
      <c r="H820" s="11">
        <v>57</v>
      </c>
      <c r="I820" s="11">
        <v>57</v>
      </c>
      <c r="J820" s="11">
        <f>VLOOKUP(B820,'[1]Jan''24 (3)'!$G$4:$T$2414,14,0)</f>
        <v>120.27</v>
      </c>
      <c r="K820" s="11">
        <f t="shared" si="73"/>
        <v>63.269999999999996</v>
      </c>
      <c r="L820" s="11" t="b">
        <f t="shared" si="74"/>
        <v>0</v>
      </c>
      <c r="M820" s="11" t="b">
        <f t="shared" si="75"/>
        <v>0</v>
      </c>
      <c r="N820" s="8">
        <v>45314</v>
      </c>
      <c r="O820" s="8" t="s">
        <v>3877</v>
      </c>
      <c r="P820" s="7"/>
      <c r="Q820" s="7" t="b">
        <f t="shared" si="76"/>
        <v>1</v>
      </c>
      <c r="R820" s="7"/>
      <c r="S820" s="11">
        <f t="shared" si="77"/>
        <v>0</v>
      </c>
      <c r="T820" s="9"/>
    </row>
    <row r="821" spans="1:20" hidden="1" x14ac:dyDescent="0.25">
      <c r="A821" s="7">
        <v>819</v>
      </c>
      <c r="B821" s="7" t="str">
        <f t="shared" si="72"/>
        <v>49065-0711</v>
      </c>
      <c r="C821" s="9" t="s">
        <v>800</v>
      </c>
      <c r="D821" s="9" t="s">
        <v>2684</v>
      </c>
      <c r="E821" s="9" t="s">
        <v>252</v>
      </c>
      <c r="F821" s="7" t="s">
        <v>141</v>
      </c>
      <c r="G821" s="46">
        <v>4.59</v>
      </c>
      <c r="H821" s="11">
        <v>27</v>
      </c>
      <c r="I821" s="11">
        <f>8+19</f>
        <v>27</v>
      </c>
      <c r="J821" s="11">
        <f>VLOOKUP(B821,'[1]Jan''24 (3)'!$G$4:$T$2414,14,0)</f>
        <v>123.92999999999999</v>
      </c>
      <c r="K821" s="11">
        <f t="shared" si="73"/>
        <v>96.929999999999993</v>
      </c>
      <c r="L821" s="11" t="b">
        <f t="shared" si="74"/>
        <v>0</v>
      </c>
      <c r="M821" s="11" t="b">
        <f t="shared" si="75"/>
        <v>0</v>
      </c>
      <c r="N821" s="8">
        <v>45314</v>
      </c>
      <c r="O821" s="8" t="s">
        <v>3873</v>
      </c>
      <c r="P821" s="7"/>
      <c r="Q821" s="7" t="b">
        <f t="shared" si="76"/>
        <v>1</v>
      </c>
      <c r="R821" s="7"/>
      <c r="S821" s="11">
        <f t="shared" si="77"/>
        <v>0</v>
      </c>
      <c r="T821" s="9"/>
    </row>
    <row r="822" spans="1:20" hidden="1" x14ac:dyDescent="0.25">
      <c r="A822" s="7">
        <v>820</v>
      </c>
      <c r="B822" s="7" t="str">
        <f t="shared" si="72"/>
        <v>49065-1058</v>
      </c>
      <c r="C822" s="9" t="s">
        <v>801</v>
      </c>
      <c r="D822" s="9" t="s">
        <v>2684</v>
      </c>
      <c r="E822" s="9" t="s">
        <v>252</v>
      </c>
      <c r="F822" s="7" t="s">
        <v>141</v>
      </c>
      <c r="G822" s="46">
        <v>3.15</v>
      </c>
      <c r="H822" s="11">
        <v>59</v>
      </c>
      <c r="I822" s="11">
        <v>59</v>
      </c>
      <c r="J822" s="11">
        <f>VLOOKUP(B822,'[1]Jan''24 (3)'!$G$4:$T$2414,14,0)</f>
        <v>185.85</v>
      </c>
      <c r="K822" s="11">
        <f t="shared" si="73"/>
        <v>126.85</v>
      </c>
      <c r="L822" s="11" t="b">
        <f t="shared" si="74"/>
        <v>0</v>
      </c>
      <c r="M822" s="11" t="b">
        <f t="shared" si="75"/>
        <v>0</v>
      </c>
      <c r="N822" s="8">
        <v>45314</v>
      </c>
      <c r="O822" s="8" t="s">
        <v>3877</v>
      </c>
      <c r="P822" s="7"/>
      <c r="Q822" s="7" t="b">
        <f t="shared" si="76"/>
        <v>1</v>
      </c>
      <c r="R822" s="7"/>
      <c r="S822" s="11">
        <f t="shared" si="77"/>
        <v>0</v>
      </c>
      <c r="T822" s="9"/>
    </row>
    <row r="823" spans="1:20" hidden="1" x14ac:dyDescent="0.25">
      <c r="A823" s="7">
        <v>821</v>
      </c>
      <c r="B823" s="7" t="str">
        <f t="shared" si="72"/>
        <v>23037-0320</v>
      </c>
      <c r="C823" s="9" t="s">
        <v>802</v>
      </c>
      <c r="D823" s="9" t="s">
        <v>2685</v>
      </c>
      <c r="E823" s="9" t="s">
        <v>252</v>
      </c>
      <c r="F823" s="7" t="s">
        <v>141</v>
      </c>
      <c r="G823" s="46">
        <v>9.86</v>
      </c>
      <c r="H823" s="11">
        <v>11</v>
      </c>
      <c r="I823" s="11">
        <v>11</v>
      </c>
      <c r="J823" s="11">
        <f>VLOOKUP(B823,'[1]Jan''24 (3)'!$G$4:$T$2414,14,0)</f>
        <v>108.46</v>
      </c>
      <c r="K823" s="11">
        <f t="shared" si="73"/>
        <v>97.46</v>
      </c>
      <c r="L823" s="11" t="b">
        <f t="shared" si="74"/>
        <v>0</v>
      </c>
      <c r="M823" s="11" t="b">
        <f t="shared" si="75"/>
        <v>0</v>
      </c>
      <c r="N823" s="8">
        <v>45313</v>
      </c>
      <c r="O823" s="8" t="s">
        <v>3877</v>
      </c>
      <c r="P823" s="7"/>
      <c r="Q823" s="7" t="b">
        <f t="shared" si="76"/>
        <v>1</v>
      </c>
      <c r="R823" s="7"/>
      <c r="S823" s="11">
        <f t="shared" si="77"/>
        <v>0</v>
      </c>
      <c r="T823" s="9"/>
    </row>
    <row r="824" spans="1:20" hidden="1" x14ac:dyDescent="0.25">
      <c r="A824" s="7">
        <v>822</v>
      </c>
      <c r="B824" s="7" t="str">
        <f t="shared" si="72"/>
        <v>51001-0766-25Q</v>
      </c>
      <c r="C824" s="9" t="s">
        <v>803</v>
      </c>
      <c r="D824" s="9" t="s">
        <v>2686</v>
      </c>
      <c r="E824" s="9" t="s">
        <v>252</v>
      </c>
      <c r="F824" s="7" t="s">
        <v>141</v>
      </c>
      <c r="G824" s="46">
        <v>143.33000000000001</v>
      </c>
      <c r="H824" s="11">
        <v>1</v>
      </c>
      <c r="I824" s="11">
        <v>1</v>
      </c>
      <c r="J824" s="11">
        <f>VLOOKUP(B824,'[1]Jan''24 (3)'!$G$4:$T$2414,14,0)</f>
        <v>143.33000000000001</v>
      </c>
      <c r="K824" s="11">
        <f t="shared" si="73"/>
        <v>142.33000000000001</v>
      </c>
      <c r="L824" s="11" t="b">
        <f t="shared" si="74"/>
        <v>0</v>
      </c>
      <c r="M824" s="11" t="b">
        <f t="shared" si="75"/>
        <v>0</v>
      </c>
      <c r="N824" s="8">
        <v>45315</v>
      </c>
      <c r="O824" s="8" t="s">
        <v>3873</v>
      </c>
      <c r="P824" s="7"/>
      <c r="Q824" s="7" t="b">
        <f t="shared" si="76"/>
        <v>1</v>
      </c>
      <c r="R824" s="7"/>
      <c r="S824" s="11">
        <f t="shared" si="77"/>
        <v>0</v>
      </c>
      <c r="T824" s="9"/>
    </row>
    <row r="825" spans="1:20" hidden="1" x14ac:dyDescent="0.25">
      <c r="A825" s="7">
        <v>823</v>
      </c>
      <c r="B825" s="7" t="str">
        <f t="shared" si="72"/>
        <v>26006-1080</v>
      </c>
      <c r="C825" s="9" t="s">
        <v>804</v>
      </c>
      <c r="D825" s="9" t="s">
        <v>2687</v>
      </c>
      <c r="E825" s="9" t="s">
        <v>252</v>
      </c>
      <c r="F825" s="7" t="s">
        <v>141</v>
      </c>
      <c r="G825" s="46">
        <v>0.94</v>
      </c>
      <c r="H825" s="11">
        <v>2</v>
      </c>
      <c r="I825" s="11">
        <v>2</v>
      </c>
      <c r="J825" s="11">
        <f>VLOOKUP(B825,'[1]Jan''24 (3)'!$G$4:$T$2414,14,0)</f>
        <v>1.88</v>
      </c>
      <c r="K825" s="11">
        <f t="shared" si="73"/>
        <v>-0.12000000000000011</v>
      </c>
      <c r="L825" s="11" t="b">
        <f t="shared" si="74"/>
        <v>0</v>
      </c>
      <c r="M825" s="11" t="b">
        <f t="shared" si="75"/>
        <v>0</v>
      </c>
      <c r="N825" s="8">
        <v>45313</v>
      </c>
      <c r="O825" s="8" t="s">
        <v>3877</v>
      </c>
      <c r="P825" s="7"/>
      <c r="Q825" s="7" t="b">
        <f t="shared" si="76"/>
        <v>1</v>
      </c>
      <c r="R825" s="7"/>
      <c r="S825" s="11">
        <f t="shared" si="77"/>
        <v>0</v>
      </c>
      <c r="T825" s="9"/>
    </row>
    <row r="826" spans="1:20" hidden="1" x14ac:dyDescent="0.25">
      <c r="A826" s="7">
        <v>824</v>
      </c>
      <c r="B826" s="7" t="str">
        <f t="shared" si="72"/>
        <v>26006-0015</v>
      </c>
      <c r="C826" s="9" t="s">
        <v>805</v>
      </c>
      <c r="D826" s="9" t="s">
        <v>2688</v>
      </c>
      <c r="E826" s="9" t="s">
        <v>252</v>
      </c>
      <c r="F826" s="7" t="s">
        <v>141</v>
      </c>
      <c r="G826" s="46">
        <v>1.72</v>
      </c>
      <c r="H826" s="11">
        <v>2</v>
      </c>
      <c r="I826" s="11">
        <v>2</v>
      </c>
      <c r="J826" s="11">
        <f>VLOOKUP(B826,'[1]Jan''24 (3)'!$G$4:$T$2414,14,0)</f>
        <v>3.44</v>
      </c>
      <c r="K826" s="11">
        <f t="shared" si="73"/>
        <v>1.44</v>
      </c>
      <c r="L826" s="11" t="b">
        <f t="shared" si="74"/>
        <v>0</v>
      </c>
      <c r="M826" s="11" t="b">
        <f t="shared" si="75"/>
        <v>0</v>
      </c>
      <c r="N826" s="8">
        <v>45314</v>
      </c>
      <c r="O826" s="8" t="s">
        <v>3873</v>
      </c>
      <c r="P826" s="7"/>
      <c r="Q826" s="7" t="b">
        <f t="shared" si="76"/>
        <v>1</v>
      </c>
      <c r="R826" s="7"/>
      <c r="S826" s="11">
        <f t="shared" si="77"/>
        <v>0</v>
      </c>
      <c r="T826" s="9"/>
    </row>
    <row r="827" spans="1:20" hidden="1" x14ac:dyDescent="0.25">
      <c r="A827" s="7">
        <v>825</v>
      </c>
      <c r="B827" s="7" t="str">
        <f t="shared" si="72"/>
        <v>26006-1051</v>
      </c>
      <c r="C827" s="9" t="s">
        <v>806</v>
      </c>
      <c r="D827" s="9" t="s">
        <v>2689</v>
      </c>
      <c r="E827" s="9" t="s">
        <v>252</v>
      </c>
      <c r="F827" s="7" t="s">
        <v>141</v>
      </c>
      <c r="G827" s="46">
        <v>0.95</v>
      </c>
      <c r="H827" s="11">
        <v>10</v>
      </c>
      <c r="I827" s="11">
        <f>5+5</f>
        <v>10</v>
      </c>
      <c r="J827" s="11">
        <f>VLOOKUP(B827,'[1]Jan''24 (3)'!$G$4:$T$2414,14,0)</f>
        <v>9.5</v>
      </c>
      <c r="K827" s="11">
        <f t="shared" si="73"/>
        <v>-0.5</v>
      </c>
      <c r="L827" s="11" t="b">
        <f t="shared" si="74"/>
        <v>0</v>
      </c>
      <c r="M827" s="11" t="b">
        <f t="shared" si="75"/>
        <v>0</v>
      </c>
      <c r="N827" s="8">
        <v>45316</v>
      </c>
      <c r="O827" s="8" t="s">
        <v>3873</v>
      </c>
      <c r="P827" s="7"/>
      <c r="Q827" s="7" t="b">
        <f t="shared" si="76"/>
        <v>1</v>
      </c>
      <c r="R827" s="7"/>
      <c r="S827" s="11">
        <f t="shared" si="77"/>
        <v>0</v>
      </c>
      <c r="T827" s="9"/>
    </row>
    <row r="828" spans="1:20" hidden="1" x14ac:dyDescent="0.25">
      <c r="A828" s="7">
        <v>826</v>
      </c>
      <c r="B828" s="7" t="str">
        <f t="shared" si="72"/>
        <v>26006-0004</v>
      </c>
      <c r="C828" s="9" t="s">
        <v>807</v>
      </c>
      <c r="D828" s="9" t="s">
        <v>2690</v>
      </c>
      <c r="E828" s="9" t="s">
        <v>252</v>
      </c>
      <c r="F828" s="7" t="s">
        <v>141</v>
      </c>
      <c r="G828" s="46">
        <v>1.0900000000000001</v>
      </c>
      <c r="H828" s="11">
        <v>2</v>
      </c>
      <c r="I828" s="11">
        <v>2</v>
      </c>
      <c r="J828" s="11">
        <f>VLOOKUP(B828,'[1]Jan''24 (3)'!$G$4:$T$2414,14,0)</f>
        <v>2.1800000000000002</v>
      </c>
      <c r="K828" s="11">
        <f t="shared" si="73"/>
        <v>0.18000000000000016</v>
      </c>
      <c r="L828" s="11" t="b">
        <f t="shared" si="74"/>
        <v>0</v>
      </c>
      <c r="M828" s="11" t="b">
        <f t="shared" si="75"/>
        <v>0</v>
      </c>
      <c r="N828" s="8">
        <v>45313</v>
      </c>
      <c r="O828" s="8" t="s">
        <v>3877</v>
      </c>
      <c r="P828" s="7"/>
      <c r="Q828" s="7" t="b">
        <f t="shared" si="76"/>
        <v>1</v>
      </c>
      <c r="R828" s="7"/>
      <c r="S828" s="11">
        <f t="shared" si="77"/>
        <v>0</v>
      </c>
      <c r="T828" s="9"/>
    </row>
    <row r="829" spans="1:20" hidden="1" x14ac:dyDescent="0.25">
      <c r="A829" s="7">
        <v>827</v>
      </c>
      <c r="B829" s="7" t="str">
        <f t="shared" si="72"/>
        <v>26006-1082</v>
      </c>
      <c r="C829" s="9" t="s">
        <v>808</v>
      </c>
      <c r="D829" s="9" t="s">
        <v>2691</v>
      </c>
      <c r="E829" s="9" t="s">
        <v>252</v>
      </c>
      <c r="F829" s="7" t="s">
        <v>141</v>
      </c>
      <c r="G829" s="46">
        <v>1.03</v>
      </c>
      <c r="H829" s="11">
        <v>2</v>
      </c>
      <c r="I829" s="11">
        <v>2</v>
      </c>
      <c r="J829" s="11">
        <f>VLOOKUP(B829,'[1]Jan''24 (3)'!$G$4:$T$2414,14,0)</f>
        <v>2.06</v>
      </c>
      <c r="K829" s="11">
        <f t="shared" si="73"/>
        <v>6.0000000000000053E-2</v>
      </c>
      <c r="L829" s="11" t="b">
        <f t="shared" si="74"/>
        <v>0</v>
      </c>
      <c r="M829" s="11" t="b">
        <f t="shared" si="75"/>
        <v>0</v>
      </c>
      <c r="N829" s="8">
        <v>45314</v>
      </c>
      <c r="O829" s="8" t="s">
        <v>3873</v>
      </c>
      <c r="P829" s="7"/>
      <c r="Q829" s="7" t="b">
        <f t="shared" si="76"/>
        <v>1</v>
      </c>
      <c r="R829" s="7"/>
      <c r="S829" s="11">
        <f t="shared" si="77"/>
        <v>0</v>
      </c>
      <c r="T829" s="9"/>
    </row>
    <row r="830" spans="1:20" hidden="1" x14ac:dyDescent="0.25">
      <c r="A830" s="7">
        <v>828</v>
      </c>
      <c r="B830" s="7" t="str">
        <f t="shared" si="72"/>
        <v>26006-0053</v>
      </c>
      <c r="C830" s="9" t="s">
        <v>809</v>
      </c>
      <c r="D830" s="9" t="s">
        <v>2692</v>
      </c>
      <c r="E830" s="9" t="s">
        <v>252</v>
      </c>
      <c r="F830" s="7" t="s">
        <v>141</v>
      </c>
      <c r="G830" s="46">
        <v>1.19</v>
      </c>
      <c r="H830" s="11">
        <v>3</v>
      </c>
      <c r="I830" s="11">
        <v>3</v>
      </c>
      <c r="J830" s="11">
        <f>VLOOKUP(B830,'[1]Jan''24 (3)'!$G$4:$T$2414,14,0)</f>
        <v>3.57</v>
      </c>
      <c r="K830" s="11">
        <f t="shared" si="73"/>
        <v>0.56999999999999984</v>
      </c>
      <c r="L830" s="11" t="b">
        <f t="shared" si="74"/>
        <v>0</v>
      </c>
      <c r="M830" s="11" t="b">
        <f t="shared" si="75"/>
        <v>0</v>
      </c>
      <c r="N830" s="8">
        <v>45315</v>
      </c>
      <c r="O830" s="8" t="s">
        <v>3873</v>
      </c>
      <c r="P830" s="7"/>
      <c r="Q830" s="7" t="b">
        <f t="shared" si="76"/>
        <v>1</v>
      </c>
      <c r="R830" s="7"/>
      <c r="S830" s="11">
        <f t="shared" si="77"/>
        <v>0</v>
      </c>
      <c r="T830" s="9"/>
    </row>
    <row r="831" spans="1:20" hidden="1" x14ac:dyDescent="0.25">
      <c r="A831" s="7">
        <v>829</v>
      </c>
      <c r="B831" s="7" t="str">
        <f t="shared" si="72"/>
        <v>26006-0001</v>
      </c>
      <c r="C831" s="9" t="s">
        <v>810</v>
      </c>
      <c r="D831" s="9" t="s">
        <v>2693</v>
      </c>
      <c r="E831" s="9" t="s">
        <v>252</v>
      </c>
      <c r="F831" s="7" t="s">
        <v>141</v>
      </c>
      <c r="G831" s="46">
        <v>1.0900000000000001</v>
      </c>
      <c r="H831" s="11">
        <v>7</v>
      </c>
      <c r="I831" s="11">
        <v>7</v>
      </c>
      <c r="J831" s="11">
        <f>VLOOKUP(B831,'[1]Jan''24 (3)'!$G$4:$T$2414,14,0)</f>
        <v>7.6300000000000008</v>
      </c>
      <c r="K831" s="11">
        <f t="shared" si="73"/>
        <v>0.63000000000000078</v>
      </c>
      <c r="L831" s="11" t="b">
        <f t="shared" si="74"/>
        <v>0</v>
      </c>
      <c r="M831" s="11" t="b">
        <f t="shared" si="75"/>
        <v>0</v>
      </c>
      <c r="N831" s="8">
        <v>45314</v>
      </c>
      <c r="O831" s="8" t="s">
        <v>3873</v>
      </c>
      <c r="P831" s="7"/>
      <c r="Q831" s="7" t="b">
        <f t="shared" si="76"/>
        <v>1</v>
      </c>
      <c r="R831" s="7"/>
      <c r="S831" s="11">
        <f t="shared" si="77"/>
        <v>0</v>
      </c>
      <c r="T831" s="9"/>
    </row>
    <row r="832" spans="1:20" hidden="1" x14ac:dyDescent="0.25">
      <c r="A832" s="7">
        <v>830</v>
      </c>
      <c r="B832" s="7" t="str">
        <f t="shared" si="72"/>
        <v>26006-1078</v>
      </c>
      <c r="C832" s="9" t="s">
        <v>811</v>
      </c>
      <c r="D832" s="9" t="s">
        <v>2694</v>
      </c>
      <c r="E832" s="9" t="s">
        <v>252</v>
      </c>
      <c r="F832" s="7" t="s">
        <v>141</v>
      </c>
      <c r="G832" s="46">
        <v>0.94</v>
      </c>
      <c r="H832" s="11">
        <v>14</v>
      </c>
      <c r="I832" s="53">
        <v>15</v>
      </c>
      <c r="J832" s="11">
        <f>VLOOKUP(B832,'[1]Jan''24 (3)'!$G$4:$T$2414,14,0)</f>
        <v>14.1</v>
      </c>
      <c r="K832" s="11">
        <f t="shared" si="73"/>
        <v>-0.90000000000000036</v>
      </c>
      <c r="L832" s="11" t="b">
        <f t="shared" si="74"/>
        <v>0</v>
      </c>
      <c r="M832" s="11" t="b">
        <f t="shared" si="75"/>
        <v>0</v>
      </c>
      <c r="N832" s="8">
        <v>45320</v>
      </c>
      <c r="O832" s="8" t="s">
        <v>3877</v>
      </c>
      <c r="P832" s="7"/>
      <c r="Q832" s="7" t="b">
        <f t="shared" si="76"/>
        <v>0</v>
      </c>
      <c r="R832" s="7"/>
      <c r="S832" s="11">
        <f t="shared" si="77"/>
        <v>-1</v>
      </c>
      <c r="T832" s="9"/>
    </row>
    <row r="833" spans="1:20" hidden="1" x14ac:dyDescent="0.25">
      <c r="A833" s="7">
        <v>831</v>
      </c>
      <c r="B833" s="7" t="str">
        <f t="shared" si="72"/>
        <v>26006-0014</v>
      </c>
      <c r="C833" s="9" t="s">
        <v>812</v>
      </c>
      <c r="D833" s="9" t="s">
        <v>2695</v>
      </c>
      <c r="E833" s="9" t="s">
        <v>252</v>
      </c>
      <c r="F833" s="7" t="s">
        <v>141</v>
      </c>
      <c r="G833" s="46">
        <v>1.72</v>
      </c>
      <c r="H833" s="11">
        <v>2</v>
      </c>
      <c r="I833" s="11">
        <v>2</v>
      </c>
      <c r="J833" s="11">
        <f>VLOOKUP(B833,'[1]Jan''24 (3)'!$G$4:$T$2414,14,0)</f>
        <v>3.44</v>
      </c>
      <c r="K833" s="11">
        <f t="shared" si="73"/>
        <v>1.44</v>
      </c>
      <c r="L833" s="11" t="b">
        <f t="shared" si="74"/>
        <v>0</v>
      </c>
      <c r="M833" s="11" t="b">
        <f t="shared" si="75"/>
        <v>0</v>
      </c>
      <c r="N833" s="8">
        <v>45314</v>
      </c>
      <c r="O833" s="8" t="s">
        <v>3877</v>
      </c>
      <c r="P833" s="7"/>
      <c r="Q833" s="7" t="b">
        <f t="shared" si="76"/>
        <v>1</v>
      </c>
      <c r="R833" s="7"/>
      <c r="S833" s="11">
        <f t="shared" si="77"/>
        <v>0</v>
      </c>
      <c r="T833" s="9"/>
    </row>
    <row r="834" spans="1:20" hidden="1" x14ac:dyDescent="0.25">
      <c r="A834" s="7">
        <v>832</v>
      </c>
      <c r="B834" s="7" t="str">
        <f t="shared" si="72"/>
        <v>26006-0005</v>
      </c>
      <c r="C834" s="9" t="s">
        <v>813</v>
      </c>
      <c r="D834" s="9" t="s">
        <v>2696</v>
      </c>
      <c r="E834" s="9" t="s">
        <v>252</v>
      </c>
      <c r="F834" s="7" t="s">
        <v>141</v>
      </c>
      <c r="G834" s="46">
        <v>1.0900000000000001</v>
      </c>
      <c r="H834" s="11">
        <v>2</v>
      </c>
      <c r="I834" s="11">
        <v>2</v>
      </c>
      <c r="J834" s="11">
        <f>VLOOKUP(B834,'[1]Jan''24 (3)'!$G$4:$T$2414,14,0)</f>
        <v>2.1800000000000002</v>
      </c>
      <c r="K834" s="11">
        <f t="shared" si="73"/>
        <v>0.18000000000000016</v>
      </c>
      <c r="L834" s="11" t="b">
        <f t="shared" si="74"/>
        <v>0</v>
      </c>
      <c r="M834" s="11" t="b">
        <f t="shared" si="75"/>
        <v>0</v>
      </c>
      <c r="N834" s="8">
        <v>45314</v>
      </c>
      <c r="O834" s="8" t="s">
        <v>3873</v>
      </c>
      <c r="P834" s="7"/>
      <c r="Q834" s="7" t="b">
        <f t="shared" si="76"/>
        <v>1</v>
      </c>
      <c r="R834" s="7"/>
      <c r="S834" s="11">
        <f t="shared" si="77"/>
        <v>0</v>
      </c>
      <c r="T834" s="9"/>
    </row>
    <row r="835" spans="1:20" hidden="1" x14ac:dyDescent="0.25">
      <c r="A835" s="7">
        <v>833</v>
      </c>
      <c r="B835" s="7" t="str">
        <f t="shared" si="72"/>
        <v>11061-0300</v>
      </c>
      <c r="C835" s="9" t="s">
        <v>814</v>
      </c>
      <c r="D835" s="9" t="s">
        <v>2697</v>
      </c>
      <c r="E835" s="9" t="s">
        <v>252</v>
      </c>
      <c r="F835" s="7" t="s">
        <v>141</v>
      </c>
      <c r="G835" s="46">
        <v>1.22</v>
      </c>
      <c r="H835" s="11">
        <v>11</v>
      </c>
      <c r="I835" s="11">
        <v>11</v>
      </c>
      <c r="J835" s="11">
        <f>VLOOKUP(B835,'[1]Jan''24 (3)'!$G$4:$T$2414,14,0)</f>
        <v>13.42</v>
      </c>
      <c r="K835" s="11">
        <f t="shared" si="73"/>
        <v>2.42</v>
      </c>
      <c r="L835" s="11" t="b">
        <f t="shared" si="74"/>
        <v>0</v>
      </c>
      <c r="M835" s="11" t="b">
        <f t="shared" si="75"/>
        <v>0</v>
      </c>
      <c r="N835" s="8">
        <v>45315</v>
      </c>
      <c r="O835" s="8" t="s">
        <v>3873</v>
      </c>
      <c r="P835" s="7"/>
      <c r="Q835" s="7" t="b">
        <f t="shared" si="76"/>
        <v>1</v>
      </c>
      <c r="R835" s="7"/>
      <c r="S835" s="11">
        <f t="shared" si="77"/>
        <v>0</v>
      </c>
      <c r="T835" s="9"/>
    </row>
    <row r="836" spans="1:20" hidden="1" x14ac:dyDescent="0.25">
      <c r="A836" s="7">
        <v>834</v>
      </c>
      <c r="B836" s="7" t="str">
        <f t="shared" ref="B836:B899" si="78">TRIM(C836)</f>
        <v>11061-3701</v>
      </c>
      <c r="C836" s="9" t="s">
        <v>815</v>
      </c>
      <c r="D836" s="9" t="s">
        <v>2697</v>
      </c>
      <c r="E836" s="9" t="s">
        <v>252</v>
      </c>
      <c r="F836" s="7" t="s">
        <v>141</v>
      </c>
      <c r="G836" s="46">
        <v>2.85</v>
      </c>
      <c r="H836" s="11">
        <v>2</v>
      </c>
      <c r="I836" s="11">
        <v>2</v>
      </c>
      <c r="J836" s="11">
        <f>VLOOKUP(B836,'[1]Jan''24 (3)'!$G$4:$T$2414,14,0)</f>
        <v>5.7</v>
      </c>
      <c r="K836" s="11">
        <f t="shared" ref="K836:K899" si="79">J836-I836</f>
        <v>3.7</v>
      </c>
      <c r="L836" s="11" t="b">
        <f t="shared" ref="L836:L899" si="80">J836=I836</f>
        <v>0</v>
      </c>
      <c r="M836" s="11" t="b">
        <f t="shared" ref="M836:M899" si="81">I836=L836</f>
        <v>0</v>
      </c>
      <c r="N836" s="8">
        <v>45314</v>
      </c>
      <c r="O836" s="8" t="s">
        <v>3873</v>
      </c>
      <c r="P836" s="7"/>
      <c r="Q836" s="7" t="b">
        <f t="shared" ref="Q836:Q899" si="82">H836=I836</f>
        <v>1</v>
      </c>
      <c r="R836" s="7"/>
      <c r="S836" s="11">
        <f t="shared" ref="S836:S899" si="83">H836-I836</f>
        <v>0</v>
      </c>
      <c r="T836" s="9"/>
    </row>
    <row r="837" spans="1:20" hidden="1" x14ac:dyDescent="0.25">
      <c r="A837" s="7">
        <v>835</v>
      </c>
      <c r="B837" s="7" t="str">
        <f t="shared" si="78"/>
        <v>11061-0792</v>
      </c>
      <c r="C837" s="9" t="s">
        <v>816</v>
      </c>
      <c r="D837" s="9" t="s">
        <v>2698</v>
      </c>
      <c r="E837" s="9" t="s">
        <v>252</v>
      </c>
      <c r="F837" s="7" t="s">
        <v>141</v>
      </c>
      <c r="G837" s="46">
        <v>0.61</v>
      </c>
      <c r="H837" s="11">
        <v>8</v>
      </c>
      <c r="I837" s="11">
        <v>8</v>
      </c>
      <c r="J837" s="11">
        <f>VLOOKUP(B837,'[1]Jan''24 (3)'!$G$4:$T$2414,14,0)</f>
        <v>4.88</v>
      </c>
      <c r="K837" s="11">
        <f t="shared" si="79"/>
        <v>-3.12</v>
      </c>
      <c r="L837" s="11" t="b">
        <f t="shared" si="80"/>
        <v>0</v>
      </c>
      <c r="M837" s="11" t="b">
        <f t="shared" si="81"/>
        <v>0</v>
      </c>
      <c r="N837" s="8">
        <v>45316</v>
      </c>
      <c r="O837" s="8" t="s">
        <v>3873</v>
      </c>
      <c r="P837" s="7"/>
      <c r="Q837" s="7" t="b">
        <f t="shared" si="82"/>
        <v>1</v>
      </c>
      <c r="R837" s="7"/>
      <c r="S837" s="11">
        <f t="shared" si="83"/>
        <v>0</v>
      </c>
      <c r="T837" s="9"/>
    </row>
    <row r="838" spans="1:20" hidden="1" x14ac:dyDescent="0.25">
      <c r="A838" s="7">
        <v>836</v>
      </c>
      <c r="B838" s="7" t="str">
        <f t="shared" si="78"/>
        <v>11060-1328</v>
      </c>
      <c r="C838" s="9" t="s">
        <v>817</v>
      </c>
      <c r="D838" s="9" t="s">
        <v>2699</v>
      </c>
      <c r="E838" s="9" t="s">
        <v>252</v>
      </c>
      <c r="F838" s="7" t="s">
        <v>141</v>
      </c>
      <c r="G838" s="46">
        <v>0.78</v>
      </c>
      <c r="H838" s="11">
        <v>1</v>
      </c>
      <c r="I838" s="11">
        <v>1</v>
      </c>
      <c r="J838" s="11">
        <f>VLOOKUP(B838,'[1]Jan''24 (3)'!$G$4:$T$2414,14,0)</f>
        <v>0.78</v>
      </c>
      <c r="K838" s="11">
        <f t="shared" si="79"/>
        <v>-0.21999999999999997</v>
      </c>
      <c r="L838" s="11" t="b">
        <f t="shared" si="80"/>
        <v>0</v>
      </c>
      <c r="M838" s="11" t="b">
        <f t="shared" si="81"/>
        <v>0</v>
      </c>
      <c r="N838" s="8">
        <v>45315</v>
      </c>
      <c r="O838" s="8" t="s">
        <v>3873</v>
      </c>
      <c r="P838" s="7"/>
      <c r="Q838" s="7" t="b">
        <f t="shared" si="82"/>
        <v>1</v>
      </c>
      <c r="R838" s="7"/>
      <c r="S838" s="11">
        <f t="shared" si="83"/>
        <v>0</v>
      </c>
      <c r="T838" s="9"/>
    </row>
    <row r="839" spans="1:20" hidden="1" x14ac:dyDescent="0.25">
      <c r="A839" s="7">
        <v>837</v>
      </c>
      <c r="B839" s="7" t="str">
        <f t="shared" si="78"/>
        <v>11061-0404</v>
      </c>
      <c r="C839" s="9" t="s">
        <v>818</v>
      </c>
      <c r="D839" s="9" t="s">
        <v>2700</v>
      </c>
      <c r="E839" s="9" t="s">
        <v>252</v>
      </c>
      <c r="F839" s="7" t="s">
        <v>141</v>
      </c>
      <c r="G839" s="46">
        <v>5.57</v>
      </c>
      <c r="H839" s="11">
        <v>13</v>
      </c>
      <c r="I839" s="11">
        <f>1+12</f>
        <v>13</v>
      </c>
      <c r="J839" s="11">
        <f>VLOOKUP(B839,'[1]Jan''24 (3)'!$G$4:$T$2414,14,0)</f>
        <v>72.41</v>
      </c>
      <c r="K839" s="11">
        <f t="shared" si="79"/>
        <v>59.41</v>
      </c>
      <c r="L839" s="11" t="b">
        <f t="shared" si="80"/>
        <v>0</v>
      </c>
      <c r="M839" s="11" t="b">
        <f t="shared" si="81"/>
        <v>0</v>
      </c>
      <c r="N839" s="8">
        <v>45313</v>
      </c>
      <c r="O839" s="8" t="s">
        <v>3877</v>
      </c>
      <c r="P839" s="7"/>
      <c r="Q839" s="7" t="b">
        <f t="shared" si="82"/>
        <v>1</v>
      </c>
      <c r="R839" s="7"/>
      <c r="S839" s="11">
        <f t="shared" si="83"/>
        <v>0</v>
      </c>
      <c r="T839" s="9"/>
    </row>
    <row r="840" spans="1:20" hidden="1" x14ac:dyDescent="0.25">
      <c r="A840" s="7">
        <v>838</v>
      </c>
      <c r="B840" s="7" t="str">
        <f t="shared" si="78"/>
        <v>11060-1324</v>
      </c>
      <c r="C840" s="9" t="s">
        <v>819</v>
      </c>
      <c r="D840" s="9" t="s">
        <v>2701</v>
      </c>
      <c r="E840" s="9" t="s">
        <v>252</v>
      </c>
      <c r="F840" s="7" t="s">
        <v>141</v>
      </c>
      <c r="G840" s="46">
        <v>8.5399999999999991</v>
      </c>
      <c r="H840" s="11">
        <v>1</v>
      </c>
      <c r="I840" s="11">
        <v>1</v>
      </c>
      <c r="J840" s="11">
        <f>VLOOKUP(B840,'[1]Jan''24 (3)'!$G$4:$T$2414,14,0)</f>
        <v>8.5399999999999991</v>
      </c>
      <c r="K840" s="11">
        <f t="shared" si="79"/>
        <v>7.5399999999999991</v>
      </c>
      <c r="L840" s="11" t="b">
        <f t="shared" si="80"/>
        <v>0</v>
      </c>
      <c r="M840" s="11" t="b">
        <f t="shared" si="81"/>
        <v>0</v>
      </c>
      <c r="N840" s="8">
        <v>45316</v>
      </c>
      <c r="O840" s="8" t="s">
        <v>3877</v>
      </c>
      <c r="P840" s="7"/>
      <c r="Q840" s="7" t="b">
        <f t="shared" si="82"/>
        <v>1</v>
      </c>
      <c r="R840" s="7"/>
      <c r="S840" s="11">
        <f t="shared" si="83"/>
        <v>0</v>
      </c>
      <c r="T840" s="9"/>
    </row>
    <row r="841" spans="1:20" hidden="1" x14ac:dyDescent="0.25">
      <c r="A841" s="7">
        <v>839</v>
      </c>
      <c r="B841" s="7" t="str">
        <f t="shared" si="78"/>
        <v>11061-0821</v>
      </c>
      <c r="C841" s="9" t="s">
        <v>820</v>
      </c>
      <c r="D841" s="9" t="s">
        <v>2701</v>
      </c>
      <c r="E841" s="9" t="s">
        <v>252</v>
      </c>
      <c r="F841" s="7" t="s">
        <v>141</v>
      </c>
      <c r="G841" s="46">
        <v>2.2699285714285713</v>
      </c>
      <c r="H841" s="11">
        <f>13-1</f>
        <v>12</v>
      </c>
      <c r="I841" s="11">
        <v>12</v>
      </c>
      <c r="J841" s="11">
        <f>VLOOKUP(B841,'[1]Jan''24 (3)'!$G$4:$T$2414,14,0)</f>
        <v>27.239142857142856</v>
      </c>
      <c r="K841" s="11">
        <f t="shared" si="79"/>
        <v>15.239142857142856</v>
      </c>
      <c r="L841" s="11" t="b">
        <f t="shared" si="80"/>
        <v>0</v>
      </c>
      <c r="M841" s="11" t="b">
        <f t="shared" si="81"/>
        <v>0</v>
      </c>
      <c r="N841" s="8">
        <v>45315</v>
      </c>
      <c r="O841" s="8" t="s">
        <v>3873</v>
      </c>
      <c r="P841" s="7"/>
      <c r="Q841" s="7" t="b">
        <f t="shared" si="82"/>
        <v>1</v>
      </c>
      <c r="R841" s="7"/>
      <c r="S841" s="11">
        <f t="shared" si="83"/>
        <v>0</v>
      </c>
      <c r="T841" s="9" t="s">
        <v>4124</v>
      </c>
    </row>
    <row r="842" spans="1:20" hidden="1" x14ac:dyDescent="0.25">
      <c r="A842" s="7">
        <v>840</v>
      </c>
      <c r="B842" s="7" t="str">
        <f t="shared" si="78"/>
        <v>11061-0854</v>
      </c>
      <c r="C842" s="9" t="s">
        <v>821</v>
      </c>
      <c r="D842" s="9" t="s">
        <v>2701</v>
      </c>
      <c r="E842" s="9" t="s">
        <v>252</v>
      </c>
      <c r="F842" s="7" t="s">
        <v>141</v>
      </c>
      <c r="G842" s="46">
        <v>8.8000000000000007</v>
      </c>
      <c r="H842" s="11">
        <v>9</v>
      </c>
      <c r="I842" s="11">
        <f>1+8</f>
        <v>9</v>
      </c>
      <c r="J842" s="11">
        <f>VLOOKUP(B842,'[1]Jan''24 (3)'!$G$4:$T$2414,14,0)</f>
        <v>79.2</v>
      </c>
      <c r="K842" s="11">
        <f t="shared" si="79"/>
        <v>70.2</v>
      </c>
      <c r="L842" s="11" t="b">
        <f t="shared" si="80"/>
        <v>0</v>
      </c>
      <c r="M842" s="11" t="b">
        <f t="shared" si="81"/>
        <v>0</v>
      </c>
      <c r="N842" s="8">
        <v>45313</v>
      </c>
      <c r="O842" s="8" t="s">
        <v>3877</v>
      </c>
      <c r="P842" s="7"/>
      <c r="Q842" s="7" t="b">
        <f t="shared" si="82"/>
        <v>1</v>
      </c>
      <c r="R842" s="7"/>
      <c r="S842" s="11">
        <f t="shared" si="83"/>
        <v>0</v>
      </c>
      <c r="T842" s="9"/>
    </row>
    <row r="843" spans="1:20" hidden="1" x14ac:dyDescent="0.25">
      <c r="A843" s="7">
        <v>841</v>
      </c>
      <c r="B843" s="7" t="str">
        <f t="shared" si="78"/>
        <v>11060-1740</v>
      </c>
      <c r="C843" s="9" t="s">
        <v>822</v>
      </c>
      <c r="D843" s="9" t="s">
        <v>2702</v>
      </c>
      <c r="E843" s="9" t="s">
        <v>252</v>
      </c>
      <c r="F843" s="7" t="s">
        <v>141</v>
      </c>
      <c r="G843" s="46">
        <v>2.41</v>
      </c>
      <c r="H843" s="11">
        <v>5</v>
      </c>
      <c r="I843" s="11">
        <v>5</v>
      </c>
      <c r="J843" s="11">
        <f>VLOOKUP(B843,'[1]Jan''24 (3)'!$G$4:$T$2414,14,0)</f>
        <v>12.05</v>
      </c>
      <c r="K843" s="11">
        <f t="shared" si="79"/>
        <v>7.0500000000000007</v>
      </c>
      <c r="L843" s="11" t="b">
        <f t="shared" si="80"/>
        <v>0</v>
      </c>
      <c r="M843" s="11" t="b">
        <f t="shared" si="81"/>
        <v>0</v>
      </c>
      <c r="N843" s="8">
        <v>45316</v>
      </c>
      <c r="O843" s="8" t="s">
        <v>3873</v>
      </c>
      <c r="P843" s="7"/>
      <c r="Q843" s="7" t="b">
        <f t="shared" si="82"/>
        <v>1</v>
      </c>
      <c r="R843" s="7"/>
      <c r="S843" s="11">
        <f t="shared" si="83"/>
        <v>0</v>
      </c>
      <c r="T843" s="9"/>
    </row>
    <row r="844" spans="1:20" hidden="1" x14ac:dyDescent="0.25">
      <c r="A844" s="7">
        <v>842</v>
      </c>
      <c r="B844" s="7" t="str">
        <f t="shared" si="78"/>
        <v>11061-0319</v>
      </c>
      <c r="C844" s="9" t="s">
        <v>823</v>
      </c>
      <c r="D844" s="9" t="s">
        <v>2703</v>
      </c>
      <c r="E844" s="9" t="s">
        <v>252</v>
      </c>
      <c r="F844" s="7" t="s">
        <v>141</v>
      </c>
      <c r="G844" s="46">
        <v>1.35</v>
      </c>
      <c r="H844" s="11">
        <f>8-1</f>
        <v>7</v>
      </c>
      <c r="I844" s="11">
        <f>6+1</f>
        <v>7</v>
      </c>
      <c r="J844" s="11">
        <f>VLOOKUP(B844,'[1]Jan''24 (3)'!$G$4:$T$2414,14,0)</f>
        <v>9.4500000000000011</v>
      </c>
      <c r="K844" s="11">
        <f t="shared" si="79"/>
        <v>2.4500000000000011</v>
      </c>
      <c r="L844" s="11" t="b">
        <f t="shared" si="80"/>
        <v>0</v>
      </c>
      <c r="M844" s="11" t="b">
        <f t="shared" si="81"/>
        <v>0</v>
      </c>
      <c r="N844" s="8">
        <v>45316</v>
      </c>
      <c r="O844" s="8" t="s">
        <v>3873</v>
      </c>
      <c r="P844" s="7"/>
      <c r="Q844" s="7" t="b">
        <f t="shared" si="82"/>
        <v>1</v>
      </c>
      <c r="R844" s="7"/>
      <c r="S844" s="11">
        <f t="shared" si="83"/>
        <v>0</v>
      </c>
      <c r="T844" s="9" t="s">
        <v>4124</v>
      </c>
    </row>
    <row r="845" spans="1:20" hidden="1" x14ac:dyDescent="0.25">
      <c r="A845" s="7">
        <v>843</v>
      </c>
      <c r="B845" s="7" t="str">
        <f t="shared" si="78"/>
        <v>11061-0790</v>
      </c>
      <c r="C845" s="9" t="s">
        <v>824</v>
      </c>
      <c r="D845" s="9" t="s">
        <v>2703</v>
      </c>
      <c r="E845" s="9" t="s">
        <v>252</v>
      </c>
      <c r="F845" s="7" t="s">
        <v>141</v>
      </c>
      <c r="G845" s="46">
        <v>8.4</v>
      </c>
      <c r="H845" s="11">
        <v>11</v>
      </c>
      <c r="I845" s="11">
        <f>2+1+7+1</f>
        <v>11</v>
      </c>
      <c r="J845" s="11">
        <f>VLOOKUP(B845,'[1]Jan''24 (3)'!$G$4:$T$2414,14,0)</f>
        <v>92.4</v>
      </c>
      <c r="K845" s="11">
        <f t="shared" si="79"/>
        <v>81.400000000000006</v>
      </c>
      <c r="L845" s="11" t="b">
        <f t="shared" si="80"/>
        <v>0</v>
      </c>
      <c r="M845" s="11" t="b">
        <f t="shared" si="81"/>
        <v>0</v>
      </c>
      <c r="N845" s="8">
        <v>45316</v>
      </c>
      <c r="O845" s="8" t="s">
        <v>3877</v>
      </c>
      <c r="P845" s="7"/>
      <c r="Q845" s="7" t="b">
        <f t="shared" si="82"/>
        <v>1</v>
      </c>
      <c r="R845" s="7"/>
      <c r="S845" s="11">
        <f t="shared" si="83"/>
        <v>0</v>
      </c>
      <c r="T845" s="9"/>
    </row>
    <row r="846" spans="1:20" hidden="1" x14ac:dyDescent="0.25">
      <c r="A846" s="7">
        <v>844</v>
      </c>
      <c r="B846" s="7" t="str">
        <f t="shared" si="78"/>
        <v>11061-0282</v>
      </c>
      <c r="C846" s="9" t="s">
        <v>825</v>
      </c>
      <c r="D846" s="9" t="s">
        <v>2704</v>
      </c>
      <c r="E846" s="9" t="s">
        <v>252</v>
      </c>
      <c r="F846" s="7" t="s">
        <v>141</v>
      </c>
      <c r="G846" s="46">
        <v>10.52</v>
      </c>
      <c r="H846" s="11">
        <v>7</v>
      </c>
      <c r="I846" s="11">
        <f>1+6</f>
        <v>7</v>
      </c>
      <c r="J846" s="11">
        <f>VLOOKUP(B846,'[1]Jan''24 (3)'!$G$4:$T$2414,14,0)</f>
        <v>73.64</v>
      </c>
      <c r="K846" s="11">
        <f t="shared" si="79"/>
        <v>66.64</v>
      </c>
      <c r="L846" s="11" t="b">
        <f t="shared" si="80"/>
        <v>0</v>
      </c>
      <c r="M846" s="11" t="b">
        <f t="shared" si="81"/>
        <v>0</v>
      </c>
      <c r="N846" s="8">
        <v>45314</v>
      </c>
      <c r="O846" s="8" t="s">
        <v>3873</v>
      </c>
      <c r="P846" s="7"/>
      <c r="Q846" s="7" t="b">
        <f t="shared" si="82"/>
        <v>1</v>
      </c>
      <c r="R846" s="7"/>
      <c r="S846" s="11">
        <f t="shared" si="83"/>
        <v>0</v>
      </c>
      <c r="T846" s="9"/>
    </row>
    <row r="847" spans="1:20" hidden="1" x14ac:dyDescent="0.25">
      <c r="A847" s="7">
        <v>845</v>
      </c>
      <c r="B847" s="7" t="str">
        <f t="shared" si="78"/>
        <v>11060-1326</v>
      </c>
      <c r="C847" s="9" t="s">
        <v>826</v>
      </c>
      <c r="D847" s="9" t="s">
        <v>2705</v>
      </c>
      <c r="E847" s="9" t="s">
        <v>252</v>
      </c>
      <c r="F847" s="7" t="s">
        <v>141</v>
      </c>
      <c r="G847" s="46">
        <v>3.84</v>
      </c>
      <c r="H847" s="11">
        <v>3</v>
      </c>
      <c r="I847" s="11">
        <v>3</v>
      </c>
      <c r="J847" s="11">
        <f>VLOOKUP(B847,'[1]Jan''24 (3)'!$G$4:$T$2414,14,0)</f>
        <v>11.52</v>
      </c>
      <c r="K847" s="11">
        <f t="shared" si="79"/>
        <v>8.52</v>
      </c>
      <c r="L847" s="11" t="b">
        <f t="shared" si="80"/>
        <v>0</v>
      </c>
      <c r="M847" s="11" t="b">
        <f t="shared" si="81"/>
        <v>0</v>
      </c>
      <c r="N847" s="8">
        <v>45315</v>
      </c>
      <c r="O847" s="8" t="s">
        <v>3873</v>
      </c>
      <c r="P847" s="7"/>
      <c r="Q847" s="7" t="b">
        <f t="shared" si="82"/>
        <v>1</v>
      </c>
      <c r="R847" s="7"/>
      <c r="S847" s="11">
        <f t="shared" si="83"/>
        <v>0</v>
      </c>
      <c r="T847" s="9"/>
    </row>
    <row r="848" spans="1:20" hidden="1" x14ac:dyDescent="0.25">
      <c r="A848" s="7">
        <v>846</v>
      </c>
      <c r="B848" s="7" t="str">
        <f t="shared" si="78"/>
        <v>11004-0011</v>
      </c>
      <c r="C848" s="9" t="s">
        <v>827</v>
      </c>
      <c r="D848" s="9" t="s">
        <v>2706</v>
      </c>
      <c r="E848" s="9" t="s">
        <v>252</v>
      </c>
      <c r="F848" s="7" t="s">
        <v>141</v>
      </c>
      <c r="G848" s="46">
        <v>5.53</v>
      </c>
      <c r="H848" s="11">
        <v>2</v>
      </c>
      <c r="I848" s="11">
        <v>2</v>
      </c>
      <c r="J848" s="11">
        <f>VLOOKUP(B848,'[1]Jan''24 (3)'!$G$4:$T$2414,14,0)</f>
        <v>11.06</v>
      </c>
      <c r="K848" s="11">
        <f t="shared" si="79"/>
        <v>9.06</v>
      </c>
      <c r="L848" s="11" t="b">
        <f t="shared" si="80"/>
        <v>0</v>
      </c>
      <c r="M848" s="11" t="b">
        <f t="shared" si="81"/>
        <v>0</v>
      </c>
      <c r="N848" s="8">
        <v>45316</v>
      </c>
      <c r="O848" s="8" t="s">
        <v>3873</v>
      </c>
      <c r="P848" s="7"/>
      <c r="Q848" s="7" t="b">
        <f t="shared" si="82"/>
        <v>1</v>
      </c>
      <c r="R848" s="7"/>
      <c r="S848" s="11">
        <f t="shared" si="83"/>
        <v>0</v>
      </c>
      <c r="T848" s="9"/>
    </row>
    <row r="849" spans="1:20" hidden="1" x14ac:dyDescent="0.25">
      <c r="A849" s="7">
        <v>847</v>
      </c>
      <c r="B849" s="7" t="str">
        <f t="shared" si="78"/>
        <v>11004-0083</v>
      </c>
      <c r="C849" s="9" t="s">
        <v>828</v>
      </c>
      <c r="D849" s="9" t="s">
        <v>2706</v>
      </c>
      <c r="E849" s="9" t="s">
        <v>252</v>
      </c>
      <c r="F849" s="7" t="s">
        <v>141</v>
      </c>
      <c r="G849" s="46">
        <v>2.31</v>
      </c>
      <c r="H849" s="11">
        <v>23</v>
      </c>
      <c r="I849" s="11">
        <f>22+1</f>
        <v>23</v>
      </c>
      <c r="J849" s="11">
        <f>VLOOKUP(B849,'[1]Jan''24 (3)'!$G$4:$T$2414,14,0)</f>
        <v>53.13</v>
      </c>
      <c r="K849" s="11">
        <f t="shared" si="79"/>
        <v>30.130000000000003</v>
      </c>
      <c r="L849" s="11" t="b">
        <f t="shared" si="80"/>
        <v>0</v>
      </c>
      <c r="M849" s="11" t="b">
        <f t="shared" si="81"/>
        <v>0</v>
      </c>
      <c r="N849" s="8">
        <v>45316</v>
      </c>
      <c r="O849" s="8" t="s">
        <v>3877</v>
      </c>
      <c r="P849" s="7"/>
      <c r="Q849" s="7" t="b">
        <f t="shared" si="82"/>
        <v>1</v>
      </c>
      <c r="R849" s="7"/>
      <c r="S849" s="11">
        <f t="shared" si="83"/>
        <v>0</v>
      </c>
      <c r="T849" s="9"/>
    </row>
    <row r="850" spans="1:20" hidden="1" x14ac:dyDescent="0.25">
      <c r="A850" s="7">
        <v>848</v>
      </c>
      <c r="B850" s="7" t="str">
        <f t="shared" si="78"/>
        <v>11004-0734</v>
      </c>
      <c r="C850" s="9" t="s">
        <v>829</v>
      </c>
      <c r="D850" s="9" t="s">
        <v>2706</v>
      </c>
      <c r="E850" s="9" t="s">
        <v>252</v>
      </c>
      <c r="F850" s="7" t="s">
        <v>141</v>
      </c>
      <c r="G850" s="46">
        <v>10.74</v>
      </c>
      <c r="H850" s="11">
        <v>16</v>
      </c>
      <c r="I850" s="11">
        <f>2+2+12</f>
        <v>16</v>
      </c>
      <c r="J850" s="11">
        <f>VLOOKUP(B850,'[1]Jan''24 (3)'!$G$4:$T$2414,14,0)</f>
        <v>171.84</v>
      </c>
      <c r="K850" s="11">
        <f t="shared" si="79"/>
        <v>155.84</v>
      </c>
      <c r="L850" s="11" t="b">
        <f t="shared" si="80"/>
        <v>0</v>
      </c>
      <c r="M850" s="11" t="b">
        <f t="shared" si="81"/>
        <v>0</v>
      </c>
      <c r="N850" s="8">
        <v>45316</v>
      </c>
      <c r="O850" s="8" t="s">
        <v>3873</v>
      </c>
      <c r="P850" s="7"/>
      <c r="Q850" s="7" t="b">
        <f t="shared" si="82"/>
        <v>1</v>
      </c>
      <c r="R850" s="7"/>
      <c r="S850" s="11">
        <f t="shared" si="83"/>
        <v>0</v>
      </c>
      <c r="T850" s="9"/>
    </row>
    <row r="851" spans="1:20" hidden="1" x14ac:dyDescent="0.25">
      <c r="A851" s="7">
        <v>849</v>
      </c>
      <c r="B851" s="7" t="str">
        <f t="shared" si="78"/>
        <v>11004-1249</v>
      </c>
      <c r="C851" s="9" t="s">
        <v>830</v>
      </c>
      <c r="D851" s="9" t="s">
        <v>2706</v>
      </c>
      <c r="E851" s="9" t="s">
        <v>252</v>
      </c>
      <c r="F851" s="7" t="s">
        <v>141</v>
      </c>
      <c r="G851" s="46">
        <v>9.49</v>
      </c>
      <c r="H851" s="11">
        <v>16</v>
      </c>
      <c r="I851" s="11">
        <v>16</v>
      </c>
      <c r="J851" s="11">
        <f>VLOOKUP(B851,'[1]Jan''24 (3)'!$G$4:$T$2414,14,0)</f>
        <v>151.84</v>
      </c>
      <c r="K851" s="11">
        <f t="shared" si="79"/>
        <v>135.84</v>
      </c>
      <c r="L851" s="11" t="b">
        <f t="shared" si="80"/>
        <v>0</v>
      </c>
      <c r="M851" s="11" t="b">
        <f t="shared" si="81"/>
        <v>0</v>
      </c>
      <c r="N851" s="8">
        <v>45316</v>
      </c>
      <c r="O851" s="8" t="s">
        <v>3873</v>
      </c>
      <c r="P851" s="7"/>
      <c r="Q851" s="7" t="b">
        <f t="shared" si="82"/>
        <v>1</v>
      </c>
      <c r="R851" s="7"/>
      <c r="S851" s="11">
        <f t="shared" si="83"/>
        <v>0</v>
      </c>
      <c r="T851" s="9"/>
    </row>
    <row r="852" spans="1:20" hidden="1" x14ac:dyDescent="0.25">
      <c r="A852" s="7">
        <v>850</v>
      </c>
      <c r="B852" s="7" t="str">
        <f t="shared" si="78"/>
        <v>11060-1318</v>
      </c>
      <c r="C852" s="9" t="s">
        <v>831</v>
      </c>
      <c r="D852" s="9" t="s">
        <v>2707</v>
      </c>
      <c r="E852" s="9" t="s">
        <v>252</v>
      </c>
      <c r="F852" s="7" t="s">
        <v>141</v>
      </c>
      <c r="G852" s="46">
        <v>11.48</v>
      </c>
      <c r="H852" s="11">
        <v>3</v>
      </c>
      <c r="I852" s="11">
        <v>3</v>
      </c>
      <c r="J852" s="11">
        <f>VLOOKUP(B852,'[1]Jan''24 (3)'!$G$4:$T$2414,14,0)</f>
        <v>34.44</v>
      </c>
      <c r="K852" s="11">
        <f t="shared" si="79"/>
        <v>31.439999999999998</v>
      </c>
      <c r="L852" s="11" t="b">
        <f t="shared" si="80"/>
        <v>0</v>
      </c>
      <c r="M852" s="11" t="b">
        <f t="shared" si="81"/>
        <v>0</v>
      </c>
      <c r="N852" s="8">
        <v>45313</v>
      </c>
      <c r="O852" s="8" t="s">
        <v>3877</v>
      </c>
      <c r="P852" s="7"/>
      <c r="Q852" s="7" t="b">
        <f t="shared" si="82"/>
        <v>1</v>
      </c>
      <c r="R852" s="7"/>
      <c r="S852" s="11">
        <f t="shared" si="83"/>
        <v>0</v>
      </c>
      <c r="T852" s="9"/>
    </row>
    <row r="853" spans="1:20" hidden="1" x14ac:dyDescent="0.25">
      <c r="A853" s="7">
        <v>851</v>
      </c>
      <c r="B853" s="7" t="str">
        <f t="shared" si="78"/>
        <v>11061-0794</v>
      </c>
      <c r="C853" s="9" t="s">
        <v>832</v>
      </c>
      <c r="D853" s="9" t="s">
        <v>2708</v>
      </c>
      <c r="E853" s="9" t="s">
        <v>252</v>
      </c>
      <c r="F853" s="7" t="s">
        <v>141</v>
      </c>
      <c r="G853" s="46">
        <v>3.7</v>
      </c>
      <c r="H853" s="11">
        <v>5</v>
      </c>
      <c r="I853" s="11">
        <f>1+1+3</f>
        <v>5</v>
      </c>
      <c r="J853" s="11">
        <f>VLOOKUP(B853,'[1]Jan''24 (3)'!$G$4:$T$2414,14,0)</f>
        <v>18.5</v>
      </c>
      <c r="K853" s="11">
        <f t="shared" si="79"/>
        <v>13.5</v>
      </c>
      <c r="L853" s="11" t="b">
        <f t="shared" si="80"/>
        <v>0</v>
      </c>
      <c r="M853" s="11" t="b">
        <f t="shared" si="81"/>
        <v>0</v>
      </c>
      <c r="N853" s="8">
        <v>45313</v>
      </c>
      <c r="O853" s="8" t="s">
        <v>3877</v>
      </c>
      <c r="P853" s="7"/>
      <c r="Q853" s="7" t="b">
        <f t="shared" si="82"/>
        <v>1</v>
      </c>
      <c r="R853" s="7"/>
      <c r="S853" s="11">
        <f t="shared" si="83"/>
        <v>0</v>
      </c>
      <c r="T853" s="9"/>
    </row>
    <row r="854" spans="1:20" hidden="1" x14ac:dyDescent="0.25">
      <c r="A854" s="7">
        <v>852</v>
      </c>
      <c r="B854" s="7" t="str">
        <f t="shared" si="78"/>
        <v>11061-3710</v>
      </c>
      <c r="C854" s="9" t="s">
        <v>833</v>
      </c>
      <c r="D854" s="9" t="s">
        <v>2708</v>
      </c>
      <c r="E854" s="9" t="s">
        <v>252</v>
      </c>
      <c r="F854" s="7" t="s">
        <v>141</v>
      </c>
      <c r="G854" s="46">
        <v>6.69</v>
      </c>
      <c r="H854" s="11">
        <v>1</v>
      </c>
      <c r="I854" s="11">
        <v>1</v>
      </c>
      <c r="J854" s="11">
        <f>VLOOKUP(B854,'[1]Jan''24 (3)'!$G$4:$T$2414,14,0)</f>
        <v>6.69</v>
      </c>
      <c r="K854" s="11">
        <f t="shared" si="79"/>
        <v>5.69</v>
      </c>
      <c r="L854" s="11" t="b">
        <f t="shared" si="80"/>
        <v>0</v>
      </c>
      <c r="M854" s="11" t="b">
        <f t="shared" si="81"/>
        <v>0</v>
      </c>
      <c r="N854" s="8">
        <v>45316</v>
      </c>
      <c r="O854" s="8" t="s">
        <v>3877</v>
      </c>
      <c r="P854" s="7"/>
      <c r="Q854" s="7" t="b">
        <f t="shared" si="82"/>
        <v>1</v>
      </c>
      <c r="R854" s="7"/>
      <c r="S854" s="11">
        <f t="shared" si="83"/>
        <v>0</v>
      </c>
      <c r="T854" s="9"/>
    </row>
    <row r="855" spans="1:20" hidden="1" x14ac:dyDescent="0.25">
      <c r="A855" s="7">
        <v>853</v>
      </c>
      <c r="B855" s="7" t="str">
        <f t="shared" si="78"/>
        <v>11060-1641</v>
      </c>
      <c r="C855" s="9" t="s">
        <v>834</v>
      </c>
      <c r="D855" s="9" t="s">
        <v>2709</v>
      </c>
      <c r="E855" s="9" t="s">
        <v>252</v>
      </c>
      <c r="F855" s="7" t="s">
        <v>141</v>
      </c>
      <c r="G855" s="46">
        <v>1.96</v>
      </c>
      <c r="H855" s="11">
        <v>1</v>
      </c>
      <c r="I855" s="11">
        <v>1</v>
      </c>
      <c r="J855" s="11">
        <f>VLOOKUP(B855,'[1]Jan''24 (3)'!$G$4:$T$2414,14,0)</f>
        <v>1.96</v>
      </c>
      <c r="K855" s="11">
        <f t="shared" si="79"/>
        <v>0.96</v>
      </c>
      <c r="L855" s="11" t="b">
        <f t="shared" si="80"/>
        <v>0</v>
      </c>
      <c r="M855" s="11" t="b">
        <f t="shared" si="81"/>
        <v>0</v>
      </c>
      <c r="N855" s="8">
        <v>45316</v>
      </c>
      <c r="O855" s="8" t="s">
        <v>3877</v>
      </c>
      <c r="P855" s="7"/>
      <c r="Q855" s="7" t="b">
        <f t="shared" si="82"/>
        <v>1</v>
      </c>
      <c r="R855" s="7"/>
      <c r="S855" s="11">
        <f t="shared" si="83"/>
        <v>0</v>
      </c>
      <c r="T855" s="9"/>
    </row>
    <row r="856" spans="1:20" hidden="1" x14ac:dyDescent="0.25">
      <c r="A856" s="7">
        <v>854</v>
      </c>
      <c r="B856" s="7" t="str">
        <f t="shared" si="78"/>
        <v>11061-0793</v>
      </c>
      <c r="C856" s="9" t="s">
        <v>835</v>
      </c>
      <c r="D856" s="9" t="s">
        <v>2710</v>
      </c>
      <c r="E856" s="9" t="s">
        <v>252</v>
      </c>
      <c r="F856" s="7" t="s">
        <v>141</v>
      </c>
      <c r="G856" s="46">
        <v>3.45</v>
      </c>
      <c r="H856" s="11">
        <v>5</v>
      </c>
      <c r="I856" s="11">
        <f>1+4</f>
        <v>5</v>
      </c>
      <c r="J856" s="11">
        <f>VLOOKUP(B856,'[1]Jan''24 (3)'!$G$4:$T$2414,14,0)</f>
        <v>17.25</v>
      </c>
      <c r="K856" s="11">
        <f t="shared" si="79"/>
        <v>12.25</v>
      </c>
      <c r="L856" s="11" t="b">
        <f t="shared" si="80"/>
        <v>0</v>
      </c>
      <c r="M856" s="11" t="b">
        <f t="shared" si="81"/>
        <v>0</v>
      </c>
      <c r="N856" s="8">
        <v>45313</v>
      </c>
      <c r="O856" s="8" t="s">
        <v>3877</v>
      </c>
      <c r="P856" s="7"/>
      <c r="Q856" s="7" t="b">
        <f t="shared" si="82"/>
        <v>1</v>
      </c>
      <c r="R856" s="7"/>
      <c r="S856" s="11">
        <f t="shared" si="83"/>
        <v>0</v>
      </c>
      <c r="T856" s="9"/>
    </row>
    <row r="857" spans="1:20" hidden="1" x14ac:dyDescent="0.25">
      <c r="A857" s="7">
        <v>855</v>
      </c>
      <c r="B857" s="7" t="str">
        <f t="shared" si="78"/>
        <v>11061-0322</v>
      </c>
      <c r="C857" s="9" t="s">
        <v>836</v>
      </c>
      <c r="D857" s="9" t="s">
        <v>2711</v>
      </c>
      <c r="E857" s="9" t="s">
        <v>252</v>
      </c>
      <c r="F857" s="7" t="s">
        <v>141</v>
      </c>
      <c r="G857" s="46">
        <v>1.35</v>
      </c>
      <c r="H857" s="11">
        <v>8</v>
      </c>
      <c r="I857" s="11">
        <f>6+2</f>
        <v>8</v>
      </c>
      <c r="J857" s="11">
        <f>VLOOKUP(B857,'[1]Jan''24 (3)'!$G$4:$T$2414,14,0)</f>
        <v>10.8</v>
      </c>
      <c r="K857" s="11">
        <f t="shared" si="79"/>
        <v>2.8000000000000007</v>
      </c>
      <c r="L857" s="11" t="b">
        <f t="shared" si="80"/>
        <v>0</v>
      </c>
      <c r="M857" s="11" t="b">
        <f t="shared" si="81"/>
        <v>0</v>
      </c>
      <c r="N857" s="8">
        <v>45316</v>
      </c>
      <c r="O857" s="8" t="s">
        <v>3873</v>
      </c>
      <c r="P857" s="7"/>
      <c r="Q857" s="7" t="b">
        <f t="shared" si="82"/>
        <v>1</v>
      </c>
      <c r="R857" s="7"/>
      <c r="S857" s="11">
        <f t="shared" si="83"/>
        <v>0</v>
      </c>
      <c r="T857" s="9"/>
    </row>
    <row r="858" spans="1:20" hidden="1" x14ac:dyDescent="0.25">
      <c r="A858" s="7">
        <v>856</v>
      </c>
      <c r="B858" s="7" t="str">
        <f t="shared" si="78"/>
        <v>43082-0082</v>
      </c>
      <c r="C858" s="9" t="s">
        <v>837</v>
      </c>
      <c r="D858" s="9" t="s">
        <v>2712</v>
      </c>
      <c r="E858" s="9" t="s">
        <v>252</v>
      </c>
      <c r="F858" s="55" t="s">
        <v>242</v>
      </c>
      <c r="G858" s="46">
        <v>17.420000000000002</v>
      </c>
      <c r="H858" s="11">
        <v>1</v>
      </c>
      <c r="I858" s="11">
        <v>1</v>
      </c>
      <c r="J858" s="11">
        <f>VLOOKUP(B858,'[1]Jan''24 (3)'!$G$4:$T$2414,14,0)</f>
        <v>17.420000000000002</v>
      </c>
      <c r="K858" s="11">
        <f t="shared" si="79"/>
        <v>16.420000000000002</v>
      </c>
      <c r="L858" s="11" t="b">
        <f t="shared" si="80"/>
        <v>0</v>
      </c>
      <c r="M858" s="11" t="b">
        <f t="shared" si="81"/>
        <v>0</v>
      </c>
      <c r="N858" s="8">
        <v>45316</v>
      </c>
      <c r="O858" s="8" t="s">
        <v>3873</v>
      </c>
      <c r="P858" s="7"/>
      <c r="Q858" s="7" t="b">
        <f t="shared" si="82"/>
        <v>1</v>
      </c>
      <c r="R858" s="7"/>
      <c r="S858" s="11">
        <f t="shared" si="83"/>
        <v>0</v>
      </c>
      <c r="T858" s="9"/>
    </row>
    <row r="859" spans="1:20" hidden="1" x14ac:dyDescent="0.25">
      <c r="A859" s="7">
        <v>857</v>
      </c>
      <c r="B859" s="7" t="str">
        <f t="shared" si="78"/>
        <v>Slider set</v>
      </c>
      <c r="C859" s="9" t="s">
        <v>838</v>
      </c>
      <c r="D859" s="9" t="s">
        <v>838</v>
      </c>
      <c r="E859" s="9" t="s">
        <v>252</v>
      </c>
      <c r="F859" s="7" t="s">
        <v>242</v>
      </c>
      <c r="G859" s="46">
        <v>16.285714285714285</v>
      </c>
      <c r="H859" s="11">
        <v>1</v>
      </c>
      <c r="I859" s="11">
        <v>1</v>
      </c>
      <c r="J859" s="11">
        <f>VLOOKUP(B859,'[1]Jan''24 (3)'!$G$4:$T$2414,14,0)</f>
        <v>16.285714285714285</v>
      </c>
      <c r="K859" s="11">
        <f t="shared" si="79"/>
        <v>15.285714285714285</v>
      </c>
      <c r="L859" s="11" t="b">
        <f t="shared" si="80"/>
        <v>0</v>
      </c>
      <c r="M859" s="11" t="b">
        <f t="shared" si="81"/>
        <v>0</v>
      </c>
      <c r="N859" s="8">
        <v>45318</v>
      </c>
      <c r="O859" s="8" t="s">
        <v>3873</v>
      </c>
      <c r="P859" s="7"/>
      <c r="Q859" s="7" t="b">
        <f t="shared" si="82"/>
        <v>1</v>
      </c>
      <c r="R859" s="7"/>
      <c r="S859" s="11">
        <f t="shared" si="83"/>
        <v>0</v>
      </c>
      <c r="T859" s="9"/>
    </row>
    <row r="860" spans="1:20" hidden="1" x14ac:dyDescent="0.25">
      <c r="A860" s="7">
        <v>858</v>
      </c>
      <c r="B860" s="7" t="str">
        <f t="shared" si="78"/>
        <v>12053-0102</v>
      </c>
      <c r="C860" s="9" t="s">
        <v>839</v>
      </c>
      <c r="D860" s="9" t="s">
        <v>2713</v>
      </c>
      <c r="E860" s="9" t="s">
        <v>252</v>
      </c>
      <c r="F860" s="7" t="s">
        <v>141</v>
      </c>
      <c r="G860" s="46">
        <v>6.78</v>
      </c>
      <c r="H860" s="11">
        <v>3</v>
      </c>
      <c r="I860" s="11">
        <v>3</v>
      </c>
      <c r="J860" s="11">
        <f>VLOOKUP(B860,'[1]Jan''24 (3)'!$G$4:$T$2414,14,0)</f>
        <v>20.34</v>
      </c>
      <c r="K860" s="11">
        <f t="shared" si="79"/>
        <v>17.34</v>
      </c>
      <c r="L860" s="11" t="b">
        <f t="shared" si="80"/>
        <v>0</v>
      </c>
      <c r="M860" s="11" t="b">
        <f t="shared" si="81"/>
        <v>0</v>
      </c>
      <c r="N860" s="8">
        <v>45316</v>
      </c>
      <c r="O860" s="8" t="s">
        <v>3873</v>
      </c>
      <c r="P860" s="7"/>
      <c r="Q860" s="7" t="b">
        <f t="shared" si="82"/>
        <v>1</v>
      </c>
      <c r="R860" s="7"/>
      <c r="S860" s="11">
        <f t="shared" si="83"/>
        <v>0</v>
      </c>
      <c r="T860" s="9"/>
    </row>
    <row r="861" spans="1:20" hidden="1" x14ac:dyDescent="0.25">
      <c r="A861" s="7">
        <v>859</v>
      </c>
      <c r="B861" s="7" t="str">
        <f t="shared" si="78"/>
        <v>46019-0026</v>
      </c>
      <c r="C861" s="9" t="s">
        <v>840</v>
      </c>
      <c r="D861" s="9" t="s">
        <v>2714</v>
      </c>
      <c r="E861" s="9" t="s">
        <v>252</v>
      </c>
      <c r="F861" s="7" t="s">
        <v>141</v>
      </c>
      <c r="G861" s="46">
        <v>4.628571428571429</v>
      </c>
      <c r="H861" s="11">
        <v>5</v>
      </c>
      <c r="I861" s="11">
        <v>5</v>
      </c>
      <c r="J861" s="11">
        <f>VLOOKUP(B861,'[1]Jan''24 (3)'!$G$4:$T$2414,14,0)</f>
        <v>23.142857142857146</v>
      </c>
      <c r="K861" s="11">
        <f t="shared" si="79"/>
        <v>18.142857142857146</v>
      </c>
      <c r="L861" s="11" t="b">
        <f t="shared" si="80"/>
        <v>0</v>
      </c>
      <c r="M861" s="11" t="b">
        <f t="shared" si="81"/>
        <v>0</v>
      </c>
      <c r="N861" s="8">
        <v>45314</v>
      </c>
      <c r="O861" s="8" t="s">
        <v>3873</v>
      </c>
      <c r="P861" s="7"/>
      <c r="Q861" s="7" t="b">
        <f t="shared" si="82"/>
        <v>1</v>
      </c>
      <c r="R861" s="7"/>
      <c r="S861" s="11">
        <f t="shared" si="83"/>
        <v>0</v>
      </c>
      <c r="T861" s="9"/>
    </row>
    <row r="862" spans="1:20" hidden="1" x14ac:dyDescent="0.25">
      <c r="A862" s="7">
        <v>860</v>
      </c>
      <c r="B862" s="7" t="str">
        <f t="shared" si="78"/>
        <v>46075-0082</v>
      </c>
      <c r="C862" s="9" t="s">
        <v>841</v>
      </c>
      <c r="D862" s="9" t="s">
        <v>2715</v>
      </c>
      <c r="E862" s="9" t="s">
        <v>252</v>
      </c>
      <c r="F862" s="7" t="s">
        <v>141</v>
      </c>
      <c r="G862" s="46">
        <v>2.4571428571428573</v>
      </c>
      <c r="H862" s="11">
        <v>11</v>
      </c>
      <c r="I862" s="11">
        <v>11</v>
      </c>
      <c r="J862" s="11">
        <f>VLOOKUP(B862,'[1]Jan''24 (3)'!$G$4:$T$2414,14,0)</f>
        <v>27.028571428571432</v>
      </c>
      <c r="K862" s="11">
        <f t="shared" si="79"/>
        <v>16.028571428571432</v>
      </c>
      <c r="L862" s="11" t="b">
        <f t="shared" si="80"/>
        <v>0</v>
      </c>
      <c r="M862" s="11" t="b">
        <f t="shared" si="81"/>
        <v>0</v>
      </c>
      <c r="N862" s="8">
        <v>45314</v>
      </c>
      <c r="O862" s="8" t="s">
        <v>3877</v>
      </c>
      <c r="P862" s="7"/>
      <c r="Q862" s="7" t="b">
        <f t="shared" si="82"/>
        <v>1</v>
      </c>
      <c r="R862" s="7"/>
      <c r="S862" s="11">
        <f t="shared" si="83"/>
        <v>0</v>
      </c>
      <c r="T862" s="9"/>
    </row>
    <row r="863" spans="1:20" hidden="1" x14ac:dyDescent="0.25">
      <c r="A863" s="7">
        <v>861</v>
      </c>
      <c r="B863" s="7" t="str">
        <f t="shared" si="78"/>
        <v>55020-0858</v>
      </c>
      <c r="C863" s="9" t="s">
        <v>842</v>
      </c>
      <c r="D863" s="9" t="s">
        <v>2716</v>
      </c>
      <c r="E863" s="9" t="s">
        <v>252</v>
      </c>
      <c r="F863" s="7" t="s">
        <v>141</v>
      </c>
      <c r="G863" s="46">
        <v>2.02</v>
      </c>
      <c r="H863" s="11">
        <v>19</v>
      </c>
      <c r="I863" s="11">
        <v>19</v>
      </c>
      <c r="J863" s="11">
        <f>VLOOKUP(B863,'[1]Jan''24 (3)'!$G$4:$T$2414,14,0)</f>
        <v>38.380000000000003</v>
      </c>
      <c r="K863" s="11">
        <f t="shared" si="79"/>
        <v>19.380000000000003</v>
      </c>
      <c r="L863" s="11" t="b">
        <f t="shared" si="80"/>
        <v>0</v>
      </c>
      <c r="M863" s="11" t="b">
        <f t="shared" si="81"/>
        <v>0</v>
      </c>
      <c r="N863" s="8">
        <v>45313</v>
      </c>
      <c r="O863" s="8" t="s">
        <v>3877</v>
      </c>
      <c r="P863" s="7"/>
      <c r="Q863" s="7" t="b">
        <f t="shared" si="82"/>
        <v>1</v>
      </c>
      <c r="R863" s="7"/>
      <c r="S863" s="11">
        <f t="shared" si="83"/>
        <v>0</v>
      </c>
      <c r="T863" s="9"/>
    </row>
    <row r="864" spans="1:20" hidden="1" x14ac:dyDescent="0.25">
      <c r="A864" s="7">
        <v>862</v>
      </c>
      <c r="B864" s="7" t="str">
        <f t="shared" si="78"/>
        <v>12053-0191</v>
      </c>
      <c r="C864" s="9" t="s">
        <v>843</v>
      </c>
      <c r="D864" s="9" t="s">
        <v>2717</v>
      </c>
      <c r="E864" s="9" t="s">
        <v>252</v>
      </c>
      <c r="F864" s="7" t="s">
        <v>141</v>
      </c>
      <c r="G864" s="46">
        <v>13.61</v>
      </c>
      <c r="H864" s="11">
        <v>2</v>
      </c>
      <c r="I864" s="11">
        <v>2</v>
      </c>
      <c r="J864" s="11">
        <f>VLOOKUP(B864,'[1]Jan''24 (3)'!$G$4:$T$2414,14,0)</f>
        <v>27.22</v>
      </c>
      <c r="K864" s="11">
        <f t="shared" si="79"/>
        <v>25.22</v>
      </c>
      <c r="L864" s="11" t="b">
        <f t="shared" si="80"/>
        <v>0</v>
      </c>
      <c r="M864" s="11" t="b">
        <f t="shared" si="81"/>
        <v>0</v>
      </c>
      <c r="N864" s="8">
        <v>45316</v>
      </c>
      <c r="O864" s="8" t="s">
        <v>3873</v>
      </c>
      <c r="P864" s="7"/>
      <c r="Q864" s="7" t="b">
        <f t="shared" si="82"/>
        <v>1</v>
      </c>
      <c r="R864" s="7"/>
      <c r="S864" s="11">
        <f t="shared" si="83"/>
        <v>0</v>
      </c>
      <c r="T864" s="9"/>
    </row>
    <row r="865" spans="1:20" hidden="1" x14ac:dyDescent="0.25">
      <c r="A865" s="7">
        <v>863</v>
      </c>
      <c r="B865" s="7" t="str">
        <f t="shared" si="78"/>
        <v>12053-1317</v>
      </c>
      <c r="C865" s="9" t="s">
        <v>844</v>
      </c>
      <c r="D865" s="9" t="s">
        <v>2717</v>
      </c>
      <c r="E865" s="9" t="s">
        <v>252</v>
      </c>
      <c r="F865" s="7" t="s">
        <v>141</v>
      </c>
      <c r="G865" s="46">
        <v>2.19</v>
      </c>
      <c r="H865" s="11">
        <v>2</v>
      </c>
      <c r="I865" s="11">
        <v>2</v>
      </c>
      <c r="J865" s="11">
        <f>VLOOKUP(B865,'[1]Jan''24 (3)'!$G$4:$T$2414,14,0)</f>
        <v>4.38</v>
      </c>
      <c r="K865" s="11">
        <f t="shared" si="79"/>
        <v>2.38</v>
      </c>
      <c r="L865" s="11" t="b">
        <f t="shared" si="80"/>
        <v>0</v>
      </c>
      <c r="M865" s="11" t="b">
        <f t="shared" si="81"/>
        <v>0</v>
      </c>
      <c r="N865" s="8">
        <v>45315</v>
      </c>
      <c r="O865" s="8" t="s">
        <v>3873</v>
      </c>
      <c r="P865" s="7"/>
      <c r="Q865" s="7" t="b">
        <f t="shared" si="82"/>
        <v>1</v>
      </c>
      <c r="R865" s="7"/>
      <c r="S865" s="11">
        <f t="shared" si="83"/>
        <v>0</v>
      </c>
      <c r="T865" s="9"/>
    </row>
    <row r="866" spans="1:20" hidden="1" x14ac:dyDescent="0.25">
      <c r="A866" s="7">
        <v>864</v>
      </c>
      <c r="B866" s="7" t="str">
        <f t="shared" si="78"/>
        <v>49002-0009</v>
      </c>
      <c r="C866" s="9" t="s">
        <v>845</v>
      </c>
      <c r="D866" s="9" t="s">
        <v>2718</v>
      </c>
      <c r="E866" s="9" t="s">
        <v>252</v>
      </c>
      <c r="F866" s="7" t="s">
        <v>141</v>
      </c>
      <c r="G866" s="46">
        <v>7.46</v>
      </c>
      <c r="H866" s="11">
        <v>30</v>
      </c>
      <c r="I866" s="11">
        <v>30</v>
      </c>
      <c r="J866" s="11">
        <f>VLOOKUP(B866,'[1]Jan''24 (3)'!$G$4:$T$2414,14,0)</f>
        <v>223.8</v>
      </c>
      <c r="K866" s="11">
        <f t="shared" si="79"/>
        <v>193.8</v>
      </c>
      <c r="L866" s="11" t="b">
        <f t="shared" si="80"/>
        <v>0</v>
      </c>
      <c r="M866" s="11" t="b">
        <f t="shared" si="81"/>
        <v>0</v>
      </c>
      <c r="N866" s="8">
        <v>45314</v>
      </c>
      <c r="O866" s="8" t="s">
        <v>3877</v>
      </c>
      <c r="P866" s="7"/>
      <c r="Q866" s="7" t="b">
        <f t="shared" si="82"/>
        <v>1</v>
      </c>
      <c r="R866" s="7"/>
      <c r="S866" s="11">
        <f t="shared" si="83"/>
        <v>0</v>
      </c>
      <c r="T866" s="9"/>
    </row>
    <row r="867" spans="1:20" hidden="1" x14ac:dyDescent="0.25">
      <c r="A867" s="7">
        <v>865</v>
      </c>
      <c r="B867" s="7" t="str">
        <f t="shared" si="78"/>
        <v>49002-0019</v>
      </c>
      <c r="C867" s="9" t="s">
        <v>846</v>
      </c>
      <c r="D867" s="9" t="s">
        <v>2718</v>
      </c>
      <c r="E867" s="9" t="s">
        <v>252</v>
      </c>
      <c r="F867" s="7" t="s">
        <v>141</v>
      </c>
      <c r="G867" s="46">
        <v>4.1399999999999997</v>
      </c>
      <c r="H867" s="11">
        <v>9</v>
      </c>
      <c r="I867" s="11">
        <f>8+1</f>
        <v>9</v>
      </c>
      <c r="J867" s="11">
        <f>VLOOKUP(B867,'[1]Jan''24 (3)'!$G$4:$T$2414,14,0)</f>
        <v>37.26</v>
      </c>
      <c r="K867" s="11">
        <f t="shared" si="79"/>
        <v>28.259999999999998</v>
      </c>
      <c r="L867" s="11" t="b">
        <f t="shared" si="80"/>
        <v>0</v>
      </c>
      <c r="M867" s="11" t="b">
        <f t="shared" si="81"/>
        <v>0</v>
      </c>
      <c r="N867" s="8">
        <v>45314</v>
      </c>
      <c r="O867" s="8" t="s">
        <v>3873</v>
      </c>
      <c r="P867" s="7"/>
      <c r="Q867" s="7" t="b">
        <f t="shared" si="82"/>
        <v>1</v>
      </c>
      <c r="R867" s="7"/>
      <c r="S867" s="11">
        <f t="shared" si="83"/>
        <v>0</v>
      </c>
      <c r="T867" s="9"/>
    </row>
    <row r="868" spans="1:20" hidden="1" x14ac:dyDescent="0.25">
      <c r="A868" s="7">
        <v>866</v>
      </c>
      <c r="B868" s="7" t="str">
        <f t="shared" si="78"/>
        <v>13070-011</v>
      </c>
      <c r="C868" s="9" t="s">
        <v>847</v>
      </c>
      <c r="D868" s="9" t="s">
        <v>2719</v>
      </c>
      <c r="E868" s="9" t="s">
        <v>252</v>
      </c>
      <c r="F868" s="7" t="s">
        <v>141</v>
      </c>
      <c r="G868" s="46">
        <v>2.0499999999999998</v>
      </c>
      <c r="H868" s="11">
        <v>10</v>
      </c>
      <c r="I868" s="11">
        <v>10</v>
      </c>
      <c r="J868" s="11">
        <f>VLOOKUP(B868,'[1]Jan''24 (3)'!$G$4:$T$2414,14,0)</f>
        <v>20.5</v>
      </c>
      <c r="K868" s="11">
        <f t="shared" si="79"/>
        <v>10.5</v>
      </c>
      <c r="L868" s="11" t="b">
        <f t="shared" si="80"/>
        <v>0</v>
      </c>
      <c r="M868" s="11" t="b">
        <f t="shared" si="81"/>
        <v>0</v>
      </c>
      <c r="N868" s="8">
        <v>45314</v>
      </c>
      <c r="O868" s="8" t="s">
        <v>3873</v>
      </c>
      <c r="P868" s="7"/>
      <c r="Q868" s="7" t="b">
        <f t="shared" si="82"/>
        <v>1</v>
      </c>
      <c r="R868" s="7"/>
      <c r="S868" s="11">
        <f t="shared" si="83"/>
        <v>0</v>
      </c>
      <c r="T868" s="9"/>
    </row>
    <row r="869" spans="1:20" hidden="1" x14ac:dyDescent="0.25">
      <c r="A869" s="7">
        <v>867</v>
      </c>
      <c r="B869" s="7" t="str">
        <f t="shared" si="78"/>
        <v>12053-0127</v>
      </c>
      <c r="C869" s="9" t="s">
        <v>848</v>
      </c>
      <c r="D869" s="9" t="s">
        <v>2720</v>
      </c>
      <c r="E869" s="9" t="s">
        <v>252</v>
      </c>
      <c r="F869" s="7" t="s">
        <v>141</v>
      </c>
      <c r="G869" s="46">
        <v>9.49</v>
      </c>
      <c r="H869" s="11">
        <v>3</v>
      </c>
      <c r="I869" s="11">
        <v>3</v>
      </c>
      <c r="J869" s="11">
        <f>VLOOKUP(B869,'[1]Jan''24 (3)'!$G$4:$T$2414,14,0)</f>
        <v>28.47</v>
      </c>
      <c r="K869" s="11">
        <f t="shared" si="79"/>
        <v>25.47</v>
      </c>
      <c r="L869" s="11" t="b">
        <f t="shared" si="80"/>
        <v>0</v>
      </c>
      <c r="M869" s="11" t="b">
        <f t="shared" si="81"/>
        <v>0</v>
      </c>
      <c r="N869" s="8">
        <v>45316</v>
      </c>
      <c r="O869" s="8" t="s">
        <v>3873</v>
      </c>
      <c r="P869" s="7"/>
      <c r="Q869" s="7" t="b">
        <f t="shared" si="82"/>
        <v>1</v>
      </c>
      <c r="R869" s="7"/>
      <c r="S869" s="11">
        <f t="shared" si="83"/>
        <v>0</v>
      </c>
      <c r="T869" s="9"/>
    </row>
    <row r="870" spans="1:20" hidden="1" x14ac:dyDescent="0.25">
      <c r="A870" s="7">
        <v>868</v>
      </c>
      <c r="B870" s="7" t="str">
        <f t="shared" si="78"/>
        <v>12053-1328</v>
      </c>
      <c r="C870" s="9" t="s">
        <v>849</v>
      </c>
      <c r="D870" s="9" t="s">
        <v>2721</v>
      </c>
      <c r="E870" s="9" t="s">
        <v>252</v>
      </c>
      <c r="F870" s="7" t="s">
        <v>141</v>
      </c>
      <c r="G870" s="46">
        <v>11.02</v>
      </c>
      <c r="H870" s="11">
        <v>5</v>
      </c>
      <c r="I870" s="11">
        <v>5</v>
      </c>
      <c r="J870" s="11">
        <f>VLOOKUP(B870,'[1]Jan''24 (3)'!$G$4:$T$2414,14,0)</f>
        <v>55.099999999999994</v>
      </c>
      <c r="K870" s="11">
        <f t="shared" si="79"/>
        <v>50.099999999999994</v>
      </c>
      <c r="L870" s="11" t="b">
        <f t="shared" si="80"/>
        <v>0</v>
      </c>
      <c r="M870" s="11" t="b">
        <f t="shared" si="81"/>
        <v>0</v>
      </c>
      <c r="N870" s="8">
        <v>45313</v>
      </c>
      <c r="O870" s="8" t="s">
        <v>3877</v>
      </c>
      <c r="P870" s="7"/>
      <c r="Q870" s="7" t="b">
        <f t="shared" si="82"/>
        <v>1</v>
      </c>
      <c r="R870" s="7"/>
      <c r="S870" s="11">
        <f t="shared" si="83"/>
        <v>0</v>
      </c>
      <c r="T870" s="9"/>
    </row>
    <row r="871" spans="1:20" hidden="1" x14ac:dyDescent="0.25">
      <c r="A871" s="7">
        <v>869</v>
      </c>
      <c r="B871" s="7" t="str">
        <f t="shared" si="78"/>
        <v>12053-0126</v>
      </c>
      <c r="C871" s="9" t="s">
        <v>850</v>
      </c>
      <c r="D871" s="9" t="s">
        <v>2722</v>
      </c>
      <c r="E871" s="9" t="s">
        <v>252</v>
      </c>
      <c r="F871" s="7" t="s">
        <v>141</v>
      </c>
      <c r="G871" s="46">
        <v>9.49</v>
      </c>
      <c r="H871" s="11">
        <v>4</v>
      </c>
      <c r="I871" s="11">
        <f>1+3</f>
        <v>4</v>
      </c>
      <c r="J871" s="11">
        <f>VLOOKUP(B871,'[1]Jan''24 (3)'!$G$4:$T$2414,14,0)</f>
        <v>37.96</v>
      </c>
      <c r="K871" s="11">
        <f t="shared" si="79"/>
        <v>33.96</v>
      </c>
      <c r="L871" s="11" t="b">
        <f t="shared" si="80"/>
        <v>0</v>
      </c>
      <c r="M871" s="11" t="b">
        <f t="shared" si="81"/>
        <v>0</v>
      </c>
      <c r="N871" s="8">
        <v>45316</v>
      </c>
      <c r="O871" s="8" t="s">
        <v>3873</v>
      </c>
      <c r="P871" s="7"/>
      <c r="Q871" s="7" t="b">
        <f t="shared" si="82"/>
        <v>1</v>
      </c>
      <c r="R871" s="7"/>
      <c r="S871" s="11">
        <f t="shared" si="83"/>
        <v>0</v>
      </c>
      <c r="T871" s="9"/>
    </row>
    <row r="872" spans="1:20" hidden="1" x14ac:dyDescent="0.25">
      <c r="A872" s="7">
        <v>870</v>
      </c>
      <c r="B872" s="7" t="str">
        <f t="shared" si="78"/>
        <v>12053-0139</v>
      </c>
      <c r="C872" s="9" t="s">
        <v>851</v>
      </c>
      <c r="D872" s="9" t="s">
        <v>2723</v>
      </c>
      <c r="E872" s="9" t="s">
        <v>252</v>
      </c>
      <c r="F872" s="7" t="s">
        <v>141</v>
      </c>
      <c r="G872" s="46">
        <v>8.1300000000000008</v>
      </c>
      <c r="H872" s="11">
        <v>2</v>
      </c>
      <c r="I872" s="11">
        <v>2</v>
      </c>
      <c r="J872" s="11">
        <f>VLOOKUP(B872,'[1]Jan''24 (3)'!$G$4:$T$2414,14,0)</f>
        <v>16.260000000000002</v>
      </c>
      <c r="K872" s="11">
        <f t="shared" si="79"/>
        <v>14.260000000000002</v>
      </c>
      <c r="L872" s="11" t="b">
        <f t="shared" si="80"/>
        <v>0</v>
      </c>
      <c r="M872" s="11" t="b">
        <f t="shared" si="81"/>
        <v>0</v>
      </c>
      <c r="N872" s="8">
        <v>45314</v>
      </c>
      <c r="O872" s="8" t="s">
        <v>3873</v>
      </c>
      <c r="P872" s="7"/>
      <c r="Q872" s="7" t="b">
        <f t="shared" si="82"/>
        <v>1</v>
      </c>
      <c r="R872" s="7"/>
      <c r="S872" s="11">
        <f t="shared" si="83"/>
        <v>0</v>
      </c>
      <c r="T872" s="9"/>
    </row>
    <row r="873" spans="1:20" hidden="1" x14ac:dyDescent="0.25">
      <c r="A873" s="7">
        <v>871</v>
      </c>
      <c r="B873" s="7" t="str">
        <f t="shared" si="78"/>
        <v>49002-1126</v>
      </c>
      <c r="C873" s="9" t="s">
        <v>852</v>
      </c>
      <c r="D873" s="9" t="s">
        <v>2724</v>
      </c>
      <c r="E873" s="9" t="s">
        <v>252</v>
      </c>
      <c r="F873" s="7" t="s">
        <v>141</v>
      </c>
      <c r="G873" s="46">
        <v>8.31</v>
      </c>
      <c r="H873" s="11">
        <v>12</v>
      </c>
      <c r="I873" s="11">
        <v>12</v>
      </c>
      <c r="J873" s="11">
        <f>VLOOKUP(B873,'[1]Jan''24 (3)'!$G$4:$T$2414,14,0)</f>
        <v>99.72</v>
      </c>
      <c r="K873" s="11">
        <f t="shared" si="79"/>
        <v>87.72</v>
      </c>
      <c r="L873" s="11" t="b">
        <f t="shared" si="80"/>
        <v>0</v>
      </c>
      <c r="M873" s="11" t="b">
        <f t="shared" si="81"/>
        <v>0</v>
      </c>
      <c r="N873" s="8">
        <v>45314</v>
      </c>
      <c r="O873" s="8" t="s">
        <v>3873</v>
      </c>
      <c r="P873" s="7"/>
      <c r="Q873" s="7" t="b">
        <f t="shared" si="82"/>
        <v>1</v>
      </c>
      <c r="R873" s="7"/>
      <c r="S873" s="11">
        <f t="shared" si="83"/>
        <v>0</v>
      </c>
      <c r="T873" s="9"/>
    </row>
    <row r="874" spans="1:20" hidden="1" x14ac:dyDescent="0.25">
      <c r="A874" s="7">
        <v>872</v>
      </c>
      <c r="B874" s="7" t="str">
        <f t="shared" si="78"/>
        <v>46003-0164-458</v>
      </c>
      <c r="C874" s="9" t="s">
        <v>853</v>
      </c>
      <c r="D874" s="9" t="s">
        <v>2725</v>
      </c>
      <c r="E874" s="9" t="s">
        <v>252</v>
      </c>
      <c r="F874" s="7" t="s">
        <v>141</v>
      </c>
      <c r="G874" s="46">
        <v>23.76</v>
      </c>
      <c r="H874" s="11">
        <v>1</v>
      </c>
      <c r="I874" s="11">
        <v>1</v>
      </c>
      <c r="J874" s="11">
        <f>VLOOKUP(B874,'[1]Jan''24 (3)'!$G$4:$T$2414,14,0)</f>
        <v>23.76</v>
      </c>
      <c r="K874" s="11">
        <f t="shared" si="79"/>
        <v>22.76</v>
      </c>
      <c r="L874" s="11" t="b">
        <f t="shared" si="80"/>
        <v>0</v>
      </c>
      <c r="M874" s="11" t="b">
        <f t="shared" si="81"/>
        <v>0</v>
      </c>
      <c r="N874" s="8">
        <v>45315</v>
      </c>
      <c r="O874" s="8" t="s">
        <v>3873</v>
      </c>
      <c r="P874" s="7"/>
      <c r="Q874" s="7" t="b">
        <f t="shared" si="82"/>
        <v>1</v>
      </c>
      <c r="R874" s="7"/>
      <c r="S874" s="11">
        <f t="shared" si="83"/>
        <v>0</v>
      </c>
      <c r="T874" s="9"/>
    </row>
    <row r="875" spans="1:20" hidden="1" x14ac:dyDescent="0.25">
      <c r="A875" s="7">
        <v>873</v>
      </c>
      <c r="B875" s="7" t="str">
        <f t="shared" si="78"/>
        <v>46003-0594-458</v>
      </c>
      <c r="C875" s="9" t="s">
        <v>854</v>
      </c>
      <c r="D875" s="9" t="s">
        <v>2725</v>
      </c>
      <c r="E875" s="9" t="s">
        <v>252</v>
      </c>
      <c r="F875" s="7" t="s">
        <v>141</v>
      </c>
      <c r="G875" s="46">
        <v>16.079999999999998</v>
      </c>
      <c r="H875" s="11">
        <v>1</v>
      </c>
      <c r="I875" s="11">
        <v>1</v>
      </c>
      <c r="J875" s="11">
        <f>VLOOKUP(B875,'[1]Jan''24 (3)'!$G$4:$T$2414,14,0)</f>
        <v>16.079999999999998</v>
      </c>
      <c r="K875" s="11">
        <f t="shared" si="79"/>
        <v>15.079999999999998</v>
      </c>
      <c r="L875" s="11" t="b">
        <f t="shared" si="80"/>
        <v>0</v>
      </c>
      <c r="M875" s="11" t="b">
        <f t="shared" si="81"/>
        <v>0</v>
      </c>
      <c r="N875" s="8">
        <v>45315</v>
      </c>
      <c r="O875" s="8" t="s">
        <v>3873</v>
      </c>
      <c r="P875" s="7"/>
      <c r="Q875" s="7" t="b">
        <f t="shared" si="82"/>
        <v>1</v>
      </c>
      <c r="R875" s="7"/>
      <c r="S875" s="11">
        <f t="shared" si="83"/>
        <v>0</v>
      </c>
      <c r="T875" s="9"/>
    </row>
    <row r="876" spans="1:20" hidden="1" x14ac:dyDescent="0.25">
      <c r="A876" s="7">
        <v>874</v>
      </c>
      <c r="B876" s="7" t="str">
        <f t="shared" si="78"/>
        <v>92139-3703</v>
      </c>
      <c r="C876" s="9" t="s">
        <v>855</v>
      </c>
      <c r="D876" s="9" t="s">
        <v>2637</v>
      </c>
      <c r="E876" s="9" t="s">
        <v>252</v>
      </c>
      <c r="F876" s="7" t="s">
        <v>141</v>
      </c>
      <c r="G876" s="46">
        <v>5.3</v>
      </c>
      <c r="H876" s="11">
        <v>4</v>
      </c>
      <c r="I876" s="11">
        <v>4</v>
      </c>
      <c r="J876" s="11">
        <f>VLOOKUP(B876,'[1]Jan''24 (3)'!$G$4:$T$2414,14,0)</f>
        <v>21.2</v>
      </c>
      <c r="K876" s="11">
        <f t="shared" si="79"/>
        <v>17.2</v>
      </c>
      <c r="L876" s="11" t="b">
        <f t="shared" si="80"/>
        <v>0</v>
      </c>
      <c r="M876" s="11" t="b">
        <f t="shared" si="81"/>
        <v>0</v>
      </c>
      <c r="N876" s="8">
        <v>45316</v>
      </c>
      <c r="O876" s="8" t="s">
        <v>3873</v>
      </c>
      <c r="P876" s="7"/>
      <c r="Q876" s="7" t="b">
        <f t="shared" si="82"/>
        <v>1</v>
      </c>
      <c r="R876" s="7"/>
      <c r="S876" s="11">
        <f t="shared" si="83"/>
        <v>0</v>
      </c>
      <c r="T876" s="9"/>
    </row>
    <row r="877" spans="1:20" hidden="1" x14ac:dyDescent="0.25">
      <c r="A877" s="7">
        <v>875</v>
      </c>
      <c r="B877" s="7" t="str">
        <f t="shared" si="78"/>
        <v>13095-0093</v>
      </c>
      <c r="C877" s="9" t="s">
        <v>856</v>
      </c>
      <c r="D877" s="9" t="s">
        <v>2726</v>
      </c>
      <c r="E877" s="9" t="s">
        <v>252</v>
      </c>
      <c r="F877" s="7" t="s">
        <v>141</v>
      </c>
      <c r="G877" s="46">
        <v>22.813928571428573</v>
      </c>
      <c r="H877" s="11">
        <v>4</v>
      </c>
      <c r="I877" s="11">
        <f>1+3</f>
        <v>4</v>
      </c>
      <c r="J877" s="11">
        <f>VLOOKUP(B877,'[1]Jan''24 (3)'!$G$4:$T$2414,14,0)</f>
        <v>91.255714285714291</v>
      </c>
      <c r="K877" s="11">
        <f t="shared" si="79"/>
        <v>87.255714285714291</v>
      </c>
      <c r="L877" s="11" t="b">
        <f t="shared" si="80"/>
        <v>0</v>
      </c>
      <c r="M877" s="11" t="b">
        <f t="shared" si="81"/>
        <v>0</v>
      </c>
      <c r="N877" s="8">
        <v>45317</v>
      </c>
      <c r="O877" s="8" t="s">
        <v>3873</v>
      </c>
      <c r="P877" s="7"/>
      <c r="Q877" s="7" t="b">
        <f t="shared" si="82"/>
        <v>1</v>
      </c>
      <c r="R877" s="7"/>
      <c r="S877" s="11">
        <f t="shared" si="83"/>
        <v>0</v>
      </c>
      <c r="T877" s="9"/>
    </row>
    <row r="878" spans="1:20" hidden="1" x14ac:dyDescent="0.25">
      <c r="A878" s="7">
        <v>876</v>
      </c>
      <c r="B878" s="7" t="str">
        <f t="shared" si="78"/>
        <v>13087-0558</v>
      </c>
      <c r="C878" s="9" t="s">
        <v>857</v>
      </c>
      <c r="D878" s="9" t="s">
        <v>2727</v>
      </c>
      <c r="E878" s="9" t="s">
        <v>252</v>
      </c>
      <c r="F878" s="7" t="s">
        <v>141</v>
      </c>
      <c r="G878" s="46">
        <v>12.782678571428571</v>
      </c>
      <c r="H878" s="11">
        <v>2</v>
      </c>
      <c r="I878" s="11">
        <v>2</v>
      </c>
      <c r="J878" s="11">
        <f>VLOOKUP(B878,'[1]Jan''24 (3)'!$G$4:$T$2414,14,0)</f>
        <v>25.565357142857142</v>
      </c>
      <c r="K878" s="11">
        <f t="shared" si="79"/>
        <v>23.565357142857142</v>
      </c>
      <c r="L878" s="11" t="b">
        <f t="shared" si="80"/>
        <v>0</v>
      </c>
      <c r="M878" s="11" t="b">
        <f t="shared" si="81"/>
        <v>0</v>
      </c>
      <c r="N878" s="8">
        <v>45317</v>
      </c>
      <c r="O878" s="8" t="s">
        <v>3873</v>
      </c>
      <c r="P878" s="7"/>
      <c r="Q878" s="7" t="b">
        <f t="shared" si="82"/>
        <v>1</v>
      </c>
      <c r="R878" s="7"/>
      <c r="S878" s="11">
        <f t="shared" si="83"/>
        <v>0</v>
      </c>
      <c r="T878" s="9"/>
    </row>
    <row r="879" spans="1:20" hidden="1" x14ac:dyDescent="0.25">
      <c r="A879" s="7">
        <v>877</v>
      </c>
      <c r="B879" s="7" t="str">
        <f t="shared" si="78"/>
        <v>13087-1161</v>
      </c>
      <c r="C879" s="9" t="s">
        <v>858</v>
      </c>
      <c r="D879" s="9" t="s">
        <v>2727</v>
      </c>
      <c r="E879" s="9" t="s">
        <v>252</v>
      </c>
      <c r="F879" s="7" t="s">
        <v>141</v>
      </c>
      <c r="G879" s="46">
        <v>9.125571428571428</v>
      </c>
      <c r="H879" s="11">
        <v>2</v>
      </c>
      <c r="I879" s="11">
        <f>1+1</f>
        <v>2</v>
      </c>
      <c r="J879" s="11">
        <f>VLOOKUP(B879,'[1]Jan''24 (3)'!$G$4:$T$2414,14,0)</f>
        <v>18.251142857142856</v>
      </c>
      <c r="K879" s="11">
        <f t="shared" si="79"/>
        <v>16.251142857142856</v>
      </c>
      <c r="L879" s="11" t="b">
        <f t="shared" si="80"/>
        <v>0</v>
      </c>
      <c r="M879" s="11" t="b">
        <f t="shared" si="81"/>
        <v>0</v>
      </c>
      <c r="N879" s="8">
        <v>45316</v>
      </c>
      <c r="O879" s="8" t="s">
        <v>3877</v>
      </c>
      <c r="P879" s="7"/>
      <c r="Q879" s="7" t="b">
        <f t="shared" si="82"/>
        <v>1</v>
      </c>
      <c r="R879" s="7"/>
      <c r="S879" s="11">
        <f t="shared" si="83"/>
        <v>0</v>
      </c>
      <c r="T879" s="9"/>
    </row>
    <row r="880" spans="1:20" hidden="1" x14ac:dyDescent="0.25">
      <c r="A880" s="7">
        <v>878</v>
      </c>
      <c r="B880" s="7" t="str">
        <f t="shared" si="78"/>
        <v>42034-3711</v>
      </c>
      <c r="C880" s="9" t="s">
        <v>859</v>
      </c>
      <c r="D880" s="9" t="s">
        <v>2728</v>
      </c>
      <c r="E880" s="9" t="s">
        <v>252</v>
      </c>
      <c r="F880" s="7" t="s">
        <v>141</v>
      </c>
      <c r="G880" s="46">
        <v>10.65</v>
      </c>
      <c r="H880" s="11">
        <v>2</v>
      </c>
      <c r="I880" s="11">
        <v>2</v>
      </c>
      <c r="J880" s="11">
        <f>VLOOKUP(B880,'[1]Jan''24 (3)'!$G$4:$T$2414,14,0)</f>
        <v>21.3</v>
      </c>
      <c r="K880" s="11">
        <f t="shared" si="79"/>
        <v>19.3</v>
      </c>
      <c r="L880" s="11" t="b">
        <f t="shared" si="80"/>
        <v>0</v>
      </c>
      <c r="M880" s="11" t="b">
        <f t="shared" si="81"/>
        <v>0</v>
      </c>
      <c r="N880" s="8">
        <v>45314</v>
      </c>
      <c r="O880" s="8" t="s">
        <v>3877</v>
      </c>
      <c r="P880" s="7"/>
      <c r="Q880" s="7" t="b">
        <f t="shared" si="82"/>
        <v>1</v>
      </c>
      <c r="R880" s="7"/>
      <c r="S880" s="11">
        <f t="shared" si="83"/>
        <v>0</v>
      </c>
      <c r="T880" s="9"/>
    </row>
    <row r="881" spans="1:20" hidden="1" x14ac:dyDescent="0.25">
      <c r="A881" s="7">
        <v>879</v>
      </c>
      <c r="B881" s="7" t="str">
        <f t="shared" si="78"/>
        <v>59255-3729</v>
      </c>
      <c r="C881" s="9" t="s">
        <v>860</v>
      </c>
      <c r="D881" s="9" t="s">
        <v>2728</v>
      </c>
      <c r="E881" s="9" t="s">
        <v>252</v>
      </c>
      <c r="F881" s="7" t="s">
        <v>141</v>
      </c>
      <c r="G881" s="46">
        <v>267.92</v>
      </c>
      <c r="H881" s="11">
        <v>2</v>
      </c>
      <c r="I881" s="11">
        <v>2</v>
      </c>
      <c r="J881" s="11">
        <f>VLOOKUP(B881,'[1]Jan''24 (3)'!$G$4:$T$2414,14,0)</f>
        <v>535.84</v>
      </c>
      <c r="K881" s="11">
        <f t="shared" si="79"/>
        <v>533.84</v>
      </c>
      <c r="L881" s="11" t="b">
        <f t="shared" si="80"/>
        <v>0</v>
      </c>
      <c r="M881" s="11" t="b">
        <f t="shared" si="81"/>
        <v>0</v>
      </c>
      <c r="N881" s="8">
        <v>45313</v>
      </c>
      <c r="O881" s="8" t="s">
        <v>3877</v>
      </c>
      <c r="P881" s="7"/>
      <c r="Q881" s="7" t="b">
        <f t="shared" si="82"/>
        <v>1</v>
      </c>
      <c r="R881" s="7"/>
      <c r="S881" s="11">
        <f t="shared" si="83"/>
        <v>0</v>
      </c>
      <c r="T881" s="9"/>
    </row>
    <row r="882" spans="1:20" hidden="1" x14ac:dyDescent="0.25">
      <c r="A882" s="7">
        <v>880</v>
      </c>
      <c r="B882" s="7" t="str">
        <f t="shared" si="78"/>
        <v>23025-0313</v>
      </c>
      <c r="C882" s="9" t="s">
        <v>861</v>
      </c>
      <c r="D882" s="9" t="s">
        <v>2729</v>
      </c>
      <c r="E882" s="9" t="s">
        <v>252</v>
      </c>
      <c r="F882" s="7" t="s">
        <v>141</v>
      </c>
      <c r="G882" s="46">
        <v>11.922857142857143</v>
      </c>
      <c r="H882" s="11">
        <v>2</v>
      </c>
      <c r="I882" s="11">
        <v>2</v>
      </c>
      <c r="J882" s="11">
        <f>VLOOKUP(B882,'[1]Jan''24 (3)'!$G$4:$T$2414,14,0)</f>
        <v>23.845714285714287</v>
      </c>
      <c r="K882" s="11">
        <f t="shared" si="79"/>
        <v>21.845714285714287</v>
      </c>
      <c r="L882" s="11" t="b">
        <f t="shared" si="80"/>
        <v>0</v>
      </c>
      <c r="M882" s="11" t="b">
        <f t="shared" si="81"/>
        <v>0</v>
      </c>
      <c r="N882" s="8">
        <v>45317</v>
      </c>
      <c r="O882" s="8" t="s">
        <v>3873</v>
      </c>
      <c r="P882" s="7"/>
      <c r="Q882" s="7" t="b">
        <f t="shared" si="82"/>
        <v>1</v>
      </c>
      <c r="R882" s="7"/>
      <c r="S882" s="11">
        <f t="shared" si="83"/>
        <v>0</v>
      </c>
      <c r="T882" s="9"/>
    </row>
    <row r="883" spans="1:20" hidden="1" x14ac:dyDescent="0.25">
      <c r="A883" s="7">
        <v>881</v>
      </c>
      <c r="B883" s="7" t="str">
        <f t="shared" si="78"/>
        <v>23025-0350</v>
      </c>
      <c r="C883" s="9" t="s">
        <v>862</v>
      </c>
      <c r="D883" s="9" t="s">
        <v>2729</v>
      </c>
      <c r="E883" s="9" t="s">
        <v>252</v>
      </c>
      <c r="F883" s="7" t="s">
        <v>141</v>
      </c>
      <c r="G883" s="46">
        <v>25.2</v>
      </c>
      <c r="H883" s="11">
        <v>10</v>
      </c>
      <c r="I883" s="11">
        <f>2+8</f>
        <v>10</v>
      </c>
      <c r="J883" s="11">
        <f>VLOOKUP(B883,'[1]Jan''24 (3)'!$G$4:$T$2414,14,0)</f>
        <v>252</v>
      </c>
      <c r="K883" s="11">
        <f t="shared" si="79"/>
        <v>242</v>
      </c>
      <c r="L883" s="11" t="b">
        <f t="shared" si="80"/>
        <v>0</v>
      </c>
      <c r="M883" s="11" t="b">
        <f t="shared" si="81"/>
        <v>0</v>
      </c>
      <c r="N883" s="8">
        <v>45317</v>
      </c>
      <c r="O883" s="8" t="s">
        <v>3873</v>
      </c>
      <c r="P883" s="7"/>
      <c r="Q883" s="7" t="b">
        <f t="shared" si="82"/>
        <v>1</v>
      </c>
      <c r="R883" s="7"/>
      <c r="S883" s="11">
        <f t="shared" si="83"/>
        <v>0</v>
      </c>
      <c r="T883" s="9"/>
    </row>
    <row r="884" spans="1:20" hidden="1" x14ac:dyDescent="0.25">
      <c r="A884" s="7">
        <v>882</v>
      </c>
      <c r="B884" s="7" t="str">
        <f t="shared" si="78"/>
        <v>23037-0119</v>
      </c>
      <c r="C884" s="9" t="s">
        <v>863</v>
      </c>
      <c r="D884" s="9" t="s">
        <v>2730</v>
      </c>
      <c r="E884" s="9" t="s">
        <v>252</v>
      </c>
      <c r="F884" s="7" t="s">
        <v>141</v>
      </c>
      <c r="G884" s="46">
        <v>10.84</v>
      </c>
      <c r="H884" s="11">
        <v>1</v>
      </c>
      <c r="I884" s="11">
        <v>1</v>
      </c>
      <c r="J884" s="11">
        <f>VLOOKUP(B884,'[1]Jan''24 (3)'!$G$4:$T$2414,14,0)</f>
        <v>10.84</v>
      </c>
      <c r="K884" s="11">
        <f t="shared" si="79"/>
        <v>9.84</v>
      </c>
      <c r="L884" s="11" t="b">
        <f t="shared" si="80"/>
        <v>0</v>
      </c>
      <c r="M884" s="11" t="b">
        <f t="shared" si="81"/>
        <v>0</v>
      </c>
      <c r="N884" s="8">
        <v>45317</v>
      </c>
      <c r="O884" s="8" t="s">
        <v>3873</v>
      </c>
      <c r="P884" s="7"/>
      <c r="Q884" s="7" t="b">
        <f t="shared" si="82"/>
        <v>1</v>
      </c>
      <c r="R884" s="7"/>
      <c r="S884" s="11">
        <f t="shared" si="83"/>
        <v>0</v>
      </c>
      <c r="T884" s="9"/>
    </row>
    <row r="885" spans="1:20" hidden="1" x14ac:dyDescent="0.25">
      <c r="A885" s="7">
        <v>883</v>
      </c>
      <c r="B885" s="7" t="str">
        <f t="shared" si="78"/>
        <v>23037-0120</v>
      </c>
      <c r="C885" s="9" t="s">
        <v>864</v>
      </c>
      <c r="D885" s="9" t="s">
        <v>2730</v>
      </c>
      <c r="E885" s="9" t="s">
        <v>252</v>
      </c>
      <c r="F885" s="7" t="s">
        <v>141</v>
      </c>
      <c r="G885" s="46">
        <v>10.84</v>
      </c>
      <c r="H885" s="11">
        <v>1</v>
      </c>
      <c r="I885" s="11">
        <v>1</v>
      </c>
      <c r="J885" s="11">
        <f>VLOOKUP(B885,'[1]Jan''24 (3)'!$G$4:$T$2414,14,0)</f>
        <v>10.84</v>
      </c>
      <c r="K885" s="11">
        <f t="shared" si="79"/>
        <v>9.84</v>
      </c>
      <c r="L885" s="11" t="b">
        <f t="shared" si="80"/>
        <v>0</v>
      </c>
      <c r="M885" s="11" t="b">
        <f t="shared" si="81"/>
        <v>0</v>
      </c>
      <c r="N885" s="8">
        <v>45321</v>
      </c>
      <c r="O885" s="8" t="s">
        <v>3877</v>
      </c>
      <c r="P885" s="7"/>
      <c r="Q885" s="7" t="b">
        <f t="shared" si="82"/>
        <v>1</v>
      </c>
      <c r="R885" s="7"/>
      <c r="S885" s="11">
        <f t="shared" si="83"/>
        <v>0</v>
      </c>
      <c r="T885" s="9"/>
    </row>
    <row r="886" spans="1:20" hidden="1" x14ac:dyDescent="0.25">
      <c r="A886" s="7">
        <v>884</v>
      </c>
      <c r="B886" s="7" t="str">
        <f t="shared" si="78"/>
        <v>92180-1050</v>
      </c>
      <c r="C886" s="9" t="s">
        <v>865</v>
      </c>
      <c r="D886" s="9" t="s">
        <v>2731</v>
      </c>
      <c r="E886" s="9" t="s">
        <v>252</v>
      </c>
      <c r="F886" s="7" t="s">
        <v>141</v>
      </c>
      <c r="G886" s="46">
        <v>3.73</v>
      </c>
      <c r="H886" s="11">
        <v>1</v>
      </c>
      <c r="I886" s="11">
        <v>1</v>
      </c>
      <c r="J886" s="11">
        <f>VLOOKUP(B886,'[1]Jan''24 (3)'!$G$4:$T$2414,14,0)</f>
        <v>3.73</v>
      </c>
      <c r="K886" s="11">
        <f t="shared" si="79"/>
        <v>2.73</v>
      </c>
      <c r="L886" s="11" t="b">
        <f t="shared" si="80"/>
        <v>0</v>
      </c>
      <c r="M886" s="11" t="b">
        <f t="shared" si="81"/>
        <v>0</v>
      </c>
      <c r="N886" s="8">
        <v>45316</v>
      </c>
      <c r="O886" s="8" t="s">
        <v>3873</v>
      </c>
      <c r="P886" s="7"/>
      <c r="Q886" s="7" t="b">
        <f t="shared" si="82"/>
        <v>1</v>
      </c>
      <c r="R886" s="7"/>
      <c r="S886" s="11">
        <f t="shared" si="83"/>
        <v>0</v>
      </c>
      <c r="T886" s="9"/>
    </row>
    <row r="887" spans="1:20" hidden="1" x14ac:dyDescent="0.25">
      <c r="A887" s="7">
        <v>885</v>
      </c>
      <c r="B887" s="7" t="str">
        <f t="shared" si="78"/>
        <v>92180-1054</v>
      </c>
      <c r="C887" s="9" t="s">
        <v>866</v>
      </c>
      <c r="D887" s="9" t="s">
        <v>2732</v>
      </c>
      <c r="E887" s="9" t="s">
        <v>252</v>
      </c>
      <c r="F887" s="7" t="s">
        <v>141</v>
      </c>
      <c r="G887" s="46">
        <v>3.73</v>
      </c>
      <c r="H887" s="11">
        <v>1</v>
      </c>
      <c r="I887" s="11">
        <v>1</v>
      </c>
      <c r="J887" s="11">
        <f>VLOOKUP(B887,'[1]Jan''24 (3)'!$G$4:$T$2414,14,0)</f>
        <v>3.73</v>
      </c>
      <c r="K887" s="11">
        <f t="shared" si="79"/>
        <v>2.73</v>
      </c>
      <c r="L887" s="11" t="b">
        <f t="shared" si="80"/>
        <v>0</v>
      </c>
      <c r="M887" s="11" t="b">
        <f t="shared" si="81"/>
        <v>0</v>
      </c>
      <c r="N887" s="8">
        <v>45316</v>
      </c>
      <c r="O887" s="8" t="s">
        <v>3873</v>
      </c>
      <c r="P887" s="7"/>
      <c r="Q887" s="7" t="b">
        <f t="shared" si="82"/>
        <v>1</v>
      </c>
      <c r="R887" s="7"/>
      <c r="S887" s="11">
        <f t="shared" si="83"/>
        <v>0</v>
      </c>
      <c r="T887" s="9"/>
    </row>
    <row r="888" spans="1:20" hidden="1" x14ac:dyDescent="0.25">
      <c r="A888" s="7">
        <v>886</v>
      </c>
      <c r="B888" s="7" t="str">
        <f t="shared" si="78"/>
        <v>92180-1052</v>
      </c>
      <c r="C888" s="9" t="s">
        <v>867</v>
      </c>
      <c r="D888" s="9" t="s">
        <v>2733</v>
      </c>
      <c r="E888" s="9" t="s">
        <v>252</v>
      </c>
      <c r="F888" s="7" t="s">
        <v>141</v>
      </c>
      <c r="G888" s="46">
        <v>3.73</v>
      </c>
      <c r="H888" s="11">
        <v>1</v>
      </c>
      <c r="I888" s="11">
        <v>1</v>
      </c>
      <c r="J888" s="11">
        <f>VLOOKUP(B888,'[1]Jan''24 (3)'!$G$4:$T$2414,14,0)</f>
        <v>3.73</v>
      </c>
      <c r="K888" s="11">
        <f t="shared" si="79"/>
        <v>2.73</v>
      </c>
      <c r="L888" s="11" t="b">
        <f t="shared" si="80"/>
        <v>0</v>
      </c>
      <c r="M888" s="11" t="b">
        <f t="shared" si="81"/>
        <v>0</v>
      </c>
      <c r="N888" s="8">
        <v>45316</v>
      </c>
      <c r="O888" s="8" t="s">
        <v>3873</v>
      </c>
      <c r="P888" s="7"/>
      <c r="Q888" s="7" t="b">
        <f t="shared" si="82"/>
        <v>1</v>
      </c>
      <c r="R888" s="7"/>
      <c r="S888" s="11">
        <f t="shared" si="83"/>
        <v>0</v>
      </c>
      <c r="T888" s="9"/>
    </row>
    <row r="889" spans="1:20" hidden="1" x14ac:dyDescent="0.25">
      <c r="A889" s="7">
        <v>887</v>
      </c>
      <c r="B889" s="7" t="str">
        <f t="shared" si="78"/>
        <v>23037-0156</v>
      </c>
      <c r="C889" s="9" t="s">
        <v>868</v>
      </c>
      <c r="D889" s="9" t="s">
        <v>2730</v>
      </c>
      <c r="E889" s="9" t="s">
        <v>252</v>
      </c>
      <c r="F889" s="7" t="s">
        <v>141</v>
      </c>
      <c r="G889" s="46">
        <v>9.86</v>
      </c>
      <c r="H889" s="11">
        <v>17</v>
      </c>
      <c r="I889" s="11">
        <f>16+1</f>
        <v>17</v>
      </c>
      <c r="J889" s="11">
        <f>VLOOKUP(B889,'[1]Jan''24 (3)'!$G$4:$T$2414,14,0)</f>
        <v>167.62</v>
      </c>
      <c r="K889" s="11">
        <f t="shared" si="79"/>
        <v>150.62</v>
      </c>
      <c r="L889" s="11" t="b">
        <f t="shared" si="80"/>
        <v>0</v>
      </c>
      <c r="M889" s="11" t="b">
        <f t="shared" si="81"/>
        <v>0</v>
      </c>
      <c r="N889" s="8">
        <v>45313</v>
      </c>
      <c r="O889" s="8" t="s">
        <v>3877</v>
      </c>
      <c r="P889" s="7"/>
      <c r="Q889" s="7" t="b">
        <f t="shared" si="82"/>
        <v>1</v>
      </c>
      <c r="R889" s="7"/>
      <c r="S889" s="11">
        <f t="shared" si="83"/>
        <v>0</v>
      </c>
      <c r="T889" s="9"/>
    </row>
    <row r="890" spans="1:20" hidden="1" x14ac:dyDescent="0.25">
      <c r="A890" s="7">
        <v>888</v>
      </c>
      <c r="B890" s="7" t="str">
        <f t="shared" si="78"/>
        <v>23037-0121</v>
      </c>
      <c r="C890" s="9" t="s">
        <v>869</v>
      </c>
      <c r="D890" s="9" t="s">
        <v>2734</v>
      </c>
      <c r="E890" s="9" t="s">
        <v>252</v>
      </c>
      <c r="F890" s="7" t="s">
        <v>141</v>
      </c>
      <c r="G890" s="46">
        <v>10.84</v>
      </c>
      <c r="H890" s="11">
        <v>3</v>
      </c>
      <c r="I890" s="11">
        <f>1+1+1</f>
        <v>3</v>
      </c>
      <c r="J890" s="11">
        <f>VLOOKUP(B890,'[1]Jan''24 (3)'!$G$4:$T$2414,14,0)</f>
        <v>32.519999999999996</v>
      </c>
      <c r="K890" s="11">
        <f t="shared" si="79"/>
        <v>29.519999999999996</v>
      </c>
      <c r="L890" s="11" t="b">
        <f t="shared" si="80"/>
        <v>0</v>
      </c>
      <c r="M890" s="11" t="b">
        <f t="shared" si="81"/>
        <v>0</v>
      </c>
      <c r="N890" s="8">
        <v>45313</v>
      </c>
      <c r="O890" s="8" t="s">
        <v>3877</v>
      </c>
      <c r="P890" s="7"/>
      <c r="Q890" s="7" t="b">
        <f t="shared" si="82"/>
        <v>1</v>
      </c>
      <c r="R890" s="7"/>
      <c r="S890" s="11">
        <f t="shared" si="83"/>
        <v>0</v>
      </c>
      <c r="T890" s="9"/>
    </row>
    <row r="891" spans="1:20" hidden="1" x14ac:dyDescent="0.25">
      <c r="A891" s="7">
        <v>889</v>
      </c>
      <c r="B891" s="7" t="str">
        <f t="shared" si="78"/>
        <v>23040-0127</v>
      </c>
      <c r="C891" s="9" t="s">
        <v>870</v>
      </c>
      <c r="D891" s="9" t="s">
        <v>2735</v>
      </c>
      <c r="E891" s="9" t="s">
        <v>252</v>
      </c>
      <c r="F891" s="7" t="s">
        <v>141</v>
      </c>
      <c r="G891" s="46">
        <v>11.120357142857143</v>
      </c>
      <c r="H891" s="11">
        <v>9</v>
      </c>
      <c r="I891" s="11">
        <v>9</v>
      </c>
      <c r="J891" s="11">
        <f>VLOOKUP(B891,'[1]Jan''24 (3)'!$G$4:$T$2414,14,0)</f>
        <v>100.08321428571429</v>
      </c>
      <c r="K891" s="11">
        <f t="shared" si="79"/>
        <v>91.083214285714291</v>
      </c>
      <c r="L891" s="11" t="b">
        <f t="shared" si="80"/>
        <v>0</v>
      </c>
      <c r="M891" s="11" t="b">
        <f t="shared" si="81"/>
        <v>0</v>
      </c>
      <c r="N891" s="8">
        <v>45313</v>
      </c>
      <c r="O891" s="8" t="s">
        <v>3877</v>
      </c>
      <c r="P891" s="7"/>
      <c r="Q891" s="7" t="b">
        <f t="shared" si="82"/>
        <v>1</v>
      </c>
      <c r="R891" s="7"/>
      <c r="S891" s="11">
        <f t="shared" si="83"/>
        <v>0</v>
      </c>
      <c r="T891" s="9"/>
    </row>
    <row r="892" spans="1:20" hidden="1" x14ac:dyDescent="0.25">
      <c r="A892" s="7">
        <v>890</v>
      </c>
      <c r="B892" s="7" t="str">
        <f t="shared" si="78"/>
        <v>23040-0128</v>
      </c>
      <c r="C892" s="9" t="s">
        <v>871</v>
      </c>
      <c r="D892" s="9" t="s">
        <v>2736</v>
      </c>
      <c r="E892" s="9" t="s">
        <v>252</v>
      </c>
      <c r="F892" s="7" t="s">
        <v>141</v>
      </c>
      <c r="G892" s="46">
        <v>11.120357142857143</v>
      </c>
      <c r="H892" s="11">
        <v>7</v>
      </c>
      <c r="I892" s="11">
        <v>7</v>
      </c>
      <c r="J892" s="11">
        <f>VLOOKUP(B892,'[1]Jan''24 (3)'!$G$4:$T$2414,14,0)</f>
        <v>77.842500000000001</v>
      </c>
      <c r="K892" s="11">
        <f t="shared" si="79"/>
        <v>70.842500000000001</v>
      </c>
      <c r="L892" s="11" t="b">
        <f t="shared" si="80"/>
        <v>0</v>
      </c>
      <c r="M892" s="11" t="b">
        <f t="shared" si="81"/>
        <v>0</v>
      </c>
      <c r="N892" s="8">
        <v>45313</v>
      </c>
      <c r="O892" s="8" t="s">
        <v>3877</v>
      </c>
      <c r="P892" s="7"/>
      <c r="Q892" s="7" t="b">
        <f t="shared" si="82"/>
        <v>1</v>
      </c>
      <c r="R892" s="7"/>
      <c r="S892" s="11">
        <f t="shared" si="83"/>
        <v>0</v>
      </c>
      <c r="T892" s="9"/>
    </row>
    <row r="893" spans="1:20" hidden="1" x14ac:dyDescent="0.25">
      <c r="A893" s="7">
        <v>891</v>
      </c>
      <c r="B893" s="7" t="str">
        <f t="shared" si="78"/>
        <v>41025-0119</v>
      </c>
      <c r="C893" s="9" t="s">
        <v>872</v>
      </c>
      <c r="D893" s="9" t="s">
        <v>2737</v>
      </c>
      <c r="E893" s="9" t="s">
        <v>252</v>
      </c>
      <c r="F893" s="7" t="s">
        <v>141</v>
      </c>
      <c r="G893" s="46">
        <v>18.457499999999996</v>
      </c>
      <c r="H893" s="11">
        <v>3</v>
      </c>
      <c r="I893" s="11">
        <v>3</v>
      </c>
      <c r="J893" s="11">
        <f>VLOOKUP(B893,'[1]Jan''24 (3)'!$G$4:$T$2414,14,0)</f>
        <v>55.372499999999988</v>
      </c>
      <c r="K893" s="11">
        <f t="shared" si="79"/>
        <v>52.372499999999988</v>
      </c>
      <c r="L893" s="11" t="b">
        <f t="shared" si="80"/>
        <v>0</v>
      </c>
      <c r="M893" s="11" t="b">
        <f t="shared" si="81"/>
        <v>0</v>
      </c>
      <c r="N893" s="8">
        <v>45316</v>
      </c>
      <c r="O893" s="8" t="s">
        <v>3877</v>
      </c>
      <c r="P893" s="7"/>
      <c r="Q893" s="7" t="b">
        <f t="shared" si="82"/>
        <v>1</v>
      </c>
      <c r="R893" s="7"/>
      <c r="S893" s="11">
        <f t="shared" si="83"/>
        <v>0</v>
      </c>
      <c r="T893" s="9"/>
    </row>
    <row r="894" spans="1:20" hidden="1" x14ac:dyDescent="0.25">
      <c r="A894" s="7">
        <v>892</v>
      </c>
      <c r="B894" s="7" t="str">
        <f t="shared" si="78"/>
        <v>23037-0248</v>
      </c>
      <c r="C894" s="9" t="s">
        <v>873</v>
      </c>
      <c r="D894" s="9" t="s">
        <v>2738</v>
      </c>
      <c r="E894" s="9" t="s">
        <v>252</v>
      </c>
      <c r="F894" s="7" t="s">
        <v>141</v>
      </c>
      <c r="G894" s="46">
        <v>9.423642857142859</v>
      </c>
      <c r="H894" s="11">
        <v>3</v>
      </c>
      <c r="I894" s="11">
        <v>3</v>
      </c>
      <c r="J894" s="11">
        <f>VLOOKUP(B894,'[1]Jan''24 (3)'!$G$4:$T$2414,14,0)</f>
        <v>28.270928571428577</v>
      </c>
      <c r="K894" s="11">
        <f t="shared" si="79"/>
        <v>25.270928571428577</v>
      </c>
      <c r="L894" s="11" t="b">
        <f t="shared" si="80"/>
        <v>0</v>
      </c>
      <c r="M894" s="11" t="b">
        <f t="shared" si="81"/>
        <v>0</v>
      </c>
      <c r="N894" s="8">
        <v>45315</v>
      </c>
      <c r="O894" s="8" t="s">
        <v>3873</v>
      </c>
      <c r="P894" s="7"/>
      <c r="Q894" s="7" t="b">
        <f t="shared" si="82"/>
        <v>1</v>
      </c>
      <c r="R894" s="7"/>
      <c r="S894" s="11">
        <f t="shared" si="83"/>
        <v>0</v>
      </c>
      <c r="T894" s="9"/>
    </row>
    <row r="895" spans="1:20" hidden="1" x14ac:dyDescent="0.25">
      <c r="A895" s="7">
        <v>893</v>
      </c>
      <c r="B895" s="7" t="str">
        <f t="shared" si="78"/>
        <v>23007-0174</v>
      </c>
      <c r="C895" s="9" t="s">
        <v>874</v>
      </c>
      <c r="D895" s="9" t="s">
        <v>2739</v>
      </c>
      <c r="E895" s="9" t="s">
        <v>252</v>
      </c>
      <c r="F895" s="7" t="s">
        <v>141</v>
      </c>
      <c r="G895" s="46">
        <v>75.297428571428568</v>
      </c>
      <c r="H895" s="11">
        <v>3</v>
      </c>
      <c r="I895" s="11">
        <v>3</v>
      </c>
      <c r="J895" s="11">
        <f>VLOOKUP(B895,'[1]Jan''24 (3)'!$G$4:$T$2414,14,0)</f>
        <v>225.89228571428572</v>
      </c>
      <c r="K895" s="11">
        <f t="shared" si="79"/>
        <v>222.89228571428572</v>
      </c>
      <c r="L895" s="11" t="b">
        <f t="shared" si="80"/>
        <v>0</v>
      </c>
      <c r="M895" s="11" t="b">
        <f t="shared" si="81"/>
        <v>0</v>
      </c>
      <c r="N895" s="8">
        <v>45313</v>
      </c>
      <c r="O895" s="8" t="s">
        <v>3877</v>
      </c>
      <c r="P895" s="7"/>
      <c r="Q895" s="7" t="b">
        <f t="shared" si="82"/>
        <v>1</v>
      </c>
      <c r="R895" s="7"/>
      <c r="S895" s="11">
        <f t="shared" si="83"/>
        <v>0</v>
      </c>
      <c r="T895" s="9"/>
    </row>
    <row r="896" spans="1:20" hidden="1" x14ac:dyDescent="0.25">
      <c r="A896" s="7">
        <v>894</v>
      </c>
      <c r="B896" s="7" t="str">
        <f t="shared" si="78"/>
        <v>23007-0110</v>
      </c>
      <c r="C896" s="9" t="s">
        <v>875</v>
      </c>
      <c r="D896" s="9" t="s">
        <v>2740</v>
      </c>
      <c r="E896" s="9" t="s">
        <v>252</v>
      </c>
      <c r="F896" s="7" t="s">
        <v>141</v>
      </c>
      <c r="G896" s="46">
        <v>42.48</v>
      </c>
      <c r="H896" s="11">
        <v>5</v>
      </c>
      <c r="I896" s="11">
        <f>4+1</f>
        <v>5</v>
      </c>
      <c r="J896" s="11">
        <f>VLOOKUP(B896,'[1]Jan''24 (3)'!$G$4:$T$2414,14,0)</f>
        <v>212.39999999999998</v>
      </c>
      <c r="K896" s="11">
        <f t="shared" si="79"/>
        <v>207.39999999999998</v>
      </c>
      <c r="L896" s="11" t="b">
        <f t="shared" si="80"/>
        <v>0</v>
      </c>
      <c r="M896" s="11" t="b">
        <f t="shared" si="81"/>
        <v>0</v>
      </c>
      <c r="N896" s="8">
        <v>45317</v>
      </c>
      <c r="O896" s="8" t="s">
        <v>3873</v>
      </c>
      <c r="P896" s="7"/>
      <c r="Q896" s="7" t="b">
        <f t="shared" si="82"/>
        <v>1</v>
      </c>
      <c r="R896" s="7"/>
      <c r="S896" s="11">
        <f t="shared" si="83"/>
        <v>0</v>
      </c>
      <c r="T896" s="9"/>
    </row>
    <row r="897" spans="1:20" hidden="1" x14ac:dyDescent="0.25">
      <c r="A897" s="7">
        <v>895</v>
      </c>
      <c r="B897" s="7" t="str">
        <f t="shared" si="78"/>
        <v>23007-0179</v>
      </c>
      <c r="C897" s="9" t="s">
        <v>876</v>
      </c>
      <c r="D897" s="9" t="s">
        <v>2740</v>
      </c>
      <c r="E897" s="9" t="s">
        <v>252</v>
      </c>
      <c r="F897" s="7" t="s">
        <v>141</v>
      </c>
      <c r="G897" s="46">
        <v>28.18</v>
      </c>
      <c r="H897" s="11">
        <v>4</v>
      </c>
      <c r="I897" s="11">
        <f>1+3</f>
        <v>4</v>
      </c>
      <c r="J897" s="11">
        <f>VLOOKUP(B897,'[1]Jan''24 (3)'!$G$4:$T$2414,14,0)</f>
        <v>112.72</v>
      </c>
      <c r="K897" s="11">
        <f t="shared" si="79"/>
        <v>108.72</v>
      </c>
      <c r="L897" s="11" t="b">
        <f t="shared" si="80"/>
        <v>0</v>
      </c>
      <c r="M897" s="11" t="b">
        <f t="shared" si="81"/>
        <v>0</v>
      </c>
      <c r="N897" s="8">
        <v>45317</v>
      </c>
      <c r="O897" s="8" t="s">
        <v>3873</v>
      </c>
      <c r="P897" s="7"/>
      <c r="Q897" s="7" t="b">
        <f t="shared" si="82"/>
        <v>1</v>
      </c>
      <c r="R897" s="7"/>
      <c r="S897" s="11">
        <f t="shared" si="83"/>
        <v>0</v>
      </c>
      <c r="T897" s="9"/>
    </row>
    <row r="898" spans="1:20" hidden="1" x14ac:dyDescent="0.25">
      <c r="A898" s="7">
        <v>896</v>
      </c>
      <c r="B898" s="7" t="str">
        <f t="shared" si="78"/>
        <v>23048-0019</v>
      </c>
      <c r="C898" s="9" t="s">
        <v>877</v>
      </c>
      <c r="D898" s="9" t="s">
        <v>2741</v>
      </c>
      <c r="E898" s="9" t="s">
        <v>252</v>
      </c>
      <c r="F898" s="7" t="s">
        <v>141</v>
      </c>
      <c r="G898" s="46">
        <v>1.61</v>
      </c>
      <c r="H898" s="11">
        <v>7</v>
      </c>
      <c r="I898" s="11">
        <f>4+3</f>
        <v>7</v>
      </c>
      <c r="J898" s="11">
        <f>VLOOKUP(B898,'[1]Jan''24 (3)'!$G$4:$T$2414,14,0)</f>
        <v>11.270000000000001</v>
      </c>
      <c r="K898" s="11">
        <f t="shared" si="79"/>
        <v>4.2700000000000014</v>
      </c>
      <c r="L898" s="11" t="b">
        <f t="shared" si="80"/>
        <v>0</v>
      </c>
      <c r="M898" s="11" t="b">
        <f t="shared" si="81"/>
        <v>0</v>
      </c>
      <c r="N898" s="8">
        <v>45314</v>
      </c>
      <c r="O898" s="8" t="s">
        <v>3873</v>
      </c>
      <c r="P898" s="7"/>
      <c r="Q898" s="7" t="b">
        <f t="shared" si="82"/>
        <v>1</v>
      </c>
      <c r="R898" s="7"/>
      <c r="S898" s="11">
        <f t="shared" si="83"/>
        <v>0</v>
      </c>
      <c r="T898" s="9"/>
    </row>
    <row r="899" spans="1:20" hidden="1" x14ac:dyDescent="0.25">
      <c r="A899" s="7">
        <v>897</v>
      </c>
      <c r="B899" s="7" t="str">
        <f t="shared" si="78"/>
        <v>46076-0097</v>
      </c>
      <c r="C899" s="9" t="s">
        <v>878</v>
      </c>
      <c r="D899" s="9" t="s">
        <v>2742</v>
      </c>
      <c r="E899" s="9" t="s">
        <v>252</v>
      </c>
      <c r="F899" s="7" t="s">
        <v>141</v>
      </c>
      <c r="G899" s="46">
        <v>14.07</v>
      </c>
      <c r="H899" s="11">
        <v>2</v>
      </c>
      <c r="I899" s="11">
        <v>2</v>
      </c>
      <c r="J899" s="11">
        <f>VLOOKUP(B899,'[1]Jan''24 (3)'!$G$4:$T$2414,14,0)</f>
        <v>28.14</v>
      </c>
      <c r="K899" s="11">
        <f t="shared" si="79"/>
        <v>26.14</v>
      </c>
      <c r="L899" s="11" t="b">
        <f t="shared" si="80"/>
        <v>0</v>
      </c>
      <c r="M899" s="11" t="b">
        <f t="shared" si="81"/>
        <v>0</v>
      </c>
      <c r="N899" s="8">
        <v>45317</v>
      </c>
      <c r="O899" s="8" t="s">
        <v>3873</v>
      </c>
      <c r="P899" s="7"/>
      <c r="Q899" s="7" t="b">
        <f t="shared" si="82"/>
        <v>1</v>
      </c>
      <c r="R899" s="7"/>
      <c r="S899" s="11">
        <f t="shared" si="83"/>
        <v>0</v>
      </c>
      <c r="T899" s="9"/>
    </row>
    <row r="900" spans="1:20" hidden="1" x14ac:dyDescent="0.25">
      <c r="A900" s="7">
        <v>898</v>
      </c>
      <c r="B900" s="7" t="str">
        <f t="shared" ref="B900:B963" si="84">TRIM(C900)</f>
        <v>23048-0018</v>
      </c>
      <c r="C900" s="9" t="s">
        <v>879</v>
      </c>
      <c r="D900" s="9" t="s">
        <v>2743</v>
      </c>
      <c r="E900" s="9" t="s">
        <v>252</v>
      </c>
      <c r="F900" s="7" t="s">
        <v>141</v>
      </c>
      <c r="G900" s="46">
        <v>2.52</v>
      </c>
      <c r="H900" s="11">
        <v>15</v>
      </c>
      <c r="I900" s="11">
        <f>10+5</f>
        <v>15</v>
      </c>
      <c r="J900" s="11">
        <f>VLOOKUP(B900,'[1]Jan''24 (3)'!$G$4:$T$2414,14,0)</f>
        <v>37.799999999999997</v>
      </c>
      <c r="K900" s="11">
        <f t="shared" ref="K900:K963" si="85">J900-I900</f>
        <v>22.799999999999997</v>
      </c>
      <c r="L900" s="11" t="b">
        <f t="shared" ref="L900:L963" si="86">J900=I900</f>
        <v>0</v>
      </c>
      <c r="M900" s="11" t="b">
        <f t="shared" ref="M900:M963" si="87">I900=L900</f>
        <v>0</v>
      </c>
      <c r="N900" s="8">
        <v>45314</v>
      </c>
      <c r="O900" s="8" t="s">
        <v>3873</v>
      </c>
      <c r="P900" s="7"/>
      <c r="Q900" s="7" t="b">
        <f t="shared" ref="Q900:Q963" si="88">H900=I900</f>
        <v>1</v>
      </c>
      <c r="R900" s="7"/>
      <c r="S900" s="11">
        <f t="shared" ref="S900:S963" si="89">H900-I900</f>
        <v>0</v>
      </c>
      <c r="T900" s="9"/>
    </row>
    <row r="901" spans="1:20" hidden="1" x14ac:dyDescent="0.25">
      <c r="A901" s="7">
        <v>899</v>
      </c>
      <c r="B901" s="7" t="str">
        <f t="shared" si="84"/>
        <v>13242-0094</v>
      </c>
      <c r="C901" s="9" t="s">
        <v>880</v>
      </c>
      <c r="D901" s="9" t="s">
        <v>2744</v>
      </c>
      <c r="E901" s="9" t="s">
        <v>252</v>
      </c>
      <c r="F901" s="7" t="s">
        <v>141</v>
      </c>
      <c r="G901" s="46">
        <v>9.85</v>
      </c>
      <c r="H901" s="11">
        <v>2</v>
      </c>
      <c r="I901" s="11">
        <f>1+1</f>
        <v>2</v>
      </c>
      <c r="J901" s="11">
        <f>VLOOKUP(B901,'[1]Jan''24 (3)'!$G$4:$T$2414,14,0)</f>
        <v>19.7</v>
      </c>
      <c r="K901" s="11">
        <f t="shared" si="85"/>
        <v>17.7</v>
      </c>
      <c r="L901" s="11" t="b">
        <f t="shared" si="86"/>
        <v>0</v>
      </c>
      <c r="M901" s="11" t="b">
        <f t="shared" si="87"/>
        <v>0</v>
      </c>
      <c r="N901" s="8">
        <v>45314</v>
      </c>
      <c r="O901" s="8" t="s">
        <v>3873</v>
      </c>
      <c r="P901" s="7"/>
      <c r="Q901" s="7" t="b">
        <f t="shared" si="88"/>
        <v>1</v>
      </c>
      <c r="R901" s="7"/>
      <c r="S901" s="11">
        <f t="shared" si="89"/>
        <v>0</v>
      </c>
      <c r="T901" s="9"/>
    </row>
    <row r="902" spans="1:20" hidden="1" x14ac:dyDescent="0.25">
      <c r="A902" s="7">
        <v>900</v>
      </c>
      <c r="B902" s="7" t="str">
        <f t="shared" si="84"/>
        <v>43001-0721</v>
      </c>
      <c r="C902" s="9" t="s">
        <v>881</v>
      </c>
      <c r="D902" s="9" t="s">
        <v>2745</v>
      </c>
      <c r="E902" s="9" t="s">
        <v>252</v>
      </c>
      <c r="F902" s="7" t="s">
        <v>141</v>
      </c>
      <c r="G902" s="46">
        <v>15</v>
      </c>
      <c r="H902" s="11">
        <v>2</v>
      </c>
      <c r="I902" s="11">
        <f>1+1</f>
        <v>2</v>
      </c>
      <c r="J902" s="11">
        <f>VLOOKUP(B902,'[1]Jan''24 (3)'!$G$4:$T$2414,14,0)</f>
        <v>30</v>
      </c>
      <c r="K902" s="11">
        <f t="shared" si="85"/>
        <v>28</v>
      </c>
      <c r="L902" s="11" t="b">
        <f t="shared" si="86"/>
        <v>0</v>
      </c>
      <c r="M902" s="11" t="b">
        <f t="shared" si="87"/>
        <v>0</v>
      </c>
      <c r="N902" s="8">
        <v>45316</v>
      </c>
      <c r="O902" s="8" t="s">
        <v>3873</v>
      </c>
      <c r="P902" s="7"/>
      <c r="Q902" s="7" t="b">
        <f t="shared" si="88"/>
        <v>1</v>
      </c>
      <c r="R902" s="7"/>
      <c r="S902" s="11">
        <f t="shared" si="89"/>
        <v>0</v>
      </c>
      <c r="T902" s="9"/>
    </row>
    <row r="903" spans="1:20" hidden="1" x14ac:dyDescent="0.25">
      <c r="A903" s="7">
        <v>901</v>
      </c>
      <c r="B903" s="7" t="str">
        <f t="shared" si="84"/>
        <v>43001-0110</v>
      </c>
      <c r="C903" s="9" t="s">
        <v>882</v>
      </c>
      <c r="D903" s="9" t="s">
        <v>2746</v>
      </c>
      <c r="E903" s="9" t="s">
        <v>252</v>
      </c>
      <c r="F903" s="7" t="s">
        <v>141</v>
      </c>
      <c r="G903" s="46">
        <v>19.09</v>
      </c>
      <c r="H903" s="11">
        <v>4</v>
      </c>
      <c r="I903" s="11">
        <f>3+1</f>
        <v>4</v>
      </c>
      <c r="J903" s="11">
        <f>VLOOKUP(B903,'[1]Jan''24 (3)'!$G$4:$T$2414,14,0)</f>
        <v>76.36</v>
      </c>
      <c r="K903" s="11">
        <f t="shared" si="85"/>
        <v>72.36</v>
      </c>
      <c r="L903" s="11" t="b">
        <f t="shared" si="86"/>
        <v>0</v>
      </c>
      <c r="M903" s="11" t="b">
        <f t="shared" si="87"/>
        <v>0</v>
      </c>
      <c r="N903" s="8">
        <v>45314</v>
      </c>
      <c r="O903" s="8" t="s">
        <v>3877</v>
      </c>
      <c r="P903" s="7"/>
      <c r="Q903" s="7" t="b">
        <f t="shared" si="88"/>
        <v>1</v>
      </c>
      <c r="R903" s="7"/>
      <c r="S903" s="11">
        <f t="shared" si="89"/>
        <v>0</v>
      </c>
      <c r="T903" s="9"/>
    </row>
    <row r="904" spans="1:20" hidden="1" x14ac:dyDescent="0.25">
      <c r="A904" s="7">
        <v>902</v>
      </c>
      <c r="B904" s="7" t="str">
        <f t="shared" si="84"/>
        <v>13156-1480</v>
      </c>
      <c r="C904" s="9" t="s">
        <v>883</v>
      </c>
      <c r="D904" s="9" t="s">
        <v>2747</v>
      </c>
      <c r="E904" s="9" t="s">
        <v>252</v>
      </c>
      <c r="F904" s="7" t="s">
        <v>141</v>
      </c>
      <c r="G904" s="46">
        <v>15.08</v>
      </c>
      <c r="H904" s="11">
        <v>3</v>
      </c>
      <c r="I904" s="11">
        <v>3</v>
      </c>
      <c r="J904" s="11">
        <f>VLOOKUP(B904,'[1]Jan''24 (3)'!$G$4:$T$2414,14,0)</f>
        <v>45.24</v>
      </c>
      <c r="K904" s="11">
        <f t="shared" si="85"/>
        <v>42.24</v>
      </c>
      <c r="L904" s="11" t="b">
        <f t="shared" si="86"/>
        <v>0</v>
      </c>
      <c r="M904" s="11" t="b">
        <f t="shared" si="87"/>
        <v>0</v>
      </c>
      <c r="N904" s="8">
        <v>45316</v>
      </c>
      <c r="O904" s="8" t="s">
        <v>3873</v>
      </c>
      <c r="P904" s="7"/>
      <c r="Q904" s="7" t="b">
        <f t="shared" si="88"/>
        <v>1</v>
      </c>
      <c r="R904" s="7"/>
      <c r="S904" s="11">
        <f t="shared" si="89"/>
        <v>0</v>
      </c>
      <c r="T904" s="9"/>
    </row>
    <row r="905" spans="1:20" hidden="1" x14ac:dyDescent="0.25">
      <c r="A905" s="7">
        <v>903</v>
      </c>
      <c r="B905" s="7" t="str">
        <f t="shared" si="84"/>
        <v>46092-0050</v>
      </c>
      <c r="C905" s="9" t="s">
        <v>884</v>
      </c>
      <c r="D905" s="9" t="s">
        <v>2748</v>
      </c>
      <c r="E905" s="9" t="s">
        <v>252</v>
      </c>
      <c r="F905" s="7" t="s">
        <v>141</v>
      </c>
      <c r="G905" s="46">
        <v>1.43</v>
      </c>
      <c r="H905" s="11">
        <v>1</v>
      </c>
      <c r="I905" s="11">
        <v>1</v>
      </c>
      <c r="J905" s="11">
        <f>VLOOKUP(B905,'[1]Jan''24 (3)'!$G$4:$T$2414,14,0)</f>
        <v>1.43</v>
      </c>
      <c r="K905" s="11">
        <f t="shared" si="85"/>
        <v>0.42999999999999994</v>
      </c>
      <c r="L905" s="11" t="b">
        <f t="shared" si="86"/>
        <v>0</v>
      </c>
      <c r="M905" s="11" t="b">
        <f t="shared" si="87"/>
        <v>0</v>
      </c>
      <c r="N905" s="8">
        <v>45314</v>
      </c>
      <c r="O905" s="8" t="s">
        <v>3873</v>
      </c>
      <c r="P905" s="7"/>
      <c r="Q905" s="7" t="b">
        <f t="shared" si="88"/>
        <v>1</v>
      </c>
      <c r="R905" s="7"/>
      <c r="S905" s="11">
        <f t="shared" si="89"/>
        <v>0</v>
      </c>
      <c r="T905" s="9"/>
    </row>
    <row r="906" spans="1:20" hidden="1" x14ac:dyDescent="0.25">
      <c r="A906" s="7">
        <v>904</v>
      </c>
      <c r="B906" s="7" t="str">
        <f t="shared" si="84"/>
        <v>46076-0094</v>
      </c>
      <c r="C906" s="9" t="s">
        <v>885</v>
      </c>
      <c r="D906" s="9" t="s">
        <v>2749</v>
      </c>
      <c r="E906" s="9" t="s">
        <v>252</v>
      </c>
      <c r="F906" s="7" t="s">
        <v>141</v>
      </c>
      <c r="G906" s="46">
        <v>16.079999999999998</v>
      </c>
      <c r="H906" s="11">
        <v>2</v>
      </c>
      <c r="I906" s="11">
        <v>2</v>
      </c>
      <c r="J906" s="11">
        <f>VLOOKUP(B906,'[1]Jan''24 (3)'!$G$4:$T$2414,14,0)</f>
        <v>32.159999999999997</v>
      </c>
      <c r="K906" s="11">
        <f t="shared" si="85"/>
        <v>30.159999999999997</v>
      </c>
      <c r="L906" s="11" t="b">
        <f t="shared" si="86"/>
        <v>0</v>
      </c>
      <c r="M906" s="11" t="b">
        <f t="shared" si="87"/>
        <v>0</v>
      </c>
      <c r="N906" s="8">
        <v>45317</v>
      </c>
      <c r="O906" s="8" t="s">
        <v>3873</v>
      </c>
      <c r="P906" s="7"/>
      <c r="Q906" s="7" t="b">
        <f t="shared" si="88"/>
        <v>1</v>
      </c>
      <c r="R906" s="7"/>
      <c r="S906" s="11">
        <f t="shared" si="89"/>
        <v>0</v>
      </c>
      <c r="T906" s="9"/>
    </row>
    <row r="907" spans="1:20" hidden="1" x14ac:dyDescent="0.25">
      <c r="A907" s="7">
        <v>905</v>
      </c>
      <c r="B907" s="7" t="str">
        <f t="shared" si="84"/>
        <v>13064-0034</v>
      </c>
      <c r="C907" s="9" t="s">
        <v>886</v>
      </c>
      <c r="D907" s="9" t="s">
        <v>2750</v>
      </c>
      <c r="E907" s="9" t="s">
        <v>252</v>
      </c>
      <c r="F907" s="7" t="s">
        <v>141</v>
      </c>
      <c r="G907" s="46">
        <v>31.49</v>
      </c>
      <c r="H907" s="11">
        <v>1</v>
      </c>
      <c r="I907" s="11">
        <v>1</v>
      </c>
      <c r="J907" s="11">
        <f>VLOOKUP(B907,'[1]Jan''24 (3)'!$G$4:$T$2414,14,0)</f>
        <v>31.49</v>
      </c>
      <c r="K907" s="11">
        <f t="shared" si="85"/>
        <v>30.49</v>
      </c>
      <c r="L907" s="11" t="b">
        <f t="shared" si="86"/>
        <v>0</v>
      </c>
      <c r="M907" s="11" t="b">
        <f t="shared" si="87"/>
        <v>0</v>
      </c>
      <c r="N907" s="8">
        <v>45313</v>
      </c>
      <c r="O907" s="8" t="s">
        <v>3877</v>
      </c>
      <c r="P907" s="7"/>
      <c r="Q907" s="7" t="b">
        <f t="shared" si="88"/>
        <v>1</v>
      </c>
      <c r="R907" s="7"/>
      <c r="S907" s="11">
        <f t="shared" si="89"/>
        <v>0</v>
      </c>
      <c r="T907" s="9"/>
    </row>
    <row r="908" spans="1:20" hidden="1" x14ac:dyDescent="0.25">
      <c r="A908" s="7">
        <v>906</v>
      </c>
      <c r="B908" s="7" t="str">
        <f t="shared" si="84"/>
        <v>13236-1192</v>
      </c>
      <c r="C908" s="9" t="s">
        <v>887</v>
      </c>
      <c r="D908" s="9" t="s">
        <v>2751</v>
      </c>
      <c r="E908" s="9" t="s">
        <v>252</v>
      </c>
      <c r="F908" s="7" t="s">
        <v>141</v>
      </c>
      <c r="G908" s="46">
        <v>2.23</v>
      </c>
      <c r="H908" s="11">
        <v>2</v>
      </c>
      <c r="I908" s="11">
        <v>2</v>
      </c>
      <c r="J908" s="11">
        <f>VLOOKUP(B908,'[1]Jan''24 (3)'!$G$4:$T$2414,14,0)</f>
        <v>4.46</v>
      </c>
      <c r="K908" s="11">
        <f t="shared" si="85"/>
        <v>2.46</v>
      </c>
      <c r="L908" s="11" t="b">
        <f t="shared" si="86"/>
        <v>0</v>
      </c>
      <c r="M908" s="11" t="b">
        <f t="shared" si="87"/>
        <v>0</v>
      </c>
      <c r="N908" s="8">
        <v>45314</v>
      </c>
      <c r="O908" s="8" t="s">
        <v>3873</v>
      </c>
      <c r="P908" s="7"/>
      <c r="Q908" s="7" t="b">
        <f t="shared" si="88"/>
        <v>1</v>
      </c>
      <c r="R908" s="7"/>
      <c r="S908" s="11">
        <f t="shared" si="89"/>
        <v>0</v>
      </c>
      <c r="T908" s="9"/>
    </row>
    <row r="909" spans="1:20" hidden="1" x14ac:dyDescent="0.25">
      <c r="A909" s="7">
        <v>907</v>
      </c>
      <c r="B909" s="7" t="str">
        <f t="shared" si="84"/>
        <v>13236-1209</v>
      </c>
      <c r="C909" s="9" t="s">
        <v>888</v>
      </c>
      <c r="D909" s="9" t="s">
        <v>2752</v>
      </c>
      <c r="E909" s="9" t="s">
        <v>252</v>
      </c>
      <c r="F909" s="7" t="s">
        <v>141</v>
      </c>
      <c r="G909" s="46">
        <v>4.5</v>
      </c>
      <c r="H909" s="11">
        <v>2</v>
      </c>
      <c r="I909" s="11">
        <v>2</v>
      </c>
      <c r="J909" s="11">
        <f>VLOOKUP(B909,'[1]Jan''24 (3)'!$G$4:$T$2414,14,0)</f>
        <v>9</v>
      </c>
      <c r="K909" s="11">
        <f t="shared" si="85"/>
        <v>7</v>
      </c>
      <c r="L909" s="11" t="b">
        <f t="shared" si="86"/>
        <v>0</v>
      </c>
      <c r="M909" s="11" t="b">
        <f t="shared" si="87"/>
        <v>0</v>
      </c>
      <c r="N909" s="8">
        <v>45313</v>
      </c>
      <c r="O909" s="8" t="s">
        <v>3877</v>
      </c>
      <c r="P909" s="7"/>
      <c r="Q909" s="7" t="b">
        <f t="shared" si="88"/>
        <v>1</v>
      </c>
      <c r="R909" s="7"/>
      <c r="S909" s="11">
        <f t="shared" si="89"/>
        <v>0</v>
      </c>
      <c r="T909" s="9"/>
    </row>
    <row r="910" spans="1:20" hidden="1" x14ac:dyDescent="0.25">
      <c r="A910" s="7">
        <v>908</v>
      </c>
      <c r="B910" s="7" t="str">
        <f t="shared" si="84"/>
        <v>46092-0028</v>
      </c>
      <c r="C910" s="9" t="s">
        <v>889</v>
      </c>
      <c r="D910" s="9" t="s">
        <v>2753</v>
      </c>
      <c r="E910" s="9" t="s">
        <v>252</v>
      </c>
      <c r="F910" s="7" t="s">
        <v>141</v>
      </c>
      <c r="G910" s="46">
        <v>5.6857142857142859</v>
      </c>
      <c r="H910" s="11">
        <v>7</v>
      </c>
      <c r="I910" s="11">
        <f>1+6</f>
        <v>7</v>
      </c>
      <c r="J910" s="11">
        <f>VLOOKUP(B910,'[1]Jan''24 (3)'!$G$4:$T$2414,14,0)</f>
        <v>39.800000000000004</v>
      </c>
      <c r="K910" s="11">
        <f t="shared" si="85"/>
        <v>32.800000000000004</v>
      </c>
      <c r="L910" s="11" t="b">
        <f t="shared" si="86"/>
        <v>0</v>
      </c>
      <c r="M910" s="11" t="b">
        <f t="shared" si="87"/>
        <v>0</v>
      </c>
      <c r="N910" s="8">
        <v>45314</v>
      </c>
      <c r="O910" s="8" t="s">
        <v>3873</v>
      </c>
      <c r="P910" s="7"/>
      <c r="Q910" s="7" t="b">
        <f t="shared" si="88"/>
        <v>1</v>
      </c>
      <c r="R910" s="7"/>
      <c r="S910" s="11">
        <f t="shared" si="89"/>
        <v>0</v>
      </c>
      <c r="T910" s="9"/>
    </row>
    <row r="911" spans="1:20" hidden="1" x14ac:dyDescent="0.25">
      <c r="A911" s="7">
        <v>909</v>
      </c>
      <c r="B911" s="7" t="str">
        <f t="shared" si="84"/>
        <v>41032-0007</v>
      </c>
      <c r="C911" s="9" t="s">
        <v>890</v>
      </c>
      <c r="D911" s="9" t="s">
        <v>2754</v>
      </c>
      <c r="E911" s="9" t="s">
        <v>252</v>
      </c>
      <c r="F911" s="7" t="s">
        <v>141</v>
      </c>
      <c r="G911" s="46">
        <v>0.53</v>
      </c>
      <c r="H911" s="11">
        <v>36</v>
      </c>
      <c r="I911" s="11">
        <v>36</v>
      </c>
      <c r="J911" s="11">
        <f>VLOOKUP(B911,'[1]Jan''24 (3)'!$G$4:$T$2414,14,0)</f>
        <v>19.080000000000002</v>
      </c>
      <c r="K911" s="11">
        <f t="shared" si="85"/>
        <v>-16.919999999999998</v>
      </c>
      <c r="L911" s="11" t="b">
        <f t="shared" si="86"/>
        <v>0</v>
      </c>
      <c r="M911" s="11" t="b">
        <f t="shared" si="87"/>
        <v>0</v>
      </c>
      <c r="N911" s="8">
        <v>45314</v>
      </c>
      <c r="O911" s="8" t="s">
        <v>3873</v>
      </c>
      <c r="P911" s="7"/>
      <c r="Q911" s="7" t="b">
        <f t="shared" si="88"/>
        <v>1</v>
      </c>
      <c r="R911" s="7"/>
      <c r="S911" s="11">
        <f t="shared" si="89"/>
        <v>0</v>
      </c>
      <c r="T911" s="9"/>
    </row>
    <row r="912" spans="1:20" hidden="1" x14ac:dyDescent="0.25">
      <c r="A912" s="7">
        <v>910</v>
      </c>
      <c r="B912" s="7" t="str">
        <f t="shared" si="84"/>
        <v>49033-0016</v>
      </c>
      <c r="C912" s="9" t="s">
        <v>891</v>
      </c>
      <c r="D912" s="9" t="s">
        <v>2755</v>
      </c>
      <c r="E912" s="9" t="s">
        <v>252</v>
      </c>
      <c r="F912" s="7" t="s">
        <v>141</v>
      </c>
      <c r="G912" s="46">
        <v>35.26</v>
      </c>
      <c r="H912" s="11">
        <v>6</v>
      </c>
      <c r="I912" s="11">
        <v>6</v>
      </c>
      <c r="J912" s="11">
        <f>VLOOKUP(B912,'[1]Jan''24 (3)'!$G$4:$T$2414,14,0)</f>
        <v>211.56</v>
      </c>
      <c r="K912" s="11">
        <f t="shared" si="85"/>
        <v>205.56</v>
      </c>
      <c r="L912" s="11" t="b">
        <f t="shared" si="86"/>
        <v>0</v>
      </c>
      <c r="M912" s="11" t="b">
        <f t="shared" si="87"/>
        <v>0</v>
      </c>
      <c r="N912" s="8">
        <v>45314</v>
      </c>
      <c r="O912" s="8" t="s">
        <v>3877</v>
      </c>
      <c r="P912" s="7"/>
      <c r="Q912" s="7" t="b">
        <f t="shared" si="88"/>
        <v>1</v>
      </c>
      <c r="R912" s="7"/>
      <c r="S912" s="11">
        <f t="shared" si="89"/>
        <v>0</v>
      </c>
      <c r="T912" s="9"/>
    </row>
    <row r="913" spans="1:20" hidden="1" x14ac:dyDescent="0.25">
      <c r="A913" s="7">
        <v>911</v>
      </c>
      <c r="B913" s="7" t="str">
        <f t="shared" si="84"/>
        <v>49033-0023</v>
      </c>
      <c r="C913" s="9" t="s">
        <v>892</v>
      </c>
      <c r="D913" s="9" t="s">
        <v>2755</v>
      </c>
      <c r="E913" s="9" t="s">
        <v>252</v>
      </c>
      <c r="F913" s="7" t="s">
        <v>141</v>
      </c>
      <c r="G913" s="46">
        <v>34.950000000000003</v>
      </c>
      <c r="H913" s="11">
        <v>18</v>
      </c>
      <c r="I913" s="11">
        <f>15+3</f>
        <v>18</v>
      </c>
      <c r="J913" s="11">
        <f>VLOOKUP(B913,'[1]Jan''24 (3)'!$G$4:$T$2414,14,0)</f>
        <v>629.1</v>
      </c>
      <c r="K913" s="11">
        <f t="shared" si="85"/>
        <v>611.1</v>
      </c>
      <c r="L913" s="11" t="b">
        <f t="shared" si="86"/>
        <v>0</v>
      </c>
      <c r="M913" s="11" t="b">
        <f t="shared" si="87"/>
        <v>0</v>
      </c>
      <c r="N913" s="8">
        <v>45314</v>
      </c>
      <c r="O913" s="8" t="s">
        <v>3873</v>
      </c>
      <c r="P913" s="7"/>
      <c r="Q913" s="7" t="b">
        <f t="shared" si="88"/>
        <v>1</v>
      </c>
      <c r="R913" s="7"/>
      <c r="S913" s="11">
        <f t="shared" si="89"/>
        <v>0</v>
      </c>
      <c r="T913" s="9"/>
    </row>
    <row r="914" spans="1:20" hidden="1" x14ac:dyDescent="0.25">
      <c r="A914" s="7">
        <v>912</v>
      </c>
      <c r="B914" s="7" t="str">
        <f t="shared" si="84"/>
        <v>49033-0558</v>
      </c>
      <c r="C914" s="9" t="s">
        <v>893</v>
      </c>
      <c r="D914" s="9" t="s">
        <v>2755</v>
      </c>
      <c r="E914" s="9" t="s">
        <v>252</v>
      </c>
      <c r="F914" s="7" t="s">
        <v>141</v>
      </c>
      <c r="G914" s="46">
        <v>35.29</v>
      </c>
      <c r="H914" s="11">
        <v>28</v>
      </c>
      <c r="I914" s="11">
        <v>28</v>
      </c>
      <c r="J914" s="11">
        <f>VLOOKUP(B914,'[1]Jan''24 (3)'!$G$4:$T$2414,14,0)</f>
        <v>988.12</v>
      </c>
      <c r="K914" s="11">
        <f t="shared" si="85"/>
        <v>960.12</v>
      </c>
      <c r="L914" s="11" t="b">
        <f t="shared" si="86"/>
        <v>0</v>
      </c>
      <c r="M914" s="11" t="b">
        <f t="shared" si="87"/>
        <v>0</v>
      </c>
      <c r="N914" s="8">
        <v>45314</v>
      </c>
      <c r="O914" s="8" t="s">
        <v>3877</v>
      </c>
      <c r="P914" s="7"/>
      <c r="Q914" s="7" t="b">
        <f t="shared" si="88"/>
        <v>1</v>
      </c>
      <c r="R914" s="7"/>
      <c r="S914" s="11">
        <f t="shared" si="89"/>
        <v>0</v>
      </c>
      <c r="T914" s="9"/>
    </row>
    <row r="915" spans="1:20" hidden="1" x14ac:dyDescent="0.25">
      <c r="A915" s="7">
        <v>913</v>
      </c>
      <c r="B915" s="7" t="str">
        <f t="shared" si="84"/>
        <v>92015-1137</v>
      </c>
      <c r="C915" s="9" t="s">
        <v>894</v>
      </c>
      <c r="D915" s="9" t="s">
        <v>2756</v>
      </c>
      <c r="E915" s="9" t="s">
        <v>252</v>
      </c>
      <c r="F915" s="7" t="s">
        <v>141</v>
      </c>
      <c r="G915" s="46">
        <v>0.28999999999999998</v>
      </c>
      <c r="H915" s="11">
        <v>10</v>
      </c>
      <c r="I915" s="11">
        <v>10</v>
      </c>
      <c r="J915" s="11">
        <f>VLOOKUP(B915,'[1]Jan''24 (3)'!$G$4:$T$2414,14,0)</f>
        <v>2.9</v>
      </c>
      <c r="K915" s="11">
        <f t="shared" si="85"/>
        <v>-7.1</v>
      </c>
      <c r="L915" s="11" t="b">
        <f t="shared" si="86"/>
        <v>0</v>
      </c>
      <c r="M915" s="11" t="b">
        <f t="shared" si="87"/>
        <v>0</v>
      </c>
      <c r="N915" s="8">
        <v>45314</v>
      </c>
      <c r="O915" s="8" t="s">
        <v>3873</v>
      </c>
      <c r="P915" s="7"/>
      <c r="Q915" s="7" t="b">
        <f t="shared" si="88"/>
        <v>1</v>
      </c>
      <c r="R915" s="7"/>
      <c r="S915" s="11">
        <f t="shared" si="89"/>
        <v>0</v>
      </c>
      <c r="T915" s="9"/>
    </row>
    <row r="916" spans="1:20" hidden="1" x14ac:dyDescent="0.25">
      <c r="A916" s="7">
        <v>914</v>
      </c>
      <c r="B916" s="7" t="str">
        <f t="shared" si="84"/>
        <v>670D2021</v>
      </c>
      <c r="C916" s="9" t="s">
        <v>895</v>
      </c>
      <c r="D916" s="9" t="s">
        <v>2757</v>
      </c>
      <c r="E916" s="9" t="s">
        <v>252</v>
      </c>
      <c r="F916" s="7" t="s">
        <v>141</v>
      </c>
      <c r="G916" s="46">
        <v>1.41</v>
      </c>
      <c r="H916" s="11">
        <v>9</v>
      </c>
      <c r="I916" s="11">
        <v>9</v>
      </c>
      <c r="J916" s="11">
        <f>VLOOKUP(B916,'[1]Jan''24 (3)'!$G$4:$T$2414,14,0)</f>
        <v>12.69</v>
      </c>
      <c r="K916" s="11">
        <f t="shared" si="85"/>
        <v>3.6899999999999995</v>
      </c>
      <c r="L916" s="11" t="b">
        <f t="shared" si="86"/>
        <v>0</v>
      </c>
      <c r="M916" s="11" t="b">
        <f t="shared" si="87"/>
        <v>0</v>
      </c>
      <c r="N916" s="8">
        <v>45315</v>
      </c>
      <c r="O916" s="8" t="s">
        <v>3873</v>
      </c>
      <c r="P916" s="7"/>
      <c r="Q916" s="7" t="b">
        <f t="shared" si="88"/>
        <v>1</v>
      </c>
      <c r="R916" s="7"/>
      <c r="S916" s="11">
        <f t="shared" si="89"/>
        <v>0</v>
      </c>
      <c r="T916" s="9"/>
    </row>
    <row r="917" spans="1:20" hidden="1" x14ac:dyDescent="0.25">
      <c r="A917" s="7">
        <v>915</v>
      </c>
      <c r="B917" s="7" t="str">
        <f t="shared" si="84"/>
        <v>12044-1327</v>
      </c>
      <c r="C917" s="9" t="s">
        <v>896</v>
      </c>
      <c r="D917" s="9" t="s">
        <v>2758</v>
      </c>
      <c r="E917" s="9" t="s">
        <v>252</v>
      </c>
      <c r="F917" s="7" t="s">
        <v>141</v>
      </c>
      <c r="G917" s="46">
        <v>76.34</v>
      </c>
      <c r="H917" s="11">
        <v>1</v>
      </c>
      <c r="I917" s="11">
        <v>1</v>
      </c>
      <c r="J917" s="11">
        <f>VLOOKUP(B917,'[1]Jan''24 (3)'!$G$4:$T$2414,14,0)</f>
        <v>76.34</v>
      </c>
      <c r="K917" s="11">
        <f t="shared" si="85"/>
        <v>75.34</v>
      </c>
      <c r="L917" s="11" t="b">
        <f t="shared" si="86"/>
        <v>0</v>
      </c>
      <c r="M917" s="11" t="b">
        <f t="shared" si="87"/>
        <v>0</v>
      </c>
      <c r="N917" s="8">
        <v>45316</v>
      </c>
      <c r="O917" s="8" t="s">
        <v>3877</v>
      </c>
      <c r="P917" s="7"/>
      <c r="Q917" s="7" t="b">
        <f t="shared" si="88"/>
        <v>1</v>
      </c>
      <c r="R917" s="7"/>
      <c r="S917" s="11">
        <f t="shared" si="89"/>
        <v>0</v>
      </c>
      <c r="T917" s="9"/>
    </row>
    <row r="918" spans="1:20" hidden="1" x14ac:dyDescent="0.25">
      <c r="A918" s="7">
        <v>916</v>
      </c>
      <c r="B918" s="7" t="str">
        <f t="shared" si="84"/>
        <v>43082-0060</v>
      </c>
      <c r="C918" s="9" t="s">
        <v>897</v>
      </c>
      <c r="D918" s="9" t="s">
        <v>2759</v>
      </c>
      <c r="E918" s="9" t="s">
        <v>252</v>
      </c>
      <c r="F918" s="7" t="s">
        <v>141</v>
      </c>
      <c r="G918" s="46">
        <v>18.940000000000001</v>
      </c>
      <c r="H918" s="11">
        <v>17</v>
      </c>
      <c r="I918" s="11">
        <f>7+10</f>
        <v>17</v>
      </c>
      <c r="J918" s="11">
        <f>VLOOKUP(B918,'[1]Jan''24 (3)'!$G$4:$T$2414,14,0)</f>
        <v>321.98</v>
      </c>
      <c r="K918" s="11">
        <f t="shared" si="85"/>
        <v>304.98</v>
      </c>
      <c r="L918" s="11" t="b">
        <f t="shared" si="86"/>
        <v>0</v>
      </c>
      <c r="M918" s="11" t="b">
        <f t="shared" si="87"/>
        <v>0</v>
      </c>
      <c r="N918" s="8">
        <v>45314</v>
      </c>
      <c r="O918" s="8" t="s">
        <v>3873</v>
      </c>
      <c r="P918" s="7"/>
      <c r="Q918" s="7" t="b">
        <f t="shared" si="88"/>
        <v>1</v>
      </c>
      <c r="R918" s="7"/>
      <c r="S918" s="11">
        <f t="shared" si="89"/>
        <v>0</v>
      </c>
      <c r="T918" s="9"/>
    </row>
    <row r="919" spans="1:20" hidden="1" x14ac:dyDescent="0.25">
      <c r="A919" s="7">
        <v>917</v>
      </c>
      <c r="B919" s="7" t="str">
        <f t="shared" si="84"/>
        <v>43082-0090</v>
      </c>
      <c r="C919" s="9" t="s">
        <v>898</v>
      </c>
      <c r="D919" s="9" t="s">
        <v>2760</v>
      </c>
      <c r="E919" s="9" t="s">
        <v>252</v>
      </c>
      <c r="F919" s="7" t="s">
        <v>141</v>
      </c>
      <c r="G919" s="46">
        <v>19.41</v>
      </c>
      <c r="H919" s="11">
        <v>14</v>
      </c>
      <c r="I919" s="11">
        <v>14</v>
      </c>
      <c r="J919" s="11">
        <f>VLOOKUP(B919,'[1]Jan''24 (3)'!$G$4:$T$2414,14,0)</f>
        <v>271.74</v>
      </c>
      <c r="K919" s="11">
        <f t="shared" si="85"/>
        <v>257.74</v>
      </c>
      <c r="L919" s="11" t="b">
        <f t="shared" si="86"/>
        <v>0</v>
      </c>
      <c r="M919" s="11" t="b">
        <f t="shared" si="87"/>
        <v>0</v>
      </c>
      <c r="N919" s="8">
        <v>45314</v>
      </c>
      <c r="O919" s="8" t="s">
        <v>3873</v>
      </c>
      <c r="P919" s="7"/>
      <c r="Q919" s="7" t="b">
        <f t="shared" si="88"/>
        <v>1</v>
      </c>
      <c r="R919" s="7"/>
      <c r="S919" s="11">
        <f t="shared" si="89"/>
        <v>0</v>
      </c>
      <c r="T919" s="9"/>
    </row>
    <row r="920" spans="1:20" hidden="1" x14ac:dyDescent="0.25">
      <c r="A920" s="7">
        <v>918</v>
      </c>
      <c r="B920" s="7" t="str">
        <f t="shared" si="84"/>
        <v>43082-0100</v>
      </c>
      <c r="C920" s="9" t="s">
        <v>899</v>
      </c>
      <c r="D920" s="9" t="s">
        <v>2759</v>
      </c>
      <c r="E920" s="9" t="s">
        <v>252</v>
      </c>
      <c r="F920" s="55" t="s">
        <v>242</v>
      </c>
      <c r="G920" s="46">
        <v>7.9332857142857147</v>
      </c>
      <c r="H920" s="11">
        <v>1</v>
      </c>
      <c r="I920" s="11">
        <v>1</v>
      </c>
      <c r="J920" s="11">
        <f>VLOOKUP(B920,'[1]Jan''24 (3)'!$G$4:$T$2414,14,0)</f>
        <v>7.9332857142857147</v>
      </c>
      <c r="K920" s="11">
        <f t="shared" si="85"/>
        <v>6.9332857142857147</v>
      </c>
      <c r="L920" s="11" t="b">
        <f t="shared" si="86"/>
        <v>0</v>
      </c>
      <c r="M920" s="11" t="b">
        <f t="shared" si="87"/>
        <v>0</v>
      </c>
      <c r="N920" s="8">
        <v>45316</v>
      </c>
      <c r="O920" s="8" t="s">
        <v>3873</v>
      </c>
      <c r="P920" s="7"/>
      <c r="Q920" s="7" t="b">
        <f t="shared" si="88"/>
        <v>1</v>
      </c>
      <c r="R920" s="7"/>
      <c r="S920" s="11">
        <f t="shared" si="89"/>
        <v>0</v>
      </c>
      <c r="T920" s="9"/>
    </row>
    <row r="921" spans="1:20" hidden="1" x14ac:dyDescent="0.25">
      <c r="A921" s="7">
        <v>919</v>
      </c>
      <c r="B921" s="7" t="str">
        <f t="shared" si="84"/>
        <v>49034-0024</v>
      </c>
      <c r="C921" s="9" t="s">
        <v>900</v>
      </c>
      <c r="D921" s="9" t="s">
        <v>2761</v>
      </c>
      <c r="E921" s="9" t="s">
        <v>252</v>
      </c>
      <c r="F921" s="7" t="s">
        <v>141</v>
      </c>
      <c r="G921" s="46">
        <v>42.93</v>
      </c>
      <c r="H921" s="11">
        <v>1</v>
      </c>
      <c r="I921" s="11">
        <v>1</v>
      </c>
      <c r="J921" s="11">
        <f>VLOOKUP(B921,'[1]Jan''24 (3)'!$G$4:$T$2414,14,0)</f>
        <v>42.93</v>
      </c>
      <c r="K921" s="11">
        <f t="shared" si="85"/>
        <v>41.93</v>
      </c>
      <c r="L921" s="11" t="b">
        <f t="shared" si="86"/>
        <v>0</v>
      </c>
      <c r="M921" s="11" t="b">
        <f t="shared" si="87"/>
        <v>0</v>
      </c>
      <c r="N921" s="8">
        <v>45313</v>
      </c>
      <c r="O921" s="8" t="s">
        <v>3877</v>
      </c>
      <c r="P921" s="7"/>
      <c r="Q921" s="7" t="b">
        <f t="shared" si="88"/>
        <v>1</v>
      </c>
      <c r="R921" s="7"/>
      <c r="S921" s="11">
        <f t="shared" si="89"/>
        <v>0</v>
      </c>
      <c r="T921" s="9"/>
    </row>
    <row r="922" spans="1:20" hidden="1" x14ac:dyDescent="0.25">
      <c r="A922" s="7">
        <v>920</v>
      </c>
      <c r="B922" s="7" t="str">
        <f t="shared" si="84"/>
        <v>92069-0036</v>
      </c>
      <c r="C922" s="9" t="s">
        <v>901</v>
      </c>
      <c r="D922" s="9" t="s">
        <v>2762</v>
      </c>
      <c r="E922" s="9" t="s">
        <v>252</v>
      </c>
      <c r="F922" s="7" t="s">
        <v>141</v>
      </c>
      <c r="G922" s="46">
        <v>0.95</v>
      </c>
      <c r="H922" s="11">
        <v>1</v>
      </c>
      <c r="I922" s="11">
        <v>1</v>
      </c>
      <c r="J922" s="11">
        <f>VLOOKUP(B922,'[1]Jan''24 (3)'!$G$4:$T$2414,14,0)</f>
        <v>0.95</v>
      </c>
      <c r="K922" s="11">
        <f t="shared" si="85"/>
        <v>-5.0000000000000044E-2</v>
      </c>
      <c r="L922" s="11" t="b">
        <f t="shared" si="86"/>
        <v>0</v>
      </c>
      <c r="M922" s="11" t="b">
        <f t="shared" si="87"/>
        <v>0</v>
      </c>
      <c r="N922" s="8">
        <v>45314</v>
      </c>
      <c r="O922" s="8" t="s">
        <v>3873</v>
      </c>
      <c r="P922" s="7"/>
      <c r="Q922" s="7" t="b">
        <f t="shared" si="88"/>
        <v>1</v>
      </c>
      <c r="R922" s="7"/>
      <c r="S922" s="11">
        <f t="shared" si="89"/>
        <v>0</v>
      </c>
      <c r="T922" s="9"/>
    </row>
    <row r="923" spans="1:20" hidden="1" x14ac:dyDescent="0.25">
      <c r="A923" s="7">
        <v>921</v>
      </c>
      <c r="B923" s="7" t="str">
        <f t="shared" si="84"/>
        <v>550AA2518</v>
      </c>
      <c r="C923" s="9" t="s">
        <v>902</v>
      </c>
      <c r="D923" s="9" t="s">
        <v>2763</v>
      </c>
      <c r="E923" s="9" t="s">
        <v>252</v>
      </c>
      <c r="F923" s="7" t="s">
        <v>141</v>
      </c>
      <c r="G923" s="46">
        <v>0.14000000000000001</v>
      </c>
      <c r="H923" s="11">
        <v>5</v>
      </c>
      <c r="I923" s="11">
        <v>5</v>
      </c>
      <c r="J923" s="11">
        <f>VLOOKUP(B923,'[1]Jan''24 (3)'!$G$4:$T$2414,14,0)</f>
        <v>0.70000000000000007</v>
      </c>
      <c r="K923" s="11">
        <f t="shared" si="85"/>
        <v>-4.3</v>
      </c>
      <c r="L923" s="11" t="b">
        <f t="shared" si="86"/>
        <v>0</v>
      </c>
      <c r="M923" s="11" t="b">
        <f t="shared" si="87"/>
        <v>0</v>
      </c>
      <c r="N923" s="8">
        <v>45314</v>
      </c>
      <c r="O923" s="8" t="s">
        <v>3873</v>
      </c>
      <c r="P923" s="7"/>
      <c r="Q923" s="7" t="b">
        <f t="shared" si="88"/>
        <v>1</v>
      </c>
      <c r="R923" s="7"/>
      <c r="S923" s="11">
        <f t="shared" si="89"/>
        <v>0</v>
      </c>
      <c r="T923" s="9"/>
    </row>
    <row r="924" spans="1:20" hidden="1" x14ac:dyDescent="0.25">
      <c r="A924" s="7">
        <v>922</v>
      </c>
      <c r="B924" s="7" t="str">
        <f t="shared" si="84"/>
        <v>550AA3030</v>
      </c>
      <c r="C924" s="9" t="s">
        <v>903</v>
      </c>
      <c r="D924" s="9" t="s">
        <v>2764</v>
      </c>
      <c r="E924" s="9" t="s">
        <v>252</v>
      </c>
      <c r="F924" s="7" t="s">
        <v>141</v>
      </c>
      <c r="G924" s="46">
        <v>0.18</v>
      </c>
      <c r="H924" s="11">
        <v>5</v>
      </c>
      <c r="I924" s="11">
        <v>5</v>
      </c>
      <c r="J924" s="11">
        <f>VLOOKUP(B924,'[1]Jan''24 (3)'!$G$4:$T$2414,14,0)</f>
        <v>0.89999999999999991</v>
      </c>
      <c r="K924" s="11">
        <f t="shared" si="85"/>
        <v>-4.0999999999999996</v>
      </c>
      <c r="L924" s="11" t="b">
        <f t="shared" si="86"/>
        <v>0</v>
      </c>
      <c r="M924" s="11" t="b">
        <f t="shared" si="87"/>
        <v>0</v>
      </c>
      <c r="N924" s="8">
        <v>45314</v>
      </c>
      <c r="O924" s="8" t="s">
        <v>3873</v>
      </c>
      <c r="P924" s="7"/>
      <c r="Q924" s="7" t="b">
        <f t="shared" si="88"/>
        <v>1</v>
      </c>
      <c r="R924" s="7"/>
      <c r="S924" s="11">
        <f t="shared" si="89"/>
        <v>0</v>
      </c>
      <c r="T924" s="9"/>
    </row>
    <row r="925" spans="1:20" hidden="1" x14ac:dyDescent="0.25">
      <c r="A925" s="7">
        <v>923</v>
      </c>
      <c r="B925" s="7" t="str">
        <f t="shared" si="84"/>
        <v>550AA1615</v>
      </c>
      <c r="C925" s="9" t="s">
        <v>904</v>
      </c>
      <c r="D925" s="9" t="s">
        <v>2765</v>
      </c>
      <c r="E925" s="9" t="s">
        <v>252</v>
      </c>
      <c r="F925" s="7" t="s">
        <v>141</v>
      </c>
      <c r="G925" s="46">
        <v>0.18</v>
      </c>
      <c r="H925" s="11">
        <v>5</v>
      </c>
      <c r="I925" s="11">
        <v>5</v>
      </c>
      <c r="J925" s="11">
        <f>VLOOKUP(B925,'[1]Jan''24 (3)'!$G$4:$T$2414,14,0)</f>
        <v>0.89999999999999991</v>
      </c>
      <c r="K925" s="11">
        <f t="shared" si="85"/>
        <v>-4.0999999999999996</v>
      </c>
      <c r="L925" s="11" t="b">
        <f t="shared" si="86"/>
        <v>0</v>
      </c>
      <c r="M925" s="11" t="b">
        <f t="shared" si="87"/>
        <v>0</v>
      </c>
      <c r="N925" s="8">
        <v>45313</v>
      </c>
      <c r="O925" s="8" t="s">
        <v>3877</v>
      </c>
      <c r="P925" s="7"/>
      <c r="Q925" s="7" t="b">
        <f t="shared" si="88"/>
        <v>1</v>
      </c>
      <c r="R925" s="7"/>
      <c r="S925" s="11">
        <f t="shared" si="89"/>
        <v>0</v>
      </c>
      <c r="T925" s="9"/>
    </row>
    <row r="926" spans="1:20" hidden="1" x14ac:dyDescent="0.25">
      <c r="A926" s="7">
        <v>924</v>
      </c>
      <c r="B926" s="7" t="str">
        <f t="shared" si="84"/>
        <v>550AA2515</v>
      </c>
      <c r="C926" s="9" t="s">
        <v>905</v>
      </c>
      <c r="D926" s="9" t="s">
        <v>2766</v>
      </c>
      <c r="E926" s="9" t="s">
        <v>252</v>
      </c>
      <c r="F926" s="7" t="s">
        <v>141</v>
      </c>
      <c r="G926" s="46">
        <v>0.14000000000000001</v>
      </c>
      <c r="H926" s="11">
        <v>5</v>
      </c>
      <c r="I926" s="11">
        <v>5</v>
      </c>
      <c r="J926" s="11">
        <f>VLOOKUP(B926,'[1]Jan''24 (3)'!$G$4:$T$2414,14,0)</f>
        <v>0.70000000000000007</v>
      </c>
      <c r="K926" s="11">
        <f t="shared" si="85"/>
        <v>-4.3</v>
      </c>
      <c r="L926" s="11" t="b">
        <f t="shared" si="86"/>
        <v>0</v>
      </c>
      <c r="M926" s="11" t="b">
        <f t="shared" si="87"/>
        <v>0</v>
      </c>
      <c r="N926" s="8">
        <v>45314</v>
      </c>
      <c r="O926" s="8" t="s">
        <v>3873</v>
      </c>
      <c r="P926" s="7"/>
      <c r="Q926" s="7" t="b">
        <f t="shared" si="88"/>
        <v>1</v>
      </c>
      <c r="R926" s="7"/>
      <c r="S926" s="11">
        <f t="shared" si="89"/>
        <v>0</v>
      </c>
      <c r="T926" s="9"/>
    </row>
    <row r="927" spans="1:20" hidden="1" x14ac:dyDescent="0.25">
      <c r="A927" s="7">
        <v>925</v>
      </c>
      <c r="B927" s="7" t="str">
        <f t="shared" si="84"/>
        <v>550AA2520</v>
      </c>
      <c r="C927" s="9" t="s">
        <v>906</v>
      </c>
      <c r="D927" s="9" t="s">
        <v>2767</v>
      </c>
      <c r="E927" s="9" t="s">
        <v>252</v>
      </c>
      <c r="F927" s="7" t="s">
        <v>141</v>
      </c>
      <c r="G927" s="46">
        <v>0.21</v>
      </c>
      <c r="H927" s="11">
        <v>10</v>
      </c>
      <c r="I927" s="11">
        <v>10</v>
      </c>
      <c r="J927" s="11">
        <f>VLOOKUP(B927,'[1]Jan''24 (3)'!$G$4:$T$2414,14,0)</f>
        <v>2.1</v>
      </c>
      <c r="K927" s="11">
        <f t="shared" si="85"/>
        <v>-7.9</v>
      </c>
      <c r="L927" s="11" t="b">
        <f t="shared" si="86"/>
        <v>0</v>
      </c>
      <c r="M927" s="11" t="b">
        <f t="shared" si="87"/>
        <v>0</v>
      </c>
      <c r="N927" s="8">
        <v>45314</v>
      </c>
      <c r="O927" s="8" t="s">
        <v>3873</v>
      </c>
      <c r="P927" s="7"/>
      <c r="Q927" s="7" t="b">
        <f t="shared" si="88"/>
        <v>1</v>
      </c>
      <c r="R927" s="7"/>
      <c r="S927" s="11">
        <f t="shared" si="89"/>
        <v>0</v>
      </c>
      <c r="T927" s="9"/>
    </row>
    <row r="928" spans="1:20" hidden="1" x14ac:dyDescent="0.25">
      <c r="A928" s="7">
        <v>926</v>
      </c>
      <c r="B928" s="7" t="str">
        <f t="shared" si="84"/>
        <v>550AA3025</v>
      </c>
      <c r="C928" s="9" t="s">
        <v>907</v>
      </c>
      <c r="D928" s="9" t="s">
        <v>2768</v>
      </c>
      <c r="E928" s="9" t="s">
        <v>252</v>
      </c>
      <c r="F928" s="7" t="s">
        <v>141</v>
      </c>
      <c r="G928" s="46">
        <v>0.14000000000000001</v>
      </c>
      <c r="H928" s="11">
        <v>5</v>
      </c>
      <c r="I928" s="11">
        <v>5</v>
      </c>
      <c r="J928" s="11">
        <f>VLOOKUP(B928,'[1]Jan''24 (3)'!$G$4:$T$2414,14,0)</f>
        <v>0.70000000000000007</v>
      </c>
      <c r="K928" s="11">
        <f t="shared" si="85"/>
        <v>-4.3</v>
      </c>
      <c r="L928" s="11" t="b">
        <f t="shared" si="86"/>
        <v>0</v>
      </c>
      <c r="M928" s="11" t="b">
        <f t="shared" si="87"/>
        <v>0</v>
      </c>
      <c r="N928" s="8">
        <v>45314</v>
      </c>
      <c r="O928" s="8" t="s">
        <v>3873</v>
      </c>
      <c r="P928" s="7"/>
      <c r="Q928" s="7" t="b">
        <f t="shared" si="88"/>
        <v>1</v>
      </c>
      <c r="R928" s="7"/>
      <c r="S928" s="11">
        <f t="shared" si="89"/>
        <v>0</v>
      </c>
      <c r="T928" s="9"/>
    </row>
    <row r="929" spans="1:20" hidden="1" x14ac:dyDescent="0.25">
      <c r="A929" s="7">
        <v>927</v>
      </c>
      <c r="B929" s="7" t="str">
        <f t="shared" si="84"/>
        <v>550S3035</v>
      </c>
      <c r="C929" s="9" t="s">
        <v>908</v>
      </c>
      <c r="D929" s="9" t="s">
        <v>2769</v>
      </c>
      <c r="E929" s="9" t="s">
        <v>252</v>
      </c>
      <c r="F929" s="7" t="s">
        <v>141</v>
      </c>
      <c r="G929" s="46">
        <v>0.74</v>
      </c>
      <c r="H929" s="11">
        <v>5</v>
      </c>
      <c r="I929" s="11">
        <v>5</v>
      </c>
      <c r="J929" s="11">
        <f>VLOOKUP(B929,'[1]Jan''24 (3)'!$G$4:$T$2414,14,0)</f>
        <v>3.7</v>
      </c>
      <c r="K929" s="11">
        <f t="shared" si="85"/>
        <v>-1.2999999999999998</v>
      </c>
      <c r="L929" s="11" t="b">
        <f t="shared" si="86"/>
        <v>0</v>
      </c>
      <c r="M929" s="11" t="b">
        <f t="shared" si="87"/>
        <v>0</v>
      </c>
      <c r="N929" s="8">
        <v>45314</v>
      </c>
      <c r="O929" s="8" t="s">
        <v>3873</v>
      </c>
      <c r="P929" s="7"/>
      <c r="Q929" s="7" t="b">
        <f t="shared" si="88"/>
        <v>1</v>
      </c>
      <c r="R929" s="7"/>
      <c r="S929" s="11">
        <f t="shared" si="89"/>
        <v>0</v>
      </c>
      <c r="T929" s="9"/>
    </row>
    <row r="930" spans="1:20" hidden="1" x14ac:dyDescent="0.25">
      <c r="A930" s="7">
        <v>928</v>
      </c>
      <c r="B930" s="7" t="str">
        <f t="shared" si="84"/>
        <v>92043-1416</v>
      </c>
      <c r="C930" s="9" t="s">
        <v>909</v>
      </c>
      <c r="D930" s="9" t="s">
        <v>2770</v>
      </c>
      <c r="E930" s="9" t="s">
        <v>252</v>
      </c>
      <c r="F930" s="7" t="s">
        <v>141</v>
      </c>
      <c r="G930" s="46">
        <v>3.8</v>
      </c>
      <c r="H930" s="11">
        <v>9</v>
      </c>
      <c r="I930" s="11">
        <v>9</v>
      </c>
      <c r="J930" s="11">
        <f>VLOOKUP(B930,'[1]Jan''24 (3)'!$G$4:$T$2414,14,0)</f>
        <v>34.199999999999996</v>
      </c>
      <c r="K930" s="11">
        <f t="shared" si="85"/>
        <v>25.199999999999996</v>
      </c>
      <c r="L930" s="11" t="b">
        <f t="shared" si="86"/>
        <v>0</v>
      </c>
      <c r="M930" s="11" t="b">
        <f t="shared" si="87"/>
        <v>0</v>
      </c>
      <c r="N930" s="8">
        <v>45314</v>
      </c>
      <c r="O930" s="8" t="s">
        <v>3873</v>
      </c>
      <c r="P930" s="7"/>
      <c r="Q930" s="7" t="b">
        <f t="shared" si="88"/>
        <v>1</v>
      </c>
      <c r="R930" s="7"/>
      <c r="S930" s="11">
        <f t="shared" si="89"/>
        <v>0</v>
      </c>
      <c r="T930" s="9"/>
    </row>
    <row r="931" spans="1:20" hidden="1" x14ac:dyDescent="0.25">
      <c r="A931" s="7">
        <v>929</v>
      </c>
      <c r="B931" s="7" t="str">
        <f t="shared" si="84"/>
        <v>92043-1507</v>
      </c>
      <c r="C931" s="9" t="s">
        <v>910</v>
      </c>
      <c r="D931" s="9" t="s">
        <v>2771</v>
      </c>
      <c r="E931" s="9" t="s">
        <v>252</v>
      </c>
      <c r="F931" s="7" t="s">
        <v>141</v>
      </c>
      <c r="G931" s="46">
        <v>2.84</v>
      </c>
      <c r="H931" s="11">
        <v>5</v>
      </c>
      <c r="I931" s="11">
        <v>5</v>
      </c>
      <c r="J931" s="11">
        <f>VLOOKUP(B931,'[1]Jan''24 (3)'!$G$4:$T$2414,14,0)</f>
        <v>14.2</v>
      </c>
      <c r="K931" s="11">
        <f t="shared" si="85"/>
        <v>9.1999999999999993</v>
      </c>
      <c r="L931" s="11" t="b">
        <f t="shared" si="86"/>
        <v>0</v>
      </c>
      <c r="M931" s="11" t="b">
        <f t="shared" si="87"/>
        <v>0</v>
      </c>
      <c r="N931" s="8">
        <v>45314</v>
      </c>
      <c r="O931" s="8" t="s">
        <v>3873</v>
      </c>
      <c r="P931" s="7"/>
      <c r="Q931" s="7" t="b">
        <f t="shared" si="88"/>
        <v>1</v>
      </c>
      <c r="R931" s="7"/>
      <c r="S931" s="11">
        <f t="shared" si="89"/>
        <v>0</v>
      </c>
      <c r="T931" s="9"/>
    </row>
    <row r="932" spans="1:20" hidden="1" x14ac:dyDescent="0.25">
      <c r="A932" s="7">
        <v>930</v>
      </c>
      <c r="B932" s="7" t="str">
        <f t="shared" si="84"/>
        <v>550AA2525</v>
      </c>
      <c r="C932" s="9" t="s">
        <v>911</v>
      </c>
      <c r="D932" s="9" t="s">
        <v>2772</v>
      </c>
      <c r="E932" s="9" t="s">
        <v>252</v>
      </c>
      <c r="F932" s="7" t="s">
        <v>141</v>
      </c>
      <c r="G932" s="46">
        <v>0.21</v>
      </c>
      <c r="H932" s="11">
        <v>10</v>
      </c>
      <c r="I932" s="11">
        <v>10</v>
      </c>
      <c r="J932" s="11">
        <f>VLOOKUP(B932,'[1]Jan''24 (3)'!$G$4:$T$2414,14,0)</f>
        <v>2.1</v>
      </c>
      <c r="K932" s="11">
        <f t="shared" si="85"/>
        <v>-7.9</v>
      </c>
      <c r="L932" s="11" t="b">
        <f t="shared" si="86"/>
        <v>0</v>
      </c>
      <c r="M932" s="11" t="b">
        <f t="shared" si="87"/>
        <v>0</v>
      </c>
      <c r="N932" s="8">
        <v>45314</v>
      </c>
      <c r="O932" s="8" t="s">
        <v>3873</v>
      </c>
      <c r="P932" s="7"/>
      <c r="Q932" s="7" t="b">
        <f t="shared" si="88"/>
        <v>1</v>
      </c>
      <c r="R932" s="7"/>
      <c r="S932" s="11">
        <f t="shared" si="89"/>
        <v>0</v>
      </c>
      <c r="T932" s="9"/>
    </row>
    <row r="933" spans="1:20" hidden="1" x14ac:dyDescent="0.25">
      <c r="A933" s="7">
        <v>931</v>
      </c>
      <c r="B933" s="7" t="str">
        <f t="shared" si="84"/>
        <v>550S2020</v>
      </c>
      <c r="C933" s="9" t="s">
        <v>912</v>
      </c>
      <c r="D933" s="9" t="s">
        <v>2772</v>
      </c>
      <c r="E933" s="9" t="s">
        <v>252</v>
      </c>
      <c r="F933" s="7" t="s">
        <v>141</v>
      </c>
      <c r="G933" s="46">
        <v>0.52</v>
      </c>
      <c r="H933" s="11">
        <v>10</v>
      </c>
      <c r="I933" s="11">
        <v>10</v>
      </c>
      <c r="J933" s="11">
        <f>VLOOKUP(B933,'[1]Jan''24 (3)'!$G$4:$T$2414,14,0)</f>
        <v>5.2</v>
      </c>
      <c r="K933" s="11">
        <f t="shared" si="85"/>
        <v>-4.8</v>
      </c>
      <c r="L933" s="11" t="b">
        <f t="shared" si="86"/>
        <v>0</v>
      </c>
      <c r="M933" s="11" t="b">
        <f t="shared" si="87"/>
        <v>0</v>
      </c>
      <c r="N933" s="8">
        <v>45314</v>
      </c>
      <c r="O933" s="8" t="s">
        <v>3873</v>
      </c>
      <c r="P933" s="7"/>
      <c r="Q933" s="7" t="b">
        <f t="shared" si="88"/>
        <v>1</v>
      </c>
      <c r="R933" s="7"/>
      <c r="S933" s="11">
        <f t="shared" si="89"/>
        <v>0</v>
      </c>
      <c r="T933" s="9"/>
    </row>
    <row r="934" spans="1:20" hidden="1" x14ac:dyDescent="0.25">
      <c r="A934" s="7">
        <v>932</v>
      </c>
      <c r="B934" s="7" t="str">
        <f t="shared" si="84"/>
        <v>550AA2022</v>
      </c>
      <c r="C934" s="9" t="s">
        <v>913</v>
      </c>
      <c r="D934" s="9" t="s">
        <v>2773</v>
      </c>
      <c r="E934" s="9" t="s">
        <v>252</v>
      </c>
      <c r="F934" s="7" t="s">
        <v>141</v>
      </c>
      <c r="G934" s="46">
        <v>0.18</v>
      </c>
      <c r="H934" s="11">
        <v>5</v>
      </c>
      <c r="I934" s="11">
        <v>5</v>
      </c>
      <c r="J934" s="11">
        <f>VLOOKUP(B934,'[1]Jan''24 (3)'!$G$4:$T$2414,14,0)</f>
        <v>0.89999999999999991</v>
      </c>
      <c r="K934" s="11">
        <f t="shared" si="85"/>
        <v>-4.0999999999999996</v>
      </c>
      <c r="L934" s="11" t="b">
        <f t="shared" si="86"/>
        <v>0</v>
      </c>
      <c r="M934" s="11" t="b">
        <f t="shared" si="87"/>
        <v>0</v>
      </c>
      <c r="N934" s="8">
        <v>45314</v>
      </c>
      <c r="O934" s="8" t="s">
        <v>3873</v>
      </c>
      <c r="P934" s="7"/>
      <c r="Q934" s="7" t="b">
        <f t="shared" si="88"/>
        <v>1</v>
      </c>
      <c r="R934" s="7"/>
      <c r="S934" s="11">
        <f t="shared" si="89"/>
        <v>0</v>
      </c>
      <c r="T934" s="9"/>
    </row>
    <row r="935" spans="1:20" hidden="1" x14ac:dyDescent="0.25">
      <c r="A935" s="7">
        <v>933</v>
      </c>
      <c r="B935" s="7" t="str">
        <f t="shared" si="84"/>
        <v>550AA2015</v>
      </c>
      <c r="C935" s="9" t="s">
        <v>914</v>
      </c>
      <c r="D935" s="9" t="s">
        <v>2774</v>
      </c>
      <c r="E935" s="9" t="s">
        <v>252</v>
      </c>
      <c r="F935" s="7" t="s">
        <v>141</v>
      </c>
      <c r="G935" s="46">
        <v>0.17</v>
      </c>
      <c r="H935" s="11">
        <v>10</v>
      </c>
      <c r="I935" s="11">
        <v>10</v>
      </c>
      <c r="J935" s="11">
        <f>VLOOKUP(B935,'[1]Jan''24 (3)'!$G$4:$T$2414,14,0)</f>
        <v>1.7000000000000002</v>
      </c>
      <c r="K935" s="11">
        <f t="shared" si="85"/>
        <v>-8.3000000000000007</v>
      </c>
      <c r="L935" s="11" t="b">
        <f t="shared" si="86"/>
        <v>0</v>
      </c>
      <c r="M935" s="11" t="b">
        <f t="shared" si="87"/>
        <v>0</v>
      </c>
      <c r="N935" s="8">
        <v>45313</v>
      </c>
      <c r="O935" s="8" t="s">
        <v>3877</v>
      </c>
      <c r="P935" s="7"/>
      <c r="Q935" s="7" t="b">
        <f t="shared" si="88"/>
        <v>1</v>
      </c>
      <c r="R935" s="7"/>
      <c r="S935" s="11">
        <f t="shared" si="89"/>
        <v>0</v>
      </c>
      <c r="T935" s="9"/>
    </row>
    <row r="936" spans="1:20" hidden="1" x14ac:dyDescent="0.25">
      <c r="A936" s="7">
        <v>934</v>
      </c>
      <c r="B936" s="7" t="str">
        <f t="shared" si="84"/>
        <v>550AA2018</v>
      </c>
      <c r="C936" s="9" t="s">
        <v>915</v>
      </c>
      <c r="D936" s="9" t="s">
        <v>2775</v>
      </c>
      <c r="E936" s="9" t="s">
        <v>252</v>
      </c>
      <c r="F936" s="7" t="s">
        <v>141</v>
      </c>
      <c r="G936" s="46">
        <v>0.18</v>
      </c>
      <c r="H936" s="11">
        <v>5</v>
      </c>
      <c r="I936" s="11">
        <v>5</v>
      </c>
      <c r="J936" s="11">
        <f>VLOOKUP(B936,'[1]Jan''24 (3)'!$G$4:$T$2414,14,0)</f>
        <v>0.89999999999999991</v>
      </c>
      <c r="K936" s="11">
        <f t="shared" si="85"/>
        <v>-4.0999999999999996</v>
      </c>
      <c r="L936" s="11" t="b">
        <f t="shared" si="86"/>
        <v>0</v>
      </c>
      <c r="M936" s="11" t="b">
        <f t="shared" si="87"/>
        <v>0</v>
      </c>
      <c r="N936" s="8">
        <v>45314</v>
      </c>
      <c r="O936" s="8" t="s">
        <v>3873</v>
      </c>
      <c r="P936" s="7"/>
      <c r="Q936" s="7" t="b">
        <f t="shared" si="88"/>
        <v>1</v>
      </c>
      <c r="R936" s="7"/>
      <c r="S936" s="11">
        <f t="shared" si="89"/>
        <v>0</v>
      </c>
      <c r="T936" s="9"/>
    </row>
    <row r="937" spans="1:20" hidden="1" x14ac:dyDescent="0.25">
      <c r="A937" s="7">
        <v>935</v>
      </c>
      <c r="B937" s="7" t="str">
        <f t="shared" si="84"/>
        <v>550AA4035</v>
      </c>
      <c r="C937" s="9" t="s">
        <v>916</v>
      </c>
      <c r="D937" s="9" t="s">
        <v>2776</v>
      </c>
      <c r="E937" s="9" t="s">
        <v>252</v>
      </c>
      <c r="F937" s="7" t="s">
        <v>141</v>
      </c>
      <c r="G937" s="46">
        <v>0.21</v>
      </c>
      <c r="H937" s="11">
        <v>9</v>
      </c>
      <c r="I937" s="11">
        <v>9</v>
      </c>
      <c r="J937" s="11">
        <f>VLOOKUP(B937,'[1]Jan''24 (3)'!$G$4:$T$2414,14,0)</f>
        <v>1.89</v>
      </c>
      <c r="K937" s="11">
        <f t="shared" si="85"/>
        <v>-7.11</v>
      </c>
      <c r="L937" s="11" t="b">
        <f t="shared" si="86"/>
        <v>0</v>
      </c>
      <c r="M937" s="11" t="b">
        <f t="shared" si="87"/>
        <v>0</v>
      </c>
      <c r="N937" s="8">
        <v>45314</v>
      </c>
      <c r="O937" s="8" t="s">
        <v>3873</v>
      </c>
      <c r="P937" s="7"/>
      <c r="Q937" s="7" t="b">
        <f t="shared" si="88"/>
        <v>1</v>
      </c>
      <c r="R937" s="7"/>
      <c r="S937" s="11">
        <f t="shared" si="89"/>
        <v>0</v>
      </c>
      <c r="T937" s="9"/>
    </row>
    <row r="938" spans="1:20" hidden="1" x14ac:dyDescent="0.25">
      <c r="A938" s="7">
        <v>936</v>
      </c>
      <c r="B938" s="7" t="str">
        <f t="shared" si="84"/>
        <v>550AA4030</v>
      </c>
      <c r="C938" s="9" t="s">
        <v>917</v>
      </c>
      <c r="D938" s="9" t="s">
        <v>2777</v>
      </c>
      <c r="E938" s="9" t="s">
        <v>252</v>
      </c>
      <c r="F938" s="7" t="s">
        <v>141</v>
      </c>
      <c r="G938" s="46">
        <v>0.18</v>
      </c>
      <c r="H938" s="11">
        <v>5</v>
      </c>
      <c r="I938" s="11">
        <v>5</v>
      </c>
      <c r="J938" s="11">
        <f>VLOOKUP(B938,'[1]Jan''24 (3)'!$G$4:$T$2414,14,0)</f>
        <v>0.89999999999999991</v>
      </c>
      <c r="K938" s="11">
        <f t="shared" si="85"/>
        <v>-4.0999999999999996</v>
      </c>
      <c r="L938" s="11" t="b">
        <f t="shared" si="86"/>
        <v>0</v>
      </c>
      <c r="M938" s="11" t="b">
        <f t="shared" si="87"/>
        <v>0</v>
      </c>
      <c r="N938" s="8">
        <v>45314</v>
      </c>
      <c r="O938" s="8" t="s">
        <v>3873</v>
      </c>
      <c r="P938" s="7"/>
      <c r="Q938" s="7" t="b">
        <f t="shared" si="88"/>
        <v>1</v>
      </c>
      <c r="R938" s="7"/>
      <c r="S938" s="11">
        <f t="shared" si="89"/>
        <v>0</v>
      </c>
      <c r="T938" s="9"/>
    </row>
    <row r="939" spans="1:20" hidden="1" x14ac:dyDescent="0.25">
      <c r="A939" s="7">
        <v>937</v>
      </c>
      <c r="B939" s="7" t="str">
        <f t="shared" si="84"/>
        <v>13002-0710</v>
      </c>
      <c r="C939" s="9" t="s">
        <v>918</v>
      </c>
      <c r="D939" s="9" t="s">
        <v>2778</v>
      </c>
      <c r="E939" s="9" t="s">
        <v>252</v>
      </c>
      <c r="F939" s="7" t="s">
        <v>141</v>
      </c>
      <c r="G939" s="46">
        <v>4.58</v>
      </c>
      <c r="H939" s="11">
        <v>18</v>
      </c>
      <c r="I939" s="11">
        <f>8+10</f>
        <v>18</v>
      </c>
      <c r="J939" s="11">
        <f>VLOOKUP(B939,'[1]Jan''24 (3)'!$G$4:$T$2414,14,0)</f>
        <v>82.44</v>
      </c>
      <c r="K939" s="11">
        <f t="shared" si="85"/>
        <v>64.44</v>
      </c>
      <c r="L939" s="11" t="b">
        <f t="shared" si="86"/>
        <v>0</v>
      </c>
      <c r="M939" s="11" t="b">
        <f t="shared" si="87"/>
        <v>0</v>
      </c>
      <c r="N939" s="8">
        <v>45314</v>
      </c>
      <c r="O939" s="8" t="s">
        <v>3873</v>
      </c>
      <c r="P939" s="7"/>
      <c r="Q939" s="7" t="b">
        <f t="shared" si="88"/>
        <v>1</v>
      </c>
      <c r="R939" s="7"/>
      <c r="S939" s="11">
        <f t="shared" si="89"/>
        <v>0</v>
      </c>
      <c r="T939" s="9"/>
    </row>
    <row r="940" spans="1:20" hidden="1" x14ac:dyDescent="0.25">
      <c r="A940" s="7">
        <v>938</v>
      </c>
      <c r="B940" s="7" t="str">
        <f t="shared" si="84"/>
        <v>13002-1073</v>
      </c>
      <c r="C940" s="9" t="s">
        <v>919</v>
      </c>
      <c r="D940" s="9" t="s">
        <v>2778</v>
      </c>
      <c r="E940" s="9" t="s">
        <v>252</v>
      </c>
      <c r="F940" s="7" t="s">
        <v>141</v>
      </c>
      <c r="G940" s="46">
        <v>4.9000000000000004</v>
      </c>
      <c r="H940" s="11">
        <v>8</v>
      </c>
      <c r="I940" s="11">
        <f>6+2</f>
        <v>8</v>
      </c>
      <c r="J940" s="11">
        <f>VLOOKUP(B940,'[1]Jan''24 (3)'!$G$4:$T$2414,14,0)</f>
        <v>39.200000000000003</v>
      </c>
      <c r="K940" s="11">
        <f t="shared" si="85"/>
        <v>31.200000000000003</v>
      </c>
      <c r="L940" s="11" t="b">
        <f t="shared" si="86"/>
        <v>0</v>
      </c>
      <c r="M940" s="11" t="b">
        <f t="shared" si="87"/>
        <v>0</v>
      </c>
      <c r="N940" s="8">
        <v>45316</v>
      </c>
      <c r="O940" s="8" t="s">
        <v>3877</v>
      </c>
      <c r="P940" s="7"/>
      <c r="Q940" s="7" t="b">
        <f t="shared" si="88"/>
        <v>1</v>
      </c>
      <c r="R940" s="7"/>
      <c r="S940" s="11">
        <f t="shared" si="89"/>
        <v>0</v>
      </c>
      <c r="T940" s="9"/>
    </row>
    <row r="941" spans="1:20" hidden="1" x14ac:dyDescent="0.25">
      <c r="A941" s="7">
        <v>939</v>
      </c>
      <c r="B941" s="7" t="str">
        <f t="shared" si="84"/>
        <v>13002-1126</v>
      </c>
      <c r="C941" s="9" t="s">
        <v>920</v>
      </c>
      <c r="D941" s="9" t="s">
        <v>2778</v>
      </c>
      <c r="E941" s="9" t="s">
        <v>252</v>
      </c>
      <c r="F941" s="7" t="s">
        <v>141</v>
      </c>
      <c r="G941" s="46">
        <v>1.68</v>
      </c>
      <c r="H941" s="11">
        <v>10</v>
      </c>
      <c r="I941" s="11">
        <v>10</v>
      </c>
      <c r="J941" s="11">
        <f>VLOOKUP(B941,'[1]Jan''24 (3)'!$G$4:$T$2414,14,0)</f>
        <v>16.8</v>
      </c>
      <c r="K941" s="11">
        <f t="shared" si="85"/>
        <v>6.8000000000000007</v>
      </c>
      <c r="L941" s="11" t="b">
        <f t="shared" si="86"/>
        <v>0</v>
      </c>
      <c r="M941" s="11" t="b">
        <f t="shared" si="87"/>
        <v>0</v>
      </c>
      <c r="N941" s="8">
        <v>45314</v>
      </c>
      <c r="O941" s="8" t="s">
        <v>3877</v>
      </c>
      <c r="P941" s="7"/>
      <c r="Q941" s="7" t="b">
        <f t="shared" si="88"/>
        <v>1</v>
      </c>
      <c r="R941" s="7"/>
      <c r="S941" s="11">
        <f t="shared" si="89"/>
        <v>0</v>
      </c>
      <c r="T941" s="9"/>
    </row>
    <row r="942" spans="1:20" hidden="1" x14ac:dyDescent="0.25">
      <c r="A942" s="7">
        <v>940</v>
      </c>
      <c r="B942" s="7" t="str">
        <f t="shared" si="84"/>
        <v>13002-3709</v>
      </c>
      <c r="C942" s="9" t="s">
        <v>921</v>
      </c>
      <c r="D942" s="9" t="s">
        <v>2778</v>
      </c>
      <c r="E942" s="9" t="s">
        <v>252</v>
      </c>
      <c r="F942" s="7" t="s">
        <v>141</v>
      </c>
      <c r="G942" s="46">
        <v>4.95</v>
      </c>
      <c r="H942" s="11">
        <v>4</v>
      </c>
      <c r="I942" s="11">
        <v>4</v>
      </c>
      <c r="J942" s="11">
        <f>VLOOKUP(B942,'[1]Jan''24 (3)'!$G$4:$T$2414,14,0)</f>
        <v>19.8</v>
      </c>
      <c r="K942" s="11">
        <f t="shared" si="85"/>
        <v>15.8</v>
      </c>
      <c r="L942" s="11" t="b">
        <f t="shared" si="86"/>
        <v>0</v>
      </c>
      <c r="M942" s="11" t="b">
        <f t="shared" si="87"/>
        <v>0</v>
      </c>
      <c r="N942" s="8">
        <v>45314</v>
      </c>
      <c r="O942" s="8" t="s">
        <v>3873</v>
      </c>
      <c r="P942" s="7"/>
      <c r="Q942" s="7" t="b">
        <f t="shared" si="88"/>
        <v>1</v>
      </c>
      <c r="R942" s="7"/>
      <c r="S942" s="11">
        <f t="shared" si="89"/>
        <v>0</v>
      </c>
      <c r="T942" s="9"/>
    </row>
    <row r="943" spans="1:20" hidden="1" x14ac:dyDescent="0.25">
      <c r="A943" s="7">
        <v>941</v>
      </c>
      <c r="B943" s="7" t="str">
        <f t="shared" si="84"/>
        <v>13001-0102</v>
      </c>
      <c r="C943" s="9" t="s">
        <v>922</v>
      </c>
      <c r="D943" s="9" t="s">
        <v>2779</v>
      </c>
      <c r="E943" s="9" t="s">
        <v>252</v>
      </c>
      <c r="F943" s="7" t="s">
        <v>141</v>
      </c>
      <c r="G943" s="46">
        <v>24.56</v>
      </c>
      <c r="H943" s="11">
        <v>5</v>
      </c>
      <c r="I943" s="11">
        <v>5</v>
      </c>
      <c r="J943" s="11">
        <f>VLOOKUP(B943,'[1]Jan''24 (3)'!$G$4:$T$2414,14,0)</f>
        <v>122.8</v>
      </c>
      <c r="K943" s="11">
        <f t="shared" si="85"/>
        <v>117.8</v>
      </c>
      <c r="L943" s="11" t="b">
        <f t="shared" si="86"/>
        <v>0</v>
      </c>
      <c r="M943" s="11" t="b">
        <f t="shared" si="87"/>
        <v>0</v>
      </c>
      <c r="N943" s="8">
        <v>45313</v>
      </c>
      <c r="O943" s="8" t="s">
        <v>3877</v>
      </c>
      <c r="P943" s="7"/>
      <c r="Q943" s="7" t="b">
        <f t="shared" si="88"/>
        <v>1</v>
      </c>
      <c r="R943" s="7"/>
      <c r="S943" s="11">
        <f t="shared" si="89"/>
        <v>0</v>
      </c>
      <c r="T943" s="9"/>
    </row>
    <row r="944" spans="1:20" hidden="1" x14ac:dyDescent="0.25">
      <c r="A944" s="7">
        <v>942</v>
      </c>
      <c r="B944" s="7" t="str">
        <f t="shared" si="84"/>
        <v>13001-0742</v>
      </c>
      <c r="C944" s="9" t="s">
        <v>923</v>
      </c>
      <c r="D944" s="9" t="s">
        <v>2779</v>
      </c>
      <c r="E944" s="9" t="s">
        <v>252</v>
      </c>
      <c r="F944" s="7" t="s">
        <v>141</v>
      </c>
      <c r="G944" s="46">
        <v>14.14</v>
      </c>
      <c r="H944" s="11">
        <v>15</v>
      </c>
      <c r="I944" s="11">
        <f>13+2</f>
        <v>15</v>
      </c>
      <c r="J944" s="11">
        <f>VLOOKUP(B944,'[1]Jan''24 (3)'!$G$4:$T$2414,14,0)</f>
        <v>212.10000000000002</v>
      </c>
      <c r="K944" s="11">
        <f t="shared" si="85"/>
        <v>197.10000000000002</v>
      </c>
      <c r="L944" s="11" t="b">
        <f t="shared" si="86"/>
        <v>0</v>
      </c>
      <c r="M944" s="11" t="b">
        <f t="shared" si="87"/>
        <v>0</v>
      </c>
      <c r="N944" s="8">
        <v>45314</v>
      </c>
      <c r="O944" s="8" t="s">
        <v>3873</v>
      </c>
      <c r="P944" s="7"/>
      <c r="Q944" s="7" t="b">
        <f t="shared" si="88"/>
        <v>1</v>
      </c>
      <c r="R944" s="7"/>
      <c r="S944" s="11">
        <f t="shared" si="89"/>
        <v>0</v>
      </c>
      <c r="T944" s="9"/>
    </row>
    <row r="945" spans="1:20" hidden="1" x14ac:dyDescent="0.25">
      <c r="A945" s="7">
        <v>943</v>
      </c>
      <c r="B945" s="7" t="str">
        <f t="shared" si="84"/>
        <v>13001-0111</v>
      </c>
      <c r="C945" s="9" t="s">
        <v>924</v>
      </c>
      <c r="D945" s="9" t="s">
        <v>2779</v>
      </c>
      <c r="E945" s="9" t="s">
        <v>252</v>
      </c>
      <c r="F945" s="7" t="s">
        <v>141</v>
      </c>
      <c r="G945" s="46">
        <v>16.8</v>
      </c>
      <c r="H945" s="11">
        <v>6</v>
      </c>
      <c r="I945" s="11">
        <f>5+1</f>
        <v>6</v>
      </c>
      <c r="J945" s="11">
        <f>VLOOKUP(B945,'[1]Jan''24 (3)'!$G$4:$T$2414,14,0)</f>
        <v>100.80000000000001</v>
      </c>
      <c r="K945" s="11">
        <f t="shared" si="85"/>
        <v>94.800000000000011</v>
      </c>
      <c r="L945" s="11" t="b">
        <f t="shared" si="86"/>
        <v>0</v>
      </c>
      <c r="M945" s="11" t="b">
        <f t="shared" si="87"/>
        <v>0</v>
      </c>
      <c r="N945" s="8">
        <v>45314</v>
      </c>
      <c r="O945" s="8" t="s">
        <v>3873</v>
      </c>
      <c r="P945" s="7"/>
      <c r="Q945" s="7" t="b">
        <f t="shared" si="88"/>
        <v>1</v>
      </c>
      <c r="R945" s="7"/>
      <c r="S945" s="11">
        <f t="shared" si="89"/>
        <v>0</v>
      </c>
      <c r="T945" s="9"/>
    </row>
    <row r="946" spans="1:20" hidden="1" x14ac:dyDescent="0.25">
      <c r="A946" s="7">
        <v>944</v>
      </c>
      <c r="B946" s="7" t="str">
        <f t="shared" si="84"/>
        <v>43020-1057</v>
      </c>
      <c r="C946" s="9" t="s">
        <v>925</v>
      </c>
      <c r="D946" s="9" t="s">
        <v>2780</v>
      </c>
      <c r="E946" s="9" t="s">
        <v>252</v>
      </c>
      <c r="F946" s="7" t="s">
        <v>141</v>
      </c>
      <c r="G946" s="46">
        <v>9.3800000000000008</v>
      </c>
      <c r="H946" s="11">
        <v>7</v>
      </c>
      <c r="I946" s="11">
        <v>7</v>
      </c>
      <c r="J946" s="11">
        <f>VLOOKUP(B946,'[1]Jan''24 (3)'!$G$4:$T$2414,14,0)</f>
        <v>65.660000000000011</v>
      </c>
      <c r="K946" s="11">
        <f t="shared" si="85"/>
        <v>58.660000000000011</v>
      </c>
      <c r="L946" s="11" t="b">
        <f t="shared" si="86"/>
        <v>0</v>
      </c>
      <c r="M946" s="11" t="b">
        <f t="shared" si="87"/>
        <v>0</v>
      </c>
      <c r="N946" s="8">
        <v>45314</v>
      </c>
      <c r="O946" s="8" t="s">
        <v>3877</v>
      </c>
      <c r="P946" s="7"/>
      <c r="Q946" s="7" t="b">
        <f t="shared" si="88"/>
        <v>1</v>
      </c>
      <c r="R946" s="7"/>
      <c r="S946" s="11">
        <f t="shared" si="89"/>
        <v>0</v>
      </c>
      <c r="T946" s="9"/>
    </row>
    <row r="947" spans="1:20" hidden="1" x14ac:dyDescent="0.25">
      <c r="A947" s="7">
        <v>945</v>
      </c>
      <c r="B947" s="7" t="str">
        <f t="shared" si="84"/>
        <v>43020-1094</v>
      </c>
      <c r="C947" s="9" t="s">
        <v>926</v>
      </c>
      <c r="D947" s="9" t="s">
        <v>2780</v>
      </c>
      <c r="E947" s="9" t="s">
        <v>252</v>
      </c>
      <c r="F947" s="7" t="s">
        <v>141</v>
      </c>
      <c r="G947" s="46">
        <v>9.3800000000000008</v>
      </c>
      <c r="H947" s="11">
        <v>12</v>
      </c>
      <c r="I947" s="11">
        <f>10+2</f>
        <v>12</v>
      </c>
      <c r="J947" s="11">
        <f>VLOOKUP(B947,'[1]Jan''24 (3)'!$G$4:$T$2414,14,0)</f>
        <v>112.56</v>
      </c>
      <c r="K947" s="11">
        <f t="shared" si="85"/>
        <v>100.56</v>
      </c>
      <c r="L947" s="11" t="b">
        <f t="shared" si="86"/>
        <v>0</v>
      </c>
      <c r="M947" s="11" t="b">
        <f t="shared" si="87"/>
        <v>0</v>
      </c>
      <c r="N947" s="8">
        <v>45314</v>
      </c>
      <c r="O947" s="8" t="s">
        <v>3873</v>
      </c>
      <c r="P947" s="7"/>
      <c r="Q947" s="7" t="b">
        <f t="shared" si="88"/>
        <v>1</v>
      </c>
      <c r="R947" s="7"/>
      <c r="S947" s="11">
        <f t="shared" si="89"/>
        <v>0</v>
      </c>
      <c r="T947" s="9"/>
    </row>
    <row r="948" spans="1:20" hidden="1" x14ac:dyDescent="0.25">
      <c r="A948" s="7">
        <v>946</v>
      </c>
      <c r="B948" s="7" t="str">
        <f t="shared" si="84"/>
        <v>43020-1098</v>
      </c>
      <c r="C948" s="9" t="s">
        <v>927</v>
      </c>
      <c r="D948" s="9" t="s">
        <v>2780</v>
      </c>
      <c r="E948" s="9" t="s">
        <v>252</v>
      </c>
      <c r="F948" s="7" t="s">
        <v>141</v>
      </c>
      <c r="G948" s="46">
        <v>7.61</v>
      </c>
      <c r="H948" s="11">
        <v>3</v>
      </c>
      <c r="I948" s="11">
        <f>2+1</f>
        <v>3</v>
      </c>
      <c r="J948" s="11">
        <f>VLOOKUP(B948,'[1]Jan''24 (3)'!$G$4:$T$2414,14,0)</f>
        <v>22.830000000000002</v>
      </c>
      <c r="K948" s="11">
        <f t="shared" si="85"/>
        <v>19.830000000000002</v>
      </c>
      <c r="L948" s="11" t="b">
        <f t="shared" si="86"/>
        <v>0</v>
      </c>
      <c r="M948" s="11" t="b">
        <f t="shared" si="87"/>
        <v>0</v>
      </c>
      <c r="N948" s="8">
        <v>45314</v>
      </c>
      <c r="O948" s="8" t="s">
        <v>3873</v>
      </c>
      <c r="P948" s="7"/>
      <c r="Q948" s="7" t="b">
        <f t="shared" si="88"/>
        <v>1</v>
      </c>
      <c r="R948" s="7"/>
      <c r="S948" s="11">
        <f t="shared" si="89"/>
        <v>0</v>
      </c>
      <c r="T948" s="9"/>
    </row>
    <row r="949" spans="1:20" hidden="1" x14ac:dyDescent="0.25">
      <c r="A949" s="7">
        <v>947</v>
      </c>
      <c r="B949" s="7" t="str">
        <f t="shared" si="84"/>
        <v>43020-1126</v>
      </c>
      <c r="C949" s="9" t="s">
        <v>928</v>
      </c>
      <c r="D949" s="9" t="s">
        <v>2780</v>
      </c>
      <c r="E949" s="9" t="s">
        <v>252</v>
      </c>
      <c r="F949" s="7" t="s">
        <v>141</v>
      </c>
      <c r="G949" s="46">
        <v>7.74</v>
      </c>
      <c r="H949" s="11">
        <v>11</v>
      </c>
      <c r="I949" s="11">
        <v>11</v>
      </c>
      <c r="J949" s="11">
        <f>VLOOKUP(B949,'[1]Jan''24 (3)'!$G$4:$T$2414,14,0)</f>
        <v>85.14</v>
      </c>
      <c r="K949" s="11">
        <f t="shared" si="85"/>
        <v>74.14</v>
      </c>
      <c r="L949" s="11" t="b">
        <f t="shared" si="86"/>
        <v>0</v>
      </c>
      <c r="M949" s="11" t="b">
        <f t="shared" si="87"/>
        <v>0</v>
      </c>
      <c r="N949" s="8">
        <v>45314</v>
      </c>
      <c r="O949" s="8" t="s">
        <v>3873</v>
      </c>
      <c r="P949" s="7"/>
      <c r="Q949" s="7" t="b">
        <f t="shared" si="88"/>
        <v>1</v>
      </c>
      <c r="R949" s="7"/>
      <c r="S949" s="11">
        <f t="shared" si="89"/>
        <v>0</v>
      </c>
      <c r="T949" s="9"/>
    </row>
    <row r="950" spans="1:20" hidden="1" x14ac:dyDescent="0.25">
      <c r="A950" s="7">
        <v>948</v>
      </c>
      <c r="B950" s="7" t="str">
        <f t="shared" si="84"/>
        <v>13187-0553</v>
      </c>
      <c r="C950" s="9" t="s">
        <v>929</v>
      </c>
      <c r="D950" s="9" t="s">
        <v>2781</v>
      </c>
      <c r="E950" s="9" t="s">
        <v>252</v>
      </c>
      <c r="F950" s="7" t="s">
        <v>141</v>
      </c>
      <c r="G950" s="46">
        <v>8.8962857142857139</v>
      </c>
      <c r="H950" s="11">
        <v>2</v>
      </c>
      <c r="I950" s="11">
        <f>1+1</f>
        <v>2</v>
      </c>
      <c r="J950" s="11">
        <f>VLOOKUP(B950,'[1]Jan''24 (3)'!$G$4:$T$2414,14,0)</f>
        <v>17.792571428571428</v>
      </c>
      <c r="K950" s="11">
        <f t="shared" si="85"/>
        <v>15.792571428571428</v>
      </c>
      <c r="L950" s="11" t="b">
        <f t="shared" si="86"/>
        <v>0</v>
      </c>
      <c r="M950" s="11" t="b">
        <f t="shared" si="87"/>
        <v>0</v>
      </c>
      <c r="N950" s="8">
        <v>45317</v>
      </c>
      <c r="O950" s="8" t="s">
        <v>3873</v>
      </c>
      <c r="P950" s="7"/>
      <c r="Q950" s="7" t="b">
        <f t="shared" si="88"/>
        <v>1</v>
      </c>
      <c r="R950" s="7"/>
      <c r="S950" s="11">
        <f t="shared" si="89"/>
        <v>0</v>
      </c>
      <c r="T950" s="9"/>
    </row>
    <row r="951" spans="1:20" hidden="1" x14ac:dyDescent="0.25">
      <c r="A951" s="7">
        <v>949</v>
      </c>
      <c r="B951" s="7" t="str">
        <f t="shared" si="84"/>
        <v>13088-1077</v>
      </c>
      <c r="C951" s="9" t="s">
        <v>930</v>
      </c>
      <c r="D951" s="9" t="s">
        <v>2782</v>
      </c>
      <c r="E951" s="9" t="s">
        <v>252</v>
      </c>
      <c r="F951" s="7" t="s">
        <v>141</v>
      </c>
      <c r="G951" s="46">
        <v>4.7232857142857148</v>
      </c>
      <c r="H951" s="11">
        <v>16</v>
      </c>
      <c r="I951" s="11">
        <v>16</v>
      </c>
      <c r="J951" s="11">
        <f>VLOOKUP(B951,'[1]Jan''24 (3)'!$G$4:$T$2414,14,0)</f>
        <v>75.572571428571436</v>
      </c>
      <c r="K951" s="11">
        <f t="shared" si="85"/>
        <v>59.572571428571436</v>
      </c>
      <c r="L951" s="11" t="b">
        <f t="shared" si="86"/>
        <v>0</v>
      </c>
      <c r="M951" s="11" t="b">
        <f t="shared" si="87"/>
        <v>0</v>
      </c>
      <c r="N951" s="8">
        <v>45315</v>
      </c>
      <c r="O951" s="8" t="s">
        <v>3873</v>
      </c>
      <c r="P951" s="7"/>
      <c r="Q951" s="7" t="b">
        <f t="shared" si="88"/>
        <v>1</v>
      </c>
      <c r="R951" s="7"/>
      <c r="S951" s="11">
        <f t="shared" si="89"/>
        <v>0</v>
      </c>
      <c r="T951" s="9"/>
    </row>
    <row r="952" spans="1:20" hidden="1" x14ac:dyDescent="0.25">
      <c r="A952" s="7">
        <v>950</v>
      </c>
      <c r="B952" s="7" t="str">
        <f t="shared" si="84"/>
        <v>13088-0049</v>
      </c>
      <c r="C952" s="9" t="s">
        <v>931</v>
      </c>
      <c r="D952" s="9" t="s">
        <v>2599</v>
      </c>
      <c r="E952" s="9" t="s">
        <v>252</v>
      </c>
      <c r="F952" s="7" t="s">
        <v>141</v>
      </c>
      <c r="G952" s="46">
        <v>4.03</v>
      </c>
      <c r="H952" s="11">
        <v>4</v>
      </c>
      <c r="I952" s="11">
        <v>4</v>
      </c>
      <c r="J952" s="11">
        <f>VLOOKUP(B952,'[1]Jan''24 (3)'!$G$4:$T$2414,14,0)</f>
        <v>16.12</v>
      </c>
      <c r="K952" s="11">
        <f t="shared" si="85"/>
        <v>12.120000000000001</v>
      </c>
      <c r="L952" s="11" t="b">
        <f t="shared" si="86"/>
        <v>0</v>
      </c>
      <c r="M952" s="11" t="b">
        <f t="shared" si="87"/>
        <v>0</v>
      </c>
      <c r="N952" s="8">
        <v>45316</v>
      </c>
      <c r="O952" s="8" t="s">
        <v>3873</v>
      </c>
      <c r="P952" s="7"/>
      <c r="Q952" s="7" t="b">
        <f t="shared" si="88"/>
        <v>1</v>
      </c>
      <c r="R952" s="7"/>
      <c r="S952" s="11">
        <f t="shared" si="89"/>
        <v>0</v>
      </c>
      <c r="T952" s="9"/>
    </row>
    <row r="953" spans="1:20" hidden="1" x14ac:dyDescent="0.25">
      <c r="A953" s="7">
        <v>951</v>
      </c>
      <c r="B953" s="7" t="str">
        <f t="shared" si="84"/>
        <v>13089-0558</v>
      </c>
      <c r="C953" s="9" t="s">
        <v>932</v>
      </c>
      <c r="D953" s="9" t="s">
        <v>2783</v>
      </c>
      <c r="E953" s="9" t="s">
        <v>252</v>
      </c>
      <c r="F953" s="7" t="s">
        <v>141</v>
      </c>
      <c r="G953" s="46">
        <v>2.1428571428571428</v>
      </c>
      <c r="H953" s="11">
        <v>4</v>
      </c>
      <c r="I953" s="11">
        <v>4</v>
      </c>
      <c r="J953" s="11">
        <f>VLOOKUP(B953,'[1]Jan''24 (3)'!$G$4:$T$2414,14,0)</f>
        <v>8.5714285714285712</v>
      </c>
      <c r="K953" s="11">
        <f t="shared" si="85"/>
        <v>4.5714285714285712</v>
      </c>
      <c r="L953" s="11" t="b">
        <f t="shared" si="86"/>
        <v>0</v>
      </c>
      <c r="M953" s="11" t="b">
        <f t="shared" si="87"/>
        <v>0</v>
      </c>
      <c r="N953" s="8">
        <v>45316</v>
      </c>
      <c r="O953" s="8" t="s">
        <v>3873</v>
      </c>
      <c r="P953" s="7"/>
      <c r="Q953" s="7" t="b">
        <f t="shared" si="88"/>
        <v>1</v>
      </c>
      <c r="R953" s="7"/>
      <c r="S953" s="11">
        <f t="shared" si="89"/>
        <v>0</v>
      </c>
      <c r="T953" s="9"/>
    </row>
    <row r="954" spans="1:20" hidden="1" x14ac:dyDescent="0.25">
      <c r="A954" s="7">
        <v>952</v>
      </c>
      <c r="B954" s="7" t="str">
        <f t="shared" si="84"/>
        <v>13089-1108</v>
      </c>
      <c r="C954" s="9" t="s">
        <v>933</v>
      </c>
      <c r="D954" s="9" t="s">
        <v>2783</v>
      </c>
      <c r="E954" s="9" t="s">
        <v>252</v>
      </c>
      <c r="F954" s="7" t="s">
        <v>141</v>
      </c>
      <c r="G954" s="46">
        <v>1.9642857142857142</v>
      </c>
      <c r="H954" s="11">
        <v>2</v>
      </c>
      <c r="I954" s="11">
        <v>2</v>
      </c>
      <c r="J954" s="11">
        <f>VLOOKUP(B954,'[1]Jan''24 (3)'!$G$4:$T$2414,14,0)</f>
        <v>3.9285714285714284</v>
      </c>
      <c r="K954" s="11">
        <f t="shared" si="85"/>
        <v>1.9285714285714284</v>
      </c>
      <c r="L954" s="11" t="b">
        <f t="shared" si="86"/>
        <v>0</v>
      </c>
      <c r="M954" s="11" t="b">
        <f t="shared" si="87"/>
        <v>0</v>
      </c>
      <c r="N954" s="8">
        <v>45316</v>
      </c>
      <c r="O954" s="8" t="s">
        <v>3873</v>
      </c>
      <c r="P954" s="7"/>
      <c r="Q954" s="7" t="b">
        <f t="shared" si="88"/>
        <v>1</v>
      </c>
      <c r="R954" s="7"/>
      <c r="S954" s="11">
        <f t="shared" si="89"/>
        <v>0</v>
      </c>
      <c r="T954" s="9"/>
    </row>
    <row r="955" spans="1:20" hidden="1" x14ac:dyDescent="0.25">
      <c r="A955" s="7">
        <v>953</v>
      </c>
      <c r="B955" s="7" t="str">
        <f t="shared" si="84"/>
        <v>13088-0052</v>
      </c>
      <c r="C955" s="9" t="s">
        <v>934</v>
      </c>
      <c r="D955" s="9" t="s">
        <v>2599</v>
      </c>
      <c r="E955" s="9" t="s">
        <v>252</v>
      </c>
      <c r="F955" s="7" t="s">
        <v>141</v>
      </c>
      <c r="G955" s="46">
        <v>4.03</v>
      </c>
      <c r="H955" s="11">
        <v>6</v>
      </c>
      <c r="I955" s="11">
        <v>6</v>
      </c>
      <c r="J955" s="11">
        <f>VLOOKUP(B955,'[1]Jan''24 (3)'!$G$4:$T$2414,14,0)</f>
        <v>24.18</v>
      </c>
      <c r="K955" s="11">
        <f t="shared" si="85"/>
        <v>18.18</v>
      </c>
      <c r="L955" s="11" t="b">
        <f t="shared" si="86"/>
        <v>0</v>
      </c>
      <c r="M955" s="11" t="b">
        <f t="shared" si="87"/>
        <v>0</v>
      </c>
      <c r="N955" s="8">
        <v>45316</v>
      </c>
      <c r="O955" s="8" t="s">
        <v>3873</v>
      </c>
      <c r="P955" s="7"/>
      <c r="Q955" s="7" t="b">
        <f t="shared" si="88"/>
        <v>1</v>
      </c>
      <c r="R955" s="7"/>
      <c r="S955" s="11">
        <f t="shared" si="89"/>
        <v>0</v>
      </c>
      <c r="T955" s="9"/>
    </row>
    <row r="956" spans="1:20" hidden="1" x14ac:dyDescent="0.25">
      <c r="A956" s="7">
        <v>954</v>
      </c>
      <c r="B956" s="7" t="str">
        <f t="shared" si="84"/>
        <v>13089-0021</v>
      </c>
      <c r="C956" s="9" t="s">
        <v>935</v>
      </c>
      <c r="D956" s="9" t="s">
        <v>2784</v>
      </c>
      <c r="E956" s="9" t="s">
        <v>252</v>
      </c>
      <c r="F956" s="7" t="s">
        <v>141</v>
      </c>
      <c r="G956" s="46">
        <v>2.25</v>
      </c>
      <c r="H956" s="11">
        <v>10</v>
      </c>
      <c r="I956" s="11">
        <v>10</v>
      </c>
      <c r="J956" s="11">
        <f>VLOOKUP(B956,'[1]Jan''24 (3)'!$G$4:$T$2414,14,0)</f>
        <v>22.5</v>
      </c>
      <c r="K956" s="11">
        <f t="shared" si="85"/>
        <v>12.5</v>
      </c>
      <c r="L956" s="11" t="b">
        <f t="shared" si="86"/>
        <v>0</v>
      </c>
      <c r="M956" s="11" t="b">
        <f t="shared" si="87"/>
        <v>0</v>
      </c>
      <c r="N956" s="8">
        <v>45316</v>
      </c>
      <c r="O956" s="8" t="s">
        <v>3873</v>
      </c>
      <c r="P956" s="7"/>
      <c r="Q956" s="7" t="b">
        <f t="shared" si="88"/>
        <v>1</v>
      </c>
      <c r="R956" s="7"/>
      <c r="S956" s="11">
        <f t="shared" si="89"/>
        <v>0</v>
      </c>
      <c r="T956" s="9"/>
    </row>
    <row r="957" spans="1:20" hidden="1" x14ac:dyDescent="0.25">
      <c r="A957" s="7">
        <v>955</v>
      </c>
      <c r="B957" s="7" t="str">
        <f t="shared" si="84"/>
        <v>13088-0041</v>
      </c>
      <c r="C957" s="9" t="s">
        <v>936</v>
      </c>
      <c r="D957" s="9" t="s">
        <v>2785</v>
      </c>
      <c r="E957" s="9" t="s">
        <v>252</v>
      </c>
      <c r="F957" s="7" t="s">
        <v>141</v>
      </c>
      <c r="G957" s="46">
        <v>3.8290714285714276</v>
      </c>
      <c r="H957" s="11">
        <v>4</v>
      </c>
      <c r="I957" s="11">
        <f>3+1</f>
        <v>4</v>
      </c>
      <c r="J957" s="11">
        <f>VLOOKUP(B957,'[1]Jan''24 (3)'!$G$4:$T$2414,14,0)</f>
        <v>15.31628571428571</v>
      </c>
      <c r="K957" s="11">
        <f t="shared" si="85"/>
        <v>11.31628571428571</v>
      </c>
      <c r="L957" s="11" t="b">
        <f t="shared" si="86"/>
        <v>0</v>
      </c>
      <c r="M957" s="11" t="b">
        <f t="shared" si="87"/>
        <v>0</v>
      </c>
      <c r="N957" s="8">
        <v>45323</v>
      </c>
      <c r="O957" s="8" t="s">
        <v>3877</v>
      </c>
      <c r="P957" s="7"/>
      <c r="Q957" s="7" t="b">
        <f t="shared" si="88"/>
        <v>1</v>
      </c>
      <c r="R957" s="7"/>
      <c r="S957" s="11">
        <f t="shared" si="89"/>
        <v>0</v>
      </c>
      <c r="T957" s="9"/>
    </row>
    <row r="958" spans="1:20" hidden="1" x14ac:dyDescent="0.25">
      <c r="A958" s="7">
        <v>956</v>
      </c>
      <c r="B958" s="7" t="str">
        <f t="shared" si="84"/>
        <v>13088-0558</v>
      </c>
      <c r="C958" s="9" t="s">
        <v>937</v>
      </c>
      <c r="D958" s="9" t="s">
        <v>2785</v>
      </c>
      <c r="E958" s="9" t="s">
        <v>252</v>
      </c>
      <c r="F958" s="7" t="s">
        <v>141</v>
      </c>
      <c r="G958" s="46">
        <v>4.0125000000000002</v>
      </c>
      <c r="H958" s="11">
        <v>33</v>
      </c>
      <c r="I958" s="11">
        <f>23+10</f>
        <v>33</v>
      </c>
      <c r="J958" s="11">
        <f>VLOOKUP(B958,'[1]Jan''24 (3)'!$G$4:$T$2414,14,0)</f>
        <v>132.41249999999999</v>
      </c>
      <c r="K958" s="11">
        <f t="shared" si="85"/>
        <v>99.412499999999994</v>
      </c>
      <c r="L958" s="11" t="b">
        <f t="shared" si="86"/>
        <v>0</v>
      </c>
      <c r="M958" s="11" t="b">
        <f t="shared" si="87"/>
        <v>0</v>
      </c>
      <c r="N958" s="8">
        <v>45314</v>
      </c>
      <c r="O958" s="8" t="s">
        <v>3873</v>
      </c>
      <c r="P958" s="7"/>
      <c r="Q958" s="7" t="b">
        <f t="shared" si="88"/>
        <v>1</v>
      </c>
      <c r="R958" s="7"/>
      <c r="S958" s="11">
        <f t="shared" si="89"/>
        <v>0</v>
      </c>
      <c r="T958" s="9"/>
    </row>
    <row r="959" spans="1:20" hidden="1" x14ac:dyDescent="0.25">
      <c r="A959" s="7">
        <v>957</v>
      </c>
      <c r="B959" s="7" t="str">
        <f t="shared" si="84"/>
        <v>99999-0503</v>
      </c>
      <c r="C959" s="9" t="s">
        <v>938</v>
      </c>
      <c r="D959" s="9" t="s">
        <v>2786</v>
      </c>
      <c r="E959" s="9" t="s">
        <v>252</v>
      </c>
      <c r="F959" s="7" t="s">
        <v>141</v>
      </c>
      <c r="G959" s="46">
        <v>6.48</v>
      </c>
      <c r="H959" s="11">
        <f>14-1</f>
        <v>13</v>
      </c>
      <c r="I959" s="11">
        <f>5+8</f>
        <v>13</v>
      </c>
      <c r="J959" s="11">
        <f>VLOOKUP(B959,'[1]Jan''24 (3)'!$G$4:$T$2414,14,0)</f>
        <v>84.240000000000009</v>
      </c>
      <c r="K959" s="11">
        <f t="shared" si="85"/>
        <v>71.240000000000009</v>
      </c>
      <c r="L959" s="11" t="b">
        <f t="shared" si="86"/>
        <v>0</v>
      </c>
      <c r="M959" s="11" t="b">
        <f t="shared" si="87"/>
        <v>0</v>
      </c>
      <c r="N959" s="8">
        <v>45323</v>
      </c>
      <c r="O959" s="8" t="s">
        <v>3877</v>
      </c>
      <c r="P959" s="7"/>
      <c r="Q959" s="7" t="b">
        <f t="shared" si="88"/>
        <v>1</v>
      </c>
      <c r="R959" s="7"/>
      <c r="S959" s="11">
        <f t="shared" si="89"/>
        <v>0</v>
      </c>
      <c r="T959" s="9" t="s">
        <v>4124</v>
      </c>
    </row>
    <row r="960" spans="1:20" hidden="1" x14ac:dyDescent="0.25">
      <c r="A960" s="7">
        <v>958</v>
      </c>
      <c r="B960" s="7" t="str">
        <f t="shared" si="84"/>
        <v>92070-1209</v>
      </c>
      <c r="C960" s="9" t="s">
        <v>939</v>
      </c>
      <c r="D960" s="9" t="s">
        <v>2787</v>
      </c>
      <c r="E960" s="9" t="s">
        <v>252</v>
      </c>
      <c r="F960" s="7" t="s">
        <v>141</v>
      </c>
      <c r="G960" s="46">
        <v>4.6500000000000004</v>
      </c>
      <c r="H960" s="11">
        <v>4</v>
      </c>
      <c r="I960" s="11">
        <v>4</v>
      </c>
      <c r="J960" s="11">
        <f>VLOOKUP(B960,'[1]Jan''24 (3)'!$G$4:$T$2414,14,0)</f>
        <v>18.600000000000001</v>
      </c>
      <c r="K960" s="11">
        <f t="shared" si="85"/>
        <v>14.600000000000001</v>
      </c>
      <c r="L960" s="11" t="b">
        <f t="shared" si="86"/>
        <v>0</v>
      </c>
      <c r="M960" s="11" t="b">
        <f t="shared" si="87"/>
        <v>0</v>
      </c>
      <c r="N960" s="8">
        <v>45316</v>
      </c>
      <c r="O960" s="8" t="s">
        <v>3873</v>
      </c>
      <c r="P960" s="7"/>
      <c r="Q960" s="7" t="b">
        <f t="shared" si="88"/>
        <v>1</v>
      </c>
      <c r="R960" s="7"/>
      <c r="S960" s="11">
        <f t="shared" si="89"/>
        <v>0</v>
      </c>
      <c r="T960" s="9"/>
    </row>
    <row r="961" spans="1:20" hidden="1" x14ac:dyDescent="0.25">
      <c r="A961" s="7">
        <v>959</v>
      </c>
      <c r="B961" s="7" t="str">
        <f t="shared" si="84"/>
        <v>92070-1154</v>
      </c>
      <c r="C961" s="9" t="s">
        <v>940</v>
      </c>
      <c r="D961" s="9" t="s">
        <v>2788</v>
      </c>
      <c r="E961" s="9" t="s">
        <v>252</v>
      </c>
      <c r="F961" s="7" t="s">
        <v>141</v>
      </c>
      <c r="G961" s="46">
        <v>2.1</v>
      </c>
      <c r="H961" s="11">
        <v>3</v>
      </c>
      <c r="I961" s="11">
        <v>3</v>
      </c>
      <c r="J961" s="11">
        <f>VLOOKUP(B961,'[1]Jan''24 (3)'!$G$4:$T$2414,14,0)</f>
        <v>6.3000000000000007</v>
      </c>
      <c r="K961" s="11">
        <f t="shared" si="85"/>
        <v>3.3000000000000007</v>
      </c>
      <c r="L961" s="11" t="b">
        <f t="shared" si="86"/>
        <v>0</v>
      </c>
      <c r="M961" s="11" t="b">
        <f t="shared" si="87"/>
        <v>0</v>
      </c>
      <c r="N961" s="8">
        <v>45316</v>
      </c>
      <c r="O961" s="8" t="s">
        <v>3873</v>
      </c>
      <c r="P961" s="7"/>
      <c r="Q961" s="7" t="b">
        <f t="shared" si="88"/>
        <v>1</v>
      </c>
      <c r="R961" s="7"/>
      <c r="S961" s="11">
        <f t="shared" si="89"/>
        <v>0</v>
      </c>
      <c r="T961" s="9"/>
    </row>
    <row r="962" spans="1:20" hidden="1" x14ac:dyDescent="0.25">
      <c r="A962" s="7">
        <v>960</v>
      </c>
      <c r="B962" s="7" t="str">
        <f t="shared" si="84"/>
        <v>92070-0019</v>
      </c>
      <c r="C962" s="9" t="s">
        <v>941</v>
      </c>
      <c r="D962" s="9" t="s">
        <v>2789</v>
      </c>
      <c r="E962" s="9" t="s">
        <v>252</v>
      </c>
      <c r="F962" s="7" t="s">
        <v>141</v>
      </c>
      <c r="G962" s="46">
        <v>3.26</v>
      </c>
      <c r="H962" s="11">
        <v>6</v>
      </c>
      <c r="I962" s="11">
        <v>6</v>
      </c>
      <c r="J962" s="11">
        <f>VLOOKUP(B962,'[1]Jan''24 (3)'!$G$4:$T$2414,14,0)</f>
        <v>19.559999999999999</v>
      </c>
      <c r="K962" s="11">
        <f t="shared" si="85"/>
        <v>13.559999999999999</v>
      </c>
      <c r="L962" s="11" t="b">
        <f t="shared" si="86"/>
        <v>0</v>
      </c>
      <c r="M962" s="11" t="b">
        <f t="shared" si="87"/>
        <v>0</v>
      </c>
      <c r="N962" s="8">
        <v>45316</v>
      </c>
      <c r="O962" s="8" t="s">
        <v>3873</v>
      </c>
      <c r="P962" s="7"/>
      <c r="Q962" s="7" t="b">
        <f t="shared" si="88"/>
        <v>1</v>
      </c>
      <c r="R962" s="7"/>
      <c r="S962" s="11">
        <f t="shared" si="89"/>
        <v>0</v>
      </c>
      <c r="T962" s="9"/>
    </row>
    <row r="963" spans="1:20" hidden="1" x14ac:dyDescent="0.25">
      <c r="A963" s="7">
        <v>961</v>
      </c>
      <c r="B963" s="7" t="str">
        <f t="shared" si="84"/>
        <v>49040-0027</v>
      </c>
      <c r="C963" s="9" t="s">
        <v>942</v>
      </c>
      <c r="D963" s="9" t="s">
        <v>2790</v>
      </c>
      <c r="E963" s="9" t="s">
        <v>252</v>
      </c>
      <c r="F963" s="7" t="s">
        <v>141</v>
      </c>
      <c r="G963" s="46">
        <v>125.82</v>
      </c>
      <c r="H963" s="11">
        <v>5</v>
      </c>
      <c r="I963" s="11">
        <f>3+2</f>
        <v>5</v>
      </c>
      <c r="J963" s="11">
        <f>VLOOKUP(B963,'[1]Jan''24 (3)'!$G$4:$T$2414,14,0)</f>
        <v>629.09999999999991</v>
      </c>
      <c r="K963" s="11">
        <f t="shared" si="85"/>
        <v>624.09999999999991</v>
      </c>
      <c r="L963" s="11" t="b">
        <f t="shared" si="86"/>
        <v>0</v>
      </c>
      <c r="M963" s="11" t="b">
        <f t="shared" si="87"/>
        <v>0</v>
      </c>
      <c r="N963" s="8">
        <v>45317</v>
      </c>
      <c r="O963" s="8" t="s">
        <v>3873</v>
      </c>
      <c r="P963" s="7"/>
      <c r="Q963" s="7" t="b">
        <f t="shared" si="88"/>
        <v>1</v>
      </c>
      <c r="R963" s="7"/>
      <c r="S963" s="11">
        <f t="shared" si="89"/>
        <v>0</v>
      </c>
      <c r="T963" s="9"/>
    </row>
    <row r="964" spans="1:20" hidden="1" x14ac:dyDescent="0.25">
      <c r="A964" s="7">
        <v>962</v>
      </c>
      <c r="B964" s="7" t="str">
        <f t="shared" ref="B964:B1027" si="90">TRIM(C964)</f>
        <v>49040-0710</v>
      </c>
      <c r="C964" s="9" t="s">
        <v>943</v>
      </c>
      <c r="D964" s="9" t="s">
        <v>2790</v>
      </c>
      <c r="E964" s="9" t="s">
        <v>252</v>
      </c>
      <c r="F964" s="7" t="s">
        <v>141</v>
      </c>
      <c r="G964" s="46">
        <v>241.31</v>
      </c>
      <c r="H964" s="11">
        <v>1</v>
      </c>
      <c r="I964" s="11">
        <v>1</v>
      </c>
      <c r="J964" s="11">
        <f>VLOOKUP(B964,'[1]Jan''24 (3)'!$G$4:$T$2414,14,0)</f>
        <v>241.31</v>
      </c>
      <c r="K964" s="11">
        <f t="shared" ref="K964:K1027" si="91">J964-I964</f>
        <v>240.31</v>
      </c>
      <c r="L964" s="11" t="b">
        <f t="shared" ref="L964:L1027" si="92">J964=I964</f>
        <v>0</v>
      </c>
      <c r="M964" s="11" t="b">
        <f t="shared" ref="M964:M1027" si="93">I964=L964</f>
        <v>0</v>
      </c>
      <c r="N964" s="8">
        <v>45314</v>
      </c>
      <c r="O964" s="8" t="s">
        <v>3877</v>
      </c>
      <c r="P964" s="7"/>
      <c r="Q964" s="7" t="b">
        <f t="shared" ref="Q964:Q1027" si="94">H964=I964</f>
        <v>1</v>
      </c>
      <c r="R964" s="7"/>
      <c r="S964" s="11">
        <f t="shared" ref="S964:S1027" si="95">H964-I964</f>
        <v>0</v>
      </c>
      <c r="T964" s="9"/>
    </row>
    <row r="965" spans="1:20" hidden="1" x14ac:dyDescent="0.25">
      <c r="A965" s="7">
        <v>963</v>
      </c>
      <c r="B965" s="7" t="str">
        <f t="shared" si="90"/>
        <v>49040-0043</v>
      </c>
      <c r="C965" s="9" t="s">
        <v>944</v>
      </c>
      <c r="D965" s="9" t="s">
        <v>2791</v>
      </c>
      <c r="E965" s="9" t="s">
        <v>252</v>
      </c>
      <c r="F965" s="7" t="s">
        <v>141</v>
      </c>
      <c r="G965" s="46">
        <v>184.1164285714286</v>
      </c>
      <c r="H965" s="11">
        <v>8</v>
      </c>
      <c r="I965" s="11">
        <f>4+4</f>
        <v>8</v>
      </c>
      <c r="J965" s="11">
        <f>VLOOKUP(B965,'[1]Jan''24 (3)'!$G$4:$T$2414,14,0)</f>
        <v>1472.9314285714288</v>
      </c>
      <c r="K965" s="11">
        <f t="shared" si="91"/>
        <v>1464.9314285714288</v>
      </c>
      <c r="L965" s="11" t="b">
        <f t="shared" si="92"/>
        <v>0</v>
      </c>
      <c r="M965" s="11" t="b">
        <f t="shared" si="93"/>
        <v>0</v>
      </c>
      <c r="N965" s="8">
        <v>45317</v>
      </c>
      <c r="O965" s="8" t="s">
        <v>3873</v>
      </c>
      <c r="P965" s="7"/>
      <c r="Q965" s="7" t="b">
        <f t="shared" si="94"/>
        <v>1</v>
      </c>
      <c r="R965" s="7"/>
      <c r="S965" s="11">
        <f t="shared" si="95"/>
        <v>0</v>
      </c>
      <c r="T965" s="9"/>
    </row>
    <row r="966" spans="1:20" hidden="1" x14ac:dyDescent="0.25">
      <c r="A966" s="7">
        <v>964</v>
      </c>
      <c r="B966" s="7" t="str">
        <f t="shared" si="90"/>
        <v>92048-008</v>
      </c>
      <c r="C966" s="9" t="s">
        <v>945</v>
      </c>
      <c r="D966" s="9" t="s">
        <v>2792</v>
      </c>
      <c r="E966" s="9" t="s">
        <v>252</v>
      </c>
      <c r="F966" s="7" t="s">
        <v>141</v>
      </c>
      <c r="G966" s="46">
        <v>2.5714285714285716</v>
      </c>
      <c r="H966" s="11">
        <v>15</v>
      </c>
      <c r="I966" s="11">
        <v>15</v>
      </c>
      <c r="J966" s="11">
        <f>VLOOKUP(B966,'[1]Jan''24 (3)'!$G$4:$T$2414,14,0)</f>
        <v>38.571428571428577</v>
      </c>
      <c r="K966" s="11">
        <f t="shared" si="91"/>
        <v>23.571428571428577</v>
      </c>
      <c r="L966" s="11" t="b">
        <f t="shared" si="92"/>
        <v>0</v>
      </c>
      <c r="M966" s="11" t="b">
        <f t="shared" si="93"/>
        <v>0</v>
      </c>
      <c r="N966" s="8">
        <v>45316</v>
      </c>
      <c r="O966" s="8" t="s">
        <v>3873</v>
      </c>
      <c r="P966" s="7"/>
      <c r="Q966" s="7" t="b">
        <f t="shared" si="94"/>
        <v>1</v>
      </c>
      <c r="R966" s="7"/>
      <c r="S966" s="11">
        <f t="shared" si="95"/>
        <v>0</v>
      </c>
      <c r="T966" s="9"/>
    </row>
    <row r="967" spans="1:20" hidden="1" x14ac:dyDescent="0.25">
      <c r="A967" s="7">
        <v>965</v>
      </c>
      <c r="B967" s="7" t="str">
        <f t="shared" si="90"/>
        <v>92047-017</v>
      </c>
      <c r="C967" s="9" t="s">
        <v>946</v>
      </c>
      <c r="D967" s="9" t="s">
        <v>2793</v>
      </c>
      <c r="E967" s="9" t="s">
        <v>252</v>
      </c>
      <c r="F967" s="7" t="s">
        <v>141</v>
      </c>
      <c r="G967" s="46">
        <v>8.68</v>
      </c>
      <c r="H967" s="11">
        <v>2</v>
      </c>
      <c r="I967" s="11">
        <v>2</v>
      </c>
      <c r="J967" s="11">
        <f>VLOOKUP(B967,'[1]Jan''24 (3)'!$G$4:$T$2414,14,0)</f>
        <v>17.36</v>
      </c>
      <c r="K967" s="11">
        <f t="shared" si="91"/>
        <v>15.36</v>
      </c>
      <c r="L967" s="11" t="b">
        <f t="shared" si="92"/>
        <v>0</v>
      </c>
      <c r="M967" s="11" t="b">
        <f t="shared" si="93"/>
        <v>0</v>
      </c>
      <c r="N967" s="8">
        <v>45316</v>
      </c>
      <c r="O967" s="8" t="s">
        <v>3873</v>
      </c>
      <c r="P967" s="7"/>
      <c r="Q967" s="7" t="b">
        <f t="shared" si="94"/>
        <v>1</v>
      </c>
      <c r="R967" s="7"/>
      <c r="S967" s="11">
        <f t="shared" si="95"/>
        <v>0</v>
      </c>
      <c r="T967" s="9"/>
    </row>
    <row r="968" spans="1:20" hidden="1" x14ac:dyDescent="0.25">
      <c r="A968" s="7">
        <v>966</v>
      </c>
      <c r="B968" s="7" t="str">
        <f t="shared" si="90"/>
        <v>21066-0732</v>
      </c>
      <c r="C968" s="9" t="s">
        <v>947</v>
      </c>
      <c r="D968" s="9" t="s">
        <v>2794</v>
      </c>
      <c r="E968" s="9" t="s">
        <v>252</v>
      </c>
      <c r="F968" s="7" t="s">
        <v>141</v>
      </c>
      <c r="G968" s="46">
        <v>59.64</v>
      </c>
      <c r="H968" s="11">
        <v>4</v>
      </c>
      <c r="I968" s="11">
        <f>2+2</f>
        <v>4</v>
      </c>
      <c r="J968" s="11">
        <f>VLOOKUP(B968,'[1]Jan''24 (3)'!$G$4:$T$2414,14,0)</f>
        <v>238.56</v>
      </c>
      <c r="K968" s="11">
        <f t="shared" si="91"/>
        <v>234.56</v>
      </c>
      <c r="L968" s="11" t="b">
        <f t="shared" si="92"/>
        <v>0</v>
      </c>
      <c r="M968" s="11" t="b">
        <f t="shared" si="93"/>
        <v>0</v>
      </c>
      <c r="N968" s="8">
        <v>45316</v>
      </c>
      <c r="O968" s="8" t="s">
        <v>3877</v>
      </c>
      <c r="P968" s="7"/>
      <c r="Q968" s="7" t="b">
        <f t="shared" si="94"/>
        <v>1</v>
      </c>
      <c r="R968" s="7"/>
      <c r="S968" s="11">
        <f t="shared" si="95"/>
        <v>0</v>
      </c>
      <c r="T968" s="9"/>
    </row>
    <row r="969" spans="1:20" hidden="1" x14ac:dyDescent="0.25">
      <c r="A969" s="7">
        <v>967</v>
      </c>
      <c r="B969" s="7" t="str">
        <f t="shared" si="90"/>
        <v>21066-0713</v>
      </c>
      <c r="C969" s="9" t="s">
        <v>948</v>
      </c>
      <c r="D969" s="9" t="s">
        <v>2795</v>
      </c>
      <c r="E969" s="9" t="s">
        <v>252</v>
      </c>
      <c r="F969" s="7" t="s">
        <v>141</v>
      </c>
      <c r="G969" s="46">
        <v>59.64</v>
      </c>
      <c r="H969" s="11">
        <v>1</v>
      </c>
      <c r="I969" s="11">
        <v>1</v>
      </c>
      <c r="J969" s="11">
        <f>VLOOKUP(B969,'[1]Jan''24 (3)'!$G$4:$T$2414,14,0)</f>
        <v>59.64</v>
      </c>
      <c r="K969" s="11">
        <f t="shared" si="91"/>
        <v>58.64</v>
      </c>
      <c r="L969" s="11" t="b">
        <f t="shared" si="92"/>
        <v>0</v>
      </c>
      <c r="M969" s="11" t="b">
        <f t="shared" si="93"/>
        <v>0</v>
      </c>
      <c r="N969" s="8">
        <v>45313</v>
      </c>
      <c r="O969" s="8" t="s">
        <v>3877</v>
      </c>
      <c r="P969" s="7"/>
      <c r="Q969" s="7" t="b">
        <f t="shared" si="94"/>
        <v>1</v>
      </c>
      <c r="R969" s="7"/>
      <c r="S969" s="11">
        <f t="shared" si="95"/>
        <v>0</v>
      </c>
      <c r="T969" s="9"/>
    </row>
    <row r="970" spans="1:20" hidden="1" x14ac:dyDescent="0.25">
      <c r="A970" s="7">
        <v>968</v>
      </c>
      <c r="B970" s="7" t="str">
        <f t="shared" si="90"/>
        <v>21066-3718</v>
      </c>
      <c r="C970" s="9" t="s">
        <v>949</v>
      </c>
      <c r="D970" s="9" t="s">
        <v>2795</v>
      </c>
      <c r="E970" s="9" t="s">
        <v>252</v>
      </c>
      <c r="F970" s="7" t="s">
        <v>141</v>
      </c>
      <c r="G970" s="46">
        <v>43.35</v>
      </c>
      <c r="H970" s="11">
        <v>1</v>
      </c>
      <c r="I970" s="11">
        <v>1</v>
      </c>
      <c r="J970" s="11">
        <f>VLOOKUP(B970,'[1]Jan''24 (3)'!$G$4:$T$2414,14,0)</f>
        <v>43.35</v>
      </c>
      <c r="K970" s="11">
        <f t="shared" si="91"/>
        <v>42.35</v>
      </c>
      <c r="L970" s="11" t="b">
        <f t="shared" si="92"/>
        <v>0</v>
      </c>
      <c r="M970" s="11" t="b">
        <f t="shared" si="93"/>
        <v>0</v>
      </c>
      <c r="N970" s="8">
        <v>45313</v>
      </c>
      <c r="O970" s="8" t="s">
        <v>3877</v>
      </c>
      <c r="P970" s="7"/>
      <c r="Q970" s="7" t="b">
        <f t="shared" si="94"/>
        <v>1</v>
      </c>
      <c r="R970" s="7"/>
      <c r="S970" s="11">
        <f t="shared" si="95"/>
        <v>0</v>
      </c>
      <c r="T970" s="9"/>
    </row>
    <row r="971" spans="1:20" hidden="1" x14ac:dyDescent="0.25">
      <c r="A971" s="7">
        <v>969</v>
      </c>
      <c r="B971" s="7" t="str">
        <f t="shared" si="90"/>
        <v>13008-0036</v>
      </c>
      <c r="C971" s="9" t="s">
        <v>950</v>
      </c>
      <c r="D971" s="9" t="s">
        <v>2796</v>
      </c>
      <c r="E971" s="9" t="s">
        <v>252</v>
      </c>
      <c r="F971" s="7" t="s">
        <v>141</v>
      </c>
      <c r="G971" s="46">
        <v>9.0399999999999991</v>
      </c>
      <c r="H971" s="11">
        <v>3</v>
      </c>
      <c r="I971" s="11">
        <v>3</v>
      </c>
      <c r="J971" s="11">
        <f>VLOOKUP(B971,'[1]Jan''24 (3)'!$G$4:$T$2414,14,0)</f>
        <v>27.119999999999997</v>
      </c>
      <c r="K971" s="11">
        <f t="shared" si="91"/>
        <v>24.119999999999997</v>
      </c>
      <c r="L971" s="11" t="b">
        <f t="shared" si="92"/>
        <v>0</v>
      </c>
      <c r="M971" s="11" t="b">
        <f t="shared" si="93"/>
        <v>0</v>
      </c>
      <c r="N971" s="8">
        <v>45315</v>
      </c>
      <c r="O971" s="8" t="s">
        <v>3873</v>
      </c>
      <c r="P971" s="7"/>
      <c r="Q971" s="7" t="b">
        <f t="shared" si="94"/>
        <v>1</v>
      </c>
      <c r="R971" s="7"/>
      <c r="S971" s="11">
        <f t="shared" si="95"/>
        <v>0</v>
      </c>
      <c r="T971" s="9"/>
    </row>
    <row r="972" spans="1:20" hidden="1" x14ac:dyDescent="0.25">
      <c r="A972" s="7">
        <v>970</v>
      </c>
      <c r="B972" s="7" t="str">
        <f t="shared" si="90"/>
        <v>13008-0047</v>
      </c>
      <c r="C972" s="9" t="s">
        <v>951</v>
      </c>
      <c r="D972" s="9" t="s">
        <v>2796</v>
      </c>
      <c r="E972" s="9" t="s">
        <v>252</v>
      </c>
      <c r="F972" s="7" t="s">
        <v>141</v>
      </c>
      <c r="G972" s="46">
        <v>11.18</v>
      </c>
      <c r="H972" s="11">
        <v>13</v>
      </c>
      <c r="I972" s="11">
        <v>13</v>
      </c>
      <c r="J972" s="11">
        <f>VLOOKUP(B972,'[1]Jan''24 (3)'!$G$4:$T$2414,14,0)</f>
        <v>145.34</v>
      </c>
      <c r="K972" s="11">
        <f t="shared" si="91"/>
        <v>132.34</v>
      </c>
      <c r="L972" s="11" t="b">
        <f t="shared" si="92"/>
        <v>0</v>
      </c>
      <c r="M972" s="11" t="b">
        <f t="shared" si="93"/>
        <v>0</v>
      </c>
      <c r="N972" s="8">
        <v>45314</v>
      </c>
      <c r="O972" s="8" t="s">
        <v>3877</v>
      </c>
      <c r="P972" s="7"/>
      <c r="Q972" s="7" t="b">
        <f t="shared" si="94"/>
        <v>1</v>
      </c>
      <c r="R972" s="7"/>
      <c r="S972" s="11">
        <f t="shared" si="95"/>
        <v>0</v>
      </c>
      <c r="T972" s="9"/>
    </row>
    <row r="973" spans="1:20" hidden="1" x14ac:dyDescent="0.25">
      <c r="A973" s="7">
        <v>971</v>
      </c>
      <c r="B973" s="7" t="str">
        <f t="shared" si="90"/>
        <v>92033-1188</v>
      </c>
      <c r="C973" s="9" t="s">
        <v>952</v>
      </c>
      <c r="D973" s="9" t="s">
        <v>2797</v>
      </c>
      <c r="E973" s="9" t="s">
        <v>252</v>
      </c>
      <c r="F973" s="7" t="s">
        <v>141</v>
      </c>
      <c r="G973" s="46">
        <v>0.36</v>
      </c>
      <c r="H973" s="11">
        <v>10</v>
      </c>
      <c r="I973" s="11">
        <v>10</v>
      </c>
      <c r="J973" s="11">
        <f>VLOOKUP(B973,'[1]Jan''24 (3)'!$G$4:$T$2414,14,0)</f>
        <v>3.5999999999999996</v>
      </c>
      <c r="K973" s="11">
        <f t="shared" si="91"/>
        <v>-6.4</v>
      </c>
      <c r="L973" s="11" t="b">
        <f t="shared" si="92"/>
        <v>0</v>
      </c>
      <c r="M973" s="11" t="b">
        <f t="shared" si="93"/>
        <v>0</v>
      </c>
      <c r="N973" s="8">
        <v>45314</v>
      </c>
      <c r="O973" s="8" t="s">
        <v>3873</v>
      </c>
      <c r="P973" s="7"/>
      <c r="Q973" s="7" t="b">
        <f t="shared" si="94"/>
        <v>1</v>
      </c>
      <c r="R973" s="7"/>
      <c r="S973" s="11">
        <f t="shared" si="95"/>
        <v>0</v>
      </c>
      <c r="T973" s="9"/>
    </row>
    <row r="974" spans="1:20" hidden="1" x14ac:dyDescent="0.25">
      <c r="A974" s="7">
        <v>972</v>
      </c>
      <c r="B974" s="7" t="str">
        <f t="shared" si="90"/>
        <v>92033-1287</v>
      </c>
      <c r="C974" s="9" t="s">
        <v>953</v>
      </c>
      <c r="D974" s="9" t="s">
        <v>2797</v>
      </c>
      <c r="E974" s="9" t="s">
        <v>252</v>
      </c>
      <c r="F974" s="7" t="s">
        <v>141</v>
      </c>
      <c r="G974" s="46">
        <v>0.74</v>
      </c>
      <c r="H974" s="11">
        <v>9</v>
      </c>
      <c r="I974" s="11">
        <v>9</v>
      </c>
      <c r="J974" s="11">
        <f>VLOOKUP(B974,'[1]Jan''24 (3)'!$G$4:$T$2414,14,0)</f>
        <v>6.66</v>
      </c>
      <c r="K974" s="11">
        <f t="shared" si="91"/>
        <v>-2.34</v>
      </c>
      <c r="L974" s="11" t="b">
        <f t="shared" si="92"/>
        <v>0</v>
      </c>
      <c r="M974" s="11" t="b">
        <f t="shared" si="93"/>
        <v>0</v>
      </c>
      <c r="N974" s="8">
        <v>45314</v>
      </c>
      <c r="O974" s="8" t="s">
        <v>3877</v>
      </c>
      <c r="P974" s="7"/>
      <c r="Q974" s="7" t="b">
        <f t="shared" si="94"/>
        <v>1</v>
      </c>
      <c r="R974" s="7"/>
      <c r="S974" s="11">
        <f t="shared" si="95"/>
        <v>0</v>
      </c>
      <c r="T974" s="9"/>
    </row>
    <row r="975" spans="1:20" hidden="1" x14ac:dyDescent="0.25">
      <c r="A975" s="7">
        <v>973</v>
      </c>
      <c r="B975" s="7" t="str">
        <f t="shared" si="90"/>
        <v>92033-1161</v>
      </c>
      <c r="C975" s="9" t="s">
        <v>954</v>
      </c>
      <c r="D975" s="9" t="s">
        <v>2798</v>
      </c>
      <c r="E975" s="9" t="s">
        <v>252</v>
      </c>
      <c r="F975" s="7" t="s">
        <v>141</v>
      </c>
      <c r="G975" s="46">
        <v>0.36</v>
      </c>
      <c r="H975" s="11">
        <v>20</v>
      </c>
      <c r="I975" s="11">
        <f>10+10</f>
        <v>20</v>
      </c>
      <c r="J975" s="11">
        <f>VLOOKUP(B975,'[1]Jan''24 (3)'!$G$4:$T$2414,14,0)</f>
        <v>7.1999999999999993</v>
      </c>
      <c r="K975" s="11">
        <f t="shared" si="91"/>
        <v>-12.8</v>
      </c>
      <c r="L975" s="11" t="b">
        <f t="shared" si="92"/>
        <v>0</v>
      </c>
      <c r="M975" s="11" t="b">
        <f t="shared" si="93"/>
        <v>0</v>
      </c>
      <c r="N975" s="8">
        <v>45314</v>
      </c>
      <c r="O975" s="8" t="s">
        <v>3873</v>
      </c>
      <c r="P975" s="7"/>
      <c r="Q975" s="7" t="b">
        <f t="shared" si="94"/>
        <v>1</v>
      </c>
      <c r="R975" s="7"/>
      <c r="S975" s="11">
        <f t="shared" si="95"/>
        <v>0</v>
      </c>
      <c r="T975" s="9"/>
    </row>
    <row r="976" spans="1:20" hidden="1" x14ac:dyDescent="0.25">
      <c r="A976" s="7">
        <v>974</v>
      </c>
      <c r="B976" s="7" t="str">
        <f t="shared" si="90"/>
        <v>92033-0732</v>
      </c>
      <c r="C976" s="9" t="s">
        <v>955</v>
      </c>
      <c r="D976" s="9" t="s">
        <v>2799</v>
      </c>
      <c r="E976" s="9" t="s">
        <v>252</v>
      </c>
      <c r="F976" s="7" t="s">
        <v>141</v>
      </c>
      <c r="G976" s="46">
        <v>0.73</v>
      </c>
      <c r="H976" s="11">
        <v>4</v>
      </c>
      <c r="I976" s="11">
        <v>4</v>
      </c>
      <c r="J976" s="11">
        <f>VLOOKUP(B976,'[1]Jan''24 (3)'!$G$4:$T$2414,14,0)</f>
        <v>2.92</v>
      </c>
      <c r="K976" s="11">
        <f t="shared" si="91"/>
        <v>-1.08</v>
      </c>
      <c r="L976" s="11" t="b">
        <f t="shared" si="92"/>
        <v>0</v>
      </c>
      <c r="M976" s="11" t="b">
        <f t="shared" si="93"/>
        <v>0</v>
      </c>
      <c r="N976" s="8">
        <v>45316</v>
      </c>
      <c r="O976" s="8" t="s">
        <v>3877</v>
      </c>
      <c r="P976" s="7"/>
      <c r="Q976" s="7" t="b">
        <f t="shared" si="94"/>
        <v>1</v>
      </c>
      <c r="R976" s="7"/>
      <c r="S976" s="11">
        <f t="shared" si="95"/>
        <v>0</v>
      </c>
      <c r="T976" s="9"/>
    </row>
    <row r="977" spans="1:20" hidden="1" x14ac:dyDescent="0.25">
      <c r="A977" s="7">
        <v>975</v>
      </c>
      <c r="B977" s="7" t="str">
        <f t="shared" si="90"/>
        <v>92055-0200</v>
      </c>
      <c r="C977" s="9" t="s">
        <v>956</v>
      </c>
      <c r="D977" s="9" t="s">
        <v>2800</v>
      </c>
      <c r="E977" s="9" t="s">
        <v>252</v>
      </c>
      <c r="F977" s="7" t="s">
        <v>141</v>
      </c>
      <c r="G977" s="46">
        <v>1.56</v>
      </c>
      <c r="H977" s="11">
        <v>5</v>
      </c>
      <c r="I977" s="11">
        <v>5</v>
      </c>
      <c r="J977" s="11">
        <f>VLOOKUP(B977,'[1]Jan''24 (3)'!$G$4:$T$2414,14,0)</f>
        <v>7.8000000000000007</v>
      </c>
      <c r="K977" s="11">
        <f t="shared" si="91"/>
        <v>2.8000000000000007</v>
      </c>
      <c r="L977" s="11" t="b">
        <f t="shared" si="92"/>
        <v>0</v>
      </c>
      <c r="M977" s="11" t="b">
        <f t="shared" si="93"/>
        <v>0</v>
      </c>
      <c r="N977" s="8">
        <v>45315</v>
      </c>
      <c r="O977" s="8" t="s">
        <v>3873</v>
      </c>
      <c r="P977" s="7"/>
      <c r="Q977" s="7" t="b">
        <f t="shared" si="94"/>
        <v>1</v>
      </c>
      <c r="R977" s="7"/>
      <c r="S977" s="11">
        <f t="shared" si="95"/>
        <v>0</v>
      </c>
      <c r="T977" s="9"/>
    </row>
    <row r="978" spans="1:20" hidden="1" x14ac:dyDescent="0.25">
      <c r="A978" s="7">
        <v>976</v>
      </c>
      <c r="B978" s="7" t="str">
        <f t="shared" si="90"/>
        <v>92055-1255</v>
      </c>
      <c r="C978" s="9" t="s">
        <v>957</v>
      </c>
      <c r="D978" s="9" t="s">
        <v>2800</v>
      </c>
      <c r="E978" s="9" t="s">
        <v>252</v>
      </c>
      <c r="F978" s="7" t="s">
        <v>141</v>
      </c>
      <c r="G978" s="46">
        <v>3.8</v>
      </c>
      <c r="H978" s="11">
        <v>6</v>
      </c>
      <c r="I978" s="11">
        <f>3+3</f>
        <v>6</v>
      </c>
      <c r="J978" s="11">
        <f>VLOOKUP(B978,'[1]Jan''24 (3)'!$G$4:$T$2414,14,0)</f>
        <v>22.799999999999997</v>
      </c>
      <c r="K978" s="11">
        <f t="shared" si="91"/>
        <v>16.799999999999997</v>
      </c>
      <c r="L978" s="11" t="b">
        <f t="shared" si="92"/>
        <v>0</v>
      </c>
      <c r="M978" s="11" t="b">
        <f t="shared" si="93"/>
        <v>0</v>
      </c>
      <c r="N978" s="8">
        <v>45314</v>
      </c>
      <c r="O978" s="8" t="s">
        <v>3873</v>
      </c>
      <c r="P978" s="7"/>
      <c r="Q978" s="7" t="b">
        <f t="shared" si="94"/>
        <v>1</v>
      </c>
      <c r="R978" s="7"/>
      <c r="S978" s="11">
        <f t="shared" si="95"/>
        <v>0</v>
      </c>
      <c r="T978" s="9"/>
    </row>
    <row r="979" spans="1:20" hidden="1" x14ac:dyDescent="0.25">
      <c r="A979" s="7">
        <v>977</v>
      </c>
      <c r="B979" s="7" t="str">
        <f t="shared" si="90"/>
        <v>92055-086</v>
      </c>
      <c r="C979" s="9" t="s">
        <v>958</v>
      </c>
      <c r="D979" s="9" t="s">
        <v>2801</v>
      </c>
      <c r="E979" s="9" t="s">
        <v>252</v>
      </c>
      <c r="F979" s="7" t="s">
        <v>141</v>
      </c>
      <c r="G979" s="46">
        <v>0.7</v>
      </c>
      <c r="H979" s="11">
        <v>9</v>
      </c>
      <c r="I979" s="11">
        <f>4+5</f>
        <v>9</v>
      </c>
      <c r="J979" s="11">
        <f>VLOOKUP(B979,'[1]Jan''24 (3)'!$G$4:$T$2414,14,0)</f>
        <v>6.3</v>
      </c>
      <c r="K979" s="11">
        <f t="shared" si="91"/>
        <v>-2.7</v>
      </c>
      <c r="L979" s="11" t="b">
        <f t="shared" si="92"/>
        <v>0</v>
      </c>
      <c r="M979" s="11" t="b">
        <f t="shared" si="93"/>
        <v>0</v>
      </c>
      <c r="N979" s="8">
        <v>45316</v>
      </c>
      <c r="O979" s="8" t="s">
        <v>3873</v>
      </c>
      <c r="P979" s="7"/>
      <c r="Q979" s="7" t="b">
        <f t="shared" si="94"/>
        <v>1</v>
      </c>
      <c r="R979" s="7"/>
      <c r="S979" s="11">
        <f t="shared" si="95"/>
        <v>0</v>
      </c>
      <c r="T979" s="9"/>
    </row>
    <row r="980" spans="1:20" hidden="1" x14ac:dyDescent="0.25">
      <c r="A980" s="7">
        <v>978</v>
      </c>
      <c r="B980" s="7" t="str">
        <f t="shared" si="90"/>
        <v>92055-055</v>
      </c>
      <c r="C980" s="9" t="s">
        <v>959</v>
      </c>
      <c r="D980" s="9" t="s">
        <v>2802</v>
      </c>
      <c r="E980" s="9" t="s">
        <v>252</v>
      </c>
      <c r="F980" s="7" t="s">
        <v>141</v>
      </c>
      <c r="G980" s="46">
        <v>0.55000000000000004</v>
      </c>
      <c r="H980" s="11">
        <v>10</v>
      </c>
      <c r="I980" s="11">
        <v>10</v>
      </c>
      <c r="J980" s="11">
        <f>VLOOKUP(B980,'[1]Jan''24 (3)'!$G$4:$T$2414,14,0)</f>
        <v>5.5</v>
      </c>
      <c r="K980" s="11">
        <f t="shared" si="91"/>
        <v>-4.5</v>
      </c>
      <c r="L980" s="11" t="b">
        <f t="shared" si="92"/>
        <v>0</v>
      </c>
      <c r="M980" s="11" t="b">
        <f t="shared" si="93"/>
        <v>0</v>
      </c>
      <c r="N980" s="8">
        <v>45314</v>
      </c>
      <c r="O980" s="8" t="s">
        <v>3873</v>
      </c>
      <c r="P980" s="7"/>
      <c r="Q980" s="7" t="b">
        <f t="shared" si="94"/>
        <v>1</v>
      </c>
      <c r="R980" s="7"/>
      <c r="S980" s="11">
        <f t="shared" si="95"/>
        <v>0</v>
      </c>
      <c r="T980" s="9"/>
    </row>
    <row r="981" spans="1:20" hidden="1" x14ac:dyDescent="0.25">
      <c r="A981" s="7">
        <v>979</v>
      </c>
      <c r="B981" s="7" t="str">
        <f t="shared" si="90"/>
        <v>92055-1577</v>
      </c>
      <c r="C981" s="9" t="s">
        <v>960</v>
      </c>
      <c r="D981" s="9" t="s">
        <v>2803</v>
      </c>
      <c r="E981" s="9" t="s">
        <v>252</v>
      </c>
      <c r="F981" s="7" t="s">
        <v>141</v>
      </c>
      <c r="G981" s="46">
        <v>0.79</v>
      </c>
      <c r="H981" s="11">
        <v>9</v>
      </c>
      <c r="I981" s="11">
        <f>4+5</f>
        <v>9</v>
      </c>
      <c r="J981" s="11">
        <f>VLOOKUP(B981,'[1]Jan''24 (3)'!$G$4:$T$2414,14,0)</f>
        <v>7.11</v>
      </c>
      <c r="K981" s="11">
        <f t="shared" si="91"/>
        <v>-1.8899999999999997</v>
      </c>
      <c r="L981" s="11" t="b">
        <f t="shared" si="92"/>
        <v>0</v>
      </c>
      <c r="M981" s="11" t="b">
        <f t="shared" si="93"/>
        <v>0</v>
      </c>
      <c r="N981" s="8">
        <v>45314</v>
      </c>
      <c r="O981" s="8" t="s">
        <v>3873</v>
      </c>
      <c r="P981" s="7"/>
      <c r="Q981" s="7" t="b">
        <f t="shared" si="94"/>
        <v>1</v>
      </c>
      <c r="R981" s="7"/>
      <c r="S981" s="11">
        <f t="shared" si="95"/>
        <v>0</v>
      </c>
      <c r="T981" s="9"/>
    </row>
    <row r="982" spans="1:20" hidden="1" x14ac:dyDescent="0.25">
      <c r="A982" s="7">
        <v>980</v>
      </c>
      <c r="B982" s="7" t="str">
        <f t="shared" si="90"/>
        <v>92055-0201</v>
      </c>
      <c r="C982" s="9" t="s">
        <v>961</v>
      </c>
      <c r="D982" s="9" t="s">
        <v>2804</v>
      </c>
      <c r="E982" s="9" t="s">
        <v>252</v>
      </c>
      <c r="F982" s="7" t="s">
        <v>141</v>
      </c>
      <c r="G982" s="46">
        <v>1.25</v>
      </c>
      <c r="H982" s="11">
        <v>29</v>
      </c>
      <c r="I982" s="11">
        <v>29</v>
      </c>
      <c r="J982" s="11">
        <f>VLOOKUP(B982,'[1]Jan''24 (3)'!$G$4:$T$2414,14,0)</f>
        <v>36.25</v>
      </c>
      <c r="K982" s="11">
        <f t="shared" si="91"/>
        <v>7.25</v>
      </c>
      <c r="L982" s="11" t="b">
        <f t="shared" si="92"/>
        <v>0</v>
      </c>
      <c r="M982" s="11" t="b">
        <f t="shared" si="93"/>
        <v>0</v>
      </c>
      <c r="N982" s="8">
        <v>45314</v>
      </c>
      <c r="O982" s="8" t="s">
        <v>3873</v>
      </c>
      <c r="P982" s="7"/>
      <c r="Q982" s="7" t="b">
        <f t="shared" si="94"/>
        <v>1</v>
      </c>
      <c r="R982" s="7"/>
      <c r="S982" s="11">
        <f t="shared" si="95"/>
        <v>0</v>
      </c>
      <c r="T982" s="9"/>
    </row>
    <row r="983" spans="1:20" hidden="1" x14ac:dyDescent="0.25">
      <c r="A983" s="7">
        <v>981</v>
      </c>
      <c r="B983" s="7" t="str">
        <f t="shared" si="90"/>
        <v>92055-0202</v>
      </c>
      <c r="C983" s="9" t="s">
        <v>962</v>
      </c>
      <c r="D983" s="9" t="s">
        <v>2805</v>
      </c>
      <c r="E983" s="9" t="s">
        <v>252</v>
      </c>
      <c r="F983" s="7" t="s">
        <v>141</v>
      </c>
      <c r="G983" s="46">
        <v>1.25</v>
      </c>
      <c r="H983" s="11">
        <v>16</v>
      </c>
      <c r="I983" s="11">
        <f>7+9</f>
        <v>16</v>
      </c>
      <c r="J983" s="11">
        <f>VLOOKUP(B983,'[1]Jan''24 (3)'!$G$4:$T$2414,14,0)</f>
        <v>20</v>
      </c>
      <c r="K983" s="11">
        <f t="shared" si="91"/>
        <v>4</v>
      </c>
      <c r="L983" s="11" t="b">
        <f t="shared" si="92"/>
        <v>0</v>
      </c>
      <c r="M983" s="11" t="b">
        <f t="shared" si="93"/>
        <v>0</v>
      </c>
      <c r="N983" s="8">
        <v>45314</v>
      </c>
      <c r="O983" s="8" t="s">
        <v>3873</v>
      </c>
      <c r="P983" s="7"/>
      <c r="Q983" s="7" t="b">
        <f t="shared" si="94"/>
        <v>1</v>
      </c>
      <c r="R983" s="7"/>
      <c r="S983" s="11">
        <f t="shared" si="95"/>
        <v>0</v>
      </c>
      <c r="T983" s="9"/>
    </row>
    <row r="984" spans="1:20" hidden="1" x14ac:dyDescent="0.25">
      <c r="A984" s="7">
        <v>982</v>
      </c>
      <c r="B984" s="7" t="str">
        <f t="shared" si="90"/>
        <v>92055-1655</v>
      </c>
      <c r="C984" s="9" t="s">
        <v>963</v>
      </c>
      <c r="D984" s="9" t="s">
        <v>2806</v>
      </c>
      <c r="E984" s="9" t="s">
        <v>252</v>
      </c>
      <c r="F984" s="7" t="s">
        <v>141</v>
      </c>
      <c r="G984" s="46">
        <v>1.69</v>
      </c>
      <c r="H984" s="11">
        <v>17</v>
      </c>
      <c r="I984" s="11">
        <v>17</v>
      </c>
      <c r="J984" s="11">
        <f>VLOOKUP(B984,'[1]Jan''24 (3)'!$G$4:$T$2414,14,0)</f>
        <v>28.73</v>
      </c>
      <c r="K984" s="11">
        <f t="shared" si="91"/>
        <v>11.73</v>
      </c>
      <c r="L984" s="11" t="b">
        <f t="shared" si="92"/>
        <v>0</v>
      </c>
      <c r="M984" s="11" t="b">
        <f t="shared" si="93"/>
        <v>0</v>
      </c>
      <c r="N984" s="8">
        <v>45315</v>
      </c>
      <c r="O984" s="8" t="s">
        <v>3873</v>
      </c>
      <c r="P984" s="7"/>
      <c r="Q984" s="7" t="b">
        <f t="shared" si="94"/>
        <v>1</v>
      </c>
      <c r="R984" s="7"/>
      <c r="S984" s="11">
        <f t="shared" si="95"/>
        <v>0</v>
      </c>
      <c r="T984" s="9"/>
    </row>
    <row r="985" spans="1:20" hidden="1" x14ac:dyDescent="0.25">
      <c r="A985" s="7">
        <v>983</v>
      </c>
      <c r="B985" s="7" t="str">
        <f t="shared" si="90"/>
        <v>92009-1109</v>
      </c>
      <c r="C985" s="9" t="s">
        <v>964</v>
      </c>
      <c r="D985" s="9" t="s">
        <v>2807</v>
      </c>
      <c r="E985" s="9" t="s">
        <v>252</v>
      </c>
      <c r="F985" s="7" t="s">
        <v>141</v>
      </c>
      <c r="G985" s="46">
        <v>0.59</v>
      </c>
      <c r="H985" s="11">
        <v>20</v>
      </c>
      <c r="I985" s="11">
        <v>20</v>
      </c>
      <c r="J985" s="11">
        <f>VLOOKUP(B985,'[1]Jan''24 (3)'!$G$4:$T$2414,14,0)</f>
        <v>11.799999999999999</v>
      </c>
      <c r="K985" s="11">
        <f t="shared" si="91"/>
        <v>-8.2000000000000011</v>
      </c>
      <c r="L985" s="11" t="b">
        <f t="shared" si="92"/>
        <v>0</v>
      </c>
      <c r="M985" s="11" t="b">
        <f t="shared" si="93"/>
        <v>0</v>
      </c>
      <c r="N985" s="8">
        <v>45315</v>
      </c>
      <c r="O985" s="8" t="s">
        <v>3873</v>
      </c>
      <c r="P985" s="7"/>
      <c r="Q985" s="7" t="b">
        <f t="shared" si="94"/>
        <v>1</v>
      </c>
      <c r="R985" s="7"/>
      <c r="S985" s="11">
        <f t="shared" si="95"/>
        <v>0</v>
      </c>
      <c r="T985" s="9"/>
    </row>
    <row r="986" spans="1:20" hidden="1" x14ac:dyDescent="0.25">
      <c r="A986" s="7">
        <v>984</v>
      </c>
      <c r="B986" s="7" t="str">
        <f t="shared" si="90"/>
        <v>92049-3738</v>
      </c>
      <c r="C986" s="9" t="s">
        <v>965</v>
      </c>
      <c r="D986" s="9" t="s">
        <v>2808</v>
      </c>
      <c r="E986" s="9" t="s">
        <v>252</v>
      </c>
      <c r="F986" s="7" t="s">
        <v>141</v>
      </c>
      <c r="G986" s="46">
        <v>2.85</v>
      </c>
      <c r="H986" s="11">
        <v>3</v>
      </c>
      <c r="I986" s="11">
        <v>3</v>
      </c>
      <c r="J986" s="11">
        <f>VLOOKUP(B986,'[1]Jan''24 (3)'!$G$4:$T$2414,14,0)</f>
        <v>8.5500000000000007</v>
      </c>
      <c r="K986" s="11">
        <f t="shared" si="91"/>
        <v>5.5500000000000007</v>
      </c>
      <c r="L986" s="11" t="b">
        <f t="shared" si="92"/>
        <v>0</v>
      </c>
      <c r="M986" s="11" t="b">
        <f t="shared" si="93"/>
        <v>0</v>
      </c>
      <c r="N986" s="8">
        <v>45314</v>
      </c>
      <c r="O986" s="8" t="s">
        <v>3873</v>
      </c>
      <c r="P986" s="7"/>
      <c r="Q986" s="7" t="b">
        <f t="shared" si="94"/>
        <v>1</v>
      </c>
      <c r="R986" s="7"/>
      <c r="S986" s="11">
        <f t="shared" si="95"/>
        <v>0</v>
      </c>
      <c r="T986" s="9"/>
    </row>
    <row r="987" spans="1:20" hidden="1" x14ac:dyDescent="0.25">
      <c r="A987" s="7">
        <v>985</v>
      </c>
      <c r="B987" s="7" t="str">
        <f t="shared" si="90"/>
        <v>92049-3736</v>
      </c>
      <c r="C987" s="9" t="s">
        <v>966</v>
      </c>
      <c r="D987" s="9" t="s">
        <v>2809</v>
      </c>
      <c r="E987" s="9" t="s">
        <v>252</v>
      </c>
      <c r="F987" s="7" t="s">
        <v>141</v>
      </c>
      <c r="G987" s="46">
        <v>4.6100000000000003</v>
      </c>
      <c r="H987" s="11">
        <v>3</v>
      </c>
      <c r="I987" s="11">
        <v>3</v>
      </c>
      <c r="J987" s="11">
        <f>VLOOKUP(B987,'[1]Jan''24 (3)'!$G$4:$T$2414,14,0)</f>
        <v>13.830000000000002</v>
      </c>
      <c r="K987" s="11">
        <f t="shared" si="91"/>
        <v>10.830000000000002</v>
      </c>
      <c r="L987" s="11" t="b">
        <f t="shared" si="92"/>
        <v>0</v>
      </c>
      <c r="M987" s="11" t="b">
        <f t="shared" si="93"/>
        <v>0</v>
      </c>
      <c r="N987" s="8">
        <v>45314</v>
      </c>
      <c r="O987" s="8" t="s">
        <v>3873</v>
      </c>
      <c r="P987" s="7"/>
      <c r="Q987" s="7" t="b">
        <f t="shared" si="94"/>
        <v>1</v>
      </c>
      <c r="R987" s="7"/>
      <c r="S987" s="11">
        <f t="shared" si="95"/>
        <v>0</v>
      </c>
      <c r="T987" s="9"/>
    </row>
    <row r="988" spans="1:20" hidden="1" x14ac:dyDescent="0.25">
      <c r="A988" s="7">
        <v>986</v>
      </c>
      <c r="B988" s="7" t="str">
        <f t="shared" si="90"/>
        <v>92049-3737</v>
      </c>
      <c r="C988" s="9" t="s">
        <v>967</v>
      </c>
      <c r="D988" s="9" t="s">
        <v>2810</v>
      </c>
      <c r="E988" s="9" t="s">
        <v>252</v>
      </c>
      <c r="F988" s="7" t="s">
        <v>141</v>
      </c>
      <c r="G988" s="46">
        <v>4.9800000000000004</v>
      </c>
      <c r="H988" s="11">
        <v>3</v>
      </c>
      <c r="I988" s="11">
        <v>3</v>
      </c>
      <c r="J988" s="11">
        <f>VLOOKUP(B988,'[1]Jan''24 (3)'!$G$4:$T$2414,14,0)</f>
        <v>14.940000000000001</v>
      </c>
      <c r="K988" s="11">
        <f t="shared" si="91"/>
        <v>11.940000000000001</v>
      </c>
      <c r="L988" s="11" t="b">
        <f t="shared" si="92"/>
        <v>0</v>
      </c>
      <c r="M988" s="11" t="b">
        <f t="shared" si="93"/>
        <v>0</v>
      </c>
      <c r="N988" s="8">
        <v>45314</v>
      </c>
      <c r="O988" s="8" t="s">
        <v>3873</v>
      </c>
      <c r="P988" s="7"/>
      <c r="Q988" s="7" t="b">
        <f t="shared" si="94"/>
        <v>1</v>
      </c>
      <c r="R988" s="7"/>
      <c r="S988" s="11">
        <f t="shared" si="95"/>
        <v>0</v>
      </c>
      <c r="T988" s="9"/>
    </row>
    <row r="989" spans="1:20" hidden="1" x14ac:dyDescent="0.25">
      <c r="A989" s="7">
        <v>987</v>
      </c>
      <c r="B989" s="7" t="str">
        <f t="shared" si="90"/>
        <v>92049-0011</v>
      </c>
      <c r="C989" s="9" t="s">
        <v>968</v>
      </c>
      <c r="D989" s="9" t="s">
        <v>2811</v>
      </c>
      <c r="E989" s="9" t="s">
        <v>252</v>
      </c>
      <c r="F989" s="7" t="s">
        <v>141</v>
      </c>
      <c r="G989" s="46">
        <v>2</v>
      </c>
      <c r="H989" s="11">
        <v>8</v>
      </c>
      <c r="I989" s="11">
        <f>3+5</f>
        <v>8</v>
      </c>
      <c r="J989" s="11">
        <f>VLOOKUP(B989,'[1]Jan''24 (3)'!$G$4:$T$2414,14,0)</f>
        <v>16</v>
      </c>
      <c r="K989" s="11">
        <f t="shared" si="91"/>
        <v>8</v>
      </c>
      <c r="L989" s="11" t="b">
        <f t="shared" si="92"/>
        <v>0</v>
      </c>
      <c r="M989" s="11" t="b">
        <f t="shared" si="93"/>
        <v>0</v>
      </c>
      <c r="N989" s="8">
        <v>45314</v>
      </c>
      <c r="O989" s="8" t="s">
        <v>3873</v>
      </c>
      <c r="P989" s="7"/>
      <c r="Q989" s="7" t="b">
        <f t="shared" si="94"/>
        <v>1</v>
      </c>
      <c r="R989" s="7"/>
      <c r="S989" s="11">
        <f t="shared" si="95"/>
        <v>0</v>
      </c>
      <c r="T989" s="9"/>
    </row>
    <row r="990" spans="1:20" hidden="1" x14ac:dyDescent="0.25">
      <c r="A990" s="7">
        <v>988</v>
      </c>
      <c r="B990" s="7" t="str">
        <f t="shared" si="90"/>
        <v>92049-0139</v>
      </c>
      <c r="C990" s="9" t="s">
        <v>969</v>
      </c>
      <c r="D990" s="9" t="s">
        <v>2811</v>
      </c>
      <c r="E990" s="9" t="s">
        <v>252</v>
      </c>
      <c r="F990" s="7" t="s">
        <v>141</v>
      </c>
      <c r="G990" s="46">
        <v>1.01</v>
      </c>
      <c r="H990" s="11">
        <v>12</v>
      </c>
      <c r="I990" s="11">
        <v>12</v>
      </c>
      <c r="J990" s="11">
        <f>VLOOKUP(B990,'[1]Jan''24 (3)'!$G$4:$T$2414,14,0)</f>
        <v>12.120000000000001</v>
      </c>
      <c r="K990" s="11">
        <f t="shared" si="91"/>
        <v>0.12000000000000099</v>
      </c>
      <c r="L990" s="11" t="b">
        <f t="shared" si="92"/>
        <v>0</v>
      </c>
      <c r="M990" s="11" t="b">
        <f t="shared" si="93"/>
        <v>0</v>
      </c>
      <c r="N990" s="8">
        <v>45315</v>
      </c>
      <c r="O990" s="8" t="s">
        <v>3873</v>
      </c>
      <c r="P990" s="7"/>
      <c r="Q990" s="7" t="b">
        <f t="shared" si="94"/>
        <v>1</v>
      </c>
      <c r="R990" s="7"/>
      <c r="S990" s="11">
        <f t="shared" si="95"/>
        <v>0</v>
      </c>
      <c r="T990" s="9"/>
    </row>
    <row r="991" spans="1:20" hidden="1" x14ac:dyDescent="0.25">
      <c r="A991" s="7">
        <v>989</v>
      </c>
      <c r="B991" s="7" t="str">
        <f t="shared" si="90"/>
        <v>92049-1349</v>
      </c>
      <c r="C991" s="9" t="s">
        <v>970</v>
      </c>
      <c r="D991" s="9" t="s">
        <v>2811</v>
      </c>
      <c r="E991" s="9" t="s">
        <v>252</v>
      </c>
      <c r="F991" s="7" t="s">
        <v>141</v>
      </c>
      <c r="G991" s="46">
        <v>2.57</v>
      </c>
      <c r="H991" s="11">
        <v>36</v>
      </c>
      <c r="I991" s="11">
        <v>36</v>
      </c>
      <c r="J991" s="11">
        <f>VLOOKUP(B991,'[1]Jan''24 (3)'!$G$4:$T$2414,14,0)</f>
        <v>92.52</v>
      </c>
      <c r="K991" s="11">
        <f t="shared" si="91"/>
        <v>56.519999999999996</v>
      </c>
      <c r="L991" s="11" t="b">
        <f t="shared" si="92"/>
        <v>0</v>
      </c>
      <c r="M991" s="11" t="b">
        <f t="shared" si="93"/>
        <v>0</v>
      </c>
      <c r="N991" s="8">
        <v>45313</v>
      </c>
      <c r="O991" s="8" t="s">
        <v>3877</v>
      </c>
      <c r="P991" s="7"/>
      <c r="Q991" s="7" t="b">
        <f t="shared" si="94"/>
        <v>1</v>
      </c>
      <c r="R991" s="7"/>
      <c r="S991" s="11">
        <f t="shared" si="95"/>
        <v>0</v>
      </c>
      <c r="T991" s="9"/>
    </row>
    <row r="992" spans="1:20" hidden="1" x14ac:dyDescent="0.25">
      <c r="A992" s="7">
        <v>990</v>
      </c>
      <c r="B992" s="7" t="str">
        <f t="shared" si="90"/>
        <v>92049-1373</v>
      </c>
      <c r="C992" s="9" t="s">
        <v>971</v>
      </c>
      <c r="D992" s="9" t="s">
        <v>2811</v>
      </c>
      <c r="E992" s="9" t="s">
        <v>252</v>
      </c>
      <c r="F992" s="7" t="s">
        <v>141</v>
      </c>
      <c r="G992" s="46">
        <v>4.6571428571428575</v>
      </c>
      <c r="H992" s="11">
        <v>17</v>
      </c>
      <c r="I992" s="11">
        <v>17</v>
      </c>
      <c r="J992" s="11">
        <f>VLOOKUP(B992,'[1]Jan''24 (3)'!$G$4:$T$2414,14,0)</f>
        <v>79.171428571428578</v>
      </c>
      <c r="K992" s="11">
        <f t="shared" si="91"/>
        <v>62.171428571428578</v>
      </c>
      <c r="L992" s="11" t="b">
        <f t="shared" si="92"/>
        <v>0</v>
      </c>
      <c r="M992" s="11" t="b">
        <f t="shared" si="93"/>
        <v>0</v>
      </c>
      <c r="N992" s="8">
        <v>45314</v>
      </c>
      <c r="O992" s="8" t="s">
        <v>3877</v>
      </c>
      <c r="P992" s="7"/>
      <c r="Q992" s="7" t="b">
        <f t="shared" si="94"/>
        <v>1</v>
      </c>
      <c r="R992" s="7"/>
      <c r="S992" s="11">
        <f t="shared" si="95"/>
        <v>0</v>
      </c>
      <c r="T992" s="9"/>
    </row>
    <row r="993" spans="1:20" hidden="1" x14ac:dyDescent="0.25">
      <c r="A993" s="7">
        <v>991</v>
      </c>
      <c r="B993" s="7" t="str">
        <f t="shared" si="90"/>
        <v>92049-0731</v>
      </c>
      <c r="C993" s="9" t="s">
        <v>972</v>
      </c>
      <c r="D993" s="9" t="s">
        <v>2812</v>
      </c>
      <c r="E993" s="9" t="s">
        <v>252</v>
      </c>
      <c r="F993" s="7" t="s">
        <v>141</v>
      </c>
      <c r="G993" s="46">
        <v>2.67</v>
      </c>
      <c r="H993" s="11">
        <v>10</v>
      </c>
      <c r="I993" s="11">
        <v>10</v>
      </c>
      <c r="J993" s="11">
        <f>VLOOKUP(B993,'[1]Jan''24 (3)'!$G$4:$T$2414,14,0)</f>
        <v>26.7</v>
      </c>
      <c r="K993" s="11">
        <f t="shared" si="91"/>
        <v>16.7</v>
      </c>
      <c r="L993" s="11" t="b">
        <f t="shared" si="92"/>
        <v>0</v>
      </c>
      <c r="M993" s="11" t="b">
        <f t="shared" si="93"/>
        <v>0</v>
      </c>
      <c r="N993" s="8">
        <v>45314</v>
      </c>
      <c r="O993" s="8" t="s">
        <v>3877</v>
      </c>
      <c r="P993" s="7"/>
      <c r="Q993" s="7" t="b">
        <f t="shared" si="94"/>
        <v>1</v>
      </c>
      <c r="R993" s="7"/>
      <c r="S993" s="11">
        <f t="shared" si="95"/>
        <v>0</v>
      </c>
      <c r="T993" s="9"/>
    </row>
    <row r="994" spans="1:20" hidden="1" x14ac:dyDescent="0.25">
      <c r="A994" s="7">
        <v>992</v>
      </c>
      <c r="B994" s="7" t="str">
        <f t="shared" si="90"/>
        <v>92049-1509</v>
      </c>
      <c r="C994" s="9" t="s">
        <v>973</v>
      </c>
      <c r="D994" s="9" t="s">
        <v>2813</v>
      </c>
      <c r="E994" s="9" t="s">
        <v>252</v>
      </c>
      <c r="F994" s="7" t="s">
        <v>141</v>
      </c>
      <c r="G994" s="46">
        <v>1.28</v>
      </c>
      <c r="H994" s="11">
        <v>4</v>
      </c>
      <c r="I994" s="11">
        <v>4</v>
      </c>
      <c r="J994" s="11">
        <f>VLOOKUP(B994,'[1]Jan''24 (3)'!$G$4:$T$2414,14,0)</f>
        <v>5.12</v>
      </c>
      <c r="K994" s="11">
        <f t="shared" si="91"/>
        <v>1.1200000000000001</v>
      </c>
      <c r="L994" s="11" t="b">
        <f t="shared" si="92"/>
        <v>0</v>
      </c>
      <c r="M994" s="11" t="b">
        <f t="shared" si="93"/>
        <v>0</v>
      </c>
      <c r="N994" s="8">
        <v>45313</v>
      </c>
      <c r="O994" s="8" t="s">
        <v>3877</v>
      </c>
      <c r="P994" s="7"/>
      <c r="Q994" s="7" t="b">
        <f t="shared" si="94"/>
        <v>1</v>
      </c>
      <c r="R994" s="7"/>
      <c r="S994" s="11">
        <f t="shared" si="95"/>
        <v>0</v>
      </c>
      <c r="T994" s="9"/>
    </row>
    <row r="995" spans="1:20" hidden="1" x14ac:dyDescent="0.25">
      <c r="A995" s="7">
        <v>993</v>
      </c>
      <c r="B995" s="7" t="str">
        <f t="shared" si="90"/>
        <v>92049-1577</v>
      </c>
      <c r="C995" s="9" t="s">
        <v>974</v>
      </c>
      <c r="D995" s="9" t="s">
        <v>2814</v>
      </c>
      <c r="E995" s="9" t="s">
        <v>252</v>
      </c>
      <c r="F995" s="7" t="s">
        <v>141</v>
      </c>
      <c r="G995" s="46">
        <v>2.42</v>
      </c>
      <c r="H995" s="11">
        <v>3</v>
      </c>
      <c r="I995" s="11">
        <f>1+2</f>
        <v>3</v>
      </c>
      <c r="J995" s="11">
        <f>VLOOKUP(B995,'[1]Jan''24 (3)'!$G$4:$T$2414,14,0)</f>
        <v>7.26</v>
      </c>
      <c r="K995" s="11">
        <f t="shared" si="91"/>
        <v>4.26</v>
      </c>
      <c r="L995" s="11" t="b">
        <f t="shared" si="92"/>
        <v>0</v>
      </c>
      <c r="M995" s="11" t="b">
        <f t="shared" si="93"/>
        <v>0</v>
      </c>
      <c r="N995" s="8">
        <v>45314</v>
      </c>
      <c r="O995" s="8" t="s">
        <v>3873</v>
      </c>
      <c r="P995" s="7"/>
      <c r="Q995" s="7" t="b">
        <f t="shared" si="94"/>
        <v>1</v>
      </c>
      <c r="R995" s="7"/>
      <c r="S995" s="11">
        <f t="shared" si="95"/>
        <v>0</v>
      </c>
      <c r="T995" s="9"/>
    </row>
    <row r="996" spans="1:20" hidden="1" x14ac:dyDescent="0.25">
      <c r="A996" s="7">
        <v>994</v>
      </c>
      <c r="B996" s="7" t="str">
        <f t="shared" si="90"/>
        <v>21176-0716</v>
      </c>
      <c r="C996" s="9" t="s">
        <v>975</v>
      </c>
      <c r="D996" s="9" t="s">
        <v>2815</v>
      </c>
      <c r="E996" s="9" t="s">
        <v>252</v>
      </c>
      <c r="F996" s="7" t="s">
        <v>141</v>
      </c>
      <c r="G996" s="46">
        <v>29.58</v>
      </c>
      <c r="H996" s="11">
        <v>2</v>
      </c>
      <c r="I996" s="11">
        <f>1+1</f>
        <v>2</v>
      </c>
      <c r="J996" s="11">
        <f>VLOOKUP(B996,'[1]Jan''24 (3)'!$G$4:$T$2414,14,0)</f>
        <v>59.16</v>
      </c>
      <c r="K996" s="11">
        <f t="shared" si="91"/>
        <v>57.16</v>
      </c>
      <c r="L996" s="11" t="b">
        <f t="shared" si="92"/>
        <v>0</v>
      </c>
      <c r="M996" s="11" t="b">
        <f t="shared" si="93"/>
        <v>0</v>
      </c>
      <c r="N996" s="8">
        <v>45317</v>
      </c>
      <c r="O996" s="8" t="s">
        <v>3873</v>
      </c>
      <c r="P996" s="7"/>
      <c r="Q996" s="7" t="b">
        <f t="shared" si="94"/>
        <v>1</v>
      </c>
      <c r="R996" s="7"/>
      <c r="S996" s="11">
        <f t="shared" si="95"/>
        <v>0</v>
      </c>
      <c r="T996" s="9"/>
    </row>
    <row r="997" spans="1:20" hidden="1" x14ac:dyDescent="0.25">
      <c r="A997" s="7">
        <v>995</v>
      </c>
      <c r="B997" s="7" t="str">
        <f t="shared" si="90"/>
        <v>13066-1088</v>
      </c>
      <c r="C997" s="9" t="s">
        <v>976</v>
      </c>
      <c r="D997" s="9" t="s">
        <v>2816</v>
      </c>
      <c r="E997" s="9" t="s">
        <v>252</v>
      </c>
      <c r="F997" s="7" t="s">
        <v>141</v>
      </c>
      <c r="G997" s="46">
        <v>24.99</v>
      </c>
      <c r="H997" s="11">
        <v>1</v>
      </c>
      <c r="I997" s="11">
        <v>1</v>
      </c>
      <c r="J997" s="11">
        <f>VLOOKUP(B997,'[1]Jan''24 (3)'!$G$4:$T$2414,14,0)</f>
        <v>24.99</v>
      </c>
      <c r="K997" s="11">
        <f t="shared" si="91"/>
        <v>23.99</v>
      </c>
      <c r="L997" s="11" t="b">
        <f t="shared" si="92"/>
        <v>0</v>
      </c>
      <c r="M997" s="11" t="b">
        <f t="shared" si="93"/>
        <v>0</v>
      </c>
      <c r="N997" s="8">
        <v>45313</v>
      </c>
      <c r="O997" s="8" t="s">
        <v>3877</v>
      </c>
      <c r="P997" s="7"/>
      <c r="Q997" s="7" t="b">
        <f t="shared" si="94"/>
        <v>1</v>
      </c>
      <c r="R997" s="7"/>
      <c r="S997" s="11">
        <f t="shared" si="95"/>
        <v>0</v>
      </c>
      <c r="T997" s="9"/>
    </row>
    <row r="998" spans="1:20" hidden="1" x14ac:dyDescent="0.25">
      <c r="A998" s="7">
        <v>996</v>
      </c>
      <c r="B998" s="7" t="str">
        <f t="shared" si="90"/>
        <v>12020-0007</v>
      </c>
      <c r="C998" s="9" t="s">
        <v>977</v>
      </c>
      <c r="D998" s="9" t="s">
        <v>2817</v>
      </c>
      <c r="E998" s="9" t="s">
        <v>252</v>
      </c>
      <c r="F998" s="7" t="s">
        <v>141</v>
      </c>
      <c r="G998" s="46">
        <v>2.71</v>
      </c>
      <c r="H998" s="11">
        <v>10</v>
      </c>
      <c r="I998" s="11">
        <v>10</v>
      </c>
      <c r="J998" s="11">
        <f>VLOOKUP(B998,'[1]Jan''24 (3)'!$G$4:$T$2414,14,0)</f>
        <v>27.1</v>
      </c>
      <c r="K998" s="11">
        <f t="shared" si="91"/>
        <v>17.100000000000001</v>
      </c>
      <c r="L998" s="11" t="b">
        <f t="shared" si="92"/>
        <v>0</v>
      </c>
      <c r="M998" s="11" t="b">
        <f t="shared" si="93"/>
        <v>0</v>
      </c>
      <c r="N998" s="8">
        <v>45316</v>
      </c>
      <c r="O998" s="8" t="s">
        <v>3873</v>
      </c>
      <c r="P998" s="7"/>
      <c r="Q998" s="7" t="b">
        <f t="shared" si="94"/>
        <v>1</v>
      </c>
      <c r="R998" s="7"/>
      <c r="S998" s="11">
        <f t="shared" si="95"/>
        <v>0</v>
      </c>
      <c r="T998" s="9"/>
    </row>
    <row r="999" spans="1:20" hidden="1" x14ac:dyDescent="0.25">
      <c r="A999" s="7">
        <v>997</v>
      </c>
      <c r="B999" s="7" t="str">
        <f t="shared" si="90"/>
        <v>45014-0325-458</v>
      </c>
      <c r="C999" s="9" t="s">
        <v>978</v>
      </c>
      <c r="D999" s="9" t="s">
        <v>2818</v>
      </c>
      <c r="E999" s="9" t="s">
        <v>252</v>
      </c>
      <c r="F999" s="7" t="s">
        <v>141</v>
      </c>
      <c r="G999" s="46">
        <v>161.9217142857143</v>
      </c>
      <c r="H999" s="11">
        <v>2</v>
      </c>
      <c r="I999" s="11">
        <v>2</v>
      </c>
      <c r="J999" s="11">
        <f>VLOOKUP(B999,'[1]Jan''24 (3)'!$G$4:$T$2414,14,0)</f>
        <v>323.8434285714286</v>
      </c>
      <c r="K999" s="11">
        <f t="shared" si="91"/>
        <v>321.8434285714286</v>
      </c>
      <c r="L999" s="11" t="b">
        <f t="shared" si="92"/>
        <v>0</v>
      </c>
      <c r="M999" s="11" t="b">
        <f t="shared" si="93"/>
        <v>0</v>
      </c>
      <c r="N999" s="8">
        <v>45314</v>
      </c>
      <c r="O999" s="8" t="s">
        <v>3877</v>
      </c>
      <c r="P999" s="7"/>
      <c r="Q999" s="7" t="b">
        <f t="shared" si="94"/>
        <v>1</v>
      </c>
      <c r="R999" s="7"/>
      <c r="S999" s="11">
        <f t="shared" si="95"/>
        <v>0</v>
      </c>
      <c r="T999" s="9"/>
    </row>
    <row r="1000" spans="1:20" hidden="1" x14ac:dyDescent="0.25">
      <c r="A1000" s="7">
        <v>998</v>
      </c>
      <c r="B1000" s="7" t="str">
        <f t="shared" si="90"/>
        <v>41048-7501</v>
      </c>
      <c r="C1000" s="9" t="s">
        <v>979</v>
      </c>
      <c r="D1000" s="9" t="s">
        <v>2819</v>
      </c>
      <c r="E1000" s="9" t="s">
        <v>252</v>
      </c>
      <c r="F1000" s="7" t="s">
        <v>141</v>
      </c>
      <c r="G1000" s="46">
        <v>4.7699999999999996</v>
      </c>
      <c r="H1000" s="11">
        <v>2</v>
      </c>
      <c r="I1000" s="11">
        <v>2</v>
      </c>
      <c r="J1000" s="11">
        <f>VLOOKUP(B1000,'[1]Jan''24 (3)'!$G$4:$T$2414,14,0)</f>
        <v>9.5399999999999991</v>
      </c>
      <c r="K1000" s="11">
        <f t="shared" si="91"/>
        <v>7.5399999999999991</v>
      </c>
      <c r="L1000" s="11" t="b">
        <f t="shared" si="92"/>
        <v>0</v>
      </c>
      <c r="M1000" s="11" t="b">
        <f t="shared" si="93"/>
        <v>0</v>
      </c>
      <c r="N1000" s="8">
        <v>45314</v>
      </c>
      <c r="O1000" s="8" t="s">
        <v>3873</v>
      </c>
      <c r="P1000" s="7"/>
      <c r="Q1000" s="7" t="b">
        <f t="shared" si="94"/>
        <v>1</v>
      </c>
      <c r="R1000" s="7"/>
      <c r="S1000" s="11">
        <f t="shared" si="95"/>
        <v>0</v>
      </c>
      <c r="T1000" s="9"/>
    </row>
    <row r="1001" spans="1:20" hidden="1" x14ac:dyDescent="0.25">
      <c r="A1001" s="7">
        <v>999</v>
      </c>
      <c r="B1001" s="7" t="str">
        <f t="shared" si="90"/>
        <v>41048-7502</v>
      </c>
      <c r="C1001" s="9" t="s">
        <v>980</v>
      </c>
      <c r="D1001" s="9" t="s">
        <v>2819</v>
      </c>
      <c r="E1001" s="9" t="s">
        <v>252</v>
      </c>
      <c r="F1001" s="7" t="s">
        <v>141</v>
      </c>
      <c r="G1001" s="46">
        <v>4.7699999999999996</v>
      </c>
      <c r="H1001" s="11">
        <v>2</v>
      </c>
      <c r="I1001" s="11">
        <v>2</v>
      </c>
      <c r="J1001" s="11">
        <f>VLOOKUP(B1001,'[1]Jan''24 (3)'!$G$4:$T$2414,14,0)</f>
        <v>9.5399999999999991</v>
      </c>
      <c r="K1001" s="11">
        <f t="shared" si="91"/>
        <v>7.5399999999999991</v>
      </c>
      <c r="L1001" s="11" t="b">
        <f t="shared" si="92"/>
        <v>0</v>
      </c>
      <c r="M1001" s="11" t="b">
        <f t="shared" si="93"/>
        <v>0</v>
      </c>
      <c r="N1001" s="8">
        <v>45314</v>
      </c>
      <c r="O1001" s="8" t="s">
        <v>3873</v>
      </c>
      <c r="P1001" s="7"/>
      <c r="Q1001" s="7" t="b">
        <f t="shared" si="94"/>
        <v>1</v>
      </c>
      <c r="R1001" s="7"/>
      <c r="S1001" s="11">
        <f t="shared" si="95"/>
        <v>0</v>
      </c>
      <c r="T1001" s="9"/>
    </row>
    <row r="1002" spans="1:20" hidden="1" x14ac:dyDescent="0.25">
      <c r="A1002" s="7">
        <v>1000</v>
      </c>
      <c r="B1002" s="7" t="str">
        <f t="shared" si="90"/>
        <v>23008-0089</v>
      </c>
      <c r="C1002" s="9" t="s">
        <v>981</v>
      </c>
      <c r="D1002" s="9" t="s">
        <v>2820</v>
      </c>
      <c r="E1002" s="9" t="s">
        <v>252</v>
      </c>
      <c r="F1002" s="7" t="s">
        <v>141</v>
      </c>
      <c r="G1002" s="46">
        <v>18.940000000000001</v>
      </c>
      <c r="H1002" s="11">
        <v>4</v>
      </c>
      <c r="I1002" s="11">
        <f>1+3</f>
        <v>4</v>
      </c>
      <c r="J1002" s="11">
        <f>VLOOKUP(B1002,'[1]Jan''24 (3)'!$G$4:$T$2414,14,0)</f>
        <v>75.760000000000005</v>
      </c>
      <c r="K1002" s="11">
        <f t="shared" si="91"/>
        <v>71.760000000000005</v>
      </c>
      <c r="L1002" s="11" t="b">
        <f t="shared" si="92"/>
        <v>0</v>
      </c>
      <c r="M1002" s="11" t="b">
        <f t="shared" si="93"/>
        <v>0</v>
      </c>
      <c r="N1002" s="8">
        <v>45314</v>
      </c>
      <c r="O1002" s="8" t="s">
        <v>3873</v>
      </c>
      <c r="P1002" s="7"/>
      <c r="Q1002" s="7" t="b">
        <f t="shared" si="94"/>
        <v>1</v>
      </c>
      <c r="R1002" s="7"/>
      <c r="S1002" s="11">
        <f t="shared" si="95"/>
        <v>0</v>
      </c>
      <c r="T1002" s="9"/>
    </row>
    <row r="1003" spans="1:20" hidden="1" x14ac:dyDescent="0.25">
      <c r="A1003" s="7">
        <v>1001</v>
      </c>
      <c r="B1003" s="7" t="str">
        <f t="shared" si="90"/>
        <v>iN4302</v>
      </c>
      <c r="C1003" s="9" t="s">
        <v>982</v>
      </c>
      <c r="D1003" s="9" t="s">
        <v>2821</v>
      </c>
      <c r="E1003" s="9" t="s">
        <v>252</v>
      </c>
      <c r="F1003" s="7" t="s">
        <v>141</v>
      </c>
      <c r="G1003" s="46">
        <v>2.2999999999999998</v>
      </c>
      <c r="H1003" s="11">
        <v>8</v>
      </c>
      <c r="I1003" s="11">
        <v>8</v>
      </c>
      <c r="J1003" s="11">
        <f>VLOOKUP(B1003,'[1]Jan''24 (3)'!$G$4:$T$2414,14,0)</f>
        <v>18.399999999999999</v>
      </c>
      <c r="K1003" s="11">
        <f t="shared" si="91"/>
        <v>10.399999999999999</v>
      </c>
      <c r="L1003" s="11" t="b">
        <f t="shared" si="92"/>
        <v>0</v>
      </c>
      <c r="M1003" s="11" t="b">
        <f t="shared" si="93"/>
        <v>0</v>
      </c>
      <c r="N1003" s="8">
        <v>45314</v>
      </c>
      <c r="O1003" s="8" t="s">
        <v>3877</v>
      </c>
      <c r="P1003" s="7"/>
      <c r="Q1003" s="7" t="b">
        <f t="shared" si="94"/>
        <v>1</v>
      </c>
      <c r="R1003" s="7"/>
      <c r="S1003" s="11">
        <f t="shared" si="95"/>
        <v>0</v>
      </c>
      <c r="T1003" s="9"/>
    </row>
    <row r="1004" spans="1:20" hidden="1" x14ac:dyDescent="0.25">
      <c r="A1004" s="7">
        <v>1002</v>
      </c>
      <c r="B1004" s="7" t="str">
        <f t="shared" si="90"/>
        <v>41029-0004</v>
      </c>
      <c r="C1004" s="9" t="s">
        <v>983</v>
      </c>
      <c r="D1004" s="9" t="s">
        <v>2822</v>
      </c>
      <c r="E1004" s="9" t="s">
        <v>252</v>
      </c>
      <c r="F1004" s="7" t="s">
        <v>141</v>
      </c>
      <c r="G1004" s="46">
        <v>0.76</v>
      </c>
      <c r="H1004" s="11">
        <v>4</v>
      </c>
      <c r="I1004" s="11">
        <v>4</v>
      </c>
      <c r="J1004" s="11">
        <f>VLOOKUP(B1004,'[1]Jan''24 (3)'!$G$4:$T$2414,14,0)</f>
        <v>3.04</v>
      </c>
      <c r="K1004" s="11">
        <f t="shared" si="91"/>
        <v>-0.96</v>
      </c>
      <c r="L1004" s="11" t="b">
        <f t="shared" si="92"/>
        <v>0</v>
      </c>
      <c r="M1004" s="11" t="b">
        <f t="shared" si="93"/>
        <v>0</v>
      </c>
      <c r="N1004" s="8">
        <v>45314</v>
      </c>
      <c r="O1004" s="8" t="s">
        <v>3877</v>
      </c>
      <c r="P1004" s="7"/>
      <c r="Q1004" s="7" t="b">
        <f t="shared" si="94"/>
        <v>1</v>
      </c>
      <c r="R1004" s="7"/>
      <c r="S1004" s="11">
        <f t="shared" si="95"/>
        <v>0</v>
      </c>
      <c r="T1004" s="9"/>
    </row>
    <row r="1005" spans="1:20" hidden="1" x14ac:dyDescent="0.25">
      <c r="A1005" s="7">
        <v>1003</v>
      </c>
      <c r="B1005" s="7" t="str">
        <f t="shared" si="90"/>
        <v>41029-0047</v>
      </c>
      <c r="C1005" s="9" t="s">
        <v>984</v>
      </c>
      <c r="D1005" s="9" t="s">
        <v>2823</v>
      </c>
      <c r="E1005" s="9" t="s">
        <v>252</v>
      </c>
      <c r="F1005" s="7" t="s">
        <v>141</v>
      </c>
      <c r="G1005" s="46">
        <v>0.91</v>
      </c>
      <c r="H1005" s="11">
        <v>20</v>
      </c>
      <c r="I1005" s="11">
        <v>20</v>
      </c>
      <c r="J1005" s="11">
        <f>VLOOKUP(B1005,'[1]Jan''24 (3)'!$G$4:$T$2414,14,0)</f>
        <v>18.2</v>
      </c>
      <c r="K1005" s="11">
        <f t="shared" si="91"/>
        <v>-1.8000000000000007</v>
      </c>
      <c r="L1005" s="11" t="b">
        <f t="shared" si="92"/>
        <v>0</v>
      </c>
      <c r="M1005" s="11" t="b">
        <f t="shared" si="93"/>
        <v>0</v>
      </c>
      <c r="N1005" s="8">
        <v>45314</v>
      </c>
      <c r="O1005" s="8" t="s">
        <v>3877</v>
      </c>
      <c r="P1005" s="7"/>
      <c r="Q1005" s="7" t="b">
        <f t="shared" si="94"/>
        <v>1</v>
      </c>
      <c r="R1005" s="7"/>
      <c r="S1005" s="11">
        <f t="shared" si="95"/>
        <v>0</v>
      </c>
      <c r="T1005" s="9"/>
    </row>
    <row r="1006" spans="1:20" hidden="1" x14ac:dyDescent="0.25">
      <c r="A1006" s="7">
        <v>1004</v>
      </c>
      <c r="B1006" s="7" t="str">
        <f t="shared" si="90"/>
        <v>41029-0048</v>
      </c>
      <c r="C1006" s="9" t="s">
        <v>985</v>
      </c>
      <c r="D1006" s="9" t="s">
        <v>2824</v>
      </c>
      <c r="E1006" s="9" t="s">
        <v>252</v>
      </c>
      <c r="F1006" s="7" t="s">
        <v>141</v>
      </c>
      <c r="G1006" s="46">
        <v>0.91</v>
      </c>
      <c r="H1006" s="11">
        <v>20</v>
      </c>
      <c r="I1006" s="11">
        <v>20</v>
      </c>
      <c r="J1006" s="11">
        <f>VLOOKUP(B1006,'[1]Jan''24 (3)'!$G$4:$T$2414,14,0)</f>
        <v>18.2</v>
      </c>
      <c r="K1006" s="11">
        <f t="shared" si="91"/>
        <v>-1.8000000000000007</v>
      </c>
      <c r="L1006" s="11" t="b">
        <f t="shared" si="92"/>
        <v>0</v>
      </c>
      <c r="M1006" s="11" t="b">
        <f t="shared" si="93"/>
        <v>0</v>
      </c>
      <c r="N1006" s="8">
        <v>45314</v>
      </c>
      <c r="O1006" s="8" t="s">
        <v>3877</v>
      </c>
      <c r="P1006" s="7"/>
      <c r="Q1006" s="7" t="b">
        <f t="shared" si="94"/>
        <v>1</v>
      </c>
      <c r="R1006" s="7"/>
      <c r="S1006" s="11">
        <f t="shared" si="95"/>
        <v>0</v>
      </c>
      <c r="T1006" s="9"/>
    </row>
    <row r="1007" spans="1:20" hidden="1" x14ac:dyDescent="0.25">
      <c r="A1007" s="7">
        <v>1005</v>
      </c>
      <c r="B1007" s="7" t="str">
        <f t="shared" si="90"/>
        <v>92145-0759</v>
      </c>
      <c r="C1007" s="9" t="s">
        <v>986</v>
      </c>
      <c r="D1007" s="9" t="s">
        <v>2825</v>
      </c>
      <c r="E1007" s="9" t="s">
        <v>252</v>
      </c>
      <c r="F1007" s="7" t="s">
        <v>141</v>
      </c>
      <c r="G1007" s="46">
        <v>0.71078571428571435</v>
      </c>
      <c r="H1007" s="11">
        <v>40</v>
      </c>
      <c r="I1007" s="11">
        <v>40</v>
      </c>
      <c r="J1007" s="11">
        <f>VLOOKUP(B1007,'[1]Jan''24 (3)'!$G$4:$T$2414,14,0)</f>
        <v>28.431428571428576</v>
      </c>
      <c r="K1007" s="11">
        <f t="shared" si="91"/>
        <v>-11.568571428571424</v>
      </c>
      <c r="L1007" s="11" t="b">
        <f t="shared" si="92"/>
        <v>0</v>
      </c>
      <c r="M1007" s="11" t="b">
        <f t="shared" si="93"/>
        <v>0</v>
      </c>
      <c r="N1007" s="8">
        <v>45316</v>
      </c>
      <c r="O1007" s="8" t="s">
        <v>3873</v>
      </c>
      <c r="P1007" s="7"/>
      <c r="Q1007" s="7" t="b">
        <f t="shared" si="94"/>
        <v>1</v>
      </c>
      <c r="R1007" s="7"/>
      <c r="S1007" s="11">
        <f t="shared" si="95"/>
        <v>0</v>
      </c>
      <c r="T1007" s="9"/>
    </row>
    <row r="1008" spans="1:20" hidden="1" x14ac:dyDescent="0.25">
      <c r="A1008" s="7">
        <v>1006</v>
      </c>
      <c r="B1008" s="7" t="str">
        <f t="shared" si="90"/>
        <v>92081-1129</v>
      </c>
      <c r="C1008" s="9" t="s">
        <v>987</v>
      </c>
      <c r="D1008" s="9" t="s">
        <v>2826</v>
      </c>
      <c r="E1008" s="9" t="s">
        <v>252</v>
      </c>
      <c r="F1008" s="7" t="s">
        <v>141</v>
      </c>
      <c r="G1008" s="46">
        <v>1.9</v>
      </c>
      <c r="H1008" s="11">
        <v>10</v>
      </c>
      <c r="I1008" s="11">
        <f>8+2</f>
        <v>10</v>
      </c>
      <c r="J1008" s="11">
        <f>VLOOKUP(B1008,'[1]Jan''24 (3)'!$G$4:$T$2414,14,0)</f>
        <v>19</v>
      </c>
      <c r="K1008" s="11">
        <f t="shared" si="91"/>
        <v>9</v>
      </c>
      <c r="L1008" s="11" t="b">
        <f t="shared" si="92"/>
        <v>0</v>
      </c>
      <c r="M1008" s="11" t="b">
        <f t="shared" si="93"/>
        <v>0</v>
      </c>
      <c r="N1008" s="8">
        <v>45316</v>
      </c>
      <c r="O1008" s="8" t="s">
        <v>3877</v>
      </c>
      <c r="P1008" s="7"/>
      <c r="Q1008" s="7" t="b">
        <f t="shared" si="94"/>
        <v>1</v>
      </c>
      <c r="R1008" s="7"/>
      <c r="S1008" s="11">
        <f t="shared" si="95"/>
        <v>0</v>
      </c>
      <c r="T1008" s="9"/>
    </row>
    <row r="1009" spans="1:20" hidden="1" x14ac:dyDescent="0.25">
      <c r="A1009" s="7">
        <v>1007</v>
      </c>
      <c r="B1009" s="7" t="str">
        <f t="shared" si="90"/>
        <v>92081-1833</v>
      </c>
      <c r="C1009" s="9" t="s">
        <v>988</v>
      </c>
      <c r="D1009" s="9" t="s">
        <v>2827</v>
      </c>
      <c r="E1009" s="9" t="s">
        <v>252</v>
      </c>
      <c r="F1009" s="7" t="s">
        <v>141</v>
      </c>
      <c r="G1009" s="46">
        <v>2.11</v>
      </c>
      <c r="H1009" s="11">
        <v>2</v>
      </c>
      <c r="I1009" s="11">
        <v>2</v>
      </c>
      <c r="J1009" s="11">
        <f>VLOOKUP(B1009,'[1]Jan''24 (3)'!$G$4:$T$2414,14,0)</f>
        <v>4.22</v>
      </c>
      <c r="K1009" s="11">
        <f t="shared" si="91"/>
        <v>2.2199999999999998</v>
      </c>
      <c r="L1009" s="11" t="b">
        <f t="shared" si="92"/>
        <v>0</v>
      </c>
      <c r="M1009" s="11" t="b">
        <f t="shared" si="93"/>
        <v>0</v>
      </c>
      <c r="N1009" s="8">
        <v>45314</v>
      </c>
      <c r="O1009" s="8" t="s">
        <v>3873</v>
      </c>
      <c r="P1009" s="7"/>
      <c r="Q1009" s="7" t="b">
        <f t="shared" si="94"/>
        <v>1</v>
      </c>
      <c r="R1009" s="7"/>
      <c r="S1009" s="11">
        <f t="shared" si="95"/>
        <v>0</v>
      </c>
      <c r="T1009" s="9"/>
    </row>
    <row r="1010" spans="1:20" hidden="1" x14ac:dyDescent="0.25">
      <c r="A1010" s="7">
        <v>1008</v>
      </c>
      <c r="B1010" s="7" t="str">
        <f t="shared" si="90"/>
        <v>92144-1074</v>
      </c>
      <c r="C1010" s="9" t="s">
        <v>989</v>
      </c>
      <c r="D1010" s="9" t="s">
        <v>2828</v>
      </c>
      <c r="E1010" s="9" t="s">
        <v>252</v>
      </c>
      <c r="F1010" s="7" t="s">
        <v>141</v>
      </c>
      <c r="G1010" s="46">
        <v>1.9</v>
      </c>
      <c r="H1010" s="11">
        <v>5</v>
      </c>
      <c r="I1010" s="11">
        <f>3+2</f>
        <v>5</v>
      </c>
      <c r="J1010" s="11">
        <f>VLOOKUP(B1010,'[1]Jan''24 (3)'!$G$4:$T$2414,14,0)</f>
        <v>9.5</v>
      </c>
      <c r="K1010" s="11">
        <f t="shared" si="91"/>
        <v>4.5</v>
      </c>
      <c r="L1010" s="11" t="b">
        <f t="shared" si="92"/>
        <v>0</v>
      </c>
      <c r="M1010" s="11" t="b">
        <f t="shared" si="93"/>
        <v>0</v>
      </c>
      <c r="N1010" s="8">
        <v>45316</v>
      </c>
      <c r="O1010" s="8" t="s">
        <v>3877</v>
      </c>
      <c r="P1010" s="7"/>
      <c r="Q1010" s="7" t="b">
        <f t="shared" si="94"/>
        <v>1</v>
      </c>
      <c r="R1010" s="7"/>
      <c r="S1010" s="11">
        <f t="shared" si="95"/>
        <v>0</v>
      </c>
      <c r="T1010" s="9"/>
    </row>
    <row r="1011" spans="1:20" hidden="1" x14ac:dyDescent="0.25">
      <c r="A1011" s="7">
        <v>1009</v>
      </c>
      <c r="B1011" s="7" t="str">
        <f t="shared" si="90"/>
        <v>92144-1345</v>
      </c>
      <c r="C1011" s="9" t="s">
        <v>990</v>
      </c>
      <c r="D1011" s="9" t="s">
        <v>2828</v>
      </c>
      <c r="E1011" s="9" t="s">
        <v>252</v>
      </c>
      <c r="F1011" s="7" t="s">
        <v>141</v>
      </c>
      <c r="G1011" s="46">
        <v>3.59</v>
      </c>
      <c r="H1011" s="11">
        <v>2</v>
      </c>
      <c r="I1011" s="11">
        <v>2</v>
      </c>
      <c r="J1011" s="11">
        <f>VLOOKUP(B1011,'[1]Jan''24 (3)'!$G$4:$T$2414,14,0)</f>
        <v>7.18</v>
      </c>
      <c r="K1011" s="11">
        <f t="shared" si="91"/>
        <v>5.18</v>
      </c>
      <c r="L1011" s="11" t="b">
        <f t="shared" si="92"/>
        <v>0</v>
      </c>
      <c r="M1011" s="11" t="b">
        <f t="shared" si="93"/>
        <v>0</v>
      </c>
      <c r="N1011" s="8">
        <v>45314</v>
      </c>
      <c r="O1011" s="8" t="s">
        <v>3873</v>
      </c>
      <c r="P1011" s="7"/>
      <c r="Q1011" s="7" t="b">
        <f t="shared" si="94"/>
        <v>1</v>
      </c>
      <c r="R1011" s="7"/>
      <c r="S1011" s="11">
        <f t="shared" si="95"/>
        <v>0</v>
      </c>
      <c r="T1011" s="9"/>
    </row>
    <row r="1012" spans="1:20" hidden="1" x14ac:dyDescent="0.25">
      <c r="A1012" s="7">
        <v>1010</v>
      </c>
      <c r="B1012" s="7" t="str">
        <f t="shared" si="90"/>
        <v>92144-1567</v>
      </c>
      <c r="C1012" s="9" t="s">
        <v>991</v>
      </c>
      <c r="D1012" s="9" t="s">
        <v>2829</v>
      </c>
      <c r="E1012" s="9" t="s">
        <v>252</v>
      </c>
      <c r="F1012" s="7" t="s">
        <v>141</v>
      </c>
      <c r="G1012" s="46">
        <v>0.25714285714285712</v>
      </c>
      <c r="H1012" s="11">
        <v>11</v>
      </c>
      <c r="I1012" s="11">
        <f>2+9</f>
        <v>11</v>
      </c>
      <c r="J1012" s="11">
        <f>VLOOKUP(B1012,'[1]Jan''24 (3)'!$G$4:$T$2414,14,0)</f>
        <v>2.8285714285714283</v>
      </c>
      <c r="K1012" s="11">
        <f t="shared" si="91"/>
        <v>-8.1714285714285708</v>
      </c>
      <c r="L1012" s="11" t="b">
        <f t="shared" si="92"/>
        <v>0</v>
      </c>
      <c r="M1012" s="11" t="b">
        <f t="shared" si="93"/>
        <v>0</v>
      </c>
      <c r="N1012" s="8">
        <v>45314</v>
      </c>
      <c r="O1012" s="8" t="s">
        <v>3873</v>
      </c>
      <c r="P1012" s="7"/>
      <c r="Q1012" s="7" t="b">
        <f t="shared" si="94"/>
        <v>1</v>
      </c>
      <c r="R1012" s="7"/>
      <c r="S1012" s="11">
        <f t="shared" si="95"/>
        <v>0</v>
      </c>
      <c r="T1012" s="9"/>
    </row>
    <row r="1013" spans="1:20" hidden="1" x14ac:dyDescent="0.25">
      <c r="A1013" s="7">
        <v>1011</v>
      </c>
      <c r="B1013" s="7" t="str">
        <f t="shared" si="90"/>
        <v>42041-1421</v>
      </c>
      <c r="C1013" s="9" t="s">
        <v>992</v>
      </c>
      <c r="D1013" s="9" t="s">
        <v>2830</v>
      </c>
      <c r="E1013" s="9" t="s">
        <v>252</v>
      </c>
      <c r="F1013" s="7" t="s">
        <v>141</v>
      </c>
      <c r="G1013" s="46">
        <v>17.71</v>
      </c>
      <c r="H1013" s="11">
        <v>13</v>
      </c>
      <c r="I1013" s="11">
        <v>13</v>
      </c>
      <c r="J1013" s="11">
        <f>VLOOKUP(B1013,'[1]Jan''24 (3)'!$G$4:$T$2414,14,0)</f>
        <v>230.23000000000002</v>
      </c>
      <c r="K1013" s="11">
        <f t="shared" si="91"/>
        <v>217.23000000000002</v>
      </c>
      <c r="L1013" s="11" t="b">
        <f t="shared" si="92"/>
        <v>0</v>
      </c>
      <c r="M1013" s="11" t="b">
        <f t="shared" si="93"/>
        <v>0</v>
      </c>
      <c r="N1013" s="8">
        <v>45314</v>
      </c>
      <c r="O1013" s="8" t="s">
        <v>3877</v>
      </c>
      <c r="P1013" s="7"/>
      <c r="Q1013" s="7" t="b">
        <f t="shared" si="94"/>
        <v>1</v>
      </c>
      <c r="R1013" s="7"/>
      <c r="S1013" s="11">
        <f t="shared" si="95"/>
        <v>0</v>
      </c>
      <c r="T1013" s="9"/>
    </row>
    <row r="1014" spans="1:20" hidden="1" x14ac:dyDescent="0.25">
      <c r="A1014" s="7">
        <v>1012</v>
      </c>
      <c r="B1014" s="7" t="str">
        <f t="shared" si="90"/>
        <v>13144-0055</v>
      </c>
      <c r="C1014" s="9" t="s">
        <v>993</v>
      </c>
      <c r="D1014" s="9" t="s">
        <v>2831</v>
      </c>
      <c r="E1014" s="9" t="s">
        <v>252</v>
      </c>
      <c r="F1014" s="7" t="s">
        <v>141</v>
      </c>
      <c r="G1014" s="46">
        <v>12.92</v>
      </c>
      <c r="H1014" s="11">
        <v>9</v>
      </c>
      <c r="I1014" s="11">
        <v>9</v>
      </c>
      <c r="J1014" s="11">
        <f>VLOOKUP(B1014,'[1]Jan''24 (3)'!$G$4:$T$2414,14,0)</f>
        <v>116.28</v>
      </c>
      <c r="K1014" s="11">
        <f t="shared" si="91"/>
        <v>107.28</v>
      </c>
      <c r="L1014" s="11" t="b">
        <f t="shared" si="92"/>
        <v>0</v>
      </c>
      <c r="M1014" s="11" t="b">
        <f t="shared" si="93"/>
        <v>0</v>
      </c>
      <c r="N1014" s="8">
        <v>45315</v>
      </c>
      <c r="O1014" s="8" t="s">
        <v>3873</v>
      </c>
      <c r="P1014" s="7"/>
      <c r="Q1014" s="7" t="b">
        <f t="shared" si="94"/>
        <v>1</v>
      </c>
      <c r="R1014" s="7"/>
      <c r="S1014" s="11">
        <f t="shared" si="95"/>
        <v>0</v>
      </c>
      <c r="T1014" s="9"/>
    </row>
    <row r="1015" spans="1:20" hidden="1" x14ac:dyDescent="0.25">
      <c r="A1015" s="7">
        <v>1013</v>
      </c>
      <c r="B1015" s="7" t="str">
        <f t="shared" si="90"/>
        <v>92150-1362</v>
      </c>
      <c r="C1015" s="9" t="s">
        <v>994</v>
      </c>
      <c r="D1015" s="9" t="s">
        <v>2832</v>
      </c>
      <c r="E1015" s="9" t="s">
        <v>252</v>
      </c>
      <c r="F1015" s="7" t="s">
        <v>141</v>
      </c>
      <c r="G1015" s="46">
        <v>3.59</v>
      </c>
      <c r="H1015" s="11">
        <v>8</v>
      </c>
      <c r="I1015" s="11">
        <v>8</v>
      </c>
      <c r="J1015" s="11">
        <f>VLOOKUP(B1015,'[1]Jan''24 (3)'!$G$4:$T$2414,14,0)</f>
        <v>28.72</v>
      </c>
      <c r="K1015" s="11">
        <f t="shared" si="91"/>
        <v>20.72</v>
      </c>
      <c r="L1015" s="11" t="b">
        <f t="shared" si="92"/>
        <v>0</v>
      </c>
      <c r="M1015" s="11" t="b">
        <f t="shared" si="93"/>
        <v>0</v>
      </c>
      <c r="N1015" s="8">
        <v>45316</v>
      </c>
      <c r="O1015" s="8" t="s">
        <v>3873</v>
      </c>
      <c r="P1015" s="7"/>
      <c r="Q1015" s="7" t="b">
        <f t="shared" si="94"/>
        <v>1</v>
      </c>
      <c r="R1015" s="7"/>
      <c r="S1015" s="11">
        <f t="shared" si="95"/>
        <v>0</v>
      </c>
      <c r="T1015" s="9"/>
    </row>
    <row r="1016" spans="1:20" hidden="1" x14ac:dyDescent="0.25">
      <c r="A1016" s="7">
        <v>1014</v>
      </c>
      <c r="B1016" s="7" t="str">
        <f t="shared" si="90"/>
        <v>92180-1018</v>
      </c>
      <c r="C1016" s="9" t="s">
        <v>995</v>
      </c>
      <c r="D1016" s="9" t="s">
        <v>2833</v>
      </c>
      <c r="E1016" s="9" t="s">
        <v>252</v>
      </c>
      <c r="F1016" s="7" t="s">
        <v>141</v>
      </c>
      <c r="G1016" s="46">
        <v>3.73</v>
      </c>
      <c r="H1016" s="11">
        <v>1</v>
      </c>
      <c r="I1016" s="11">
        <v>1</v>
      </c>
      <c r="J1016" s="11">
        <f>VLOOKUP(B1016,'[1]Jan''24 (3)'!$G$4:$T$2414,14,0)</f>
        <v>3.73</v>
      </c>
      <c r="K1016" s="11">
        <f t="shared" si="91"/>
        <v>2.73</v>
      </c>
      <c r="L1016" s="11" t="b">
        <f t="shared" si="92"/>
        <v>0</v>
      </c>
      <c r="M1016" s="11" t="b">
        <f t="shared" si="93"/>
        <v>0</v>
      </c>
      <c r="N1016" s="8">
        <v>45316</v>
      </c>
      <c r="O1016" s="8" t="s">
        <v>3873</v>
      </c>
      <c r="P1016" s="7"/>
      <c r="Q1016" s="7" t="b">
        <f t="shared" si="94"/>
        <v>1</v>
      </c>
      <c r="R1016" s="7"/>
      <c r="S1016" s="11">
        <f t="shared" si="95"/>
        <v>0</v>
      </c>
      <c r="T1016" s="9"/>
    </row>
    <row r="1017" spans="1:20" hidden="1" x14ac:dyDescent="0.25">
      <c r="A1017" s="7">
        <v>1015</v>
      </c>
      <c r="B1017" s="7" t="str">
        <f t="shared" si="90"/>
        <v>92180-1020</v>
      </c>
      <c r="C1017" s="9" t="s">
        <v>996</v>
      </c>
      <c r="D1017" s="9" t="s">
        <v>2834</v>
      </c>
      <c r="E1017" s="9" t="s">
        <v>252</v>
      </c>
      <c r="F1017" s="7" t="s">
        <v>141</v>
      </c>
      <c r="G1017" s="46">
        <v>3.73</v>
      </c>
      <c r="H1017" s="11">
        <v>1</v>
      </c>
      <c r="I1017" s="11">
        <v>1</v>
      </c>
      <c r="J1017" s="11">
        <f>VLOOKUP(B1017,'[1]Jan''24 (3)'!$G$4:$T$2414,14,0)</f>
        <v>3.73</v>
      </c>
      <c r="K1017" s="11">
        <f t="shared" si="91"/>
        <v>2.73</v>
      </c>
      <c r="L1017" s="11" t="b">
        <f t="shared" si="92"/>
        <v>0</v>
      </c>
      <c r="M1017" s="11" t="b">
        <f t="shared" si="93"/>
        <v>0</v>
      </c>
      <c r="N1017" s="8">
        <v>45316</v>
      </c>
      <c r="O1017" s="8" t="s">
        <v>3873</v>
      </c>
      <c r="P1017" s="7"/>
      <c r="Q1017" s="7" t="b">
        <f t="shared" si="94"/>
        <v>1</v>
      </c>
      <c r="R1017" s="7"/>
      <c r="S1017" s="11">
        <f t="shared" si="95"/>
        <v>0</v>
      </c>
      <c r="T1017" s="9"/>
    </row>
    <row r="1018" spans="1:20" hidden="1" x14ac:dyDescent="0.25">
      <c r="A1018" s="7">
        <v>1016</v>
      </c>
      <c r="B1018" s="7" t="str">
        <f t="shared" si="90"/>
        <v>92180-1030</v>
      </c>
      <c r="C1018" s="9" t="s">
        <v>997</v>
      </c>
      <c r="D1018" s="9" t="s">
        <v>2835</v>
      </c>
      <c r="E1018" s="9" t="s">
        <v>252</v>
      </c>
      <c r="F1018" s="7" t="s">
        <v>141</v>
      </c>
      <c r="G1018" s="46">
        <v>3.73</v>
      </c>
      <c r="H1018" s="11">
        <v>1</v>
      </c>
      <c r="I1018" s="11">
        <v>1</v>
      </c>
      <c r="J1018" s="11">
        <f>VLOOKUP(B1018,'[1]Jan''24 (3)'!$G$4:$T$2414,14,0)</f>
        <v>3.73</v>
      </c>
      <c r="K1018" s="11">
        <f t="shared" si="91"/>
        <v>2.73</v>
      </c>
      <c r="L1018" s="11" t="b">
        <f t="shared" si="92"/>
        <v>0</v>
      </c>
      <c r="M1018" s="11" t="b">
        <f t="shared" si="93"/>
        <v>0</v>
      </c>
      <c r="N1018" s="8">
        <v>45316</v>
      </c>
      <c r="O1018" s="8" t="s">
        <v>3873</v>
      </c>
      <c r="P1018" s="7"/>
      <c r="Q1018" s="7" t="b">
        <f t="shared" si="94"/>
        <v>1</v>
      </c>
      <c r="R1018" s="7"/>
      <c r="S1018" s="11">
        <f t="shared" si="95"/>
        <v>0</v>
      </c>
      <c r="T1018" s="9"/>
    </row>
    <row r="1019" spans="1:20" hidden="1" x14ac:dyDescent="0.25">
      <c r="A1019" s="7">
        <v>1017</v>
      </c>
      <c r="B1019" s="7" t="str">
        <f t="shared" si="90"/>
        <v>92180-1038</v>
      </c>
      <c r="C1019" s="9" t="s">
        <v>998</v>
      </c>
      <c r="D1019" s="9" t="s">
        <v>2836</v>
      </c>
      <c r="E1019" s="9" t="s">
        <v>252</v>
      </c>
      <c r="F1019" s="7" t="s">
        <v>141</v>
      </c>
      <c r="G1019" s="46">
        <v>3.73</v>
      </c>
      <c r="H1019" s="11">
        <v>1</v>
      </c>
      <c r="I1019" s="11">
        <v>1</v>
      </c>
      <c r="J1019" s="11">
        <f>VLOOKUP(B1019,'[1]Jan''24 (3)'!$G$4:$T$2414,14,0)</f>
        <v>3.73</v>
      </c>
      <c r="K1019" s="11">
        <f t="shared" si="91"/>
        <v>2.73</v>
      </c>
      <c r="L1019" s="11" t="b">
        <f t="shared" si="92"/>
        <v>0</v>
      </c>
      <c r="M1019" s="11" t="b">
        <f t="shared" si="93"/>
        <v>0</v>
      </c>
      <c r="N1019" s="8">
        <v>45316</v>
      </c>
      <c r="O1019" s="8" t="s">
        <v>3873</v>
      </c>
      <c r="P1019" s="7"/>
      <c r="Q1019" s="7" t="b">
        <f t="shared" si="94"/>
        <v>1</v>
      </c>
      <c r="R1019" s="7"/>
      <c r="S1019" s="11">
        <f t="shared" si="95"/>
        <v>0</v>
      </c>
      <c r="T1019" s="9"/>
    </row>
    <row r="1020" spans="1:20" hidden="1" x14ac:dyDescent="0.25">
      <c r="A1020" s="7">
        <v>1018</v>
      </c>
      <c r="B1020" s="7" t="str">
        <f t="shared" si="90"/>
        <v>92180-1040</v>
      </c>
      <c r="C1020" s="9" t="s">
        <v>999</v>
      </c>
      <c r="D1020" s="9" t="s">
        <v>2837</v>
      </c>
      <c r="E1020" s="9" t="s">
        <v>252</v>
      </c>
      <c r="F1020" s="7" t="s">
        <v>141</v>
      </c>
      <c r="G1020" s="46">
        <v>3.73</v>
      </c>
      <c r="H1020" s="11">
        <v>1</v>
      </c>
      <c r="I1020" s="11">
        <v>1</v>
      </c>
      <c r="J1020" s="11">
        <f>VLOOKUP(B1020,'[1]Jan''24 (3)'!$G$4:$T$2414,14,0)</f>
        <v>3.73</v>
      </c>
      <c r="K1020" s="11">
        <f t="shared" si="91"/>
        <v>2.73</v>
      </c>
      <c r="L1020" s="11" t="b">
        <f t="shared" si="92"/>
        <v>0</v>
      </c>
      <c r="M1020" s="11" t="b">
        <f t="shared" si="93"/>
        <v>0</v>
      </c>
      <c r="N1020" s="8">
        <v>45316</v>
      </c>
      <c r="O1020" s="8" t="s">
        <v>3873</v>
      </c>
      <c r="P1020" s="7"/>
      <c r="Q1020" s="7" t="b">
        <f t="shared" si="94"/>
        <v>1</v>
      </c>
      <c r="R1020" s="7"/>
      <c r="S1020" s="11">
        <f t="shared" si="95"/>
        <v>0</v>
      </c>
      <c r="T1020" s="9"/>
    </row>
    <row r="1021" spans="1:20" hidden="1" x14ac:dyDescent="0.25">
      <c r="A1021" s="7">
        <v>1019</v>
      </c>
      <c r="B1021" s="7" t="str">
        <f t="shared" si="90"/>
        <v>92180-1042</v>
      </c>
      <c r="C1021" s="9" t="s">
        <v>1000</v>
      </c>
      <c r="D1021" s="9" t="s">
        <v>2838</v>
      </c>
      <c r="E1021" s="9" t="s">
        <v>252</v>
      </c>
      <c r="F1021" s="7" t="s">
        <v>141</v>
      </c>
      <c r="G1021" s="46">
        <v>3.73</v>
      </c>
      <c r="H1021" s="11">
        <v>1</v>
      </c>
      <c r="I1021" s="11">
        <v>1</v>
      </c>
      <c r="J1021" s="11">
        <f>VLOOKUP(B1021,'[1]Jan''24 (3)'!$G$4:$T$2414,14,0)</f>
        <v>3.73</v>
      </c>
      <c r="K1021" s="11">
        <f t="shared" si="91"/>
        <v>2.73</v>
      </c>
      <c r="L1021" s="11" t="b">
        <f t="shared" si="92"/>
        <v>0</v>
      </c>
      <c r="M1021" s="11" t="b">
        <f t="shared" si="93"/>
        <v>0</v>
      </c>
      <c r="N1021" s="8">
        <v>45316</v>
      </c>
      <c r="O1021" s="8" t="s">
        <v>3873</v>
      </c>
      <c r="P1021" s="7"/>
      <c r="Q1021" s="7" t="b">
        <f t="shared" si="94"/>
        <v>1</v>
      </c>
      <c r="R1021" s="7"/>
      <c r="S1021" s="11">
        <f t="shared" si="95"/>
        <v>0</v>
      </c>
      <c r="T1021" s="9"/>
    </row>
    <row r="1022" spans="1:20" hidden="1" x14ac:dyDescent="0.25">
      <c r="A1022" s="7">
        <v>1020</v>
      </c>
      <c r="B1022" s="7" t="str">
        <f t="shared" si="90"/>
        <v>92180-1044</v>
      </c>
      <c r="C1022" s="9" t="s">
        <v>1001</v>
      </c>
      <c r="D1022" s="9" t="s">
        <v>2839</v>
      </c>
      <c r="E1022" s="9" t="s">
        <v>252</v>
      </c>
      <c r="F1022" s="7" t="s">
        <v>141</v>
      </c>
      <c r="G1022" s="46">
        <v>3.73</v>
      </c>
      <c r="H1022" s="11">
        <v>1</v>
      </c>
      <c r="I1022" s="11">
        <v>1</v>
      </c>
      <c r="J1022" s="11">
        <f>VLOOKUP(B1022,'[1]Jan''24 (3)'!$G$4:$T$2414,14,0)</f>
        <v>3.73</v>
      </c>
      <c r="K1022" s="11">
        <f t="shared" si="91"/>
        <v>2.73</v>
      </c>
      <c r="L1022" s="11" t="b">
        <f t="shared" si="92"/>
        <v>0</v>
      </c>
      <c r="M1022" s="11" t="b">
        <f t="shared" si="93"/>
        <v>0</v>
      </c>
      <c r="N1022" s="8">
        <v>45316</v>
      </c>
      <c r="O1022" s="8" t="s">
        <v>3873</v>
      </c>
      <c r="P1022" s="7"/>
      <c r="Q1022" s="7" t="b">
        <f t="shared" si="94"/>
        <v>1</v>
      </c>
      <c r="R1022" s="7"/>
      <c r="S1022" s="11">
        <f t="shared" si="95"/>
        <v>0</v>
      </c>
      <c r="T1022" s="9"/>
    </row>
    <row r="1023" spans="1:20" hidden="1" x14ac:dyDescent="0.25">
      <c r="A1023" s="7">
        <v>1021</v>
      </c>
      <c r="B1023" s="7" t="str">
        <f t="shared" si="90"/>
        <v>92180-1046</v>
      </c>
      <c r="C1023" s="9" t="s">
        <v>1002</v>
      </c>
      <c r="D1023" s="9" t="s">
        <v>2840</v>
      </c>
      <c r="E1023" s="9" t="s">
        <v>252</v>
      </c>
      <c r="F1023" s="7" t="s">
        <v>141</v>
      </c>
      <c r="G1023" s="46">
        <v>3.73</v>
      </c>
      <c r="H1023" s="11">
        <v>1</v>
      </c>
      <c r="I1023" s="11">
        <v>1</v>
      </c>
      <c r="J1023" s="11">
        <f>VLOOKUP(B1023,'[1]Jan''24 (3)'!$G$4:$T$2414,14,0)</f>
        <v>3.73</v>
      </c>
      <c r="K1023" s="11">
        <f t="shared" si="91"/>
        <v>2.73</v>
      </c>
      <c r="L1023" s="11" t="b">
        <f t="shared" si="92"/>
        <v>0</v>
      </c>
      <c r="M1023" s="11" t="b">
        <f t="shared" si="93"/>
        <v>0</v>
      </c>
      <c r="N1023" s="8">
        <v>45316</v>
      </c>
      <c r="O1023" s="8" t="s">
        <v>3873</v>
      </c>
      <c r="P1023" s="7"/>
      <c r="Q1023" s="7" t="b">
        <f t="shared" si="94"/>
        <v>1</v>
      </c>
      <c r="R1023" s="7"/>
      <c r="S1023" s="11">
        <f t="shared" si="95"/>
        <v>0</v>
      </c>
      <c r="T1023" s="9"/>
    </row>
    <row r="1024" spans="1:20" hidden="1" x14ac:dyDescent="0.25">
      <c r="A1024" s="7">
        <v>1022</v>
      </c>
      <c r="B1024" s="7" t="str">
        <f t="shared" si="90"/>
        <v>92180-1048</v>
      </c>
      <c r="C1024" s="9" t="s">
        <v>1003</v>
      </c>
      <c r="D1024" s="9" t="s">
        <v>2841</v>
      </c>
      <c r="E1024" s="9" t="s">
        <v>252</v>
      </c>
      <c r="F1024" s="7" t="s">
        <v>141</v>
      </c>
      <c r="G1024" s="46">
        <v>3.73</v>
      </c>
      <c r="H1024" s="11">
        <v>1</v>
      </c>
      <c r="I1024" s="11">
        <v>1</v>
      </c>
      <c r="J1024" s="11">
        <f>VLOOKUP(B1024,'[1]Jan''24 (3)'!$G$4:$T$2414,14,0)</f>
        <v>3.73</v>
      </c>
      <c r="K1024" s="11">
        <f t="shared" si="91"/>
        <v>2.73</v>
      </c>
      <c r="L1024" s="11" t="b">
        <f t="shared" si="92"/>
        <v>0</v>
      </c>
      <c r="M1024" s="11" t="b">
        <f t="shared" si="93"/>
        <v>0</v>
      </c>
      <c r="N1024" s="8">
        <v>45316</v>
      </c>
      <c r="O1024" s="8" t="s">
        <v>3877</v>
      </c>
      <c r="P1024" s="7"/>
      <c r="Q1024" s="7" t="b">
        <f t="shared" si="94"/>
        <v>1</v>
      </c>
      <c r="R1024" s="7"/>
      <c r="S1024" s="11">
        <f t="shared" si="95"/>
        <v>0</v>
      </c>
      <c r="T1024" s="9"/>
    </row>
    <row r="1025" spans="1:20" hidden="1" x14ac:dyDescent="0.25">
      <c r="A1025" s="7">
        <v>1023</v>
      </c>
      <c r="B1025" s="7" t="str">
        <f t="shared" si="90"/>
        <v>13144-0058</v>
      </c>
      <c r="C1025" s="9" t="s">
        <v>1004</v>
      </c>
      <c r="D1025" s="9" t="s">
        <v>2831</v>
      </c>
      <c r="E1025" s="9" t="s">
        <v>252</v>
      </c>
      <c r="F1025" s="7" t="s">
        <v>141</v>
      </c>
      <c r="G1025" s="46">
        <v>3.2329285714285718</v>
      </c>
      <c r="H1025" s="11">
        <v>1</v>
      </c>
      <c r="I1025" s="11">
        <v>1</v>
      </c>
      <c r="J1025" s="11">
        <f>VLOOKUP(B1025,'[1]Jan''24 (3)'!$G$4:$T$2414,14,0)</f>
        <v>3.2329285714285718</v>
      </c>
      <c r="K1025" s="11">
        <f t="shared" si="91"/>
        <v>2.2329285714285718</v>
      </c>
      <c r="L1025" s="11" t="b">
        <f t="shared" si="92"/>
        <v>0</v>
      </c>
      <c r="M1025" s="11" t="b">
        <f t="shared" si="93"/>
        <v>0</v>
      </c>
      <c r="N1025" s="8">
        <v>45316</v>
      </c>
      <c r="O1025" s="8" t="s">
        <v>3873</v>
      </c>
      <c r="P1025" s="7"/>
      <c r="Q1025" s="7" t="b">
        <f t="shared" si="94"/>
        <v>1</v>
      </c>
      <c r="R1025" s="7"/>
      <c r="S1025" s="11">
        <f t="shared" si="95"/>
        <v>0</v>
      </c>
      <c r="T1025" s="9"/>
    </row>
    <row r="1026" spans="1:20" hidden="1" x14ac:dyDescent="0.25">
      <c r="A1026" s="7">
        <v>1024</v>
      </c>
      <c r="B1026" s="7" t="str">
        <f t="shared" si="90"/>
        <v>13144-0568</v>
      </c>
      <c r="C1026" s="9" t="s">
        <v>1005</v>
      </c>
      <c r="D1026" s="9" t="s">
        <v>2831</v>
      </c>
      <c r="E1026" s="9" t="s">
        <v>252</v>
      </c>
      <c r="F1026" s="7" t="s">
        <v>141</v>
      </c>
      <c r="G1026" s="46">
        <v>13.32</v>
      </c>
      <c r="H1026" s="11">
        <v>16</v>
      </c>
      <c r="I1026" s="11">
        <v>16</v>
      </c>
      <c r="J1026" s="11">
        <f>VLOOKUP(B1026,'[1]Jan''24 (3)'!$G$4:$T$2414,14,0)</f>
        <v>213.12</v>
      </c>
      <c r="K1026" s="11">
        <f t="shared" si="91"/>
        <v>197.12</v>
      </c>
      <c r="L1026" s="11" t="b">
        <f t="shared" si="92"/>
        <v>0</v>
      </c>
      <c r="M1026" s="11" t="b">
        <f t="shared" si="93"/>
        <v>0</v>
      </c>
      <c r="N1026" s="8">
        <v>45314</v>
      </c>
      <c r="O1026" s="8" t="s">
        <v>3877</v>
      </c>
      <c r="P1026" s="7"/>
      <c r="Q1026" s="7" t="b">
        <f t="shared" si="94"/>
        <v>1</v>
      </c>
      <c r="R1026" s="7"/>
      <c r="S1026" s="11">
        <f t="shared" si="95"/>
        <v>0</v>
      </c>
      <c r="T1026" s="9"/>
    </row>
    <row r="1027" spans="1:20" hidden="1" x14ac:dyDescent="0.25">
      <c r="A1027" s="7">
        <v>1025</v>
      </c>
      <c r="B1027" s="7" t="str">
        <f t="shared" si="90"/>
        <v>42041-0118</v>
      </c>
      <c r="C1027" s="9" t="s">
        <v>1006</v>
      </c>
      <c r="D1027" s="9" t="s">
        <v>2842</v>
      </c>
      <c r="E1027" s="9" t="s">
        <v>252</v>
      </c>
      <c r="F1027" s="7" t="s">
        <v>141</v>
      </c>
      <c r="G1027" s="46">
        <v>17.18</v>
      </c>
      <c r="H1027" s="11">
        <v>14</v>
      </c>
      <c r="I1027" s="11">
        <v>14</v>
      </c>
      <c r="J1027" s="11">
        <f>VLOOKUP(B1027,'[1]Jan''24 (3)'!$G$4:$T$2414,14,0)</f>
        <v>240.51999999999998</v>
      </c>
      <c r="K1027" s="11">
        <f t="shared" si="91"/>
        <v>226.51999999999998</v>
      </c>
      <c r="L1027" s="11" t="b">
        <f t="shared" si="92"/>
        <v>0</v>
      </c>
      <c r="M1027" s="11" t="b">
        <f t="shared" si="93"/>
        <v>0</v>
      </c>
      <c r="N1027" s="8">
        <v>45314</v>
      </c>
      <c r="O1027" s="8" t="s">
        <v>3877</v>
      </c>
      <c r="P1027" s="7"/>
      <c r="Q1027" s="7" t="b">
        <f t="shared" si="94"/>
        <v>1</v>
      </c>
      <c r="R1027" s="7"/>
      <c r="S1027" s="11">
        <f t="shared" si="95"/>
        <v>0</v>
      </c>
      <c r="T1027" s="9"/>
    </row>
    <row r="1028" spans="1:20" hidden="1" x14ac:dyDescent="0.25">
      <c r="A1028" s="7">
        <v>1026</v>
      </c>
      <c r="B1028" s="7" t="str">
        <f t="shared" ref="B1028:B1091" si="96">TRIM(C1028)</f>
        <v>42041-0120</v>
      </c>
      <c r="C1028" s="9" t="s">
        <v>1007</v>
      </c>
      <c r="D1028" s="9" t="s">
        <v>2843</v>
      </c>
      <c r="E1028" s="9" t="s">
        <v>252</v>
      </c>
      <c r="F1028" s="7" t="s">
        <v>141</v>
      </c>
      <c r="G1028" s="46">
        <v>0.44628571428571423</v>
      </c>
      <c r="H1028" s="11">
        <v>3</v>
      </c>
      <c r="I1028" s="11">
        <v>3</v>
      </c>
      <c r="J1028" s="11">
        <f>VLOOKUP(B1028,'[1]Jan''24 (3)'!$G$4:$T$2414,14,0)</f>
        <v>1.3388571428571427</v>
      </c>
      <c r="K1028" s="11">
        <f t="shared" ref="K1028:K1091" si="97">J1028-I1028</f>
        <v>-1.6611428571428573</v>
      </c>
      <c r="L1028" s="11" t="b">
        <f t="shared" ref="L1028:L1091" si="98">J1028=I1028</f>
        <v>0</v>
      </c>
      <c r="M1028" s="11" t="b">
        <f t="shared" ref="M1028:M1091" si="99">I1028=L1028</f>
        <v>0</v>
      </c>
      <c r="N1028" s="8">
        <v>45316</v>
      </c>
      <c r="O1028" s="8" t="s">
        <v>3877</v>
      </c>
      <c r="P1028" s="7"/>
      <c r="Q1028" s="7" t="b">
        <f t="shared" ref="Q1028:Q1091" si="100">H1028=I1028</f>
        <v>1</v>
      </c>
      <c r="R1028" s="7"/>
      <c r="S1028" s="11">
        <f t="shared" ref="S1028:S1091" si="101">H1028-I1028</f>
        <v>0</v>
      </c>
      <c r="T1028" s="9"/>
    </row>
    <row r="1029" spans="1:20" hidden="1" x14ac:dyDescent="0.25">
      <c r="A1029" s="7">
        <v>1027</v>
      </c>
      <c r="B1029" s="7" t="str">
        <f t="shared" si="96"/>
        <v>21163-0717</v>
      </c>
      <c r="C1029" s="9" t="s">
        <v>1008</v>
      </c>
      <c r="D1029" s="9" t="s">
        <v>2844</v>
      </c>
      <c r="E1029" s="9" t="s">
        <v>252</v>
      </c>
      <c r="F1029" s="7" t="s">
        <v>141</v>
      </c>
      <c r="G1029" s="46">
        <v>134.54</v>
      </c>
      <c r="H1029" s="11">
        <v>5</v>
      </c>
      <c r="I1029" s="11">
        <v>5</v>
      </c>
      <c r="J1029" s="11">
        <f>VLOOKUP(B1029,'[1]Jan''24 (3)'!$G$4:$T$2414,14,0)</f>
        <v>672.69999999999993</v>
      </c>
      <c r="K1029" s="11">
        <f t="shared" si="97"/>
        <v>667.69999999999993</v>
      </c>
      <c r="L1029" s="11" t="b">
        <f t="shared" si="98"/>
        <v>0</v>
      </c>
      <c r="M1029" s="11" t="b">
        <f t="shared" si="99"/>
        <v>0</v>
      </c>
      <c r="N1029" s="8">
        <v>45313</v>
      </c>
      <c r="O1029" s="8" t="s">
        <v>3877</v>
      </c>
      <c r="P1029" s="7"/>
      <c r="Q1029" s="7" t="b">
        <f t="shared" si="100"/>
        <v>1</v>
      </c>
      <c r="R1029" s="7"/>
      <c r="S1029" s="11">
        <f t="shared" si="101"/>
        <v>0</v>
      </c>
      <c r="T1029" s="9"/>
    </row>
    <row r="1030" spans="1:20" hidden="1" x14ac:dyDescent="0.25">
      <c r="A1030" s="7">
        <v>1028</v>
      </c>
      <c r="B1030" s="7" t="str">
        <f t="shared" si="96"/>
        <v>21003-0128</v>
      </c>
      <c r="C1030" s="9" t="s">
        <v>1009</v>
      </c>
      <c r="D1030" s="9" t="s">
        <v>2845</v>
      </c>
      <c r="E1030" s="9" t="s">
        <v>252</v>
      </c>
      <c r="F1030" s="7" t="s">
        <v>141</v>
      </c>
      <c r="G1030" s="46">
        <v>139.56</v>
      </c>
      <c r="H1030" s="11">
        <v>3</v>
      </c>
      <c r="I1030" s="11">
        <f>2+1</f>
        <v>3</v>
      </c>
      <c r="J1030" s="11">
        <f>VLOOKUP(B1030,'[1]Jan''24 (3)'!$G$4:$T$2414,14,0)</f>
        <v>418.68</v>
      </c>
      <c r="K1030" s="11">
        <f t="shared" si="97"/>
        <v>415.68</v>
      </c>
      <c r="L1030" s="11" t="b">
        <f t="shared" si="98"/>
        <v>0</v>
      </c>
      <c r="M1030" s="11" t="b">
        <f t="shared" si="99"/>
        <v>0</v>
      </c>
      <c r="N1030" s="8">
        <v>45317</v>
      </c>
      <c r="O1030" s="8" t="s">
        <v>3873</v>
      </c>
      <c r="P1030" s="7"/>
      <c r="Q1030" s="7" t="b">
        <f t="shared" si="100"/>
        <v>1</v>
      </c>
      <c r="R1030" s="7"/>
      <c r="S1030" s="11">
        <f t="shared" si="101"/>
        <v>0</v>
      </c>
      <c r="T1030" s="9"/>
    </row>
    <row r="1031" spans="1:20" hidden="1" x14ac:dyDescent="0.25">
      <c r="A1031" s="7">
        <v>1029</v>
      </c>
      <c r="B1031" s="7" t="str">
        <f t="shared" si="96"/>
        <v>35063-0842</v>
      </c>
      <c r="C1031" s="9" t="s">
        <v>1010</v>
      </c>
      <c r="D1031" s="9" t="s">
        <v>2846</v>
      </c>
      <c r="E1031" s="9" t="s">
        <v>252</v>
      </c>
      <c r="F1031" s="7" t="s">
        <v>141</v>
      </c>
      <c r="G1031" s="46">
        <v>28.030178571428571</v>
      </c>
      <c r="H1031" s="11">
        <v>2</v>
      </c>
      <c r="I1031" s="11">
        <v>2</v>
      </c>
      <c r="J1031" s="11">
        <f>VLOOKUP(B1031,'[1]Jan''24 (3)'!$G$4:$T$2414,14,0)</f>
        <v>56.060357142857143</v>
      </c>
      <c r="K1031" s="11">
        <f t="shared" si="97"/>
        <v>54.060357142857143</v>
      </c>
      <c r="L1031" s="11" t="b">
        <f t="shared" si="98"/>
        <v>0</v>
      </c>
      <c r="M1031" s="11" t="b">
        <f t="shared" si="99"/>
        <v>0</v>
      </c>
      <c r="N1031" s="8">
        <v>45316</v>
      </c>
      <c r="O1031" s="8" t="s">
        <v>3873</v>
      </c>
      <c r="P1031" s="7"/>
      <c r="Q1031" s="7" t="b">
        <f t="shared" si="100"/>
        <v>1</v>
      </c>
      <c r="R1031" s="7"/>
      <c r="S1031" s="11">
        <f t="shared" si="101"/>
        <v>0</v>
      </c>
      <c r="T1031" s="9"/>
    </row>
    <row r="1032" spans="1:20" hidden="1" x14ac:dyDescent="0.25">
      <c r="A1032" s="7">
        <v>1030</v>
      </c>
      <c r="B1032" s="7" t="str">
        <f t="shared" si="96"/>
        <v>34028-0319</v>
      </c>
      <c r="C1032" s="9" t="s">
        <v>1011</v>
      </c>
      <c r="D1032" s="9" t="s">
        <v>2847</v>
      </c>
      <c r="E1032" s="9" t="s">
        <v>252</v>
      </c>
      <c r="F1032" s="7" t="s">
        <v>141</v>
      </c>
      <c r="G1032" s="46">
        <v>11.73</v>
      </c>
      <c r="H1032" s="11">
        <v>2</v>
      </c>
      <c r="I1032" s="11">
        <v>2</v>
      </c>
      <c r="J1032" s="11">
        <f>VLOOKUP(B1032,'[1]Jan''24 (3)'!$G$4:$T$2414,14,0)</f>
        <v>23.46</v>
      </c>
      <c r="K1032" s="11">
        <f t="shared" si="97"/>
        <v>21.46</v>
      </c>
      <c r="L1032" s="11" t="b">
        <f t="shared" si="98"/>
        <v>0</v>
      </c>
      <c r="M1032" s="11" t="b">
        <f t="shared" si="99"/>
        <v>0</v>
      </c>
      <c r="N1032" s="8">
        <v>45316</v>
      </c>
      <c r="O1032" s="8" t="s">
        <v>3873</v>
      </c>
      <c r="P1032" s="7"/>
      <c r="Q1032" s="7" t="b">
        <f t="shared" si="100"/>
        <v>1</v>
      </c>
      <c r="R1032" s="7"/>
      <c r="S1032" s="11">
        <f t="shared" si="101"/>
        <v>0</v>
      </c>
      <c r="T1032" s="9"/>
    </row>
    <row r="1033" spans="1:20" hidden="1" x14ac:dyDescent="0.25">
      <c r="A1033" s="7">
        <v>1031</v>
      </c>
      <c r="B1033" s="7" t="str">
        <f t="shared" si="96"/>
        <v>34024-0107-18R</v>
      </c>
      <c r="C1033" s="9" t="s">
        <v>1012</v>
      </c>
      <c r="D1033" s="9" t="s">
        <v>2848</v>
      </c>
      <c r="E1033" s="9" t="s">
        <v>252</v>
      </c>
      <c r="F1033" s="7" t="s">
        <v>141</v>
      </c>
      <c r="G1033" s="46">
        <v>18.920000000000002</v>
      </c>
      <c r="H1033" s="11">
        <v>1</v>
      </c>
      <c r="I1033" s="11">
        <v>1</v>
      </c>
      <c r="J1033" s="11">
        <f>VLOOKUP(B1033,'[1]Jan''24 (3)'!$G$4:$T$2414,14,0)</f>
        <v>18.920000000000002</v>
      </c>
      <c r="K1033" s="11">
        <f t="shared" si="97"/>
        <v>17.920000000000002</v>
      </c>
      <c r="L1033" s="11" t="b">
        <f t="shared" si="98"/>
        <v>0</v>
      </c>
      <c r="M1033" s="11" t="b">
        <f t="shared" si="99"/>
        <v>0</v>
      </c>
      <c r="N1033" s="8">
        <v>45316</v>
      </c>
      <c r="O1033" s="8" t="s">
        <v>3873</v>
      </c>
      <c r="P1033" s="7"/>
      <c r="Q1033" s="7" t="b">
        <f t="shared" si="100"/>
        <v>1</v>
      </c>
      <c r="R1033" s="7"/>
      <c r="S1033" s="11">
        <f t="shared" si="101"/>
        <v>0</v>
      </c>
      <c r="T1033" s="9"/>
    </row>
    <row r="1034" spans="1:20" hidden="1" x14ac:dyDescent="0.25">
      <c r="A1034" s="7">
        <v>1032</v>
      </c>
      <c r="B1034" s="7" t="str">
        <f t="shared" si="96"/>
        <v>34028-0112-458</v>
      </c>
      <c r="C1034" s="9" t="s">
        <v>1013</v>
      </c>
      <c r="D1034" s="9" t="s">
        <v>2849</v>
      </c>
      <c r="E1034" s="9" t="s">
        <v>252</v>
      </c>
      <c r="F1034" s="7" t="s">
        <v>141</v>
      </c>
      <c r="G1034" s="46">
        <v>7.38</v>
      </c>
      <c r="H1034" s="11">
        <v>3</v>
      </c>
      <c r="I1034" s="11">
        <v>3</v>
      </c>
      <c r="J1034" s="11">
        <f>VLOOKUP(B1034,'[1]Jan''24 (3)'!$G$4:$T$2414,14,0)</f>
        <v>22.14</v>
      </c>
      <c r="K1034" s="11">
        <f t="shared" si="97"/>
        <v>19.14</v>
      </c>
      <c r="L1034" s="11" t="b">
        <f t="shared" si="98"/>
        <v>0</v>
      </c>
      <c r="M1034" s="11" t="b">
        <f t="shared" si="99"/>
        <v>0</v>
      </c>
      <c r="N1034" s="8">
        <v>45316</v>
      </c>
      <c r="O1034" s="8" t="s">
        <v>3873</v>
      </c>
      <c r="P1034" s="7"/>
      <c r="Q1034" s="7" t="b">
        <f t="shared" si="100"/>
        <v>1</v>
      </c>
      <c r="R1034" s="7"/>
      <c r="S1034" s="11">
        <f t="shared" si="101"/>
        <v>0</v>
      </c>
      <c r="T1034" s="9"/>
    </row>
    <row r="1035" spans="1:20" hidden="1" x14ac:dyDescent="0.25">
      <c r="A1035" s="7">
        <v>1033</v>
      </c>
      <c r="B1035" s="7" t="str">
        <f t="shared" si="96"/>
        <v>34028-1361</v>
      </c>
      <c r="C1035" s="9" t="s">
        <v>1014</v>
      </c>
      <c r="D1035" s="9" t="s">
        <v>2850</v>
      </c>
      <c r="E1035" s="9" t="s">
        <v>252</v>
      </c>
      <c r="F1035" s="7" t="s">
        <v>141</v>
      </c>
      <c r="G1035" s="46">
        <v>11.12</v>
      </c>
      <c r="H1035" s="11">
        <v>2</v>
      </c>
      <c r="I1035" s="11">
        <v>2</v>
      </c>
      <c r="J1035" s="11">
        <f>VLOOKUP(B1035,'[1]Jan''24 (3)'!$G$4:$T$2414,14,0)</f>
        <v>22.24</v>
      </c>
      <c r="K1035" s="11">
        <f t="shared" si="97"/>
        <v>20.239999999999998</v>
      </c>
      <c r="L1035" s="11" t="b">
        <f t="shared" si="98"/>
        <v>0</v>
      </c>
      <c r="M1035" s="11" t="b">
        <f t="shared" si="99"/>
        <v>0</v>
      </c>
      <c r="N1035" s="8">
        <v>45314</v>
      </c>
      <c r="O1035" s="8" t="s">
        <v>3873</v>
      </c>
      <c r="P1035" s="7"/>
      <c r="Q1035" s="7" t="b">
        <f t="shared" si="100"/>
        <v>1</v>
      </c>
      <c r="R1035" s="7"/>
      <c r="S1035" s="11">
        <f t="shared" si="101"/>
        <v>0</v>
      </c>
      <c r="T1035" s="9"/>
    </row>
    <row r="1036" spans="1:20" hidden="1" x14ac:dyDescent="0.25">
      <c r="A1036" s="7">
        <v>1034</v>
      </c>
      <c r="B1036" s="7" t="str">
        <f t="shared" si="96"/>
        <v>34028-1370</v>
      </c>
      <c r="C1036" s="9" t="s">
        <v>1015</v>
      </c>
      <c r="D1036" s="9" t="s">
        <v>2850</v>
      </c>
      <c r="E1036" s="9" t="s">
        <v>252</v>
      </c>
      <c r="F1036" s="7" t="s">
        <v>141</v>
      </c>
      <c r="G1036" s="46">
        <v>11.12</v>
      </c>
      <c r="H1036" s="11">
        <v>1</v>
      </c>
      <c r="I1036" s="11">
        <v>1</v>
      </c>
      <c r="J1036" s="11">
        <f>VLOOKUP(B1036,'[1]Jan''24 (3)'!$G$4:$T$2414,14,0)</f>
        <v>11.12</v>
      </c>
      <c r="K1036" s="11">
        <f t="shared" si="97"/>
        <v>10.119999999999999</v>
      </c>
      <c r="L1036" s="11" t="b">
        <f t="shared" si="98"/>
        <v>0</v>
      </c>
      <c r="M1036" s="11" t="b">
        <f t="shared" si="99"/>
        <v>0</v>
      </c>
      <c r="N1036" s="8">
        <v>45314</v>
      </c>
      <c r="O1036" s="8" t="s">
        <v>3873</v>
      </c>
      <c r="P1036" s="7"/>
      <c r="Q1036" s="7" t="b">
        <f t="shared" si="100"/>
        <v>1</v>
      </c>
      <c r="R1036" s="7"/>
      <c r="S1036" s="11">
        <f t="shared" si="101"/>
        <v>0</v>
      </c>
      <c r="T1036" s="9"/>
    </row>
    <row r="1037" spans="1:20" hidden="1" x14ac:dyDescent="0.25">
      <c r="A1037" s="7">
        <v>1035</v>
      </c>
      <c r="B1037" s="7" t="str">
        <f t="shared" si="96"/>
        <v>34028-0318</v>
      </c>
      <c r="C1037" s="9" t="s">
        <v>1016</v>
      </c>
      <c r="D1037" s="9" t="s">
        <v>2851</v>
      </c>
      <c r="E1037" s="9" t="s">
        <v>252</v>
      </c>
      <c r="F1037" s="7" t="s">
        <v>141</v>
      </c>
      <c r="G1037" s="46">
        <v>11.73</v>
      </c>
      <c r="H1037" s="11">
        <v>1</v>
      </c>
      <c r="I1037" s="11">
        <v>1</v>
      </c>
      <c r="J1037" s="11">
        <f>VLOOKUP(B1037,'[1]Jan''24 (3)'!$G$4:$T$2414,14,0)</f>
        <v>11.73</v>
      </c>
      <c r="K1037" s="11">
        <f t="shared" si="97"/>
        <v>10.73</v>
      </c>
      <c r="L1037" s="11" t="b">
        <f t="shared" si="98"/>
        <v>0</v>
      </c>
      <c r="M1037" s="11" t="b">
        <f t="shared" si="99"/>
        <v>0</v>
      </c>
      <c r="N1037" s="8">
        <v>45316</v>
      </c>
      <c r="O1037" s="8" t="s">
        <v>3873</v>
      </c>
      <c r="P1037" s="7"/>
      <c r="Q1037" s="7" t="b">
        <f t="shared" si="100"/>
        <v>1</v>
      </c>
      <c r="R1037" s="7"/>
      <c r="S1037" s="11">
        <f t="shared" si="101"/>
        <v>0</v>
      </c>
      <c r="T1037" s="9"/>
    </row>
    <row r="1038" spans="1:20" hidden="1" x14ac:dyDescent="0.25">
      <c r="A1038" s="7">
        <v>1036</v>
      </c>
      <c r="B1038" s="7" t="str">
        <f t="shared" si="96"/>
        <v>34028-0115-458</v>
      </c>
      <c r="C1038" s="9" t="s">
        <v>1017</v>
      </c>
      <c r="D1038" s="9" t="s">
        <v>2852</v>
      </c>
      <c r="E1038" s="9" t="s">
        <v>252</v>
      </c>
      <c r="F1038" s="7" t="s">
        <v>141</v>
      </c>
      <c r="G1038" s="46">
        <v>7.38</v>
      </c>
      <c r="H1038" s="11">
        <v>3</v>
      </c>
      <c r="I1038" s="11">
        <v>3</v>
      </c>
      <c r="J1038" s="11">
        <f>VLOOKUP(B1038,'[1]Jan''24 (3)'!$G$4:$T$2414,14,0)</f>
        <v>22.14</v>
      </c>
      <c r="K1038" s="11">
        <f t="shared" si="97"/>
        <v>19.14</v>
      </c>
      <c r="L1038" s="11" t="b">
        <f t="shared" si="98"/>
        <v>0</v>
      </c>
      <c r="M1038" s="11" t="b">
        <f t="shared" si="99"/>
        <v>0</v>
      </c>
      <c r="N1038" s="8">
        <v>45314</v>
      </c>
      <c r="O1038" s="8" t="s">
        <v>3873</v>
      </c>
      <c r="P1038" s="7"/>
      <c r="Q1038" s="7" t="b">
        <f t="shared" si="100"/>
        <v>1</v>
      </c>
      <c r="R1038" s="7"/>
      <c r="S1038" s="11">
        <f t="shared" si="101"/>
        <v>0</v>
      </c>
      <c r="T1038" s="9"/>
    </row>
    <row r="1039" spans="1:20" hidden="1" x14ac:dyDescent="0.25">
      <c r="A1039" s="7">
        <v>1037</v>
      </c>
      <c r="B1039" s="7" t="str">
        <f t="shared" si="96"/>
        <v>34028-1362</v>
      </c>
      <c r="C1039" s="9" t="s">
        <v>1018</v>
      </c>
      <c r="D1039" s="9" t="s">
        <v>2853</v>
      </c>
      <c r="E1039" s="9" t="s">
        <v>252</v>
      </c>
      <c r="F1039" s="7" t="s">
        <v>141</v>
      </c>
      <c r="G1039" s="46">
        <v>11.12</v>
      </c>
      <c r="H1039" s="11">
        <v>2</v>
      </c>
      <c r="I1039" s="11">
        <v>2</v>
      </c>
      <c r="J1039" s="11">
        <f>VLOOKUP(B1039,'[1]Jan''24 (3)'!$G$4:$T$2414,14,0)</f>
        <v>22.24</v>
      </c>
      <c r="K1039" s="11">
        <f t="shared" si="97"/>
        <v>20.239999999999998</v>
      </c>
      <c r="L1039" s="11" t="b">
        <f t="shared" si="98"/>
        <v>0</v>
      </c>
      <c r="M1039" s="11" t="b">
        <f t="shared" si="99"/>
        <v>0</v>
      </c>
      <c r="N1039" s="8">
        <v>45316</v>
      </c>
      <c r="O1039" s="8" t="s">
        <v>3873</v>
      </c>
      <c r="P1039" s="7"/>
      <c r="Q1039" s="7" t="b">
        <f t="shared" si="100"/>
        <v>1</v>
      </c>
      <c r="R1039" s="7"/>
      <c r="S1039" s="11">
        <f t="shared" si="101"/>
        <v>0</v>
      </c>
      <c r="T1039" s="9"/>
    </row>
    <row r="1040" spans="1:20" hidden="1" x14ac:dyDescent="0.25">
      <c r="A1040" s="7">
        <v>1038</v>
      </c>
      <c r="B1040" s="7" t="str">
        <f t="shared" si="96"/>
        <v>34028-1371</v>
      </c>
      <c r="C1040" s="9" t="s">
        <v>1019</v>
      </c>
      <c r="D1040" s="9" t="s">
        <v>2853</v>
      </c>
      <c r="E1040" s="9" t="s">
        <v>252</v>
      </c>
      <c r="F1040" s="7" t="s">
        <v>141</v>
      </c>
      <c r="G1040" s="46">
        <v>11.12</v>
      </c>
      <c r="H1040" s="11">
        <v>1</v>
      </c>
      <c r="I1040" s="11">
        <v>1</v>
      </c>
      <c r="J1040" s="11">
        <f>VLOOKUP(B1040,'[1]Jan''24 (3)'!$G$4:$T$2414,14,0)</f>
        <v>11.12</v>
      </c>
      <c r="K1040" s="11">
        <f t="shared" si="97"/>
        <v>10.119999999999999</v>
      </c>
      <c r="L1040" s="11" t="b">
        <f t="shared" si="98"/>
        <v>0</v>
      </c>
      <c r="M1040" s="11" t="b">
        <f t="shared" si="99"/>
        <v>0</v>
      </c>
      <c r="N1040" s="8">
        <v>45314</v>
      </c>
      <c r="O1040" s="8" t="s">
        <v>3873</v>
      </c>
      <c r="P1040" s="7"/>
      <c r="Q1040" s="7" t="b">
        <f t="shared" si="100"/>
        <v>1</v>
      </c>
      <c r="R1040" s="7"/>
      <c r="S1040" s="11">
        <f t="shared" si="101"/>
        <v>0</v>
      </c>
      <c r="T1040" s="9"/>
    </row>
    <row r="1041" spans="1:20" hidden="1" x14ac:dyDescent="0.25">
      <c r="A1041" s="7">
        <v>1039</v>
      </c>
      <c r="B1041" s="7" t="str">
        <f t="shared" si="96"/>
        <v>34028-0007</v>
      </c>
      <c r="C1041" s="9" t="s">
        <v>1020</v>
      </c>
      <c r="D1041" s="9" t="s">
        <v>2854</v>
      </c>
      <c r="E1041" s="9" t="s">
        <v>252</v>
      </c>
      <c r="F1041" s="7" t="s">
        <v>141</v>
      </c>
      <c r="G1041" s="46">
        <v>3.82</v>
      </c>
      <c r="H1041" s="11">
        <v>6</v>
      </c>
      <c r="I1041" s="11">
        <v>6</v>
      </c>
      <c r="J1041" s="11">
        <f>VLOOKUP(B1041,'[1]Jan''24 (3)'!$G$4:$T$2414,14,0)</f>
        <v>22.919999999999998</v>
      </c>
      <c r="K1041" s="11">
        <f t="shared" si="97"/>
        <v>16.919999999999998</v>
      </c>
      <c r="L1041" s="11" t="b">
        <f t="shared" si="98"/>
        <v>0</v>
      </c>
      <c r="M1041" s="11" t="b">
        <f t="shared" si="99"/>
        <v>0</v>
      </c>
      <c r="N1041" s="8">
        <v>45314</v>
      </c>
      <c r="O1041" s="8" t="s">
        <v>3877</v>
      </c>
      <c r="P1041" s="7"/>
      <c r="Q1041" s="7" t="b">
        <f t="shared" si="100"/>
        <v>1</v>
      </c>
      <c r="R1041" s="7"/>
      <c r="S1041" s="11">
        <f t="shared" si="101"/>
        <v>0</v>
      </c>
      <c r="T1041" s="9"/>
    </row>
    <row r="1042" spans="1:20" hidden="1" x14ac:dyDescent="0.25">
      <c r="A1042" s="7">
        <v>1040</v>
      </c>
      <c r="B1042" s="7" t="str">
        <f t="shared" si="96"/>
        <v>34028-0325</v>
      </c>
      <c r="C1042" s="9" t="s">
        <v>1021</v>
      </c>
      <c r="D1042" s="9" t="s">
        <v>2855</v>
      </c>
      <c r="E1042" s="9" t="s">
        <v>252</v>
      </c>
      <c r="F1042" s="7" t="s">
        <v>141</v>
      </c>
      <c r="G1042" s="46">
        <v>11.73</v>
      </c>
      <c r="H1042" s="11">
        <v>3</v>
      </c>
      <c r="I1042" s="11">
        <f>2+1</f>
        <v>3</v>
      </c>
      <c r="J1042" s="11">
        <f>VLOOKUP(B1042,'[1]Jan''24 (3)'!$G$4:$T$2414,14,0)</f>
        <v>35.19</v>
      </c>
      <c r="K1042" s="11">
        <f t="shared" si="97"/>
        <v>32.19</v>
      </c>
      <c r="L1042" s="11" t="b">
        <f t="shared" si="98"/>
        <v>0</v>
      </c>
      <c r="M1042" s="11" t="b">
        <f t="shared" si="99"/>
        <v>0</v>
      </c>
      <c r="N1042" s="8">
        <v>45316</v>
      </c>
      <c r="O1042" s="8" t="s">
        <v>3873</v>
      </c>
      <c r="P1042" s="7"/>
      <c r="Q1042" s="7" t="b">
        <f t="shared" si="100"/>
        <v>1</v>
      </c>
      <c r="R1042" s="7"/>
      <c r="S1042" s="11">
        <f t="shared" si="101"/>
        <v>0</v>
      </c>
      <c r="T1042" s="9"/>
    </row>
    <row r="1043" spans="1:20" hidden="1" x14ac:dyDescent="0.25">
      <c r="A1043" s="7">
        <v>1041</v>
      </c>
      <c r="B1043" s="7" t="str">
        <f t="shared" si="96"/>
        <v>34028-1488</v>
      </c>
      <c r="C1043" s="9" t="s">
        <v>1022</v>
      </c>
      <c r="D1043" s="9" t="s">
        <v>2856</v>
      </c>
      <c r="E1043" s="9" t="s">
        <v>252</v>
      </c>
      <c r="F1043" s="7" t="s">
        <v>141</v>
      </c>
      <c r="G1043" s="46">
        <v>15.44</v>
      </c>
      <c r="H1043" s="11">
        <v>4</v>
      </c>
      <c r="I1043" s="11">
        <v>4</v>
      </c>
      <c r="J1043" s="11">
        <f>VLOOKUP(B1043,'[1]Jan''24 (3)'!$G$4:$T$2414,14,0)</f>
        <v>61.76</v>
      </c>
      <c r="K1043" s="11">
        <f t="shared" si="97"/>
        <v>57.76</v>
      </c>
      <c r="L1043" s="11" t="b">
        <f t="shared" si="98"/>
        <v>0</v>
      </c>
      <c r="M1043" s="11" t="b">
        <f t="shared" si="99"/>
        <v>0</v>
      </c>
      <c r="N1043" s="8">
        <v>45316</v>
      </c>
      <c r="O1043" s="8" t="s">
        <v>3873</v>
      </c>
      <c r="P1043" s="7"/>
      <c r="Q1043" s="7" t="b">
        <f t="shared" si="100"/>
        <v>1</v>
      </c>
      <c r="R1043" s="7"/>
      <c r="S1043" s="11">
        <f t="shared" si="101"/>
        <v>0</v>
      </c>
      <c r="T1043" s="9"/>
    </row>
    <row r="1044" spans="1:20" hidden="1" x14ac:dyDescent="0.25">
      <c r="A1044" s="7">
        <v>1042</v>
      </c>
      <c r="B1044" s="7" t="str">
        <f t="shared" si="96"/>
        <v>34028-0326</v>
      </c>
      <c r="C1044" s="9" t="s">
        <v>1023</v>
      </c>
      <c r="D1044" s="9" t="s">
        <v>2857</v>
      </c>
      <c r="E1044" s="9" t="s">
        <v>252</v>
      </c>
      <c r="F1044" s="7" t="s">
        <v>141</v>
      </c>
      <c r="G1044" s="46">
        <v>11.73</v>
      </c>
      <c r="H1044" s="11">
        <v>1</v>
      </c>
      <c r="I1044" s="11">
        <v>1</v>
      </c>
      <c r="J1044" s="11">
        <f>VLOOKUP(B1044,'[1]Jan''24 (3)'!$G$4:$T$2414,14,0)</f>
        <v>11.73</v>
      </c>
      <c r="K1044" s="11">
        <f t="shared" si="97"/>
        <v>10.73</v>
      </c>
      <c r="L1044" s="11" t="b">
        <f t="shared" si="98"/>
        <v>0</v>
      </c>
      <c r="M1044" s="11" t="b">
        <f t="shared" si="99"/>
        <v>0</v>
      </c>
      <c r="N1044" s="8">
        <v>45314</v>
      </c>
      <c r="O1044" s="8" t="s">
        <v>3873</v>
      </c>
      <c r="P1044" s="7"/>
      <c r="Q1044" s="7" t="b">
        <f t="shared" si="100"/>
        <v>1</v>
      </c>
      <c r="R1044" s="7"/>
      <c r="S1044" s="11">
        <f t="shared" si="101"/>
        <v>0</v>
      </c>
      <c r="T1044" s="9"/>
    </row>
    <row r="1045" spans="1:20" hidden="1" x14ac:dyDescent="0.25">
      <c r="A1045" s="7">
        <v>1043</v>
      </c>
      <c r="B1045" s="7" t="str">
        <f t="shared" si="96"/>
        <v>34028-1489</v>
      </c>
      <c r="C1045" s="9" t="s">
        <v>1024</v>
      </c>
      <c r="D1045" s="9" t="s">
        <v>2857</v>
      </c>
      <c r="E1045" s="9" t="s">
        <v>252</v>
      </c>
      <c r="F1045" s="7" t="s">
        <v>141</v>
      </c>
      <c r="G1045" s="46">
        <v>15.44</v>
      </c>
      <c r="H1045" s="11">
        <v>5</v>
      </c>
      <c r="I1045" s="11">
        <v>5</v>
      </c>
      <c r="J1045" s="11">
        <f>VLOOKUP(B1045,'[1]Jan''24 (3)'!$G$4:$T$2414,14,0)</f>
        <v>77.2</v>
      </c>
      <c r="K1045" s="11">
        <f t="shared" si="97"/>
        <v>72.2</v>
      </c>
      <c r="L1045" s="11" t="b">
        <f t="shared" si="98"/>
        <v>0</v>
      </c>
      <c r="M1045" s="11" t="b">
        <f t="shared" si="99"/>
        <v>0</v>
      </c>
      <c r="N1045" s="8">
        <v>45316</v>
      </c>
      <c r="O1045" s="8" t="s">
        <v>3877</v>
      </c>
      <c r="P1045" s="7"/>
      <c r="Q1045" s="7" t="b">
        <f t="shared" si="100"/>
        <v>1</v>
      </c>
      <c r="R1045" s="7"/>
      <c r="S1045" s="11">
        <f t="shared" si="101"/>
        <v>0</v>
      </c>
      <c r="T1045" s="9"/>
    </row>
    <row r="1046" spans="1:20" hidden="1" x14ac:dyDescent="0.25">
      <c r="A1046" s="7">
        <v>1044</v>
      </c>
      <c r="B1046" s="7" t="str">
        <f t="shared" si="96"/>
        <v>43022-1010</v>
      </c>
      <c r="C1046" s="9" t="s">
        <v>1025</v>
      </c>
      <c r="D1046" s="9" t="s">
        <v>2858</v>
      </c>
      <c r="E1046" s="9" t="s">
        <v>252</v>
      </c>
      <c r="F1046" s="7" t="s">
        <v>141</v>
      </c>
      <c r="G1046" s="46">
        <v>0.87</v>
      </c>
      <c r="H1046" s="11">
        <v>10</v>
      </c>
      <c r="I1046" s="11">
        <f>2+8</f>
        <v>10</v>
      </c>
      <c r="J1046" s="11">
        <f>VLOOKUP(B1046,'[1]Jan''24 (3)'!$G$4:$T$2414,14,0)</f>
        <v>8.6999999999999993</v>
      </c>
      <c r="K1046" s="11">
        <f t="shared" si="97"/>
        <v>-1.3000000000000007</v>
      </c>
      <c r="L1046" s="11" t="b">
        <f t="shared" si="98"/>
        <v>0</v>
      </c>
      <c r="M1046" s="11" t="b">
        <f t="shared" si="99"/>
        <v>0</v>
      </c>
      <c r="N1046" s="8">
        <v>45316</v>
      </c>
      <c r="O1046" s="8" t="s">
        <v>3873</v>
      </c>
      <c r="P1046" s="7"/>
      <c r="Q1046" s="7" t="b">
        <f t="shared" si="100"/>
        <v>1</v>
      </c>
      <c r="R1046" s="7"/>
      <c r="S1046" s="11">
        <f t="shared" si="101"/>
        <v>0</v>
      </c>
      <c r="T1046" s="9"/>
    </row>
    <row r="1047" spans="1:20" hidden="1" x14ac:dyDescent="0.25">
      <c r="A1047" s="7">
        <v>1045</v>
      </c>
      <c r="B1047" s="7" t="str">
        <f t="shared" si="96"/>
        <v>27010-0085</v>
      </c>
      <c r="C1047" s="9" t="s">
        <v>1026</v>
      </c>
      <c r="D1047" s="9" t="s">
        <v>2859</v>
      </c>
      <c r="E1047" s="9" t="s">
        <v>252</v>
      </c>
      <c r="F1047" s="7" t="s">
        <v>141</v>
      </c>
      <c r="G1047" s="46">
        <v>10.25</v>
      </c>
      <c r="H1047" s="11">
        <v>9</v>
      </c>
      <c r="I1047" s="11">
        <f>7+2</f>
        <v>9</v>
      </c>
      <c r="J1047" s="11">
        <f>VLOOKUP(B1047,'[1]Jan''24 (3)'!$G$4:$T$2414,14,0)</f>
        <v>92.25</v>
      </c>
      <c r="K1047" s="11">
        <f t="shared" si="97"/>
        <v>83.25</v>
      </c>
      <c r="L1047" s="11" t="b">
        <f t="shared" si="98"/>
        <v>0</v>
      </c>
      <c r="M1047" s="11" t="b">
        <f t="shared" si="99"/>
        <v>0</v>
      </c>
      <c r="N1047" s="8">
        <v>45314</v>
      </c>
      <c r="O1047" s="8" t="s">
        <v>3873</v>
      </c>
      <c r="P1047" s="7"/>
      <c r="Q1047" s="7" t="b">
        <f t="shared" si="100"/>
        <v>1</v>
      </c>
      <c r="R1047" s="7"/>
      <c r="S1047" s="11">
        <f t="shared" si="101"/>
        <v>0</v>
      </c>
      <c r="T1047" s="9"/>
    </row>
    <row r="1048" spans="1:20" hidden="1" x14ac:dyDescent="0.25">
      <c r="A1048" s="7">
        <v>1046</v>
      </c>
      <c r="B1048" s="7" t="str">
        <f t="shared" si="96"/>
        <v>27010-0025</v>
      </c>
      <c r="C1048" s="9" t="s">
        <v>1027</v>
      </c>
      <c r="D1048" s="9" t="s">
        <v>2860</v>
      </c>
      <c r="E1048" s="9" t="s">
        <v>252</v>
      </c>
      <c r="F1048" s="7" t="s">
        <v>141</v>
      </c>
      <c r="G1048" s="46">
        <v>6.31</v>
      </c>
      <c r="H1048" s="11">
        <v>19</v>
      </c>
      <c r="I1048" s="11">
        <v>19</v>
      </c>
      <c r="J1048" s="11">
        <f>VLOOKUP(B1048,'[1]Jan''24 (3)'!$G$4:$T$2414,14,0)</f>
        <v>119.88999999999999</v>
      </c>
      <c r="K1048" s="11">
        <f t="shared" si="97"/>
        <v>100.88999999999999</v>
      </c>
      <c r="L1048" s="11" t="b">
        <f t="shared" si="98"/>
        <v>0</v>
      </c>
      <c r="M1048" s="11" t="b">
        <f t="shared" si="99"/>
        <v>0</v>
      </c>
      <c r="N1048" s="8">
        <v>45315</v>
      </c>
      <c r="O1048" s="8" t="s">
        <v>3873</v>
      </c>
      <c r="P1048" s="7"/>
      <c r="Q1048" s="7" t="b">
        <f t="shared" si="100"/>
        <v>1</v>
      </c>
      <c r="R1048" s="7"/>
      <c r="S1048" s="11">
        <f t="shared" si="101"/>
        <v>0</v>
      </c>
      <c r="T1048" s="9"/>
    </row>
    <row r="1049" spans="1:20" hidden="1" x14ac:dyDescent="0.25">
      <c r="A1049" s="7">
        <v>1047</v>
      </c>
      <c r="B1049" s="7" t="str">
        <f t="shared" si="96"/>
        <v>51001-0298-25Q</v>
      </c>
      <c r="C1049" s="9" t="s">
        <v>1028</v>
      </c>
      <c r="D1049" s="9" t="s">
        <v>2861</v>
      </c>
      <c r="E1049" s="9" t="s">
        <v>252</v>
      </c>
      <c r="F1049" s="7" t="s">
        <v>141</v>
      </c>
      <c r="G1049" s="46">
        <v>213.53</v>
      </c>
      <c r="H1049" s="11">
        <v>1</v>
      </c>
      <c r="I1049" s="11">
        <v>1</v>
      </c>
      <c r="J1049" s="11">
        <f>VLOOKUP(B1049,'[1]Jan''24 (3)'!$G$4:$T$2414,14,0)</f>
        <v>213.53</v>
      </c>
      <c r="K1049" s="11">
        <f t="shared" si="97"/>
        <v>212.53</v>
      </c>
      <c r="L1049" s="11" t="b">
        <f t="shared" si="98"/>
        <v>0</v>
      </c>
      <c r="M1049" s="11" t="b">
        <f t="shared" si="99"/>
        <v>0</v>
      </c>
      <c r="N1049" s="8">
        <v>45315</v>
      </c>
      <c r="O1049" s="8" t="s">
        <v>3873</v>
      </c>
      <c r="P1049" s="7"/>
      <c r="Q1049" s="7" t="b">
        <f t="shared" si="100"/>
        <v>1</v>
      </c>
      <c r="R1049" s="7"/>
      <c r="S1049" s="11">
        <f t="shared" si="101"/>
        <v>0</v>
      </c>
      <c r="T1049" s="9"/>
    </row>
    <row r="1050" spans="1:20" hidden="1" x14ac:dyDescent="0.25">
      <c r="A1050" s="7">
        <v>1048</v>
      </c>
      <c r="B1050" s="7" t="str">
        <f t="shared" si="96"/>
        <v>12032-0008</v>
      </c>
      <c r="C1050" s="9" t="s">
        <v>1029</v>
      </c>
      <c r="D1050" s="9" t="s">
        <v>2862</v>
      </c>
      <c r="E1050" s="9" t="s">
        <v>252</v>
      </c>
      <c r="F1050" s="7" t="s">
        <v>141</v>
      </c>
      <c r="G1050" s="46">
        <v>9.2100000000000009</v>
      </c>
      <c r="H1050" s="11">
        <v>40</v>
      </c>
      <c r="I1050" s="11">
        <v>40</v>
      </c>
      <c r="J1050" s="11">
        <f>VLOOKUP(B1050,'[1]Jan''24 (3)'!$G$4:$T$2414,14,0)</f>
        <v>368.40000000000003</v>
      </c>
      <c r="K1050" s="11">
        <f t="shared" si="97"/>
        <v>328.40000000000003</v>
      </c>
      <c r="L1050" s="11" t="b">
        <f t="shared" si="98"/>
        <v>0</v>
      </c>
      <c r="M1050" s="11" t="b">
        <f t="shared" si="99"/>
        <v>0</v>
      </c>
      <c r="N1050" s="8">
        <v>45314</v>
      </c>
      <c r="O1050" s="8" t="s">
        <v>3877</v>
      </c>
      <c r="P1050" s="7"/>
      <c r="Q1050" s="7" t="b">
        <f t="shared" si="100"/>
        <v>1</v>
      </c>
      <c r="R1050" s="7"/>
      <c r="S1050" s="11">
        <f t="shared" si="101"/>
        <v>0</v>
      </c>
      <c r="T1050" s="9"/>
    </row>
    <row r="1051" spans="1:20" hidden="1" x14ac:dyDescent="0.25">
      <c r="A1051" s="7">
        <v>1049</v>
      </c>
      <c r="B1051" s="7" t="str">
        <f t="shared" si="96"/>
        <v>12032-1058</v>
      </c>
      <c r="C1051" s="9" t="s">
        <v>1030</v>
      </c>
      <c r="D1051" s="9" t="s">
        <v>2862</v>
      </c>
      <c r="E1051" s="9" t="s">
        <v>252</v>
      </c>
      <c r="F1051" s="7" t="s">
        <v>141</v>
      </c>
      <c r="G1051" s="46">
        <v>11.02</v>
      </c>
      <c r="H1051" s="11">
        <v>15</v>
      </c>
      <c r="I1051" s="11">
        <v>15</v>
      </c>
      <c r="J1051" s="11">
        <f>VLOOKUP(B1051,'[1]Jan''24 (3)'!$G$4:$T$2414,14,0)</f>
        <v>165.29999999999998</v>
      </c>
      <c r="K1051" s="11">
        <f t="shared" si="97"/>
        <v>150.29999999999998</v>
      </c>
      <c r="L1051" s="11" t="b">
        <f t="shared" si="98"/>
        <v>0</v>
      </c>
      <c r="M1051" s="11" t="b">
        <f t="shared" si="99"/>
        <v>0</v>
      </c>
      <c r="N1051" s="8">
        <v>45314</v>
      </c>
      <c r="O1051" s="8" t="s">
        <v>3873</v>
      </c>
      <c r="P1051" s="7"/>
      <c r="Q1051" s="7" t="b">
        <f t="shared" si="100"/>
        <v>1</v>
      </c>
      <c r="R1051" s="7"/>
      <c r="S1051" s="11">
        <f t="shared" si="101"/>
        <v>0</v>
      </c>
      <c r="T1051" s="9"/>
    </row>
    <row r="1052" spans="1:20" hidden="1" x14ac:dyDescent="0.25">
      <c r="A1052" s="7">
        <v>1050</v>
      </c>
      <c r="B1052" s="7" t="str">
        <f t="shared" si="96"/>
        <v>12048-0052</v>
      </c>
      <c r="C1052" s="9" t="s">
        <v>1031</v>
      </c>
      <c r="D1052" s="9" t="s">
        <v>2863</v>
      </c>
      <c r="E1052" s="9" t="s">
        <v>252</v>
      </c>
      <c r="F1052" s="7" t="s">
        <v>141</v>
      </c>
      <c r="G1052" s="46">
        <v>13.54</v>
      </c>
      <c r="H1052" s="11">
        <v>10</v>
      </c>
      <c r="I1052" s="11">
        <v>10</v>
      </c>
      <c r="J1052" s="11">
        <f>VLOOKUP(B1052,'[1]Jan''24 (3)'!$G$4:$T$2414,14,0)</f>
        <v>135.39999999999998</v>
      </c>
      <c r="K1052" s="11">
        <f t="shared" si="97"/>
        <v>125.39999999999998</v>
      </c>
      <c r="L1052" s="11" t="b">
        <f t="shared" si="98"/>
        <v>0</v>
      </c>
      <c r="M1052" s="11" t="b">
        <f t="shared" si="99"/>
        <v>0</v>
      </c>
      <c r="N1052" s="8">
        <v>45313</v>
      </c>
      <c r="O1052" s="8" t="s">
        <v>3877</v>
      </c>
      <c r="P1052" s="7"/>
      <c r="Q1052" s="7" t="b">
        <f t="shared" si="100"/>
        <v>1</v>
      </c>
      <c r="R1052" s="7"/>
      <c r="S1052" s="11">
        <f t="shared" si="101"/>
        <v>0</v>
      </c>
      <c r="T1052" s="9"/>
    </row>
    <row r="1053" spans="1:20" hidden="1" x14ac:dyDescent="0.25">
      <c r="A1053" s="7">
        <v>1051</v>
      </c>
      <c r="B1053" s="7" t="str">
        <f t="shared" si="96"/>
        <v>12048-0084</v>
      </c>
      <c r="C1053" s="9" t="s">
        <v>1032</v>
      </c>
      <c r="D1053" s="9" t="s">
        <v>2863</v>
      </c>
      <c r="E1053" s="9" t="s">
        <v>252</v>
      </c>
      <c r="F1053" s="7" t="s">
        <v>141</v>
      </c>
      <c r="G1053" s="46">
        <v>22.36</v>
      </c>
      <c r="H1053" s="11">
        <v>4</v>
      </c>
      <c r="I1053" s="11">
        <f>1+3</f>
        <v>4</v>
      </c>
      <c r="J1053" s="11">
        <f>VLOOKUP(B1053,'[1]Jan''24 (3)'!$G$4:$T$2414,14,0)</f>
        <v>89.44</v>
      </c>
      <c r="K1053" s="11">
        <f t="shared" si="97"/>
        <v>85.44</v>
      </c>
      <c r="L1053" s="11" t="b">
        <f t="shared" si="98"/>
        <v>0</v>
      </c>
      <c r="M1053" s="11" t="b">
        <f t="shared" si="99"/>
        <v>0</v>
      </c>
      <c r="N1053" s="8">
        <v>45316</v>
      </c>
      <c r="O1053" s="8" t="s">
        <v>3873</v>
      </c>
      <c r="P1053" s="7"/>
      <c r="Q1053" s="7" t="b">
        <f t="shared" si="100"/>
        <v>1</v>
      </c>
      <c r="R1053" s="7"/>
      <c r="S1053" s="11">
        <f t="shared" si="101"/>
        <v>0</v>
      </c>
      <c r="T1053" s="9"/>
    </row>
    <row r="1054" spans="1:20" hidden="1" x14ac:dyDescent="0.25">
      <c r="A1054" s="7">
        <v>1052</v>
      </c>
      <c r="B1054" s="7" t="str">
        <f t="shared" si="96"/>
        <v>41009-0025</v>
      </c>
      <c r="C1054" s="9" t="s">
        <v>1033</v>
      </c>
      <c r="D1054" s="9" t="s">
        <v>2864</v>
      </c>
      <c r="E1054" s="9" t="s">
        <v>252</v>
      </c>
      <c r="F1054" s="7" t="s">
        <v>141</v>
      </c>
      <c r="G1054" s="46">
        <v>43.37</v>
      </c>
      <c r="H1054" s="11">
        <v>3</v>
      </c>
      <c r="I1054" s="11">
        <v>3</v>
      </c>
      <c r="J1054" s="11">
        <f>VLOOKUP(B1054,'[1]Jan''24 (3)'!$G$4:$T$2414,14,0)</f>
        <v>130.10999999999999</v>
      </c>
      <c r="K1054" s="11">
        <f t="shared" si="97"/>
        <v>127.10999999999999</v>
      </c>
      <c r="L1054" s="11" t="b">
        <f t="shared" si="98"/>
        <v>0</v>
      </c>
      <c r="M1054" s="11" t="b">
        <f t="shared" si="99"/>
        <v>0</v>
      </c>
      <c r="N1054" s="8">
        <v>45314</v>
      </c>
      <c r="O1054" s="8" t="s">
        <v>3877</v>
      </c>
      <c r="P1054" s="7"/>
      <c r="Q1054" s="7" t="b">
        <f t="shared" si="100"/>
        <v>1</v>
      </c>
      <c r="R1054" s="7"/>
      <c r="S1054" s="11">
        <f t="shared" si="101"/>
        <v>0</v>
      </c>
      <c r="T1054" s="9"/>
    </row>
    <row r="1055" spans="1:20" hidden="1" x14ac:dyDescent="0.25">
      <c r="A1055" s="7">
        <v>1053</v>
      </c>
      <c r="B1055" s="7" t="str">
        <f t="shared" si="96"/>
        <v>41009-0570</v>
      </c>
      <c r="C1055" s="9" t="s">
        <v>1034</v>
      </c>
      <c r="D1055" s="9" t="s">
        <v>2865</v>
      </c>
      <c r="E1055" s="9" t="s">
        <v>252</v>
      </c>
      <c r="F1055" s="7" t="s">
        <v>141</v>
      </c>
      <c r="G1055" s="46">
        <v>51.71</v>
      </c>
      <c r="H1055" s="11">
        <v>3</v>
      </c>
      <c r="I1055" s="11">
        <v>3</v>
      </c>
      <c r="J1055" s="11">
        <f>VLOOKUP(B1055,'[1]Jan''24 (3)'!$G$4:$T$2414,14,0)</f>
        <v>155.13</v>
      </c>
      <c r="K1055" s="11">
        <f t="shared" si="97"/>
        <v>152.13</v>
      </c>
      <c r="L1055" s="11" t="b">
        <f t="shared" si="98"/>
        <v>0</v>
      </c>
      <c r="M1055" s="11" t="b">
        <f t="shared" si="99"/>
        <v>0</v>
      </c>
      <c r="N1055" s="8">
        <v>45314</v>
      </c>
      <c r="O1055" s="8" t="s">
        <v>3877</v>
      </c>
      <c r="P1055" s="7"/>
      <c r="Q1055" s="7" t="b">
        <f t="shared" si="100"/>
        <v>1</v>
      </c>
      <c r="R1055" s="7"/>
      <c r="S1055" s="11">
        <f t="shared" si="101"/>
        <v>0</v>
      </c>
      <c r="T1055" s="9"/>
    </row>
    <row r="1056" spans="1:20" hidden="1" x14ac:dyDescent="0.25">
      <c r="A1056" s="7">
        <v>1054</v>
      </c>
      <c r="B1056" s="7" t="str">
        <f t="shared" si="96"/>
        <v>41009-0571</v>
      </c>
      <c r="C1056" s="9" t="s">
        <v>1035</v>
      </c>
      <c r="D1056" s="9" t="s">
        <v>2866</v>
      </c>
      <c r="E1056" s="9" t="s">
        <v>252</v>
      </c>
      <c r="F1056" s="7" t="s">
        <v>141</v>
      </c>
      <c r="G1056" s="46">
        <v>80</v>
      </c>
      <c r="H1056" s="11">
        <v>2</v>
      </c>
      <c r="I1056" s="11">
        <v>2</v>
      </c>
      <c r="J1056" s="11">
        <f>VLOOKUP(B1056,'[1]Jan''24 (3)'!$G$4:$T$2414,14,0)</f>
        <v>160</v>
      </c>
      <c r="K1056" s="11">
        <f t="shared" si="97"/>
        <v>158</v>
      </c>
      <c r="L1056" s="11" t="b">
        <f t="shared" si="98"/>
        <v>0</v>
      </c>
      <c r="M1056" s="11" t="b">
        <f t="shared" si="99"/>
        <v>0</v>
      </c>
      <c r="N1056" s="8">
        <v>45314</v>
      </c>
      <c r="O1056" s="8" t="s">
        <v>3877</v>
      </c>
      <c r="P1056" s="7"/>
      <c r="Q1056" s="7" t="b">
        <f t="shared" si="100"/>
        <v>1</v>
      </c>
      <c r="R1056" s="7"/>
      <c r="S1056" s="11">
        <f t="shared" si="101"/>
        <v>0</v>
      </c>
      <c r="T1056" s="9"/>
    </row>
    <row r="1057" spans="1:20" hidden="1" x14ac:dyDescent="0.25">
      <c r="A1057" s="7">
        <v>1055</v>
      </c>
      <c r="B1057" s="7" t="str">
        <f t="shared" si="96"/>
        <v>41009-0026</v>
      </c>
      <c r="C1057" s="9" t="s">
        <v>1036</v>
      </c>
      <c r="D1057" s="9" t="s">
        <v>2867</v>
      </c>
      <c r="E1057" s="9" t="s">
        <v>252</v>
      </c>
      <c r="F1057" s="7" t="s">
        <v>141</v>
      </c>
      <c r="G1057" s="46">
        <v>44.36</v>
      </c>
      <c r="H1057" s="11">
        <v>3</v>
      </c>
      <c r="I1057" s="11">
        <v>3</v>
      </c>
      <c r="J1057" s="11">
        <f>VLOOKUP(B1057,'[1]Jan''24 (3)'!$G$4:$T$2414,14,0)</f>
        <v>133.07999999999998</v>
      </c>
      <c r="K1057" s="11">
        <f t="shared" si="97"/>
        <v>130.07999999999998</v>
      </c>
      <c r="L1057" s="11" t="b">
        <f t="shared" si="98"/>
        <v>0</v>
      </c>
      <c r="M1057" s="11" t="b">
        <f t="shared" si="99"/>
        <v>0</v>
      </c>
      <c r="N1057" s="8">
        <v>45314</v>
      </c>
      <c r="O1057" s="8" t="s">
        <v>3877</v>
      </c>
      <c r="P1057" s="7"/>
      <c r="Q1057" s="7" t="b">
        <f t="shared" si="100"/>
        <v>1</v>
      </c>
      <c r="R1057" s="7"/>
      <c r="S1057" s="11">
        <f t="shared" si="101"/>
        <v>0</v>
      </c>
      <c r="T1057" s="9"/>
    </row>
    <row r="1058" spans="1:20" hidden="1" x14ac:dyDescent="0.25">
      <c r="A1058" s="7">
        <v>1056</v>
      </c>
      <c r="B1058" s="7" t="str">
        <f t="shared" si="96"/>
        <v>41022-0004</v>
      </c>
      <c r="C1058" s="9" t="s">
        <v>1037</v>
      </c>
      <c r="D1058" s="9" t="s">
        <v>2868</v>
      </c>
      <c r="E1058" s="9" t="s">
        <v>252</v>
      </c>
      <c r="F1058" s="7" t="s">
        <v>141</v>
      </c>
      <c r="G1058" s="46">
        <v>9.86</v>
      </c>
      <c r="H1058" s="11">
        <v>5</v>
      </c>
      <c r="I1058" s="11">
        <f>3+2</f>
        <v>5</v>
      </c>
      <c r="J1058" s="11">
        <f>VLOOKUP(B1058,'[1]Jan''24 (3)'!$G$4:$T$2414,14,0)</f>
        <v>49.3</v>
      </c>
      <c r="K1058" s="11">
        <f t="shared" si="97"/>
        <v>44.3</v>
      </c>
      <c r="L1058" s="11" t="b">
        <f t="shared" si="98"/>
        <v>0</v>
      </c>
      <c r="M1058" s="11" t="b">
        <f t="shared" si="99"/>
        <v>0</v>
      </c>
      <c r="N1058" s="8">
        <v>45317</v>
      </c>
      <c r="O1058" s="8" t="s">
        <v>3873</v>
      </c>
      <c r="P1058" s="7"/>
      <c r="Q1058" s="7" t="b">
        <f t="shared" si="100"/>
        <v>1</v>
      </c>
      <c r="R1058" s="7"/>
      <c r="S1058" s="11">
        <f t="shared" si="101"/>
        <v>0</v>
      </c>
      <c r="T1058" s="9"/>
    </row>
    <row r="1059" spans="1:20" hidden="1" x14ac:dyDescent="0.25">
      <c r="A1059" s="7">
        <v>1057</v>
      </c>
      <c r="B1059" s="7" t="str">
        <f t="shared" si="96"/>
        <v>41022-1244</v>
      </c>
      <c r="C1059" s="9" t="s">
        <v>1038</v>
      </c>
      <c r="D1059" s="9" t="s">
        <v>2869</v>
      </c>
      <c r="E1059" s="9" t="s">
        <v>252</v>
      </c>
      <c r="F1059" s="7" t="s">
        <v>141</v>
      </c>
      <c r="G1059" s="46">
        <v>12.95</v>
      </c>
      <c r="H1059" s="11">
        <v>5</v>
      </c>
      <c r="I1059" s="11">
        <f>3+2</f>
        <v>5</v>
      </c>
      <c r="J1059" s="11">
        <f>VLOOKUP(B1059,'[1]Jan''24 (3)'!$G$4:$T$2414,14,0)</f>
        <v>64.75</v>
      </c>
      <c r="K1059" s="11">
        <f t="shared" si="97"/>
        <v>59.75</v>
      </c>
      <c r="L1059" s="11" t="b">
        <f t="shared" si="98"/>
        <v>0</v>
      </c>
      <c r="M1059" s="11" t="b">
        <f t="shared" si="99"/>
        <v>0</v>
      </c>
      <c r="N1059" s="8">
        <v>45316</v>
      </c>
      <c r="O1059" s="8" t="s">
        <v>3873</v>
      </c>
      <c r="P1059" s="7"/>
      <c r="Q1059" s="7" t="b">
        <f t="shared" si="100"/>
        <v>1</v>
      </c>
      <c r="R1059" s="7"/>
      <c r="S1059" s="11">
        <f t="shared" si="101"/>
        <v>0</v>
      </c>
      <c r="T1059" s="9"/>
    </row>
    <row r="1060" spans="1:20" hidden="1" x14ac:dyDescent="0.25">
      <c r="A1060" s="7">
        <v>1058</v>
      </c>
      <c r="B1060" s="7" t="str">
        <f t="shared" si="96"/>
        <v>12005-0737</v>
      </c>
      <c r="C1060" s="9" t="s">
        <v>1039</v>
      </c>
      <c r="D1060" s="9" t="s">
        <v>2870</v>
      </c>
      <c r="E1060" s="9" t="s">
        <v>252</v>
      </c>
      <c r="F1060" s="7" t="s">
        <v>141</v>
      </c>
      <c r="G1060" s="46">
        <v>7.32</v>
      </c>
      <c r="H1060" s="11">
        <f>38-1</f>
        <v>37</v>
      </c>
      <c r="I1060" s="11">
        <f>25+1+11</f>
        <v>37</v>
      </c>
      <c r="J1060" s="11">
        <f>VLOOKUP(B1060,'[1]Jan''24 (3)'!$G$4:$T$2414,14,0)</f>
        <v>270.84000000000003</v>
      </c>
      <c r="K1060" s="11">
        <f t="shared" si="97"/>
        <v>233.84000000000003</v>
      </c>
      <c r="L1060" s="11" t="b">
        <f t="shared" si="98"/>
        <v>0</v>
      </c>
      <c r="M1060" s="11" t="b">
        <f t="shared" si="99"/>
        <v>0</v>
      </c>
      <c r="N1060" s="8">
        <v>45316</v>
      </c>
      <c r="O1060" s="8" t="s">
        <v>3873</v>
      </c>
      <c r="P1060" s="7"/>
      <c r="Q1060" s="7" t="b">
        <f t="shared" si="100"/>
        <v>1</v>
      </c>
      <c r="R1060" s="7"/>
      <c r="S1060" s="11">
        <f t="shared" si="101"/>
        <v>0</v>
      </c>
      <c r="T1060" s="9" t="s">
        <v>4124</v>
      </c>
    </row>
    <row r="1061" spans="1:20" hidden="1" x14ac:dyDescent="0.25">
      <c r="A1061" s="7">
        <v>1059</v>
      </c>
      <c r="B1061" s="7" t="str">
        <f t="shared" si="96"/>
        <v>16126-0056</v>
      </c>
      <c r="C1061" s="9" t="s">
        <v>1040</v>
      </c>
      <c r="D1061" s="9" t="s">
        <v>2871</v>
      </c>
      <c r="E1061" s="9" t="s">
        <v>252</v>
      </c>
      <c r="F1061" s="7" t="s">
        <v>141</v>
      </c>
      <c r="G1061" s="46">
        <v>28.81</v>
      </c>
      <c r="H1061" s="11">
        <v>12</v>
      </c>
      <c r="I1061" s="11">
        <v>12</v>
      </c>
      <c r="J1061" s="11">
        <f>VLOOKUP(B1061,'[1]Jan''24 (3)'!$G$4:$T$2414,14,0)</f>
        <v>345.71999999999997</v>
      </c>
      <c r="K1061" s="11">
        <f t="shared" si="97"/>
        <v>333.71999999999997</v>
      </c>
      <c r="L1061" s="11" t="b">
        <f t="shared" si="98"/>
        <v>0</v>
      </c>
      <c r="M1061" s="11" t="b">
        <f t="shared" si="99"/>
        <v>0</v>
      </c>
      <c r="N1061" s="8">
        <v>45314</v>
      </c>
      <c r="O1061" s="8" t="s">
        <v>3877</v>
      </c>
      <c r="P1061" s="7"/>
      <c r="Q1061" s="7" t="b">
        <f t="shared" si="100"/>
        <v>1</v>
      </c>
      <c r="R1061" s="7"/>
      <c r="S1061" s="11">
        <f t="shared" si="101"/>
        <v>0</v>
      </c>
      <c r="T1061" s="9"/>
    </row>
    <row r="1062" spans="1:20" hidden="1" x14ac:dyDescent="0.25">
      <c r="A1062" s="7">
        <v>1060</v>
      </c>
      <c r="B1062" s="7" t="str">
        <f t="shared" si="96"/>
        <v>16126-1140</v>
      </c>
      <c r="C1062" s="9" t="s">
        <v>1041</v>
      </c>
      <c r="D1062" s="9" t="s">
        <v>2872</v>
      </c>
      <c r="E1062" s="9" t="s">
        <v>252</v>
      </c>
      <c r="F1062" s="7" t="s">
        <v>141</v>
      </c>
      <c r="G1062" s="46">
        <v>6.4</v>
      </c>
      <c r="H1062" s="11">
        <v>5</v>
      </c>
      <c r="I1062" s="11">
        <v>5</v>
      </c>
      <c r="J1062" s="11">
        <f>VLOOKUP(B1062,'[1]Jan''24 (3)'!$G$4:$T$2414,14,0)</f>
        <v>32</v>
      </c>
      <c r="K1062" s="11">
        <f t="shared" si="97"/>
        <v>27</v>
      </c>
      <c r="L1062" s="11" t="b">
        <f t="shared" si="98"/>
        <v>0</v>
      </c>
      <c r="M1062" s="11" t="b">
        <f t="shared" si="99"/>
        <v>0</v>
      </c>
      <c r="N1062" s="8">
        <v>45314</v>
      </c>
      <c r="O1062" s="8" t="s">
        <v>3873</v>
      </c>
      <c r="P1062" s="7"/>
      <c r="Q1062" s="7" t="b">
        <f t="shared" si="100"/>
        <v>1</v>
      </c>
      <c r="R1062" s="7"/>
      <c r="S1062" s="11">
        <f t="shared" si="101"/>
        <v>0</v>
      </c>
      <c r="T1062" s="9"/>
    </row>
    <row r="1063" spans="1:20" hidden="1" x14ac:dyDescent="0.25">
      <c r="A1063" s="7">
        <v>1061</v>
      </c>
      <c r="B1063" s="7" t="str">
        <f t="shared" si="96"/>
        <v>12005-0057</v>
      </c>
      <c r="C1063" s="9" t="s">
        <v>1042</v>
      </c>
      <c r="D1063" s="9" t="s">
        <v>2873</v>
      </c>
      <c r="E1063" s="9" t="s">
        <v>252</v>
      </c>
      <c r="F1063" s="7" t="s">
        <v>141</v>
      </c>
      <c r="G1063" s="46">
        <v>14.63</v>
      </c>
      <c r="H1063" s="11">
        <v>78</v>
      </c>
      <c r="I1063" s="11">
        <v>78</v>
      </c>
      <c r="J1063" s="11">
        <f>VLOOKUP(B1063,'[1]Jan''24 (3)'!$G$4:$T$2414,14,0)</f>
        <v>1141.1400000000001</v>
      </c>
      <c r="K1063" s="11">
        <f t="shared" si="97"/>
        <v>1063.1400000000001</v>
      </c>
      <c r="L1063" s="11" t="b">
        <f t="shared" si="98"/>
        <v>0</v>
      </c>
      <c r="M1063" s="11" t="b">
        <f t="shared" si="99"/>
        <v>0</v>
      </c>
      <c r="N1063" s="8">
        <v>45314</v>
      </c>
      <c r="O1063" s="8" t="s">
        <v>3877</v>
      </c>
      <c r="P1063" s="7"/>
      <c r="Q1063" s="7" t="b">
        <f t="shared" si="100"/>
        <v>1</v>
      </c>
      <c r="R1063" s="7"/>
      <c r="S1063" s="11">
        <f t="shared" si="101"/>
        <v>0</v>
      </c>
      <c r="T1063" s="9"/>
    </row>
    <row r="1064" spans="1:20" hidden="1" x14ac:dyDescent="0.25">
      <c r="A1064" s="7">
        <v>1062</v>
      </c>
      <c r="B1064" s="7" t="str">
        <f t="shared" si="96"/>
        <v>12005-0725</v>
      </c>
      <c r="C1064" s="9" t="s">
        <v>1043</v>
      </c>
      <c r="D1064" s="9" t="s">
        <v>2873</v>
      </c>
      <c r="E1064" s="9" t="s">
        <v>252</v>
      </c>
      <c r="F1064" s="7" t="s">
        <v>141</v>
      </c>
      <c r="G1064" s="46">
        <v>7.73</v>
      </c>
      <c r="H1064" s="11">
        <v>18</v>
      </c>
      <c r="I1064" s="11">
        <v>18</v>
      </c>
      <c r="J1064" s="11">
        <f>VLOOKUP(B1064,'[1]Jan''24 (3)'!$G$4:$T$2414,14,0)</f>
        <v>139.14000000000001</v>
      </c>
      <c r="K1064" s="11">
        <f t="shared" si="97"/>
        <v>121.14000000000001</v>
      </c>
      <c r="L1064" s="11" t="b">
        <f t="shared" si="98"/>
        <v>0</v>
      </c>
      <c r="M1064" s="11" t="b">
        <f t="shared" si="99"/>
        <v>0</v>
      </c>
      <c r="N1064" s="8">
        <v>45314</v>
      </c>
      <c r="O1064" s="8" t="s">
        <v>3877</v>
      </c>
      <c r="P1064" s="7"/>
      <c r="Q1064" s="7" t="b">
        <f t="shared" si="100"/>
        <v>1</v>
      </c>
      <c r="R1064" s="7"/>
      <c r="S1064" s="11">
        <f t="shared" si="101"/>
        <v>0</v>
      </c>
      <c r="T1064" s="9"/>
    </row>
    <row r="1065" spans="1:20" hidden="1" x14ac:dyDescent="0.25">
      <c r="A1065" s="7">
        <v>1063</v>
      </c>
      <c r="B1065" s="7" t="str">
        <f t="shared" si="96"/>
        <v>12004-0049</v>
      </c>
      <c r="C1065" s="9" t="s">
        <v>1044</v>
      </c>
      <c r="D1065" s="9" t="s">
        <v>2874</v>
      </c>
      <c r="E1065" s="9" t="s">
        <v>252</v>
      </c>
      <c r="F1065" s="7" t="s">
        <v>141</v>
      </c>
      <c r="G1065" s="46">
        <v>5.71</v>
      </c>
      <c r="H1065" s="11">
        <v>17</v>
      </c>
      <c r="I1065" s="11">
        <v>17</v>
      </c>
      <c r="J1065" s="11">
        <f>VLOOKUP(B1065,'[1]Jan''24 (3)'!$G$4:$T$2414,14,0)</f>
        <v>97.07</v>
      </c>
      <c r="K1065" s="11">
        <f t="shared" si="97"/>
        <v>80.069999999999993</v>
      </c>
      <c r="L1065" s="11" t="b">
        <f t="shared" si="98"/>
        <v>0</v>
      </c>
      <c r="M1065" s="11" t="b">
        <f t="shared" si="99"/>
        <v>0</v>
      </c>
      <c r="N1065" s="8">
        <v>45314</v>
      </c>
      <c r="O1065" s="8" t="s">
        <v>3877</v>
      </c>
      <c r="P1065" s="7"/>
      <c r="Q1065" s="7" t="b">
        <f t="shared" si="100"/>
        <v>1</v>
      </c>
      <c r="R1065" s="7"/>
      <c r="S1065" s="11">
        <f t="shared" si="101"/>
        <v>0</v>
      </c>
      <c r="T1065" s="9"/>
    </row>
    <row r="1066" spans="1:20" hidden="1" x14ac:dyDescent="0.25">
      <c r="A1066" s="7">
        <v>1064</v>
      </c>
      <c r="B1066" s="7" t="str">
        <f t="shared" si="96"/>
        <v>12004-0716</v>
      </c>
      <c r="C1066" s="9" t="s">
        <v>1045</v>
      </c>
      <c r="D1066" s="9" t="s">
        <v>2874</v>
      </c>
      <c r="E1066" s="9" t="s">
        <v>252</v>
      </c>
      <c r="F1066" s="7" t="s">
        <v>141</v>
      </c>
      <c r="G1066" s="46">
        <v>7.74</v>
      </c>
      <c r="H1066" s="11">
        <v>38</v>
      </c>
      <c r="I1066" s="11">
        <f>30+8</f>
        <v>38</v>
      </c>
      <c r="J1066" s="11">
        <f>VLOOKUP(B1066,'[1]Jan''24 (3)'!$G$4:$T$2414,14,0)</f>
        <v>294.12</v>
      </c>
      <c r="K1066" s="11">
        <f t="shared" si="97"/>
        <v>256.12</v>
      </c>
      <c r="L1066" s="11" t="b">
        <f t="shared" si="98"/>
        <v>0</v>
      </c>
      <c r="M1066" s="11" t="b">
        <f t="shared" si="99"/>
        <v>0</v>
      </c>
      <c r="N1066" s="8">
        <v>45314</v>
      </c>
      <c r="O1066" s="8" t="s">
        <v>3873</v>
      </c>
      <c r="P1066" s="7"/>
      <c r="Q1066" s="7" t="b">
        <f t="shared" si="100"/>
        <v>1</v>
      </c>
      <c r="R1066" s="7"/>
      <c r="S1066" s="11">
        <f t="shared" si="101"/>
        <v>0</v>
      </c>
      <c r="T1066" s="9"/>
    </row>
    <row r="1067" spans="1:20" hidden="1" x14ac:dyDescent="0.25">
      <c r="A1067" s="7">
        <v>1065</v>
      </c>
      <c r="B1067" s="7" t="str">
        <f t="shared" si="96"/>
        <v>92070-1264</v>
      </c>
      <c r="C1067" s="9" t="s">
        <v>1046</v>
      </c>
      <c r="D1067" s="9" t="s">
        <v>2875</v>
      </c>
      <c r="E1067" s="9" t="s">
        <v>252</v>
      </c>
      <c r="F1067" s="7" t="s">
        <v>141</v>
      </c>
      <c r="G1067" s="46">
        <v>3.92</v>
      </c>
      <c r="H1067" s="11">
        <v>1</v>
      </c>
      <c r="I1067" s="11">
        <v>1</v>
      </c>
      <c r="J1067" s="11">
        <f>VLOOKUP(B1067,'[1]Jan''24 (3)'!$G$4:$T$2414,14,0)</f>
        <v>3.92</v>
      </c>
      <c r="K1067" s="11">
        <f t="shared" si="97"/>
        <v>2.92</v>
      </c>
      <c r="L1067" s="11" t="b">
        <f t="shared" si="98"/>
        <v>0</v>
      </c>
      <c r="M1067" s="11" t="b">
        <f t="shared" si="99"/>
        <v>0</v>
      </c>
      <c r="N1067" s="8">
        <v>45314</v>
      </c>
      <c r="O1067" s="8" t="s">
        <v>3873</v>
      </c>
      <c r="P1067" s="7"/>
      <c r="Q1067" s="7" t="b">
        <f t="shared" si="100"/>
        <v>1</v>
      </c>
      <c r="R1067" s="7"/>
      <c r="S1067" s="11">
        <f t="shared" si="101"/>
        <v>0</v>
      </c>
      <c r="T1067" s="9"/>
    </row>
    <row r="1068" spans="1:20" hidden="1" x14ac:dyDescent="0.25">
      <c r="A1068" s="7">
        <v>1066</v>
      </c>
      <c r="B1068" s="7" t="str">
        <f t="shared" si="96"/>
        <v>12004-0725</v>
      </c>
      <c r="C1068" s="9" t="s">
        <v>1047</v>
      </c>
      <c r="D1068" s="9" t="s">
        <v>2874</v>
      </c>
      <c r="E1068" s="9" t="s">
        <v>252</v>
      </c>
      <c r="F1068" s="7" t="s">
        <v>141</v>
      </c>
      <c r="G1068" s="46">
        <v>7.16</v>
      </c>
      <c r="H1068" s="11">
        <v>16</v>
      </c>
      <c r="I1068" s="11">
        <f>2+14</f>
        <v>16</v>
      </c>
      <c r="J1068" s="11">
        <f>VLOOKUP(B1068,'[1]Jan''24 (3)'!$G$4:$T$2414,14,0)</f>
        <v>114.56</v>
      </c>
      <c r="K1068" s="11">
        <f t="shared" si="97"/>
        <v>98.56</v>
      </c>
      <c r="L1068" s="11" t="b">
        <f t="shared" si="98"/>
        <v>0</v>
      </c>
      <c r="M1068" s="11" t="b">
        <f t="shared" si="99"/>
        <v>0</v>
      </c>
      <c r="N1068" s="8">
        <v>45314</v>
      </c>
      <c r="O1068" s="8" t="s">
        <v>3877</v>
      </c>
      <c r="P1068" s="7"/>
      <c r="Q1068" s="7" t="b">
        <f t="shared" si="100"/>
        <v>1</v>
      </c>
      <c r="R1068" s="7"/>
      <c r="S1068" s="11">
        <f t="shared" si="101"/>
        <v>0</v>
      </c>
      <c r="T1068" s="9"/>
    </row>
    <row r="1069" spans="1:20" hidden="1" x14ac:dyDescent="0.25">
      <c r="A1069" s="7">
        <v>1067</v>
      </c>
      <c r="B1069" s="7" t="str">
        <f t="shared" si="96"/>
        <v>92200-1496</v>
      </c>
      <c r="C1069" s="9" t="s">
        <v>1048</v>
      </c>
      <c r="D1069" s="9" t="s">
        <v>2876</v>
      </c>
      <c r="E1069" s="9" t="s">
        <v>252</v>
      </c>
      <c r="F1069" s="7" t="s">
        <v>141</v>
      </c>
      <c r="G1069" s="46">
        <v>1.07</v>
      </c>
      <c r="H1069" s="11">
        <v>20</v>
      </c>
      <c r="I1069" s="11">
        <v>20</v>
      </c>
      <c r="J1069" s="11">
        <f>VLOOKUP(B1069,'[1]Jan''24 (3)'!$G$4:$T$2414,14,0)</f>
        <v>21.400000000000002</v>
      </c>
      <c r="K1069" s="11">
        <f t="shared" si="97"/>
        <v>1.4000000000000021</v>
      </c>
      <c r="L1069" s="11" t="b">
        <f t="shared" si="98"/>
        <v>0</v>
      </c>
      <c r="M1069" s="11" t="b">
        <f t="shared" si="99"/>
        <v>0</v>
      </c>
      <c r="N1069" s="8">
        <v>45314</v>
      </c>
      <c r="O1069" s="8" t="s">
        <v>3877</v>
      </c>
      <c r="P1069" s="7"/>
      <c r="Q1069" s="7" t="b">
        <f t="shared" si="100"/>
        <v>1</v>
      </c>
      <c r="R1069" s="7"/>
      <c r="S1069" s="11">
        <f t="shared" si="101"/>
        <v>0</v>
      </c>
      <c r="T1069" s="9"/>
    </row>
    <row r="1070" spans="1:20" hidden="1" x14ac:dyDescent="0.25">
      <c r="A1070" s="7">
        <v>1068</v>
      </c>
      <c r="B1070" s="7" t="str">
        <f t="shared" si="96"/>
        <v>92022-326</v>
      </c>
      <c r="C1070" s="9" t="s">
        <v>1049</v>
      </c>
      <c r="D1070" s="9" t="s">
        <v>2877</v>
      </c>
      <c r="E1070" s="9" t="s">
        <v>252</v>
      </c>
      <c r="F1070" s="7" t="s">
        <v>141</v>
      </c>
      <c r="G1070" s="46">
        <v>0.74</v>
      </c>
      <c r="H1070" s="11">
        <v>3</v>
      </c>
      <c r="I1070" s="11">
        <v>3</v>
      </c>
      <c r="J1070" s="11">
        <f>VLOOKUP(B1070,'[1]Jan''24 (3)'!$G$4:$T$2414,14,0)</f>
        <v>2.2199999999999998</v>
      </c>
      <c r="K1070" s="11">
        <f t="shared" si="97"/>
        <v>-0.78000000000000025</v>
      </c>
      <c r="L1070" s="11" t="b">
        <f t="shared" si="98"/>
        <v>0</v>
      </c>
      <c r="M1070" s="11" t="b">
        <f t="shared" si="99"/>
        <v>0</v>
      </c>
      <c r="N1070" s="8">
        <v>45314</v>
      </c>
      <c r="O1070" s="8" t="s">
        <v>3873</v>
      </c>
      <c r="P1070" s="7"/>
      <c r="Q1070" s="7" t="b">
        <f t="shared" si="100"/>
        <v>1</v>
      </c>
      <c r="R1070" s="7"/>
      <c r="S1070" s="11">
        <f t="shared" si="101"/>
        <v>0</v>
      </c>
      <c r="T1070" s="9"/>
    </row>
    <row r="1071" spans="1:20" hidden="1" x14ac:dyDescent="0.25">
      <c r="A1071" s="7">
        <v>1069</v>
      </c>
      <c r="B1071" s="7" t="str">
        <f t="shared" si="96"/>
        <v>92022-1282</v>
      </c>
      <c r="C1071" s="9" t="s">
        <v>1050</v>
      </c>
      <c r="D1071" s="9" t="s">
        <v>2878</v>
      </c>
      <c r="E1071" s="9" t="s">
        <v>252</v>
      </c>
      <c r="F1071" s="7" t="s">
        <v>141</v>
      </c>
      <c r="G1071" s="46">
        <v>0.87</v>
      </c>
      <c r="H1071" s="11">
        <v>3</v>
      </c>
      <c r="I1071" s="11">
        <v>3</v>
      </c>
      <c r="J1071" s="11">
        <f>VLOOKUP(B1071,'[1]Jan''24 (3)'!$G$4:$T$2414,14,0)</f>
        <v>2.61</v>
      </c>
      <c r="K1071" s="11">
        <f t="shared" si="97"/>
        <v>-0.39000000000000012</v>
      </c>
      <c r="L1071" s="11" t="b">
        <f t="shared" si="98"/>
        <v>0</v>
      </c>
      <c r="M1071" s="11" t="b">
        <f t="shared" si="99"/>
        <v>0</v>
      </c>
      <c r="N1071" s="8">
        <v>45314</v>
      </c>
      <c r="O1071" s="8" t="s">
        <v>3873</v>
      </c>
      <c r="P1071" s="7"/>
      <c r="Q1071" s="7" t="b">
        <f t="shared" si="100"/>
        <v>1</v>
      </c>
      <c r="R1071" s="7"/>
      <c r="S1071" s="11">
        <f t="shared" si="101"/>
        <v>0</v>
      </c>
      <c r="T1071" s="9"/>
    </row>
    <row r="1072" spans="1:20" hidden="1" x14ac:dyDescent="0.25">
      <c r="A1072" s="7">
        <v>1070</v>
      </c>
      <c r="B1072" s="7" t="str">
        <f t="shared" si="96"/>
        <v>11010-0172</v>
      </c>
      <c r="C1072" s="9" t="s">
        <v>1051</v>
      </c>
      <c r="D1072" s="9" t="s">
        <v>2879</v>
      </c>
      <c r="E1072" s="9" t="s">
        <v>252</v>
      </c>
      <c r="F1072" s="7" t="s">
        <v>141</v>
      </c>
      <c r="G1072" s="46">
        <v>71.34</v>
      </c>
      <c r="H1072" s="11">
        <v>1</v>
      </c>
      <c r="I1072" s="11">
        <v>1</v>
      </c>
      <c r="J1072" s="11">
        <f>VLOOKUP(B1072,'[1]Jan''24 (3)'!$G$4:$T$2414,14,0)</f>
        <v>71.34</v>
      </c>
      <c r="K1072" s="11">
        <f t="shared" si="97"/>
        <v>70.34</v>
      </c>
      <c r="L1072" s="11" t="b">
        <f t="shared" si="98"/>
        <v>0</v>
      </c>
      <c r="M1072" s="11" t="b">
        <f t="shared" si="99"/>
        <v>0</v>
      </c>
      <c r="N1072" s="8">
        <v>45313</v>
      </c>
      <c r="O1072" s="8" t="s">
        <v>3877</v>
      </c>
      <c r="P1072" s="7"/>
      <c r="Q1072" s="7" t="b">
        <f t="shared" si="100"/>
        <v>1</v>
      </c>
      <c r="R1072" s="7"/>
      <c r="S1072" s="11">
        <f t="shared" si="101"/>
        <v>0</v>
      </c>
      <c r="T1072" s="9"/>
    </row>
    <row r="1073" spans="1:20" hidden="1" x14ac:dyDescent="0.25">
      <c r="A1073" s="7">
        <v>1071</v>
      </c>
      <c r="B1073" s="7" t="str">
        <f t="shared" si="96"/>
        <v>23037-0304</v>
      </c>
      <c r="C1073" s="9" t="s">
        <v>1052</v>
      </c>
      <c r="D1073" s="9" t="s">
        <v>2880</v>
      </c>
      <c r="E1073" s="9" t="s">
        <v>252</v>
      </c>
      <c r="F1073" s="7" t="s">
        <v>141</v>
      </c>
      <c r="G1073" s="46">
        <v>8.8733571428571434</v>
      </c>
      <c r="H1073" s="11">
        <v>2</v>
      </c>
      <c r="I1073" s="11">
        <v>2</v>
      </c>
      <c r="J1073" s="11">
        <f>VLOOKUP(B1073,'[1]Jan''24 (3)'!$G$4:$T$2414,14,0)</f>
        <v>17.746714285714287</v>
      </c>
      <c r="K1073" s="11">
        <f t="shared" si="97"/>
        <v>15.746714285714287</v>
      </c>
      <c r="L1073" s="11" t="b">
        <f t="shared" si="98"/>
        <v>0</v>
      </c>
      <c r="M1073" s="11" t="b">
        <f t="shared" si="99"/>
        <v>0</v>
      </c>
      <c r="N1073" s="8">
        <v>45315</v>
      </c>
      <c r="O1073" s="8" t="s">
        <v>3873</v>
      </c>
      <c r="P1073" s="7"/>
      <c r="Q1073" s="7" t="b">
        <f t="shared" si="100"/>
        <v>1</v>
      </c>
      <c r="R1073" s="7"/>
      <c r="S1073" s="11">
        <f t="shared" si="101"/>
        <v>0</v>
      </c>
      <c r="T1073" s="9"/>
    </row>
    <row r="1074" spans="1:20" hidden="1" x14ac:dyDescent="0.25">
      <c r="A1074" s="7">
        <v>1072</v>
      </c>
      <c r="B1074" s="7" t="str">
        <f t="shared" si="96"/>
        <v>43001-1320</v>
      </c>
      <c r="C1074" s="9" t="s">
        <v>1053</v>
      </c>
      <c r="D1074" s="9" t="s">
        <v>2881</v>
      </c>
      <c r="E1074" s="9" t="s">
        <v>252</v>
      </c>
      <c r="F1074" s="7" t="s">
        <v>141</v>
      </c>
      <c r="G1074" s="46">
        <v>14.4</v>
      </c>
      <c r="H1074" s="11">
        <v>1</v>
      </c>
      <c r="I1074" s="11">
        <v>1</v>
      </c>
      <c r="J1074" s="11">
        <f>VLOOKUP(B1074,'[1]Jan''24 (3)'!$G$4:$T$2414,14,0)</f>
        <v>14.4</v>
      </c>
      <c r="K1074" s="11">
        <f t="shared" si="97"/>
        <v>13.4</v>
      </c>
      <c r="L1074" s="11" t="b">
        <f t="shared" si="98"/>
        <v>0</v>
      </c>
      <c r="M1074" s="11" t="b">
        <f t="shared" si="99"/>
        <v>0</v>
      </c>
      <c r="N1074" s="8">
        <v>45313</v>
      </c>
      <c r="O1074" s="8" t="s">
        <v>3877</v>
      </c>
      <c r="P1074" s="7"/>
      <c r="Q1074" s="7" t="b">
        <f t="shared" si="100"/>
        <v>1</v>
      </c>
      <c r="R1074" s="7"/>
      <c r="S1074" s="11">
        <f t="shared" si="101"/>
        <v>0</v>
      </c>
      <c r="T1074" s="9"/>
    </row>
    <row r="1075" spans="1:20" hidden="1" x14ac:dyDescent="0.25">
      <c r="A1075" s="7">
        <v>1073</v>
      </c>
      <c r="B1075" s="7" t="str">
        <f t="shared" si="96"/>
        <v>92002-1995</v>
      </c>
      <c r="C1075" s="9" t="s">
        <v>1054</v>
      </c>
      <c r="D1075" s="9" t="s">
        <v>2882</v>
      </c>
      <c r="E1075" s="9" t="s">
        <v>252</v>
      </c>
      <c r="F1075" s="7" t="s">
        <v>141</v>
      </c>
      <c r="G1075" s="46">
        <v>1.4857142857142858</v>
      </c>
      <c r="H1075" s="11">
        <v>12</v>
      </c>
      <c r="I1075" s="11">
        <f>3+9</f>
        <v>12</v>
      </c>
      <c r="J1075" s="11">
        <f>VLOOKUP(B1075,'[1]Jan''24 (3)'!$G$4:$T$2414,14,0)</f>
        <v>17.828571428571429</v>
      </c>
      <c r="K1075" s="11">
        <f t="shared" si="97"/>
        <v>5.8285714285714292</v>
      </c>
      <c r="L1075" s="11" t="b">
        <f t="shared" si="98"/>
        <v>0</v>
      </c>
      <c r="M1075" s="11" t="b">
        <f t="shared" si="99"/>
        <v>0</v>
      </c>
      <c r="N1075" s="8">
        <v>45314</v>
      </c>
      <c r="O1075" s="8" t="s">
        <v>3873</v>
      </c>
      <c r="P1075" s="7"/>
      <c r="Q1075" s="7" t="b">
        <f t="shared" si="100"/>
        <v>1</v>
      </c>
      <c r="R1075" s="7"/>
      <c r="S1075" s="11">
        <f t="shared" si="101"/>
        <v>0</v>
      </c>
      <c r="T1075" s="9"/>
    </row>
    <row r="1076" spans="1:20" hidden="1" x14ac:dyDescent="0.25">
      <c r="A1076" s="7">
        <v>1074</v>
      </c>
      <c r="B1076" s="7" t="str">
        <f t="shared" si="96"/>
        <v>13088-0568</v>
      </c>
      <c r="C1076" s="9" t="s">
        <v>1055</v>
      </c>
      <c r="D1076" s="9" t="s">
        <v>2782</v>
      </c>
      <c r="E1076" s="9" t="s">
        <v>252</v>
      </c>
      <c r="F1076" s="7" t="s">
        <v>141</v>
      </c>
      <c r="G1076" s="46">
        <v>4.0199999999999996</v>
      </c>
      <c r="H1076" s="11">
        <v>16</v>
      </c>
      <c r="I1076" s="11">
        <v>16</v>
      </c>
      <c r="J1076" s="11">
        <f>VLOOKUP(B1076,'[1]Jan''24 (3)'!$G$4:$T$2414,14,0)</f>
        <v>64.319999999999993</v>
      </c>
      <c r="K1076" s="11">
        <f t="shared" si="97"/>
        <v>48.319999999999993</v>
      </c>
      <c r="L1076" s="11" t="b">
        <f t="shared" si="98"/>
        <v>0</v>
      </c>
      <c r="M1076" s="11" t="b">
        <f t="shared" si="99"/>
        <v>0</v>
      </c>
      <c r="N1076" s="8">
        <v>45316</v>
      </c>
      <c r="O1076" s="8" t="s">
        <v>3873</v>
      </c>
      <c r="P1076" s="7"/>
      <c r="Q1076" s="7" t="b">
        <f t="shared" si="100"/>
        <v>1</v>
      </c>
      <c r="R1076" s="7"/>
      <c r="S1076" s="11">
        <f t="shared" si="101"/>
        <v>0</v>
      </c>
      <c r="T1076" s="9"/>
    </row>
    <row r="1077" spans="1:20" hidden="1" x14ac:dyDescent="0.25">
      <c r="A1077" s="7">
        <v>1075</v>
      </c>
      <c r="B1077" s="7" t="str">
        <f t="shared" si="96"/>
        <v>35063-0999</v>
      </c>
      <c r="C1077" s="9" t="s">
        <v>1056</v>
      </c>
      <c r="D1077" s="9" t="s">
        <v>2883</v>
      </c>
      <c r="E1077" s="9" t="s">
        <v>252</v>
      </c>
      <c r="F1077" s="7" t="s">
        <v>141</v>
      </c>
      <c r="G1077" s="46">
        <v>34.628571428571426</v>
      </c>
      <c r="H1077" s="11">
        <v>1</v>
      </c>
      <c r="I1077" s="11">
        <v>1</v>
      </c>
      <c r="J1077" s="11">
        <f>VLOOKUP(B1077,'[1]Jan''24 (3)'!$G$4:$T$2414,14,0)</f>
        <v>34.628571428571426</v>
      </c>
      <c r="K1077" s="11">
        <f t="shared" si="97"/>
        <v>33.628571428571426</v>
      </c>
      <c r="L1077" s="11" t="b">
        <f t="shared" si="98"/>
        <v>0</v>
      </c>
      <c r="M1077" s="11" t="b">
        <f t="shared" si="99"/>
        <v>0</v>
      </c>
      <c r="N1077" s="8">
        <v>45317</v>
      </c>
      <c r="O1077" s="8" t="s">
        <v>3877</v>
      </c>
      <c r="P1077" s="7"/>
      <c r="Q1077" s="7" t="b">
        <f t="shared" si="100"/>
        <v>1</v>
      </c>
      <c r="R1077" s="7"/>
      <c r="S1077" s="11">
        <f t="shared" si="101"/>
        <v>0</v>
      </c>
      <c r="T1077" s="9"/>
    </row>
    <row r="1078" spans="1:20" hidden="1" x14ac:dyDescent="0.25">
      <c r="A1078" s="7">
        <v>1076</v>
      </c>
      <c r="B1078" s="7" t="str">
        <f t="shared" si="96"/>
        <v>55022-0059-266</v>
      </c>
      <c r="C1078" s="9" t="s">
        <v>1057</v>
      </c>
      <c r="D1078" s="9" t="s">
        <v>2884</v>
      </c>
      <c r="E1078" s="9" t="s">
        <v>252</v>
      </c>
      <c r="F1078" s="7" t="s">
        <v>141</v>
      </c>
      <c r="G1078" s="46">
        <v>6.3928571428571432</v>
      </c>
      <c r="H1078" s="11">
        <v>1</v>
      </c>
      <c r="I1078" s="11">
        <v>1</v>
      </c>
      <c r="J1078" s="11">
        <f>VLOOKUP(B1078,'[1]Jan''24 (3)'!$G$4:$T$2414,14,0)</f>
        <v>6.3928571428571432</v>
      </c>
      <c r="K1078" s="11">
        <f t="shared" si="97"/>
        <v>5.3928571428571432</v>
      </c>
      <c r="L1078" s="11" t="b">
        <f t="shared" si="98"/>
        <v>0</v>
      </c>
      <c r="M1078" s="11" t="b">
        <f t="shared" si="99"/>
        <v>0</v>
      </c>
      <c r="N1078" s="8">
        <v>45316</v>
      </c>
      <c r="O1078" s="8" t="s">
        <v>3877</v>
      </c>
      <c r="P1078" s="7"/>
      <c r="Q1078" s="7" t="b">
        <f t="shared" si="100"/>
        <v>1</v>
      </c>
      <c r="R1078" s="7"/>
      <c r="S1078" s="11">
        <f t="shared" si="101"/>
        <v>0</v>
      </c>
      <c r="T1078" s="9"/>
    </row>
    <row r="1079" spans="1:20" hidden="1" x14ac:dyDescent="0.25">
      <c r="A1079" s="7">
        <v>1077</v>
      </c>
      <c r="B1079" s="7" t="str">
        <f t="shared" si="96"/>
        <v>41029-0062</v>
      </c>
      <c r="C1079" s="9" t="s">
        <v>1058</v>
      </c>
      <c r="D1079" s="9" t="s">
        <v>2885</v>
      </c>
      <c r="E1079" s="9" t="s">
        <v>252</v>
      </c>
      <c r="F1079" s="7" t="s">
        <v>141</v>
      </c>
      <c r="G1079" s="46">
        <v>0.18342857142857144</v>
      </c>
      <c r="H1079" s="11">
        <v>10</v>
      </c>
      <c r="I1079" s="11">
        <v>10</v>
      </c>
      <c r="J1079" s="11">
        <f>VLOOKUP(B1079,'[1]Jan''24 (3)'!$G$4:$T$2414,14,0)</f>
        <v>1.8342857142857145</v>
      </c>
      <c r="K1079" s="11">
        <f t="shared" si="97"/>
        <v>-8.1657142857142855</v>
      </c>
      <c r="L1079" s="11" t="b">
        <f t="shared" si="98"/>
        <v>0</v>
      </c>
      <c r="M1079" s="11" t="b">
        <f t="shared" si="99"/>
        <v>0</v>
      </c>
      <c r="N1079" s="8">
        <v>45314</v>
      </c>
      <c r="O1079" s="8" t="s">
        <v>3873</v>
      </c>
      <c r="P1079" s="7"/>
      <c r="Q1079" s="7" t="b">
        <f t="shared" si="100"/>
        <v>1</v>
      </c>
      <c r="R1079" s="7"/>
      <c r="S1079" s="11">
        <f t="shared" si="101"/>
        <v>0</v>
      </c>
      <c r="T1079" s="9"/>
    </row>
    <row r="1080" spans="1:20" hidden="1" x14ac:dyDescent="0.25">
      <c r="A1080" s="7">
        <v>1078</v>
      </c>
      <c r="B1080" s="7" t="str">
        <f t="shared" si="96"/>
        <v>41029-0064</v>
      </c>
      <c r="C1080" s="9" t="s">
        <v>1059</v>
      </c>
      <c r="D1080" s="9" t="s">
        <v>2886</v>
      </c>
      <c r="E1080" s="9" t="s">
        <v>252</v>
      </c>
      <c r="F1080" s="7" t="s">
        <v>141</v>
      </c>
      <c r="G1080" s="46">
        <v>0.18342857142857144</v>
      </c>
      <c r="H1080" s="11">
        <v>10</v>
      </c>
      <c r="I1080" s="11">
        <v>10</v>
      </c>
      <c r="J1080" s="11">
        <f>VLOOKUP(B1080,'[1]Jan''24 (3)'!$G$4:$T$2414,14,0)</f>
        <v>1.8342857142857145</v>
      </c>
      <c r="K1080" s="11">
        <f t="shared" si="97"/>
        <v>-8.1657142857142855</v>
      </c>
      <c r="L1080" s="11" t="b">
        <f t="shared" si="98"/>
        <v>0</v>
      </c>
      <c r="M1080" s="11" t="b">
        <f t="shared" si="99"/>
        <v>0</v>
      </c>
      <c r="N1080" s="8">
        <v>45313</v>
      </c>
      <c r="O1080" s="8" t="s">
        <v>3877</v>
      </c>
      <c r="P1080" s="7"/>
      <c r="Q1080" s="7" t="b">
        <f t="shared" si="100"/>
        <v>1</v>
      </c>
      <c r="R1080" s="7"/>
      <c r="S1080" s="11">
        <f t="shared" si="101"/>
        <v>0</v>
      </c>
      <c r="T1080" s="9"/>
    </row>
    <row r="1081" spans="1:20" hidden="1" x14ac:dyDescent="0.25">
      <c r="A1081" s="7">
        <v>1079</v>
      </c>
      <c r="B1081" s="7" t="str">
        <f t="shared" si="96"/>
        <v>41032-0010</v>
      </c>
      <c r="C1081" s="9" t="s">
        <v>1060</v>
      </c>
      <c r="D1081" s="9" t="s">
        <v>2887</v>
      </c>
      <c r="E1081" s="9" t="s">
        <v>252</v>
      </c>
      <c r="F1081" s="7" t="s">
        <v>141</v>
      </c>
      <c r="G1081" s="46">
        <v>0.2980714285714286</v>
      </c>
      <c r="H1081" s="11">
        <v>243</v>
      </c>
      <c r="I1081" s="11">
        <v>243</v>
      </c>
      <c r="J1081" s="11">
        <f>VLOOKUP(B1081,'[1]Jan''24 (3)'!$G$4:$T$2414,14,0)</f>
        <v>72.431357142857152</v>
      </c>
      <c r="K1081" s="11">
        <f t="shared" si="97"/>
        <v>-170.56864285714283</v>
      </c>
      <c r="L1081" s="11" t="b">
        <f t="shared" si="98"/>
        <v>0</v>
      </c>
      <c r="M1081" s="11" t="b">
        <f t="shared" si="99"/>
        <v>0</v>
      </c>
      <c r="N1081" s="8">
        <v>45315</v>
      </c>
      <c r="O1081" s="8" t="s">
        <v>3873</v>
      </c>
      <c r="P1081" s="7"/>
      <c r="Q1081" s="7" t="b">
        <f t="shared" si="100"/>
        <v>1</v>
      </c>
      <c r="R1081" s="7"/>
      <c r="S1081" s="11">
        <f t="shared" si="101"/>
        <v>0</v>
      </c>
      <c r="T1081" s="9"/>
    </row>
    <row r="1082" spans="1:20" hidden="1" x14ac:dyDescent="0.25">
      <c r="A1082" s="7">
        <v>1080</v>
      </c>
      <c r="B1082" s="7" t="str">
        <f t="shared" si="96"/>
        <v>92047-012</v>
      </c>
      <c r="C1082" s="9" t="s">
        <v>1061</v>
      </c>
      <c r="D1082" s="9" t="s">
        <v>2888</v>
      </c>
      <c r="E1082" s="9" t="s">
        <v>252</v>
      </c>
      <c r="F1082" s="7" t="s">
        <v>141</v>
      </c>
      <c r="G1082" s="46">
        <v>3.3714285714285714</v>
      </c>
      <c r="H1082" s="11">
        <v>15</v>
      </c>
      <c r="I1082" s="11">
        <v>15</v>
      </c>
      <c r="J1082" s="11">
        <f>VLOOKUP(B1082,'[1]Jan''24 (3)'!$G$4:$T$2414,14,0)</f>
        <v>50.571428571428569</v>
      </c>
      <c r="K1082" s="11">
        <f t="shared" si="97"/>
        <v>35.571428571428569</v>
      </c>
      <c r="L1082" s="11" t="b">
        <f t="shared" si="98"/>
        <v>0</v>
      </c>
      <c r="M1082" s="11" t="b">
        <f t="shared" si="99"/>
        <v>0</v>
      </c>
      <c r="N1082" s="8">
        <v>45315</v>
      </c>
      <c r="O1082" s="8" t="s">
        <v>3873</v>
      </c>
      <c r="P1082" s="7"/>
      <c r="Q1082" s="7" t="b">
        <f t="shared" si="100"/>
        <v>1</v>
      </c>
      <c r="R1082" s="7"/>
      <c r="S1082" s="11">
        <f t="shared" si="101"/>
        <v>0</v>
      </c>
      <c r="T1082" s="9"/>
    </row>
    <row r="1083" spans="1:20" hidden="1" x14ac:dyDescent="0.25">
      <c r="A1083" s="7">
        <v>1081</v>
      </c>
      <c r="B1083" s="7" t="str">
        <f t="shared" si="96"/>
        <v>92048-006</v>
      </c>
      <c r="C1083" s="9" t="s">
        <v>1062</v>
      </c>
      <c r="D1083" s="9" t="s">
        <v>2888</v>
      </c>
      <c r="E1083" s="9" t="s">
        <v>252</v>
      </c>
      <c r="F1083" s="7" t="s">
        <v>141</v>
      </c>
      <c r="G1083" s="46">
        <v>1.8</v>
      </c>
      <c r="H1083" s="11">
        <v>15</v>
      </c>
      <c r="I1083" s="11">
        <v>15</v>
      </c>
      <c r="J1083" s="11">
        <f>VLOOKUP(B1083,'[1]Jan''24 (3)'!$G$4:$T$2414,14,0)</f>
        <v>27</v>
      </c>
      <c r="K1083" s="11">
        <f t="shared" si="97"/>
        <v>12</v>
      </c>
      <c r="L1083" s="11" t="b">
        <f t="shared" si="98"/>
        <v>0</v>
      </c>
      <c r="M1083" s="11" t="b">
        <f t="shared" si="99"/>
        <v>0</v>
      </c>
      <c r="N1083" s="8">
        <v>45315</v>
      </c>
      <c r="O1083" s="8" t="s">
        <v>3873</v>
      </c>
      <c r="P1083" s="7"/>
      <c r="Q1083" s="7" t="b">
        <f t="shared" si="100"/>
        <v>1</v>
      </c>
      <c r="R1083" s="7"/>
      <c r="S1083" s="11">
        <f t="shared" si="101"/>
        <v>0</v>
      </c>
      <c r="T1083" s="9"/>
    </row>
    <row r="1084" spans="1:20" hidden="1" x14ac:dyDescent="0.25">
      <c r="A1084" s="7">
        <v>1082</v>
      </c>
      <c r="B1084" s="7" t="str">
        <f t="shared" si="96"/>
        <v>92047-011</v>
      </c>
      <c r="C1084" s="9" t="s">
        <v>1063</v>
      </c>
      <c r="D1084" s="9" t="s">
        <v>2888</v>
      </c>
      <c r="E1084" s="9" t="s">
        <v>252</v>
      </c>
      <c r="F1084" s="7" t="s">
        <v>141</v>
      </c>
      <c r="G1084" s="46">
        <v>2.0571428571428569</v>
      </c>
      <c r="H1084" s="11">
        <v>15</v>
      </c>
      <c r="I1084" s="11">
        <f>13+2</f>
        <v>15</v>
      </c>
      <c r="J1084" s="11">
        <f>VLOOKUP(B1084,'[1]Jan''24 (3)'!$G$4:$T$2414,14,0)</f>
        <v>30.857142857142854</v>
      </c>
      <c r="K1084" s="11">
        <f t="shared" si="97"/>
        <v>15.857142857142854</v>
      </c>
      <c r="L1084" s="11" t="b">
        <f t="shared" si="98"/>
        <v>0</v>
      </c>
      <c r="M1084" s="11" t="b">
        <f t="shared" si="99"/>
        <v>0</v>
      </c>
      <c r="N1084" s="8">
        <v>45316</v>
      </c>
      <c r="O1084" s="8" t="s">
        <v>3873</v>
      </c>
      <c r="P1084" s="7"/>
      <c r="Q1084" s="7" t="b">
        <f t="shared" si="100"/>
        <v>1</v>
      </c>
      <c r="R1084" s="7"/>
      <c r="S1084" s="11">
        <f t="shared" si="101"/>
        <v>0</v>
      </c>
      <c r="T1084" s="9"/>
    </row>
    <row r="1085" spans="1:20" hidden="1" x14ac:dyDescent="0.25">
      <c r="A1085" s="7">
        <v>1083</v>
      </c>
      <c r="B1085" s="7" t="str">
        <f t="shared" si="96"/>
        <v>46075-0564</v>
      </c>
      <c r="C1085" s="9" t="s">
        <v>1064</v>
      </c>
      <c r="D1085" s="9" t="s">
        <v>2889</v>
      </c>
      <c r="E1085" s="9" t="s">
        <v>252</v>
      </c>
      <c r="F1085" s="7" t="s">
        <v>141</v>
      </c>
      <c r="G1085" s="46">
        <v>2.8947321428571433</v>
      </c>
      <c r="H1085" s="11">
        <v>8</v>
      </c>
      <c r="I1085" s="11">
        <v>8</v>
      </c>
      <c r="J1085" s="11">
        <f>VLOOKUP(B1085,'[1]Jan''24 (3)'!$G$4:$T$2414,14,0)</f>
        <v>23.157857142857146</v>
      </c>
      <c r="K1085" s="11">
        <f t="shared" si="97"/>
        <v>15.157857142857146</v>
      </c>
      <c r="L1085" s="11" t="b">
        <f t="shared" si="98"/>
        <v>0</v>
      </c>
      <c r="M1085" s="11" t="b">
        <f t="shared" si="99"/>
        <v>0</v>
      </c>
      <c r="N1085" s="8">
        <v>45314</v>
      </c>
      <c r="O1085" s="8" t="s">
        <v>3877</v>
      </c>
      <c r="P1085" s="7"/>
      <c r="Q1085" s="7" t="b">
        <f t="shared" si="100"/>
        <v>1</v>
      </c>
      <c r="R1085" s="7"/>
      <c r="S1085" s="11">
        <f t="shared" si="101"/>
        <v>0</v>
      </c>
      <c r="T1085" s="9"/>
    </row>
    <row r="1086" spans="1:20" hidden="1" x14ac:dyDescent="0.25">
      <c r="A1086" s="7">
        <v>1084</v>
      </c>
      <c r="B1086" s="7" t="str">
        <f t="shared" si="96"/>
        <v>46019-0060</v>
      </c>
      <c r="C1086" s="9" t="s">
        <v>1065</v>
      </c>
      <c r="D1086" s="9" t="s">
        <v>2890</v>
      </c>
      <c r="E1086" s="9" t="s">
        <v>252</v>
      </c>
      <c r="F1086" s="7" t="s">
        <v>141</v>
      </c>
      <c r="G1086" s="46">
        <v>3.0953571428571429</v>
      </c>
      <c r="H1086" s="11">
        <v>6</v>
      </c>
      <c r="I1086" s="11">
        <v>6</v>
      </c>
      <c r="J1086" s="11">
        <f>VLOOKUP(B1086,'[1]Jan''24 (3)'!$G$4:$T$2414,14,0)</f>
        <v>18.572142857142858</v>
      </c>
      <c r="K1086" s="11">
        <f t="shared" si="97"/>
        <v>12.572142857142858</v>
      </c>
      <c r="L1086" s="11" t="b">
        <f t="shared" si="98"/>
        <v>0</v>
      </c>
      <c r="M1086" s="11" t="b">
        <f t="shared" si="99"/>
        <v>0</v>
      </c>
      <c r="N1086" s="8">
        <v>45314</v>
      </c>
      <c r="O1086" s="8" t="s">
        <v>3877</v>
      </c>
      <c r="P1086" s="7"/>
      <c r="Q1086" s="7" t="b">
        <f t="shared" si="100"/>
        <v>1</v>
      </c>
      <c r="R1086" s="7"/>
      <c r="S1086" s="11">
        <f t="shared" si="101"/>
        <v>0</v>
      </c>
      <c r="T1086" s="9"/>
    </row>
    <row r="1087" spans="1:20" hidden="1" x14ac:dyDescent="0.25">
      <c r="A1087" s="7">
        <v>1085</v>
      </c>
      <c r="B1087" s="7" t="str">
        <f t="shared" si="96"/>
        <v>43082-0165</v>
      </c>
      <c r="C1087" s="9" t="s">
        <v>1066</v>
      </c>
      <c r="D1087" s="9" t="s">
        <v>2891</v>
      </c>
      <c r="E1087" s="9" t="s">
        <v>252</v>
      </c>
      <c r="F1087" s="7" t="s">
        <v>141</v>
      </c>
      <c r="G1087" s="46">
        <v>0.85035714285714281</v>
      </c>
      <c r="H1087" s="11">
        <v>3</v>
      </c>
      <c r="I1087" s="11">
        <v>3</v>
      </c>
      <c r="J1087" s="11">
        <f>VLOOKUP(B1087,'[1]Jan''24 (3)'!$G$4:$T$2414,14,0)</f>
        <v>2.5510714285714284</v>
      </c>
      <c r="K1087" s="11">
        <f t="shared" si="97"/>
        <v>-0.44892857142857157</v>
      </c>
      <c r="L1087" s="11" t="b">
        <f t="shared" si="98"/>
        <v>0</v>
      </c>
      <c r="M1087" s="11" t="b">
        <f t="shared" si="99"/>
        <v>0</v>
      </c>
      <c r="N1087" s="8">
        <v>45314</v>
      </c>
      <c r="O1087" s="8" t="s">
        <v>3877</v>
      </c>
      <c r="P1087" s="7"/>
      <c r="Q1087" s="7" t="b">
        <f t="shared" si="100"/>
        <v>1</v>
      </c>
      <c r="R1087" s="7"/>
      <c r="S1087" s="11">
        <f t="shared" si="101"/>
        <v>0</v>
      </c>
      <c r="T1087" s="9"/>
    </row>
    <row r="1088" spans="1:20" hidden="1" x14ac:dyDescent="0.25">
      <c r="A1088" s="7">
        <v>1086</v>
      </c>
      <c r="B1088" s="7" t="str">
        <f t="shared" si="96"/>
        <v>36014-0555</v>
      </c>
      <c r="C1088" s="9" t="s">
        <v>1067</v>
      </c>
      <c r="D1088" s="9" t="s">
        <v>2892</v>
      </c>
      <c r="E1088" s="9" t="s">
        <v>252</v>
      </c>
      <c r="F1088" s="7" t="s">
        <v>141</v>
      </c>
      <c r="G1088" s="46">
        <v>5.8928571428571432</v>
      </c>
      <c r="H1088" s="11">
        <v>2</v>
      </c>
      <c r="I1088" s="11">
        <v>2</v>
      </c>
      <c r="J1088" s="11">
        <f>VLOOKUP(B1088,'[1]Jan''24 (3)'!$G$4:$T$2414,14,0)</f>
        <v>11.785714285714286</v>
      </c>
      <c r="K1088" s="11">
        <f t="shared" si="97"/>
        <v>9.7857142857142865</v>
      </c>
      <c r="L1088" s="11" t="b">
        <f t="shared" si="98"/>
        <v>0</v>
      </c>
      <c r="M1088" s="11" t="b">
        <f t="shared" si="99"/>
        <v>0</v>
      </c>
      <c r="N1088" s="8">
        <v>45316</v>
      </c>
      <c r="O1088" s="8" t="s">
        <v>3877</v>
      </c>
      <c r="P1088" s="7"/>
      <c r="Q1088" s="7" t="b">
        <f t="shared" si="100"/>
        <v>1</v>
      </c>
      <c r="R1088" s="7"/>
      <c r="S1088" s="11">
        <f t="shared" si="101"/>
        <v>0</v>
      </c>
      <c r="T1088" s="9"/>
    </row>
    <row r="1089" spans="1:20" hidden="1" x14ac:dyDescent="0.25">
      <c r="A1089" s="7">
        <v>1087</v>
      </c>
      <c r="B1089" s="7" t="str">
        <f t="shared" si="96"/>
        <v>43082-0166</v>
      </c>
      <c r="C1089" s="9" t="s">
        <v>1068</v>
      </c>
      <c r="D1089" s="9" t="s">
        <v>2891</v>
      </c>
      <c r="E1089" s="9" t="s">
        <v>252</v>
      </c>
      <c r="F1089" s="7" t="s">
        <v>141</v>
      </c>
      <c r="G1089" s="46">
        <v>0.77571428571428569</v>
      </c>
      <c r="H1089" s="11">
        <v>2</v>
      </c>
      <c r="I1089" s="11">
        <v>2</v>
      </c>
      <c r="J1089" s="11">
        <f>VLOOKUP(B1089,'[1]Jan''24 (3)'!$G$4:$T$2414,14,0)</f>
        <v>1.5514285714285714</v>
      </c>
      <c r="K1089" s="11">
        <f t="shared" si="97"/>
        <v>-0.44857142857142862</v>
      </c>
      <c r="L1089" s="11" t="b">
        <f t="shared" si="98"/>
        <v>0</v>
      </c>
      <c r="M1089" s="11" t="b">
        <f t="shared" si="99"/>
        <v>0</v>
      </c>
      <c r="N1089" s="8">
        <v>45314</v>
      </c>
      <c r="O1089" s="8" t="s">
        <v>3873</v>
      </c>
      <c r="P1089" s="7"/>
      <c r="Q1089" s="7" t="b">
        <f t="shared" si="100"/>
        <v>1</v>
      </c>
      <c r="R1089" s="7"/>
      <c r="S1089" s="11">
        <f t="shared" si="101"/>
        <v>0</v>
      </c>
      <c r="T1089" s="9"/>
    </row>
    <row r="1090" spans="1:20" hidden="1" x14ac:dyDescent="0.25">
      <c r="A1090" s="7">
        <v>1088</v>
      </c>
      <c r="B1090" s="7" t="str">
        <f t="shared" si="96"/>
        <v>13144-0576</v>
      </c>
      <c r="C1090" s="9" t="s">
        <v>1069</v>
      </c>
      <c r="D1090" s="9" t="s">
        <v>2893</v>
      </c>
      <c r="E1090" s="9" t="s">
        <v>252</v>
      </c>
      <c r="F1090" s="7" t="s">
        <v>141</v>
      </c>
      <c r="G1090" s="46">
        <v>0.28142857142857142</v>
      </c>
      <c r="H1090" s="11">
        <v>1</v>
      </c>
      <c r="I1090" s="11">
        <v>1</v>
      </c>
      <c r="J1090" s="11">
        <f>VLOOKUP(B1090,'[1]Jan''24 (3)'!$G$4:$T$2414,14,0)</f>
        <v>0.28142857142857142</v>
      </c>
      <c r="K1090" s="11">
        <f t="shared" si="97"/>
        <v>-0.71857142857142864</v>
      </c>
      <c r="L1090" s="11" t="b">
        <f t="shared" si="98"/>
        <v>0</v>
      </c>
      <c r="M1090" s="11" t="b">
        <f t="shared" si="99"/>
        <v>0</v>
      </c>
      <c r="N1090" s="8">
        <v>45316</v>
      </c>
      <c r="O1090" s="8" t="s">
        <v>3873</v>
      </c>
      <c r="P1090" s="7"/>
      <c r="Q1090" s="7" t="b">
        <f t="shared" si="100"/>
        <v>1</v>
      </c>
      <c r="R1090" s="7"/>
      <c r="S1090" s="11">
        <f t="shared" si="101"/>
        <v>0</v>
      </c>
      <c r="T1090" s="9"/>
    </row>
    <row r="1091" spans="1:20" hidden="1" x14ac:dyDescent="0.25">
      <c r="A1091" s="7">
        <v>1089</v>
      </c>
      <c r="B1091" s="7" t="str">
        <f t="shared" si="96"/>
        <v>42041-0087</v>
      </c>
      <c r="C1091" s="9" t="s">
        <v>1070</v>
      </c>
      <c r="D1091" s="9" t="s">
        <v>2894</v>
      </c>
      <c r="E1091" s="9" t="s">
        <v>252</v>
      </c>
      <c r="F1091" s="7" t="s">
        <v>141</v>
      </c>
      <c r="G1091" s="46">
        <v>0.45828571428571424</v>
      </c>
      <c r="H1091" s="11">
        <v>1</v>
      </c>
      <c r="I1091" s="11">
        <v>1</v>
      </c>
      <c r="J1091" s="11">
        <f>VLOOKUP(B1091,'[1]Jan''24 (3)'!$G$4:$T$2414,14,0)</f>
        <v>0.45828571428571424</v>
      </c>
      <c r="K1091" s="11">
        <f t="shared" si="97"/>
        <v>-0.54171428571428581</v>
      </c>
      <c r="L1091" s="11" t="b">
        <f t="shared" si="98"/>
        <v>0</v>
      </c>
      <c r="M1091" s="11" t="b">
        <f t="shared" si="99"/>
        <v>0</v>
      </c>
      <c r="N1091" s="8">
        <v>45314</v>
      </c>
      <c r="O1091" s="8" t="s">
        <v>3877</v>
      </c>
      <c r="P1091" s="7"/>
      <c r="Q1091" s="7" t="b">
        <f t="shared" si="100"/>
        <v>1</v>
      </c>
      <c r="R1091" s="7"/>
      <c r="S1091" s="11">
        <f t="shared" si="101"/>
        <v>0</v>
      </c>
      <c r="T1091" s="9"/>
    </row>
    <row r="1092" spans="1:20" hidden="1" x14ac:dyDescent="0.25">
      <c r="A1092" s="7">
        <v>1090</v>
      </c>
      <c r="B1092" s="7" t="str">
        <f t="shared" ref="B1092:B1155" si="102">TRIM(C1092)</f>
        <v>92057-0695</v>
      </c>
      <c r="C1092" s="9" t="s">
        <v>1071</v>
      </c>
      <c r="D1092" s="9" t="s">
        <v>2895</v>
      </c>
      <c r="E1092" s="9" t="s">
        <v>252</v>
      </c>
      <c r="F1092" s="7" t="s">
        <v>141</v>
      </c>
      <c r="G1092" s="46">
        <v>1.888857142857143</v>
      </c>
      <c r="H1092" s="11">
        <v>1</v>
      </c>
      <c r="I1092" s="11">
        <v>1</v>
      </c>
      <c r="J1092" s="11">
        <f>VLOOKUP(B1092,'[1]Jan''24 (3)'!$G$4:$T$2414,14,0)</f>
        <v>1.888857142857143</v>
      </c>
      <c r="K1092" s="11">
        <f t="shared" ref="K1092:K1155" si="103">J1092-I1092</f>
        <v>0.88885714285714301</v>
      </c>
      <c r="L1092" s="11" t="b">
        <f t="shared" ref="L1092:L1155" si="104">J1092=I1092</f>
        <v>0</v>
      </c>
      <c r="M1092" s="11" t="b">
        <f t="shared" ref="M1092:M1155" si="105">I1092=L1092</f>
        <v>0</v>
      </c>
      <c r="N1092" s="8">
        <v>45316</v>
      </c>
      <c r="O1092" s="8" t="s">
        <v>3877</v>
      </c>
      <c r="P1092" s="7"/>
      <c r="Q1092" s="7" t="b">
        <f t="shared" ref="Q1092:Q1155" si="106">H1092=I1092</f>
        <v>1</v>
      </c>
      <c r="R1092" s="7"/>
      <c r="S1092" s="11">
        <f t="shared" ref="S1092:S1155" si="107">H1092-I1092</f>
        <v>0</v>
      </c>
      <c r="T1092" s="9"/>
    </row>
    <row r="1093" spans="1:20" hidden="1" x14ac:dyDescent="0.25">
      <c r="A1093" s="7">
        <v>1091</v>
      </c>
      <c r="B1093" s="7" t="str">
        <f t="shared" si="102"/>
        <v>13088-0566</v>
      </c>
      <c r="C1093" s="9" t="s">
        <v>1072</v>
      </c>
      <c r="D1093" s="9" t="s">
        <v>2896</v>
      </c>
      <c r="E1093" s="9" t="s">
        <v>252</v>
      </c>
      <c r="F1093" s="7" t="s">
        <v>141</v>
      </c>
      <c r="G1093" s="46">
        <v>0.14357142857142854</v>
      </c>
      <c r="H1093" s="11">
        <v>8</v>
      </c>
      <c r="I1093" s="11">
        <v>8</v>
      </c>
      <c r="J1093" s="11">
        <f>VLOOKUP(B1093,'[1]Jan''24 (3)'!$G$4:$T$2414,14,0)</f>
        <v>1.1485714285714284</v>
      </c>
      <c r="K1093" s="11">
        <f t="shared" si="103"/>
        <v>-6.8514285714285714</v>
      </c>
      <c r="L1093" s="11" t="b">
        <f t="shared" si="104"/>
        <v>0</v>
      </c>
      <c r="M1093" s="11" t="b">
        <f t="shared" si="105"/>
        <v>0</v>
      </c>
      <c r="N1093" s="8">
        <v>45316</v>
      </c>
      <c r="O1093" s="8" t="s">
        <v>3873</v>
      </c>
      <c r="P1093" s="7"/>
      <c r="Q1093" s="7" t="b">
        <f t="shared" si="106"/>
        <v>1</v>
      </c>
      <c r="R1093" s="7"/>
      <c r="S1093" s="11">
        <f t="shared" si="107"/>
        <v>0</v>
      </c>
      <c r="T1093" s="9"/>
    </row>
    <row r="1094" spans="1:20" hidden="1" x14ac:dyDescent="0.25">
      <c r="A1094" s="7">
        <v>1092</v>
      </c>
      <c r="B1094" s="7" t="str">
        <f t="shared" si="102"/>
        <v>11061-0164</v>
      </c>
      <c r="C1094" s="9" t="s">
        <v>1073</v>
      </c>
      <c r="D1094" s="9" t="s">
        <v>2897</v>
      </c>
      <c r="E1094" s="9" t="s">
        <v>252</v>
      </c>
      <c r="F1094" s="7" t="s">
        <v>141</v>
      </c>
      <c r="G1094" s="46">
        <v>3.93</v>
      </c>
      <c r="H1094" s="11">
        <v>2</v>
      </c>
      <c r="I1094" s="11">
        <v>2</v>
      </c>
      <c r="J1094" s="11">
        <f>VLOOKUP(B1094,'[1]Jan''24 (3)'!$G$4:$T$2414,14,0)</f>
        <v>7.86</v>
      </c>
      <c r="K1094" s="11">
        <f t="shared" si="103"/>
        <v>5.86</v>
      </c>
      <c r="L1094" s="11" t="b">
        <f t="shared" si="104"/>
        <v>0</v>
      </c>
      <c r="M1094" s="11" t="b">
        <f t="shared" si="105"/>
        <v>0</v>
      </c>
      <c r="N1094" s="8">
        <v>45316</v>
      </c>
      <c r="O1094" s="8" t="s">
        <v>3877</v>
      </c>
      <c r="P1094" s="7"/>
      <c r="Q1094" s="7" t="b">
        <f t="shared" si="106"/>
        <v>1</v>
      </c>
      <c r="R1094" s="7"/>
      <c r="S1094" s="11">
        <f t="shared" si="107"/>
        <v>0</v>
      </c>
      <c r="T1094" s="9"/>
    </row>
    <row r="1095" spans="1:20" hidden="1" x14ac:dyDescent="0.25">
      <c r="A1095" s="7">
        <v>1093</v>
      </c>
      <c r="B1095" s="7" t="str">
        <f t="shared" si="102"/>
        <v>99994-0885</v>
      </c>
      <c r="C1095" s="9" t="s">
        <v>1074</v>
      </c>
      <c r="D1095" s="9" t="s">
        <v>2898</v>
      </c>
      <c r="E1095" s="9" t="s">
        <v>252</v>
      </c>
      <c r="F1095" s="7" t="s">
        <v>141</v>
      </c>
      <c r="G1095" s="46">
        <v>4.46</v>
      </c>
      <c r="H1095" s="11">
        <v>1</v>
      </c>
      <c r="I1095" s="11">
        <v>1</v>
      </c>
      <c r="J1095" s="11">
        <f>VLOOKUP(B1095,'[1]Jan''24 (3)'!$G$4:$T$2414,14,0)</f>
        <v>4.46</v>
      </c>
      <c r="K1095" s="11">
        <f t="shared" si="103"/>
        <v>3.46</v>
      </c>
      <c r="L1095" s="11" t="b">
        <f t="shared" si="104"/>
        <v>0</v>
      </c>
      <c r="M1095" s="11" t="b">
        <f t="shared" si="105"/>
        <v>0</v>
      </c>
      <c r="N1095" s="8">
        <v>45316</v>
      </c>
      <c r="O1095" s="8" t="s">
        <v>3873</v>
      </c>
      <c r="P1095" s="7"/>
      <c r="Q1095" s="7" t="b">
        <f t="shared" si="106"/>
        <v>1</v>
      </c>
      <c r="R1095" s="7"/>
      <c r="S1095" s="11">
        <f t="shared" si="107"/>
        <v>0</v>
      </c>
      <c r="T1095" s="9"/>
    </row>
    <row r="1096" spans="1:20" hidden="1" x14ac:dyDescent="0.25">
      <c r="A1096" s="7">
        <v>1094</v>
      </c>
      <c r="B1096" s="7" t="str">
        <f t="shared" si="102"/>
        <v>99994-0802</v>
      </c>
      <c r="C1096" s="9" t="s">
        <v>1075</v>
      </c>
      <c r="D1096" s="9" t="s">
        <v>2899</v>
      </c>
      <c r="E1096" s="9" t="s">
        <v>252</v>
      </c>
      <c r="F1096" s="55" t="s">
        <v>242</v>
      </c>
      <c r="G1096" s="46">
        <v>49.11</v>
      </c>
      <c r="H1096" s="11">
        <v>1</v>
      </c>
      <c r="I1096" s="11">
        <v>1</v>
      </c>
      <c r="J1096" s="11">
        <f>VLOOKUP(B1096,'[1]Jan''24 (3)'!$G$4:$T$2414,14,0)</f>
        <v>49.11</v>
      </c>
      <c r="K1096" s="11">
        <f t="shared" si="103"/>
        <v>48.11</v>
      </c>
      <c r="L1096" s="11" t="b">
        <f t="shared" si="104"/>
        <v>0</v>
      </c>
      <c r="M1096" s="11" t="b">
        <f t="shared" si="105"/>
        <v>0</v>
      </c>
      <c r="N1096" s="8">
        <v>45316</v>
      </c>
      <c r="O1096" s="8" t="s">
        <v>3877</v>
      </c>
      <c r="P1096" s="7"/>
      <c r="Q1096" s="7" t="b">
        <f t="shared" si="106"/>
        <v>1</v>
      </c>
      <c r="R1096" s="7"/>
      <c r="S1096" s="11">
        <f t="shared" si="107"/>
        <v>0</v>
      </c>
      <c r="T1096" s="9"/>
    </row>
    <row r="1097" spans="1:20" hidden="1" x14ac:dyDescent="0.25">
      <c r="A1097" s="7">
        <v>1095</v>
      </c>
      <c r="B1097" s="7" t="str">
        <f t="shared" si="102"/>
        <v>43082-0173</v>
      </c>
      <c r="C1097" s="9" t="s">
        <v>1076</v>
      </c>
      <c r="D1097" s="9" t="s">
        <v>2891</v>
      </c>
      <c r="E1097" s="9" t="s">
        <v>252</v>
      </c>
      <c r="F1097" s="55" t="s">
        <v>242</v>
      </c>
      <c r="G1097" s="46">
        <v>14.52</v>
      </c>
      <c r="H1097" s="11">
        <v>2</v>
      </c>
      <c r="I1097" s="11">
        <v>2</v>
      </c>
      <c r="J1097" s="11">
        <f>VLOOKUP(B1097,'[1]Jan''24 (3)'!$G$4:$T$2414,14,0)</f>
        <v>29.04</v>
      </c>
      <c r="K1097" s="11">
        <f t="shared" si="103"/>
        <v>27.04</v>
      </c>
      <c r="L1097" s="11" t="b">
        <f t="shared" si="104"/>
        <v>0</v>
      </c>
      <c r="M1097" s="11" t="b">
        <f t="shared" si="105"/>
        <v>0</v>
      </c>
      <c r="N1097" s="8">
        <v>45316</v>
      </c>
      <c r="O1097" s="8" t="s">
        <v>3873</v>
      </c>
      <c r="P1097" s="7"/>
      <c r="Q1097" s="7" t="b">
        <f t="shared" si="106"/>
        <v>1</v>
      </c>
      <c r="R1097" s="7"/>
      <c r="S1097" s="11">
        <f t="shared" si="107"/>
        <v>0</v>
      </c>
      <c r="T1097" s="9"/>
    </row>
    <row r="1098" spans="1:20" hidden="1" x14ac:dyDescent="0.25">
      <c r="A1098" s="7">
        <v>1096</v>
      </c>
      <c r="B1098" s="7" t="str">
        <f t="shared" si="102"/>
        <v>43082-0172</v>
      </c>
      <c r="C1098" s="9" t="s">
        <v>1077</v>
      </c>
      <c r="D1098" s="9" t="s">
        <v>2891</v>
      </c>
      <c r="E1098" s="9" t="s">
        <v>252</v>
      </c>
      <c r="F1098" s="55" t="s">
        <v>242</v>
      </c>
      <c r="G1098" s="46">
        <v>13.42</v>
      </c>
      <c r="H1098" s="11">
        <v>2</v>
      </c>
      <c r="I1098" s="11">
        <v>2</v>
      </c>
      <c r="J1098" s="11">
        <f>VLOOKUP(B1098,'[1]Jan''24 (3)'!$G$4:$T$2414,14,0)</f>
        <v>26.84</v>
      </c>
      <c r="K1098" s="11">
        <f t="shared" si="103"/>
        <v>24.84</v>
      </c>
      <c r="L1098" s="11" t="b">
        <f t="shared" si="104"/>
        <v>0</v>
      </c>
      <c r="M1098" s="11" t="b">
        <f t="shared" si="105"/>
        <v>0</v>
      </c>
      <c r="N1098" s="8">
        <v>45316</v>
      </c>
      <c r="O1098" s="8" t="s">
        <v>3873</v>
      </c>
      <c r="P1098" s="7"/>
      <c r="Q1098" s="7" t="b">
        <f t="shared" si="106"/>
        <v>1</v>
      </c>
      <c r="R1098" s="7"/>
      <c r="S1098" s="11">
        <f t="shared" si="107"/>
        <v>0</v>
      </c>
      <c r="T1098" s="9"/>
    </row>
    <row r="1099" spans="1:20" hidden="1" x14ac:dyDescent="0.25">
      <c r="A1099" s="7">
        <v>1097</v>
      </c>
      <c r="B1099" s="7" t="str">
        <f t="shared" si="102"/>
        <v>13144-0577</v>
      </c>
      <c r="C1099" s="9" t="s">
        <v>1078</v>
      </c>
      <c r="D1099" s="9" t="s">
        <v>2900</v>
      </c>
      <c r="E1099" s="9" t="s">
        <v>252</v>
      </c>
      <c r="F1099" s="7" t="s">
        <v>141</v>
      </c>
      <c r="G1099" s="46">
        <v>0.4325</v>
      </c>
      <c r="H1099" s="11">
        <v>2</v>
      </c>
      <c r="I1099" s="11">
        <v>2</v>
      </c>
      <c r="J1099" s="11">
        <f>VLOOKUP(B1099,'[1]Jan''24 (3)'!$G$4:$T$2414,14,0)</f>
        <v>0.86499999999999999</v>
      </c>
      <c r="K1099" s="11">
        <f t="shared" si="103"/>
        <v>-1.135</v>
      </c>
      <c r="L1099" s="11" t="b">
        <f t="shared" si="104"/>
        <v>0</v>
      </c>
      <c r="M1099" s="11" t="b">
        <f t="shared" si="105"/>
        <v>0</v>
      </c>
      <c r="N1099" s="8">
        <v>45314</v>
      </c>
      <c r="O1099" s="8" t="s">
        <v>3877</v>
      </c>
      <c r="P1099" s="7"/>
      <c r="Q1099" s="7" t="b">
        <f t="shared" si="106"/>
        <v>1</v>
      </c>
      <c r="R1099" s="7"/>
      <c r="S1099" s="11">
        <f t="shared" si="107"/>
        <v>0</v>
      </c>
      <c r="T1099" s="9"/>
    </row>
    <row r="1100" spans="1:20" hidden="1" x14ac:dyDescent="0.25">
      <c r="A1100" s="7">
        <v>1098</v>
      </c>
      <c r="B1100" s="7" t="str">
        <f t="shared" si="102"/>
        <v>92057-0647</v>
      </c>
      <c r="C1100" s="9" t="s">
        <v>1079</v>
      </c>
      <c r="D1100" s="9" t="s">
        <v>2901</v>
      </c>
      <c r="E1100" s="9" t="s">
        <v>252</v>
      </c>
      <c r="F1100" s="7" t="s">
        <v>141</v>
      </c>
      <c r="G1100" s="46">
        <v>3.53</v>
      </c>
      <c r="H1100" s="11">
        <v>5</v>
      </c>
      <c r="I1100" s="11">
        <v>5</v>
      </c>
      <c r="J1100" s="11">
        <f>VLOOKUP(B1100,'[1]Jan''24 (3)'!$G$4:$T$2414,14,0)</f>
        <v>17.649999999999999</v>
      </c>
      <c r="K1100" s="11">
        <f t="shared" si="103"/>
        <v>12.649999999999999</v>
      </c>
      <c r="L1100" s="11" t="b">
        <f t="shared" si="104"/>
        <v>0</v>
      </c>
      <c r="M1100" s="11" t="b">
        <f t="shared" si="105"/>
        <v>0</v>
      </c>
      <c r="N1100" s="8">
        <v>45314</v>
      </c>
      <c r="O1100" s="8" t="s">
        <v>3877</v>
      </c>
      <c r="P1100" s="7"/>
      <c r="Q1100" s="7" t="b">
        <f t="shared" si="106"/>
        <v>1</v>
      </c>
      <c r="R1100" s="7"/>
      <c r="S1100" s="11">
        <f t="shared" si="107"/>
        <v>0</v>
      </c>
      <c r="T1100" s="9"/>
    </row>
    <row r="1101" spans="1:20" hidden="1" x14ac:dyDescent="0.25">
      <c r="A1101" s="7">
        <v>1099</v>
      </c>
      <c r="B1101" s="7" t="str">
        <f t="shared" si="102"/>
        <v>13144-0562</v>
      </c>
      <c r="C1101" s="9" t="s">
        <v>1080</v>
      </c>
      <c r="D1101" s="9" t="s">
        <v>2900</v>
      </c>
      <c r="E1101" s="9" t="s">
        <v>252</v>
      </c>
      <c r="F1101" s="7" t="s">
        <v>141</v>
      </c>
      <c r="G1101" s="46">
        <v>7.88</v>
      </c>
      <c r="H1101" s="11">
        <v>1</v>
      </c>
      <c r="I1101" s="11">
        <v>1</v>
      </c>
      <c r="J1101" s="11">
        <f>VLOOKUP(B1101,'[1]Jan''24 (3)'!$G$4:$T$2414,14,0)</f>
        <v>7.88</v>
      </c>
      <c r="K1101" s="11">
        <f t="shared" si="103"/>
        <v>6.88</v>
      </c>
      <c r="L1101" s="11" t="b">
        <f t="shared" si="104"/>
        <v>0</v>
      </c>
      <c r="M1101" s="11" t="b">
        <f t="shared" si="105"/>
        <v>0</v>
      </c>
      <c r="N1101" s="8">
        <v>45316</v>
      </c>
      <c r="O1101" s="8" t="s">
        <v>3873</v>
      </c>
      <c r="P1101" s="7"/>
      <c r="Q1101" s="7" t="b">
        <f t="shared" si="106"/>
        <v>1</v>
      </c>
      <c r="R1101" s="7"/>
      <c r="S1101" s="11">
        <f t="shared" si="107"/>
        <v>0</v>
      </c>
      <c r="T1101" s="9"/>
    </row>
    <row r="1102" spans="1:20" hidden="1" x14ac:dyDescent="0.25">
      <c r="A1102" s="7">
        <v>1100</v>
      </c>
      <c r="B1102" s="7" t="str">
        <f t="shared" si="102"/>
        <v>92049-0786</v>
      </c>
      <c r="C1102" s="9" t="s">
        <v>1081</v>
      </c>
      <c r="D1102" s="9" t="s">
        <v>2902</v>
      </c>
      <c r="E1102" s="9" t="s">
        <v>252</v>
      </c>
      <c r="F1102" s="55" t="s">
        <v>141</v>
      </c>
      <c r="G1102" s="46">
        <v>0.16114285714285714</v>
      </c>
      <c r="H1102" s="11">
        <v>3</v>
      </c>
      <c r="I1102" s="53">
        <v>4</v>
      </c>
      <c r="J1102" s="11">
        <f>VLOOKUP(B1102,'[1]Jan''24 (3)'!$G$4:$T$2414,14,0)</f>
        <v>0.64457142857142857</v>
      </c>
      <c r="K1102" s="11">
        <f t="shared" si="103"/>
        <v>-3.3554285714285714</v>
      </c>
      <c r="L1102" s="11" t="b">
        <f t="shared" si="104"/>
        <v>0</v>
      </c>
      <c r="M1102" s="11" t="b">
        <f t="shared" si="105"/>
        <v>0</v>
      </c>
      <c r="N1102" s="8">
        <v>45316</v>
      </c>
      <c r="O1102" s="8" t="s">
        <v>3873</v>
      </c>
      <c r="P1102" s="7"/>
      <c r="Q1102" s="7" t="b">
        <f t="shared" si="106"/>
        <v>0</v>
      </c>
      <c r="R1102" s="7"/>
      <c r="S1102" s="11">
        <f t="shared" si="107"/>
        <v>-1</v>
      </c>
      <c r="T1102" s="9"/>
    </row>
    <row r="1103" spans="1:20" hidden="1" x14ac:dyDescent="0.25">
      <c r="A1103" s="7">
        <v>1101</v>
      </c>
      <c r="B1103" s="7" t="str">
        <f t="shared" si="102"/>
        <v>59441-0039-6C</v>
      </c>
      <c r="C1103" s="9" t="s">
        <v>1082</v>
      </c>
      <c r="D1103" s="9" t="s">
        <v>2903</v>
      </c>
      <c r="E1103" s="9" t="s">
        <v>252</v>
      </c>
      <c r="F1103" s="7" t="s">
        <v>141</v>
      </c>
      <c r="G1103" s="46">
        <v>0.16742857142857143</v>
      </c>
      <c r="H1103" s="11">
        <v>1</v>
      </c>
      <c r="I1103" s="11">
        <v>1</v>
      </c>
      <c r="J1103" s="11">
        <f>VLOOKUP(B1103,'[1]Jan''24 (3)'!$G$4:$T$2414,14,0)</f>
        <v>0.16742857142857143</v>
      </c>
      <c r="K1103" s="11">
        <f t="shared" si="103"/>
        <v>-0.83257142857142852</v>
      </c>
      <c r="L1103" s="11" t="b">
        <f t="shared" si="104"/>
        <v>0</v>
      </c>
      <c r="M1103" s="11" t="b">
        <f t="shared" si="105"/>
        <v>0</v>
      </c>
      <c r="N1103" s="8">
        <v>45315</v>
      </c>
      <c r="O1103" s="8" t="s">
        <v>3873</v>
      </c>
      <c r="P1103" s="7"/>
      <c r="Q1103" s="7" t="b">
        <f t="shared" si="106"/>
        <v>1</v>
      </c>
      <c r="R1103" s="7"/>
      <c r="S1103" s="11">
        <f t="shared" si="107"/>
        <v>0</v>
      </c>
      <c r="T1103" s="9"/>
    </row>
    <row r="1104" spans="1:20" hidden="1" x14ac:dyDescent="0.25">
      <c r="A1104" s="7">
        <v>1102</v>
      </c>
      <c r="B1104" s="7" t="str">
        <f t="shared" si="102"/>
        <v>59441-0040-6C</v>
      </c>
      <c r="C1104" s="9" t="s">
        <v>1083</v>
      </c>
      <c r="D1104" s="9" t="s">
        <v>2904</v>
      </c>
      <c r="E1104" s="9" t="s">
        <v>252</v>
      </c>
      <c r="F1104" s="7" t="s">
        <v>141</v>
      </c>
      <c r="G1104" s="46">
        <v>0.16742857142857143</v>
      </c>
      <c r="H1104" s="11">
        <v>1</v>
      </c>
      <c r="I1104" s="11">
        <v>1</v>
      </c>
      <c r="J1104" s="11">
        <f>VLOOKUP(B1104,'[1]Jan''24 (3)'!$G$4:$T$2414,14,0)</f>
        <v>0.16742857142857143</v>
      </c>
      <c r="K1104" s="11">
        <f t="shared" si="103"/>
        <v>-0.83257142857142852</v>
      </c>
      <c r="L1104" s="11" t="b">
        <f t="shared" si="104"/>
        <v>0</v>
      </c>
      <c r="M1104" s="11" t="b">
        <f t="shared" si="105"/>
        <v>0</v>
      </c>
      <c r="N1104" s="8">
        <v>45315</v>
      </c>
      <c r="O1104" s="8" t="s">
        <v>3873</v>
      </c>
      <c r="P1104" s="7"/>
      <c r="Q1104" s="7" t="b">
        <f t="shared" si="106"/>
        <v>1</v>
      </c>
      <c r="R1104" s="7"/>
      <c r="S1104" s="11">
        <f t="shared" si="107"/>
        <v>0</v>
      </c>
      <c r="T1104" s="9"/>
    </row>
    <row r="1105" spans="1:20" hidden="1" x14ac:dyDescent="0.25">
      <c r="A1105" s="7">
        <v>1103</v>
      </c>
      <c r="B1105" s="7" t="str">
        <f t="shared" si="102"/>
        <v>92015-1603</v>
      </c>
      <c r="C1105" s="9" t="s">
        <v>1084</v>
      </c>
      <c r="D1105" s="9" t="s">
        <v>2905</v>
      </c>
      <c r="E1105" s="9" t="s">
        <v>252</v>
      </c>
      <c r="F1105" s="7" t="s">
        <v>141</v>
      </c>
      <c r="G1105" s="46">
        <v>2.2571428571428572E-2</v>
      </c>
      <c r="H1105" s="11">
        <v>10</v>
      </c>
      <c r="I1105" s="11">
        <v>10</v>
      </c>
      <c r="J1105" s="11">
        <f>VLOOKUP(B1105,'[1]Jan''24 (3)'!$G$4:$T$2414,14,0)</f>
        <v>0.22571428571428573</v>
      </c>
      <c r="K1105" s="11">
        <f t="shared" si="103"/>
        <v>-9.774285714285714</v>
      </c>
      <c r="L1105" s="11" t="b">
        <f t="shared" si="104"/>
        <v>0</v>
      </c>
      <c r="M1105" s="11" t="b">
        <f t="shared" si="105"/>
        <v>0</v>
      </c>
      <c r="N1105" s="8">
        <v>45316</v>
      </c>
      <c r="O1105" s="8" t="s">
        <v>3873</v>
      </c>
      <c r="P1105" s="7"/>
      <c r="Q1105" s="7" t="b">
        <f t="shared" si="106"/>
        <v>1</v>
      </c>
      <c r="R1105" s="7"/>
      <c r="S1105" s="11">
        <f t="shared" si="107"/>
        <v>0</v>
      </c>
      <c r="T1105" s="9"/>
    </row>
    <row r="1106" spans="1:20" hidden="1" x14ac:dyDescent="0.25">
      <c r="A1106" s="7">
        <v>1104</v>
      </c>
      <c r="B1106" s="7" t="str">
        <f t="shared" si="102"/>
        <v>130BB0612</v>
      </c>
      <c r="C1106" s="9" t="s">
        <v>1085</v>
      </c>
      <c r="D1106" s="9" t="s">
        <v>2906</v>
      </c>
      <c r="E1106" s="9" t="s">
        <v>252</v>
      </c>
      <c r="F1106" s="7" t="s">
        <v>141</v>
      </c>
      <c r="G1106" s="46">
        <v>1.0857142857142857E-2</v>
      </c>
      <c r="H1106" s="11">
        <v>5</v>
      </c>
      <c r="I1106" s="11">
        <f>2+3</f>
        <v>5</v>
      </c>
      <c r="J1106" s="11">
        <f>VLOOKUP(B1106,'[1]Jan''24 (3)'!$G$4:$T$2414,14,0)</f>
        <v>5.4285714285714284E-2</v>
      </c>
      <c r="K1106" s="11">
        <f t="shared" si="103"/>
        <v>-4.9457142857142857</v>
      </c>
      <c r="L1106" s="11" t="b">
        <f t="shared" si="104"/>
        <v>0</v>
      </c>
      <c r="M1106" s="11" t="b">
        <f t="shared" si="105"/>
        <v>0</v>
      </c>
      <c r="N1106" s="8">
        <v>45316</v>
      </c>
      <c r="O1106" s="8" t="s">
        <v>3873</v>
      </c>
      <c r="P1106" s="7"/>
      <c r="Q1106" s="7" t="b">
        <f t="shared" si="106"/>
        <v>1</v>
      </c>
      <c r="R1106" s="7"/>
      <c r="S1106" s="11">
        <f t="shared" si="107"/>
        <v>0</v>
      </c>
      <c r="T1106" s="9"/>
    </row>
    <row r="1107" spans="1:20" hidden="1" x14ac:dyDescent="0.25">
      <c r="A1107" s="7">
        <v>1105</v>
      </c>
      <c r="B1107" s="7" t="str">
        <f t="shared" si="102"/>
        <v>41009-0598</v>
      </c>
      <c r="C1107" s="9" t="s">
        <v>1086</v>
      </c>
      <c r="D1107" s="9" t="s">
        <v>2907</v>
      </c>
      <c r="E1107" s="9" t="s">
        <v>252</v>
      </c>
      <c r="F1107" s="7" t="s">
        <v>141</v>
      </c>
      <c r="G1107" s="46">
        <v>39.08</v>
      </c>
      <c r="H1107" s="11">
        <v>4</v>
      </c>
      <c r="I1107" s="11">
        <v>4</v>
      </c>
      <c r="J1107" s="11">
        <f>VLOOKUP(B1107,'[1]Jan''24 (3)'!$G$4:$T$2414,14,0)</f>
        <v>156.32</v>
      </c>
      <c r="K1107" s="11">
        <f t="shared" si="103"/>
        <v>152.32</v>
      </c>
      <c r="L1107" s="11" t="b">
        <f t="shared" si="104"/>
        <v>0</v>
      </c>
      <c r="M1107" s="11" t="b">
        <f t="shared" si="105"/>
        <v>0</v>
      </c>
      <c r="N1107" s="8">
        <v>45314</v>
      </c>
      <c r="O1107" s="8" t="s">
        <v>3877</v>
      </c>
      <c r="P1107" s="7"/>
      <c r="Q1107" s="7" t="b">
        <f t="shared" si="106"/>
        <v>1</v>
      </c>
      <c r="R1107" s="7"/>
      <c r="S1107" s="11">
        <f t="shared" si="107"/>
        <v>0</v>
      </c>
      <c r="T1107" s="9"/>
    </row>
    <row r="1108" spans="1:20" hidden="1" x14ac:dyDescent="0.25">
      <c r="A1108" s="7">
        <v>1106</v>
      </c>
      <c r="B1108" s="7" t="str">
        <f t="shared" si="102"/>
        <v>41009-0599</v>
      </c>
      <c r="C1108" s="9" t="s">
        <v>1087</v>
      </c>
      <c r="D1108" s="9" t="s">
        <v>2908</v>
      </c>
      <c r="E1108" s="9" t="s">
        <v>252</v>
      </c>
      <c r="F1108" s="7" t="s">
        <v>141</v>
      </c>
      <c r="G1108" s="46">
        <v>45.59</v>
      </c>
      <c r="H1108" s="11">
        <v>3</v>
      </c>
      <c r="I1108" s="11">
        <f>2+1</f>
        <v>3</v>
      </c>
      <c r="J1108" s="11">
        <f>VLOOKUP(B1108,'[1]Jan''24 (3)'!$G$4:$T$2414,14,0)</f>
        <v>136.77000000000001</v>
      </c>
      <c r="K1108" s="11">
        <f t="shared" si="103"/>
        <v>133.77000000000001</v>
      </c>
      <c r="L1108" s="11" t="b">
        <f t="shared" si="104"/>
        <v>0</v>
      </c>
      <c r="M1108" s="11" t="b">
        <f t="shared" si="105"/>
        <v>0</v>
      </c>
      <c r="N1108" s="8">
        <v>45322</v>
      </c>
      <c r="O1108" s="8" t="s">
        <v>3877</v>
      </c>
      <c r="P1108" s="7"/>
      <c r="Q1108" s="7" t="b">
        <f t="shared" si="106"/>
        <v>1</v>
      </c>
      <c r="R1108" s="7"/>
      <c r="S1108" s="11">
        <f t="shared" si="107"/>
        <v>0</v>
      </c>
      <c r="T1108" s="9"/>
    </row>
    <row r="1109" spans="1:20" hidden="1" x14ac:dyDescent="0.25">
      <c r="A1109" s="7">
        <v>1107</v>
      </c>
      <c r="B1109" s="7" t="str">
        <f t="shared" si="102"/>
        <v>41022-0066</v>
      </c>
      <c r="C1109" s="9" t="s">
        <v>1088</v>
      </c>
      <c r="D1109" s="9" t="s">
        <v>2909</v>
      </c>
      <c r="E1109" s="9" t="s">
        <v>252</v>
      </c>
      <c r="F1109" s="7" t="s">
        <v>141</v>
      </c>
      <c r="G1109" s="46">
        <v>0.36485714285714282</v>
      </c>
      <c r="H1109" s="11">
        <v>4</v>
      </c>
      <c r="I1109" s="11">
        <f>3+1</f>
        <v>4</v>
      </c>
      <c r="J1109" s="11">
        <f>VLOOKUP(B1109,'[1]Jan''24 (3)'!$G$4:$T$2414,14,0)</f>
        <v>1.4594285714285713</v>
      </c>
      <c r="K1109" s="11">
        <f t="shared" si="103"/>
        <v>-2.5405714285714289</v>
      </c>
      <c r="L1109" s="11" t="b">
        <f t="shared" si="104"/>
        <v>0</v>
      </c>
      <c r="M1109" s="11" t="b">
        <f t="shared" si="105"/>
        <v>0</v>
      </c>
      <c r="N1109" s="8">
        <v>45316</v>
      </c>
      <c r="O1109" s="8" t="s">
        <v>3877</v>
      </c>
      <c r="P1109" s="7"/>
      <c r="Q1109" s="7" t="b">
        <f t="shared" si="106"/>
        <v>1</v>
      </c>
      <c r="R1109" s="7"/>
      <c r="S1109" s="11">
        <f t="shared" si="107"/>
        <v>0</v>
      </c>
      <c r="T1109" s="9"/>
    </row>
    <row r="1110" spans="1:20" hidden="1" x14ac:dyDescent="0.25">
      <c r="A1110" s="7">
        <v>1108</v>
      </c>
      <c r="B1110" s="7" t="str">
        <f t="shared" si="102"/>
        <v>11061-0401</v>
      </c>
      <c r="C1110" s="9" t="s">
        <v>1089</v>
      </c>
      <c r="D1110" s="9" t="s">
        <v>2897</v>
      </c>
      <c r="E1110" s="9" t="s">
        <v>252</v>
      </c>
      <c r="F1110" s="7" t="s">
        <v>141</v>
      </c>
      <c r="G1110" s="46">
        <v>2.11</v>
      </c>
      <c r="H1110" s="11">
        <v>3</v>
      </c>
      <c r="I1110" s="11">
        <f>1+2</f>
        <v>3</v>
      </c>
      <c r="J1110" s="11">
        <f>VLOOKUP(B1110,'[1]Jan''24 (3)'!$G$4:$T$2414,14,0)</f>
        <v>6.33</v>
      </c>
      <c r="K1110" s="11">
        <f t="shared" si="103"/>
        <v>3.33</v>
      </c>
      <c r="L1110" s="11" t="b">
        <f t="shared" si="104"/>
        <v>0</v>
      </c>
      <c r="M1110" s="11" t="b">
        <f t="shared" si="105"/>
        <v>0</v>
      </c>
      <c r="N1110" s="8">
        <v>45314</v>
      </c>
      <c r="O1110" s="8" t="s">
        <v>3873</v>
      </c>
      <c r="P1110" s="7"/>
      <c r="Q1110" s="7" t="b">
        <f t="shared" si="106"/>
        <v>1</v>
      </c>
      <c r="R1110" s="7"/>
      <c r="S1110" s="11">
        <f t="shared" si="107"/>
        <v>0</v>
      </c>
      <c r="T1110" s="9"/>
    </row>
    <row r="1111" spans="1:20" hidden="1" x14ac:dyDescent="0.25">
      <c r="A1111" s="7">
        <v>1109</v>
      </c>
      <c r="B1111" s="7" t="str">
        <f t="shared" si="102"/>
        <v>46092-1140</v>
      </c>
      <c r="C1111" s="9" t="s">
        <v>1090</v>
      </c>
      <c r="D1111" s="9" t="s">
        <v>2910</v>
      </c>
      <c r="E1111" s="9" t="s">
        <v>252</v>
      </c>
      <c r="F1111" s="7" t="s">
        <v>141</v>
      </c>
      <c r="G1111" s="46">
        <v>0.11799999999999999</v>
      </c>
      <c r="H1111" s="11">
        <v>4</v>
      </c>
      <c r="I1111" s="11">
        <f>2+2</f>
        <v>4</v>
      </c>
      <c r="J1111" s="11">
        <f>VLOOKUP(B1111,'[1]Jan''24 (3)'!$G$4:$T$2414,14,0)</f>
        <v>0.47199999999999998</v>
      </c>
      <c r="K1111" s="11">
        <f t="shared" si="103"/>
        <v>-3.528</v>
      </c>
      <c r="L1111" s="11" t="b">
        <f t="shared" si="104"/>
        <v>0</v>
      </c>
      <c r="M1111" s="11" t="b">
        <f t="shared" si="105"/>
        <v>0</v>
      </c>
      <c r="N1111" s="8">
        <v>45314</v>
      </c>
      <c r="O1111" s="8" t="s">
        <v>3873</v>
      </c>
      <c r="P1111" s="7"/>
      <c r="Q1111" s="7" t="b">
        <f t="shared" si="106"/>
        <v>1</v>
      </c>
      <c r="R1111" s="7"/>
      <c r="S1111" s="11">
        <f t="shared" si="107"/>
        <v>0</v>
      </c>
      <c r="T1111" s="9"/>
    </row>
    <row r="1112" spans="1:20" hidden="1" x14ac:dyDescent="0.25">
      <c r="A1112" s="7">
        <v>1110</v>
      </c>
      <c r="B1112" s="7" t="str">
        <f t="shared" si="102"/>
        <v>43082-0147</v>
      </c>
      <c r="C1112" s="9" t="s">
        <v>1091</v>
      </c>
      <c r="D1112" s="9" t="s">
        <v>2891</v>
      </c>
      <c r="E1112" s="9" t="s">
        <v>252</v>
      </c>
      <c r="F1112" s="55" t="s">
        <v>242</v>
      </c>
      <c r="G1112" s="46">
        <v>24.72</v>
      </c>
      <c r="H1112" s="11">
        <v>5</v>
      </c>
      <c r="I1112" s="11">
        <v>5</v>
      </c>
      <c r="J1112" s="11">
        <f>VLOOKUP(B1112,'[1]Jan''24 (3)'!$G$4:$T$2414,14,0)</f>
        <v>123.6</v>
      </c>
      <c r="K1112" s="11">
        <f t="shared" si="103"/>
        <v>118.6</v>
      </c>
      <c r="L1112" s="11" t="b">
        <f t="shared" si="104"/>
        <v>0</v>
      </c>
      <c r="M1112" s="11" t="b">
        <f t="shared" si="105"/>
        <v>0</v>
      </c>
      <c r="N1112" s="8">
        <v>45316</v>
      </c>
      <c r="O1112" s="8" t="s">
        <v>3873</v>
      </c>
      <c r="P1112" s="7"/>
      <c r="Q1112" s="7" t="b">
        <f t="shared" si="106"/>
        <v>1</v>
      </c>
      <c r="R1112" s="7"/>
      <c r="S1112" s="11">
        <f t="shared" si="107"/>
        <v>0</v>
      </c>
      <c r="T1112" s="9"/>
    </row>
    <row r="1113" spans="1:20" hidden="1" x14ac:dyDescent="0.25">
      <c r="A1113" s="7">
        <v>1111</v>
      </c>
      <c r="B1113" s="7" t="str">
        <f t="shared" si="102"/>
        <v>13144-0579</v>
      </c>
      <c r="C1113" s="9" t="s">
        <v>1092</v>
      </c>
      <c r="D1113" s="9" t="s">
        <v>2911</v>
      </c>
      <c r="E1113" s="9" t="s">
        <v>252</v>
      </c>
      <c r="F1113" s="7" t="s">
        <v>141</v>
      </c>
      <c r="G1113" s="46">
        <v>0.32571428571428573</v>
      </c>
      <c r="H1113" s="11">
        <v>5</v>
      </c>
      <c r="I1113" s="11">
        <v>5</v>
      </c>
      <c r="J1113" s="11">
        <f>VLOOKUP(B1113,'[1]Jan''24 (3)'!$G$4:$T$2414,14,0)</f>
        <v>1.6285714285714286</v>
      </c>
      <c r="K1113" s="11">
        <f t="shared" si="103"/>
        <v>-3.3714285714285714</v>
      </c>
      <c r="L1113" s="11" t="b">
        <f t="shared" si="104"/>
        <v>0</v>
      </c>
      <c r="M1113" s="11" t="b">
        <f t="shared" si="105"/>
        <v>0</v>
      </c>
      <c r="N1113" s="8">
        <v>45314</v>
      </c>
      <c r="O1113" s="8" t="s">
        <v>3877</v>
      </c>
      <c r="P1113" s="7"/>
      <c r="Q1113" s="7" t="b">
        <f t="shared" si="106"/>
        <v>1</v>
      </c>
      <c r="R1113" s="7"/>
      <c r="S1113" s="11">
        <f t="shared" si="107"/>
        <v>0</v>
      </c>
      <c r="T1113" s="9"/>
    </row>
    <row r="1114" spans="1:20" hidden="1" x14ac:dyDescent="0.25">
      <c r="A1114" s="7">
        <v>1112</v>
      </c>
      <c r="B1114" s="7" t="str">
        <f t="shared" si="102"/>
        <v>42041-0127</v>
      </c>
      <c r="C1114" s="9" t="s">
        <v>1093</v>
      </c>
      <c r="D1114" s="9" t="s">
        <v>2912</v>
      </c>
      <c r="E1114" s="9" t="s">
        <v>252</v>
      </c>
      <c r="F1114" s="7" t="s">
        <v>141</v>
      </c>
      <c r="G1114" s="46">
        <v>0.48914285714285721</v>
      </c>
      <c r="H1114" s="11">
        <v>5</v>
      </c>
      <c r="I1114" s="11">
        <f>3+2</f>
        <v>5</v>
      </c>
      <c r="J1114" s="11">
        <f>VLOOKUP(B1114,'[1]Jan''24 (3)'!$G$4:$T$2414,14,0)</f>
        <v>2.4457142857142862</v>
      </c>
      <c r="K1114" s="11">
        <f t="shared" si="103"/>
        <v>-2.5542857142857138</v>
      </c>
      <c r="L1114" s="11" t="b">
        <f t="shared" si="104"/>
        <v>0</v>
      </c>
      <c r="M1114" s="11" t="b">
        <f t="shared" si="105"/>
        <v>0</v>
      </c>
      <c r="N1114" s="8">
        <v>45320</v>
      </c>
      <c r="O1114" s="8" t="s">
        <v>3873</v>
      </c>
      <c r="P1114" s="7"/>
      <c r="Q1114" s="7" t="b">
        <f t="shared" si="106"/>
        <v>1</v>
      </c>
      <c r="R1114" s="7"/>
      <c r="S1114" s="11">
        <f t="shared" si="107"/>
        <v>0</v>
      </c>
      <c r="T1114" s="9"/>
    </row>
    <row r="1115" spans="1:20" hidden="1" x14ac:dyDescent="0.25">
      <c r="A1115" s="7">
        <v>1113</v>
      </c>
      <c r="B1115" s="7" t="str">
        <f t="shared" si="102"/>
        <v>92057-0203</v>
      </c>
      <c r="C1115" s="9" t="s">
        <v>1094</v>
      </c>
      <c r="D1115" s="9" t="s">
        <v>2913</v>
      </c>
      <c r="E1115" s="9" t="s">
        <v>252</v>
      </c>
      <c r="F1115" s="7" t="s">
        <v>141</v>
      </c>
      <c r="G1115" s="46">
        <v>3.0497142857142854</v>
      </c>
      <c r="H1115" s="11">
        <v>5</v>
      </c>
      <c r="I1115" s="11">
        <v>5</v>
      </c>
      <c r="J1115" s="11">
        <f>VLOOKUP(B1115,'[1]Jan''24 (3)'!$G$4:$T$2414,14,0)</f>
        <v>15.248571428571427</v>
      </c>
      <c r="K1115" s="11">
        <f t="shared" si="103"/>
        <v>10.248571428571427</v>
      </c>
      <c r="L1115" s="11" t="b">
        <f t="shared" si="104"/>
        <v>0</v>
      </c>
      <c r="M1115" s="11" t="b">
        <f t="shared" si="105"/>
        <v>0</v>
      </c>
      <c r="N1115" s="8">
        <v>45314</v>
      </c>
      <c r="O1115" s="8" t="s">
        <v>3877</v>
      </c>
      <c r="P1115" s="7"/>
      <c r="Q1115" s="7" t="b">
        <f t="shared" si="106"/>
        <v>1</v>
      </c>
      <c r="R1115" s="7"/>
      <c r="S1115" s="11">
        <f t="shared" si="107"/>
        <v>0</v>
      </c>
      <c r="T1115" s="9"/>
    </row>
    <row r="1116" spans="1:20" hidden="1" x14ac:dyDescent="0.25">
      <c r="A1116" s="7">
        <v>1114</v>
      </c>
      <c r="B1116" s="7" t="str">
        <f t="shared" si="102"/>
        <v>13088-0588</v>
      </c>
      <c r="C1116" s="9" t="s">
        <v>1095</v>
      </c>
      <c r="D1116" s="9" t="s">
        <v>2914</v>
      </c>
      <c r="E1116" s="9" t="s">
        <v>252</v>
      </c>
      <c r="F1116" s="7" t="s">
        <v>141</v>
      </c>
      <c r="G1116" s="46">
        <v>0.11485714285714284</v>
      </c>
      <c r="H1116" s="11">
        <v>10</v>
      </c>
      <c r="I1116" s="11">
        <v>10</v>
      </c>
      <c r="J1116" s="11">
        <f>VLOOKUP(B1116,'[1]Jan''24 (3)'!$G$4:$T$2414,14,0)</f>
        <v>1.1485714285714284</v>
      </c>
      <c r="K1116" s="11">
        <f t="shared" si="103"/>
        <v>-8.8514285714285723</v>
      </c>
      <c r="L1116" s="11" t="b">
        <f t="shared" si="104"/>
        <v>0</v>
      </c>
      <c r="M1116" s="11" t="b">
        <f t="shared" si="105"/>
        <v>0</v>
      </c>
      <c r="N1116" s="8">
        <v>45313</v>
      </c>
      <c r="O1116" s="8" t="s">
        <v>3877</v>
      </c>
      <c r="P1116" s="7"/>
      <c r="Q1116" s="7" t="b">
        <f t="shared" si="106"/>
        <v>1</v>
      </c>
      <c r="R1116" s="7"/>
      <c r="S1116" s="11">
        <f t="shared" si="107"/>
        <v>0</v>
      </c>
      <c r="T1116" s="9"/>
    </row>
    <row r="1117" spans="1:20" hidden="1" x14ac:dyDescent="0.25">
      <c r="A1117" s="7">
        <v>1115</v>
      </c>
      <c r="B1117" s="7" t="str">
        <f t="shared" si="102"/>
        <v>43082-0131</v>
      </c>
      <c r="C1117" s="9" t="s">
        <v>1096</v>
      </c>
      <c r="D1117" s="9" t="s">
        <v>2891</v>
      </c>
      <c r="E1117" s="9" t="s">
        <v>252</v>
      </c>
      <c r="F1117" s="55" t="s">
        <v>242</v>
      </c>
      <c r="G1117" s="46">
        <v>28.04</v>
      </c>
      <c r="H1117" s="11">
        <v>6</v>
      </c>
      <c r="I1117" s="11">
        <v>6</v>
      </c>
      <c r="J1117" s="11">
        <f>VLOOKUP(B1117,'[1]Jan''24 (3)'!$G$4:$T$2414,14,0)</f>
        <v>168.24</v>
      </c>
      <c r="K1117" s="11">
        <f t="shared" si="103"/>
        <v>162.24</v>
      </c>
      <c r="L1117" s="11" t="b">
        <f t="shared" si="104"/>
        <v>0</v>
      </c>
      <c r="M1117" s="11" t="b">
        <f t="shared" si="105"/>
        <v>0</v>
      </c>
      <c r="N1117" s="8">
        <v>45316</v>
      </c>
      <c r="O1117" s="8" t="s">
        <v>3873</v>
      </c>
      <c r="P1117" s="7"/>
      <c r="Q1117" s="7" t="b">
        <f t="shared" si="106"/>
        <v>1</v>
      </c>
      <c r="R1117" s="7"/>
      <c r="S1117" s="11">
        <f t="shared" si="107"/>
        <v>0</v>
      </c>
      <c r="T1117" s="9"/>
    </row>
    <row r="1118" spans="1:20" hidden="1" x14ac:dyDescent="0.25">
      <c r="A1118" s="7">
        <v>1116</v>
      </c>
      <c r="B1118" s="7" t="str">
        <f t="shared" si="102"/>
        <v>43082-0133</v>
      </c>
      <c r="C1118" s="9" t="s">
        <v>1097</v>
      </c>
      <c r="D1118" s="9" t="s">
        <v>2891</v>
      </c>
      <c r="E1118" s="9" t="s">
        <v>252</v>
      </c>
      <c r="F1118" s="55" t="s">
        <v>242</v>
      </c>
      <c r="G1118" s="46">
        <v>14.91</v>
      </c>
      <c r="H1118" s="11">
        <v>2</v>
      </c>
      <c r="I1118" s="11">
        <v>2</v>
      </c>
      <c r="J1118" s="11">
        <f>VLOOKUP(B1118,'[1]Jan''24 (3)'!$G$4:$T$2414,14,0)</f>
        <v>29.82</v>
      </c>
      <c r="K1118" s="11">
        <f t="shared" si="103"/>
        <v>27.82</v>
      </c>
      <c r="L1118" s="11" t="b">
        <f t="shared" si="104"/>
        <v>0</v>
      </c>
      <c r="M1118" s="11" t="b">
        <f t="shared" si="105"/>
        <v>0</v>
      </c>
      <c r="N1118" s="8">
        <v>45316</v>
      </c>
      <c r="O1118" s="8" t="s">
        <v>3873</v>
      </c>
      <c r="P1118" s="7"/>
      <c r="Q1118" s="7" t="b">
        <f t="shared" si="106"/>
        <v>1</v>
      </c>
      <c r="R1118" s="7"/>
      <c r="S1118" s="11">
        <f t="shared" si="107"/>
        <v>0</v>
      </c>
      <c r="T1118" s="9"/>
    </row>
    <row r="1119" spans="1:20" hidden="1" x14ac:dyDescent="0.25">
      <c r="A1119" s="7">
        <v>1117</v>
      </c>
      <c r="B1119" s="7" t="str">
        <f t="shared" si="102"/>
        <v>42041-0094</v>
      </c>
      <c r="C1119" s="9" t="s">
        <v>1098</v>
      </c>
      <c r="D1119" s="9" t="s">
        <v>2912</v>
      </c>
      <c r="E1119" s="9" t="s">
        <v>252</v>
      </c>
      <c r="F1119" s="7" t="s">
        <v>141</v>
      </c>
      <c r="G1119" s="46">
        <v>17.12</v>
      </c>
      <c r="H1119" s="11">
        <v>3</v>
      </c>
      <c r="I1119" s="11">
        <v>3</v>
      </c>
      <c r="J1119" s="11">
        <f>VLOOKUP(B1119,'[1]Jan''24 (3)'!$G$4:$T$2414,14,0)</f>
        <v>51.36</v>
      </c>
      <c r="K1119" s="11">
        <f t="shared" si="103"/>
        <v>48.36</v>
      </c>
      <c r="L1119" s="11" t="b">
        <f t="shared" si="104"/>
        <v>0</v>
      </c>
      <c r="M1119" s="11" t="b">
        <f t="shared" si="105"/>
        <v>0</v>
      </c>
      <c r="N1119" s="8">
        <v>45316</v>
      </c>
      <c r="O1119" s="8" t="s">
        <v>3877</v>
      </c>
      <c r="P1119" s="7"/>
      <c r="Q1119" s="7" t="b">
        <f t="shared" si="106"/>
        <v>1</v>
      </c>
      <c r="R1119" s="7"/>
      <c r="S1119" s="11">
        <f t="shared" si="107"/>
        <v>0</v>
      </c>
      <c r="T1119" s="9"/>
    </row>
    <row r="1120" spans="1:20" hidden="1" x14ac:dyDescent="0.25">
      <c r="A1120" s="7">
        <v>1118</v>
      </c>
      <c r="B1120" s="7" t="str">
        <f t="shared" si="102"/>
        <v>13144-0038</v>
      </c>
      <c r="C1120" s="9" t="s">
        <v>1099</v>
      </c>
      <c r="D1120" s="9" t="s">
        <v>2915</v>
      </c>
      <c r="E1120" s="9" t="s">
        <v>252</v>
      </c>
      <c r="F1120" s="7" t="s">
        <v>141</v>
      </c>
      <c r="G1120" s="46">
        <v>12.63</v>
      </c>
      <c r="H1120" s="11">
        <v>3</v>
      </c>
      <c r="I1120" s="11">
        <v>3</v>
      </c>
      <c r="J1120" s="11">
        <f>VLOOKUP(B1120,'[1]Jan''24 (3)'!$G$4:$T$2414,14,0)</f>
        <v>37.89</v>
      </c>
      <c r="K1120" s="11">
        <f t="shared" si="103"/>
        <v>34.89</v>
      </c>
      <c r="L1120" s="11" t="b">
        <f t="shared" si="104"/>
        <v>0</v>
      </c>
      <c r="M1120" s="11" t="b">
        <f t="shared" si="105"/>
        <v>0</v>
      </c>
      <c r="N1120" s="8">
        <v>45316</v>
      </c>
      <c r="O1120" s="8" t="s">
        <v>3873</v>
      </c>
      <c r="P1120" s="7"/>
      <c r="Q1120" s="7" t="b">
        <f t="shared" si="106"/>
        <v>1</v>
      </c>
      <c r="R1120" s="7"/>
      <c r="S1120" s="11">
        <f t="shared" si="107"/>
        <v>0</v>
      </c>
      <c r="T1120" s="9"/>
    </row>
    <row r="1121" spans="1:20" hidden="1" x14ac:dyDescent="0.25">
      <c r="A1121" s="7">
        <v>1119</v>
      </c>
      <c r="B1121" s="7" t="str">
        <f t="shared" si="102"/>
        <v>11061-0252</v>
      </c>
      <c r="C1121" s="9" t="s">
        <v>1100</v>
      </c>
      <c r="D1121" s="9" t="s">
        <v>2897</v>
      </c>
      <c r="E1121" s="9" t="s">
        <v>252</v>
      </c>
      <c r="F1121" s="7" t="s">
        <v>141</v>
      </c>
      <c r="G1121" s="46">
        <v>4.92</v>
      </c>
      <c r="H1121" s="11">
        <v>3</v>
      </c>
      <c r="I1121" s="11">
        <v>3</v>
      </c>
      <c r="J1121" s="11">
        <f>VLOOKUP(B1121,'[1]Jan''24 (3)'!$G$4:$T$2414,14,0)</f>
        <v>14.76</v>
      </c>
      <c r="K1121" s="11">
        <f t="shared" si="103"/>
        <v>11.76</v>
      </c>
      <c r="L1121" s="11" t="b">
        <f t="shared" si="104"/>
        <v>0</v>
      </c>
      <c r="M1121" s="11" t="b">
        <f t="shared" si="105"/>
        <v>0</v>
      </c>
      <c r="N1121" s="8">
        <v>45316</v>
      </c>
      <c r="O1121" s="8" t="s">
        <v>3877</v>
      </c>
      <c r="P1121" s="7"/>
      <c r="Q1121" s="7" t="b">
        <f t="shared" si="106"/>
        <v>1</v>
      </c>
      <c r="R1121" s="7"/>
      <c r="S1121" s="11">
        <f t="shared" si="107"/>
        <v>0</v>
      </c>
      <c r="T1121" s="9"/>
    </row>
    <row r="1122" spans="1:20" hidden="1" x14ac:dyDescent="0.25">
      <c r="A1122" s="7">
        <v>1120</v>
      </c>
      <c r="B1122" s="7" t="str">
        <f t="shared" si="102"/>
        <v>41009-0287L</v>
      </c>
      <c r="C1122" s="9" t="s">
        <v>1101</v>
      </c>
      <c r="D1122" s="9" t="s">
        <v>2916</v>
      </c>
      <c r="E1122" s="9" t="s">
        <v>252</v>
      </c>
      <c r="F1122" s="7" t="s">
        <v>141</v>
      </c>
      <c r="G1122" s="46">
        <v>47</v>
      </c>
      <c r="H1122" s="11">
        <f>2-1</f>
        <v>1</v>
      </c>
      <c r="I1122" s="11">
        <f>2-1</f>
        <v>1</v>
      </c>
      <c r="J1122" s="11">
        <f>VLOOKUP(B1122,'[1]Jan''24 (3)'!$G$4:$T$2414,14,0)</f>
        <v>47</v>
      </c>
      <c r="K1122" s="11">
        <f t="shared" si="103"/>
        <v>46</v>
      </c>
      <c r="L1122" s="11" t="b">
        <f t="shared" si="104"/>
        <v>0</v>
      </c>
      <c r="M1122" s="11" t="b">
        <f t="shared" si="105"/>
        <v>0</v>
      </c>
      <c r="N1122" s="8">
        <v>45313</v>
      </c>
      <c r="O1122" s="8" t="s">
        <v>3873</v>
      </c>
      <c r="P1122" s="7"/>
      <c r="Q1122" s="7" t="b">
        <f t="shared" si="106"/>
        <v>1</v>
      </c>
      <c r="R1122" s="7"/>
      <c r="S1122" s="11">
        <f t="shared" si="107"/>
        <v>0</v>
      </c>
      <c r="T1122" s="65" t="s">
        <v>4031</v>
      </c>
    </row>
    <row r="1123" spans="1:20" hidden="1" x14ac:dyDescent="0.25">
      <c r="A1123" s="7">
        <v>1121</v>
      </c>
      <c r="B1123" s="7" t="str">
        <f t="shared" si="102"/>
        <v>41009-0286L</v>
      </c>
      <c r="C1123" s="9" t="s">
        <v>1102</v>
      </c>
      <c r="D1123" s="9" t="s">
        <v>2917</v>
      </c>
      <c r="E1123" s="9" t="s">
        <v>252</v>
      </c>
      <c r="F1123" s="7" t="s">
        <v>141</v>
      </c>
      <c r="G1123" s="46">
        <v>44.5</v>
      </c>
      <c r="H1123" s="11">
        <v>1</v>
      </c>
      <c r="I1123" s="11">
        <v>1</v>
      </c>
      <c r="J1123" s="11">
        <f>VLOOKUP(B1123,'[1]Jan''24 (3)'!$G$4:$T$2414,14,0)</f>
        <v>44.5</v>
      </c>
      <c r="K1123" s="11">
        <f t="shared" si="103"/>
        <v>43.5</v>
      </c>
      <c r="L1123" s="11" t="b">
        <f t="shared" si="104"/>
        <v>0</v>
      </c>
      <c r="M1123" s="11" t="b">
        <f t="shared" si="105"/>
        <v>0</v>
      </c>
      <c r="N1123" s="8">
        <v>45310</v>
      </c>
      <c r="O1123" s="8" t="s">
        <v>3877</v>
      </c>
      <c r="P1123" s="7"/>
      <c r="Q1123" s="7" t="b">
        <f t="shared" si="106"/>
        <v>1</v>
      </c>
      <c r="R1123" s="7"/>
      <c r="S1123" s="11">
        <f t="shared" si="107"/>
        <v>0</v>
      </c>
      <c r="T1123" s="9"/>
    </row>
    <row r="1124" spans="1:20" hidden="1" x14ac:dyDescent="0.25">
      <c r="A1124" s="7">
        <v>1122</v>
      </c>
      <c r="B1124" s="7" t="str">
        <f t="shared" si="102"/>
        <v>45014-0488-VML</v>
      </c>
      <c r="C1124" s="9" t="s">
        <v>1103</v>
      </c>
      <c r="D1124" s="9" t="s">
        <v>2918</v>
      </c>
      <c r="E1124" s="9" t="s">
        <v>252</v>
      </c>
      <c r="F1124" s="7" t="s">
        <v>141</v>
      </c>
      <c r="G1124" s="46">
        <v>122.1</v>
      </c>
      <c r="H1124" s="11">
        <v>2</v>
      </c>
      <c r="I1124" s="11">
        <v>2</v>
      </c>
      <c r="J1124" s="11">
        <f>VLOOKUP(B1124,'[1]Jan''24 (3)'!$G$4:$T$2414,14,0)</f>
        <v>244.2</v>
      </c>
      <c r="K1124" s="11">
        <f t="shared" si="103"/>
        <v>242.2</v>
      </c>
      <c r="L1124" s="11" t="b">
        <f t="shared" si="104"/>
        <v>0</v>
      </c>
      <c r="M1124" s="11" t="b">
        <f t="shared" si="105"/>
        <v>0</v>
      </c>
      <c r="N1124" s="8">
        <v>45317</v>
      </c>
      <c r="O1124" s="8" t="s">
        <v>3873</v>
      </c>
      <c r="P1124" s="7"/>
      <c r="Q1124" s="7" t="b">
        <f t="shared" si="106"/>
        <v>1</v>
      </c>
      <c r="R1124" s="7"/>
      <c r="S1124" s="11">
        <f t="shared" si="107"/>
        <v>0</v>
      </c>
      <c r="T1124" s="9"/>
    </row>
    <row r="1125" spans="1:20" hidden="1" x14ac:dyDescent="0.25">
      <c r="A1125" s="7">
        <v>1123</v>
      </c>
      <c r="B1125" s="7" t="str">
        <f t="shared" si="102"/>
        <v>13088-1142L</v>
      </c>
      <c r="C1125" s="9" t="s">
        <v>1104</v>
      </c>
      <c r="D1125" s="9" t="s">
        <v>2896</v>
      </c>
      <c r="E1125" s="9" t="s">
        <v>252</v>
      </c>
      <c r="F1125" s="7" t="s">
        <v>141</v>
      </c>
      <c r="G1125" s="46">
        <v>8.5714285714285715E-2</v>
      </c>
      <c r="H1125" s="11">
        <v>2</v>
      </c>
      <c r="I1125" s="11">
        <v>2</v>
      </c>
      <c r="J1125" s="11">
        <f>VLOOKUP(B1125,'[1]Jan''24 (3)'!$G$4:$T$2414,14,0)</f>
        <v>0.17142857142857143</v>
      </c>
      <c r="K1125" s="11">
        <f t="shared" si="103"/>
        <v>-1.8285714285714285</v>
      </c>
      <c r="L1125" s="11" t="b">
        <f t="shared" si="104"/>
        <v>0</v>
      </c>
      <c r="M1125" s="11" t="b">
        <f t="shared" si="105"/>
        <v>0</v>
      </c>
      <c r="N1125" s="8">
        <v>45321</v>
      </c>
      <c r="O1125" s="8" t="s">
        <v>3877</v>
      </c>
      <c r="P1125" s="7"/>
      <c r="Q1125" s="7" t="b">
        <f t="shared" si="106"/>
        <v>1</v>
      </c>
      <c r="R1125" s="7"/>
      <c r="S1125" s="11">
        <f t="shared" si="107"/>
        <v>0</v>
      </c>
      <c r="T1125" s="9"/>
    </row>
    <row r="1126" spans="1:20" hidden="1" x14ac:dyDescent="0.25">
      <c r="A1126" s="7">
        <v>1124</v>
      </c>
      <c r="B1126" s="7" t="str">
        <f t="shared" si="102"/>
        <v>13088-0048L</v>
      </c>
      <c r="C1126" s="9" t="s">
        <v>1105</v>
      </c>
      <c r="D1126" s="9" t="s">
        <v>2896</v>
      </c>
      <c r="E1126" s="9" t="s">
        <v>252</v>
      </c>
      <c r="F1126" s="7" t="s">
        <v>141</v>
      </c>
      <c r="G1126" s="46">
        <v>6.5428571428571419E-2</v>
      </c>
      <c r="H1126" s="11">
        <v>3</v>
      </c>
      <c r="I1126" s="11">
        <v>3</v>
      </c>
      <c r="J1126" s="11">
        <f>VLOOKUP(B1126,'[1]Jan''24 (3)'!$G$4:$T$2414,14,0)</f>
        <v>0.19628571428571426</v>
      </c>
      <c r="K1126" s="11">
        <f t="shared" si="103"/>
        <v>-2.8037142857142858</v>
      </c>
      <c r="L1126" s="11" t="b">
        <f t="shared" si="104"/>
        <v>0</v>
      </c>
      <c r="M1126" s="11" t="b">
        <f t="shared" si="105"/>
        <v>0</v>
      </c>
      <c r="N1126" s="8">
        <v>45321</v>
      </c>
      <c r="O1126" s="8" t="s">
        <v>3877</v>
      </c>
      <c r="P1126" s="7"/>
      <c r="Q1126" s="7" t="b">
        <f t="shared" si="106"/>
        <v>1</v>
      </c>
      <c r="R1126" s="7"/>
      <c r="S1126" s="11">
        <f t="shared" si="107"/>
        <v>0</v>
      </c>
      <c r="T1126" s="9"/>
    </row>
    <row r="1127" spans="1:20" hidden="1" x14ac:dyDescent="0.25">
      <c r="A1127" s="7">
        <v>1125</v>
      </c>
      <c r="B1127" s="7" t="str">
        <f t="shared" si="102"/>
        <v>11061-0289</v>
      </c>
      <c r="C1127" s="9" t="s">
        <v>1106</v>
      </c>
      <c r="D1127" s="9" t="s">
        <v>2897</v>
      </c>
      <c r="E1127" s="9" t="s">
        <v>252</v>
      </c>
      <c r="F1127" s="7" t="s">
        <v>141</v>
      </c>
      <c r="G1127" s="46">
        <v>1.29</v>
      </c>
      <c r="H1127" s="11">
        <v>4</v>
      </c>
      <c r="I1127" s="11">
        <v>4</v>
      </c>
      <c r="J1127" s="11">
        <f>VLOOKUP(B1127,'[1]Jan''24 (3)'!$G$4:$T$2414,14,0)</f>
        <v>5.16</v>
      </c>
      <c r="K1127" s="11">
        <f t="shared" si="103"/>
        <v>1.1600000000000001</v>
      </c>
      <c r="L1127" s="11" t="b">
        <f t="shared" si="104"/>
        <v>0</v>
      </c>
      <c r="M1127" s="11" t="b">
        <f t="shared" si="105"/>
        <v>0</v>
      </c>
      <c r="N1127" s="8">
        <v>45316</v>
      </c>
      <c r="O1127" s="8" t="s">
        <v>3877</v>
      </c>
      <c r="P1127" s="7"/>
      <c r="Q1127" s="7" t="b">
        <f t="shared" si="106"/>
        <v>1</v>
      </c>
      <c r="R1127" s="7"/>
      <c r="S1127" s="11">
        <f t="shared" si="107"/>
        <v>0</v>
      </c>
      <c r="T1127" s="9"/>
    </row>
    <row r="1128" spans="1:20" hidden="1" x14ac:dyDescent="0.25">
      <c r="A1128" s="7">
        <v>1126</v>
      </c>
      <c r="B1128" s="7" t="str">
        <f t="shared" si="102"/>
        <v>13088-0560</v>
      </c>
      <c r="C1128" s="9" t="s">
        <v>1107</v>
      </c>
      <c r="D1128" s="9" t="s">
        <v>2919</v>
      </c>
      <c r="E1128" s="9" t="s">
        <v>252</v>
      </c>
      <c r="F1128" s="7" t="s">
        <v>141</v>
      </c>
      <c r="G1128" s="46">
        <v>0.11485714285714284</v>
      </c>
      <c r="H1128" s="11">
        <v>24</v>
      </c>
      <c r="I1128" s="11">
        <f>10+14</f>
        <v>24</v>
      </c>
      <c r="J1128" s="11">
        <f>VLOOKUP(B1128,'[1]Jan''24 (3)'!$G$4:$T$2414,14,0)</f>
        <v>2.7565714285714282</v>
      </c>
      <c r="K1128" s="11">
        <f t="shared" si="103"/>
        <v>-21.243428571428574</v>
      </c>
      <c r="L1128" s="11" t="b">
        <f t="shared" si="104"/>
        <v>0</v>
      </c>
      <c r="M1128" s="11" t="b">
        <f t="shared" si="105"/>
        <v>0</v>
      </c>
      <c r="N1128" s="8">
        <v>45314</v>
      </c>
      <c r="O1128" s="8" t="s">
        <v>3873</v>
      </c>
      <c r="P1128" s="7"/>
      <c r="Q1128" s="7" t="b">
        <f t="shared" si="106"/>
        <v>1</v>
      </c>
      <c r="R1128" s="7"/>
      <c r="S1128" s="11">
        <f t="shared" si="107"/>
        <v>0</v>
      </c>
      <c r="T1128" s="9"/>
    </row>
    <row r="1129" spans="1:20" hidden="1" x14ac:dyDescent="0.25">
      <c r="A1129" s="7">
        <v>1127</v>
      </c>
      <c r="B1129" s="7" t="str">
        <f t="shared" si="102"/>
        <v>39062-0266</v>
      </c>
      <c r="C1129" s="9" t="s">
        <v>1108</v>
      </c>
      <c r="D1129" s="9" t="s">
        <v>2920</v>
      </c>
      <c r="E1129" s="9" t="s">
        <v>252</v>
      </c>
      <c r="F1129" s="7" t="s">
        <v>141</v>
      </c>
      <c r="G1129" s="46">
        <v>4.3571428571428573E-2</v>
      </c>
      <c r="H1129" s="11">
        <v>1</v>
      </c>
      <c r="I1129" s="11">
        <v>1</v>
      </c>
      <c r="J1129" s="11">
        <f>VLOOKUP(B1129,'[1]Jan''24 (3)'!$G$4:$T$2414,14,0)</f>
        <v>4.3571428571428573E-2</v>
      </c>
      <c r="K1129" s="11">
        <f t="shared" si="103"/>
        <v>-0.95642857142857141</v>
      </c>
      <c r="L1129" s="11" t="b">
        <f t="shared" si="104"/>
        <v>0</v>
      </c>
      <c r="M1129" s="11" t="b">
        <f t="shared" si="105"/>
        <v>0</v>
      </c>
      <c r="N1129" s="8">
        <v>45316</v>
      </c>
      <c r="O1129" s="8" t="s">
        <v>3877</v>
      </c>
      <c r="P1129" s="7"/>
      <c r="Q1129" s="7" t="b">
        <f t="shared" si="106"/>
        <v>1</v>
      </c>
      <c r="R1129" s="7"/>
      <c r="S1129" s="11">
        <f t="shared" si="107"/>
        <v>0</v>
      </c>
      <c r="T1129" s="9"/>
    </row>
    <row r="1130" spans="1:20" hidden="1" x14ac:dyDescent="0.25">
      <c r="A1130" s="7">
        <v>1128</v>
      </c>
      <c r="B1130" s="7" t="str">
        <f t="shared" si="102"/>
        <v>41022-0067</v>
      </c>
      <c r="C1130" s="9" t="s">
        <v>1109</v>
      </c>
      <c r="D1130" s="9" t="s">
        <v>2921</v>
      </c>
      <c r="E1130" s="9" t="s">
        <v>252</v>
      </c>
      <c r="F1130" s="7" t="s">
        <v>141</v>
      </c>
      <c r="G1130" s="46">
        <v>12.77</v>
      </c>
      <c r="H1130" s="11">
        <v>4</v>
      </c>
      <c r="I1130" s="11">
        <v>4</v>
      </c>
      <c r="J1130" s="11">
        <f>VLOOKUP(B1130,'[1]Jan''24 (3)'!$G$4:$T$2414,14,0)</f>
        <v>51.08</v>
      </c>
      <c r="K1130" s="11">
        <f t="shared" si="103"/>
        <v>47.08</v>
      </c>
      <c r="L1130" s="11" t="b">
        <f t="shared" si="104"/>
        <v>0</v>
      </c>
      <c r="M1130" s="11" t="b">
        <f t="shared" si="105"/>
        <v>0</v>
      </c>
      <c r="N1130" s="8">
        <v>45317</v>
      </c>
      <c r="O1130" s="8" t="s">
        <v>3873</v>
      </c>
      <c r="P1130" s="7"/>
      <c r="Q1130" s="7" t="b">
        <f t="shared" si="106"/>
        <v>1</v>
      </c>
      <c r="R1130" s="7"/>
      <c r="S1130" s="11">
        <f t="shared" si="107"/>
        <v>0</v>
      </c>
      <c r="T1130" s="9"/>
    </row>
    <row r="1131" spans="1:20" hidden="1" x14ac:dyDescent="0.25">
      <c r="A1131" s="7">
        <v>1129</v>
      </c>
      <c r="B1131" s="7" t="str">
        <f t="shared" si="102"/>
        <v>99994-0795</v>
      </c>
      <c r="C1131" s="9" t="s">
        <v>1110</v>
      </c>
      <c r="D1131" s="9" t="s">
        <v>2922</v>
      </c>
      <c r="E1131" s="9" t="s">
        <v>252</v>
      </c>
      <c r="F1131" s="7" t="s">
        <v>141</v>
      </c>
      <c r="G1131" s="46">
        <v>40.18</v>
      </c>
      <c r="H1131" s="11">
        <v>2</v>
      </c>
      <c r="I1131" s="11">
        <f>1+1</f>
        <v>2</v>
      </c>
      <c r="J1131" s="11">
        <f>VLOOKUP(B1131,'[1]Jan''24 (3)'!$G$4:$T$2414,14,0)</f>
        <v>80.36</v>
      </c>
      <c r="K1131" s="11">
        <f t="shared" si="103"/>
        <v>78.36</v>
      </c>
      <c r="L1131" s="11" t="b">
        <f t="shared" si="104"/>
        <v>0</v>
      </c>
      <c r="M1131" s="11" t="b">
        <f t="shared" si="105"/>
        <v>0</v>
      </c>
      <c r="N1131" s="8">
        <v>45320</v>
      </c>
      <c r="O1131" s="8" t="s">
        <v>3873</v>
      </c>
      <c r="P1131" s="7"/>
      <c r="Q1131" s="7" t="b">
        <f t="shared" si="106"/>
        <v>1</v>
      </c>
      <c r="R1131" s="7"/>
      <c r="S1131" s="11">
        <f t="shared" si="107"/>
        <v>0</v>
      </c>
      <c r="T1131" s="9"/>
    </row>
    <row r="1132" spans="1:20" hidden="1" x14ac:dyDescent="0.25">
      <c r="A1132" s="7">
        <v>1130</v>
      </c>
      <c r="B1132" s="7" t="str">
        <f t="shared" si="102"/>
        <v>99994-0803</v>
      </c>
      <c r="C1132" s="9" t="s">
        <v>1111</v>
      </c>
      <c r="D1132" s="9" t="s">
        <v>2923</v>
      </c>
      <c r="E1132" s="9" t="s">
        <v>252</v>
      </c>
      <c r="F1132" s="7" t="s">
        <v>141</v>
      </c>
      <c r="G1132" s="46">
        <v>92.63</v>
      </c>
      <c r="H1132" s="11">
        <v>1</v>
      </c>
      <c r="I1132" s="11">
        <v>1</v>
      </c>
      <c r="J1132" s="11">
        <f>VLOOKUP(B1132,'[1]Jan''24 (3)'!$G$4:$T$2414,14,0)</f>
        <v>92.63</v>
      </c>
      <c r="K1132" s="11">
        <f t="shared" si="103"/>
        <v>91.63</v>
      </c>
      <c r="L1132" s="11" t="b">
        <f t="shared" si="104"/>
        <v>0</v>
      </c>
      <c r="M1132" s="11" t="b">
        <f t="shared" si="105"/>
        <v>0</v>
      </c>
      <c r="N1132" s="8">
        <v>45318</v>
      </c>
      <c r="O1132" s="8" t="s">
        <v>3877</v>
      </c>
      <c r="P1132" s="7"/>
      <c r="Q1132" s="7" t="b">
        <f t="shared" si="106"/>
        <v>1</v>
      </c>
      <c r="R1132" s="7"/>
      <c r="S1132" s="11">
        <f t="shared" si="107"/>
        <v>0</v>
      </c>
      <c r="T1132" s="9" t="s">
        <v>3942</v>
      </c>
    </row>
    <row r="1133" spans="1:20" hidden="1" x14ac:dyDescent="0.25">
      <c r="A1133" s="7">
        <v>1131</v>
      </c>
      <c r="B1133" s="7" t="str">
        <f t="shared" si="102"/>
        <v>99994-0804</v>
      </c>
      <c r="C1133" s="9" t="s">
        <v>1112</v>
      </c>
      <c r="D1133" s="9" t="s">
        <v>2924</v>
      </c>
      <c r="E1133" s="9" t="s">
        <v>252</v>
      </c>
      <c r="F1133" s="7" t="s">
        <v>141</v>
      </c>
      <c r="G1133" s="46">
        <v>20.09</v>
      </c>
      <c r="H1133" s="11">
        <v>2</v>
      </c>
      <c r="I1133" s="11">
        <v>2</v>
      </c>
      <c r="J1133" s="11">
        <f>VLOOKUP(B1133,'[1]Jan''24 (3)'!$G$4:$T$2414,14,0)</f>
        <v>40.18</v>
      </c>
      <c r="K1133" s="11">
        <f t="shared" si="103"/>
        <v>38.18</v>
      </c>
      <c r="L1133" s="11" t="b">
        <f t="shared" si="104"/>
        <v>0</v>
      </c>
      <c r="M1133" s="11" t="b">
        <f t="shared" si="105"/>
        <v>0</v>
      </c>
      <c r="N1133" s="8">
        <v>45320</v>
      </c>
      <c r="O1133" s="8" t="s">
        <v>3873</v>
      </c>
      <c r="P1133" s="7"/>
      <c r="Q1133" s="7" t="b">
        <f t="shared" si="106"/>
        <v>1</v>
      </c>
      <c r="R1133" s="7"/>
      <c r="S1133" s="11">
        <f t="shared" si="107"/>
        <v>0</v>
      </c>
      <c r="T1133" s="9"/>
    </row>
    <row r="1134" spans="1:20" hidden="1" x14ac:dyDescent="0.25">
      <c r="A1134" s="7">
        <v>1132</v>
      </c>
      <c r="B1134" s="7" t="str">
        <f t="shared" si="102"/>
        <v>99994-0801</v>
      </c>
      <c r="C1134" s="9" t="s">
        <v>1113</v>
      </c>
      <c r="D1134" s="9" t="s">
        <v>2925</v>
      </c>
      <c r="E1134" s="9" t="s">
        <v>252</v>
      </c>
      <c r="F1134" s="7" t="s">
        <v>141</v>
      </c>
      <c r="G1134" s="46">
        <v>132.82</v>
      </c>
      <c r="H1134" s="11">
        <v>1</v>
      </c>
      <c r="I1134" s="53">
        <v>2</v>
      </c>
      <c r="J1134" s="11">
        <f>VLOOKUP(B1134,'[1]Jan''24 (3)'!$G$4:$T$2414,14,0)</f>
        <v>265.64</v>
      </c>
      <c r="K1134" s="11">
        <f t="shared" si="103"/>
        <v>263.64</v>
      </c>
      <c r="L1134" s="11" t="b">
        <f t="shared" si="104"/>
        <v>0</v>
      </c>
      <c r="M1134" s="11" t="b">
        <f t="shared" si="105"/>
        <v>0</v>
      </c>
      <c r="N1134" s="8">
        <v>45317</v>
      </c>
      <c r="O1134" s="8" t="s">
        <v>3877</v>
      </c>
      <c r="P1134" s="7"/>
      <c r="Q1134" s="7" t="b">
        <f t="shared" si="106"/>
        <v>0</v>
      </c>
      <c r="R1134" s="7"/>
      <c r="S1134" s="11">
        <f t="shared" si="107"/>
        <v>-1</v>
      </c>
      <c r="T1134" s="9"/>
    </row>
    <row r="1135" spans="1:20" hidden="1" x14ac:dyDescent="0.25">
      <c r="A1135" s="7">
        <v>1133</v>
      </c>
      <c r="B1135" s="7" t="str">
        <f t="shared" si="102"/>
        <v>14092-1009</v>
      </c>
      <c r="C1135" s="9" t="s">
        <v>1114</v>
      </c>
      <c r="D1135" s="9" t="s">
        <v>2926</v>
      </c>
      <c r="E1135" s="9" t="s">
        <v>252</v>
      </c>
      <c r="F1135" s="7" t="s">
        <v>141</v>
      </c>
      <c r="G1135" s="46">
        <v>11.357142857142858</v>
      </c>
      <c r="H1135" s="11">
        <v>3</v>
      </c>
      <c r="I1135" s="11">
        <f>2+1</f>
        <v>3</v>
      </c>
      <c r="J1135" s="11">
        <f>VLOOKUP(B1135,'[1]Jan''24 (3)'!$G$4:$T$2414,14,0)</f>
        <v>34.071428571428569</v>
      </c>
      <c r="K1135" s="11">
        <f t="shared" si="103"/>
        <v>31.071428571428569</v>
      </c>
      <c r="L1135" s="11" t="b">
        <f t="shared" si="104"/>
        <v>0</v>
      </c>
      <c r="M1135" s="11" t="b">
        <f t="shared" si="105"/>
        <v>0</v>
      </c>
      <c r="N1135" s="8">
        <v>45316</v>
      </c>
      <c r="O1135" s="8" t="s">
        <v>3877</v>
      </c>
      <c r="P1135" s="7"/>
      <c r="Q1135" s="7" t="b">
        <f t="shared" si="106"/>
        <v>1</v>
      </c>
      <c r="R1135" s="7"/>
      <c r="S1135" s="11">
        <f t="shared" si="107"/>
        <v>0</v>
      </c>
      <c r="T1135" s="9"/>
    </row>
    <row r="1136" spans="1:20" hidden="1" x14ac:dyDescent="0.25">
      <c r="A1136" s="7">
        <v>1134</v>
      </c>
      <c r="B1136" s="7" t="str">
        <f t="shared" si="102"/>
        <v>99994-0797</v>
      </c>
      <c r="C1136" s="9" t="s">
        <v>1115</v>
      </c>
      <c r="D1136" s="9" t="s">
        <v>2927</v>
      </c>
      <c r="E1136" s="9" t="s">
        <v>252</v>
      </c>
      <c r="F1136" s="55" t="s">
        <v>242</v>
      </c>
      <c r="G1136" s="46">
        <v>3.7864285714285715</v>
      </c>
      <c r="H1136" s="11">
        <v>2</v>
      </c>
      <c r="I1136" s="11">
        <v>2</v>
      </c>
      <c r="J1136" s="11">
        <f>VLOOKUP(B1136,'[1]Jan''24 (3)'!$G$4:$T$2414,14,0)</f>
        <v>7.572857142857143</v>
      </c>
      <c r="K1136" s="11">
        <f t="shared" si="103"/>
        <v>5.572857142857143</v>
      </c>
      <c r="L1136" s="11" t="b">
        <f t="shared" si="104"/>
        <v>0</v>
      </c>
      <c r="M1136" s="11" t="b">
        <f t="shared" si="105"/>
        <v>0</v>
      </c>
      <c r="N1136" s="8">
        <v>45320</v>
      </c>
      <c r="O1136" s="8" t="s">
        <v>3873</v>
      </c>
      <c r="P1136" s="7"/>
      <c r="Q1136" s="7" t="b">
        <f t="shared" si="106"/>
        <v>1</v>
      </c>
      <c r="R1136" s="7"/>
      <c r="S1136" s="11">
        <f t="shared" si="107"/>
        <v>0</v>
      </c>
      <c r="T1136" s="9"/>
    </row>
    <row r="1137" spans="1:20" hidden="1" x14ac:dyDescent="0.25">
      <c r="A1137" s="7">
        <v>1135</v>
      </c>
      <c r="B1137" s="7" t="str">
        <f t="shared" si="102"/>
        <v>11065-0255</v>
      </c>
      <c r="C1137" s="9" t="s">
        <v>1116</v>
      </c>
      <c r="D1137" s="9" t="s">
        <v>2235</v>
      </c>
      <c r="E1137" s="9" t="s">
        <v>252</v>
      </c>
      <c r="F1137" s="7" t="s">
        <v>141</v>
      </c>
      <c r="G1137" s="46">
        <v>6.1428571428571432</v>
      </c>
      <c r="H1137" s="11">
        <v>1</v>
      </c>
      <c r="I1137" s="11">
        <v>1</v>
      </c>
      <c r="J1137" s="11">
        <f>VLOOKUP(B1137,'[1]Jan''24 (3)'!$G$4:$T$2414,14,0)</f>
        <v>6.1428571428571432</v>
      </c>
      <c r="K1137" s="11">
        <f t="shared" si="103"/>
        <v>5.1428571428571432</v>
      </c>
      <c r="L1137" s="11" t="b">
        <f t="shared" si="104"/>
        <v>0</v>
      </c>
      <c r="M1137" s="11" t="b">
        <f t="shared" si="105"/>
        <v>0</v>
      </c>
      <c r="N1137" s="8">
        <v>45316</v>
      </c>
      <c r="O1137" s="8" t="s">
        <v>3873</v>
      </c>
      <c r="P1137" s="7"/>
      <c r="Q1137" s="7" t="b">
        <f t="shared" si="106"/>
        <v>1</v>
      </c>
      <c r="R1137" s="7"/>
      <c r="S1137" s="11">
        <f t="shared" si="107"/>
        <v>0</v>
      </c>
      <c r="T1137" s="9"/>
    </row>
    <row r="1138" spans="1:20" hidden="1" x14ac:dyDescent="0.25">
      <c r="A1138" s="7">
        <v>1136</v>
      </c>
      <c r="B1138" s="7" t="str">
        <f t="shared" si="102"/>
        <v>13031-0865</v>
      </c>
      <c r="C1138" s="9" t="s">
        <v>1117</v>
      </c>
      <c r="D1138" s="9" t="s">
        <v>2928</v>
      </c>
      <c r="E1138" s="9" t="s">
        <v>252</v>
      </c>
      <c r="F1138" s="7" t="s">
        <v>141</v>
      </c>
      <c r="G1138" s="46">
        <v>85.071428571428569</v>
      </c>
      <c r="H1138" s="11">
        <v>1</v>
      </c>
      <c r="I1138" s="11">
        <v>1</v>
      </c>
      <c r="J1138" s="11">
        <f>VLOOKUP(B1138,'[1]Jan''24 (3)'!$G$4:$T$2414,14,0)</f>
        <v>85.071428571428569</v>
      </c>
      <c r="K1138" s="11">
        <f t="shared" si="103"/>
        <v>84.071428571428569</v>
      </c>
      <c r="L1138" s="11" t="b">
        <f t="shared" si="104"/>
        <v>0</v>
      </c>
      <c r="M1138" s="11" t="b">
        <f t="shared" si="105"/>
        <v>0</v>
      </c>
      <c r="N1138" s="8">
        <v>45317</v>
      </c>
      <c r="O1138" s="8" t="s">
        <v>3873</v>
      </c>
      <c r="P1138" s="7"/>
      <c r="Q1138" s="7" t="b">
        <f t="shared" si="106"/>
        <v>1</v>
      </c>
      <c r="R1138" s="7"/>
      <c r="S1138" s="11">
        <f t="shared" si="107"/>
        <v>0</v>
      </c>
      <c r="T1138" s="9"/>
    </row>
    <row r="1139" spans="1:20" hidden="1" x14ac:dyDescent="0.25">
      <c r="A1139" s="7">
        <v>1137</v>
      </c>
      <c r="B1139" s="7" t="str">
        <f t="shared" si="102"/>
        <v>41022-0030</v>
      </c>
      <c r="C1139" s="9" t="s">
        <v>1118</v>
      </c>
      <c r="D1139" s="9" t="s">
        <v>2929</v>
      </c>
      <c r="E1139" s="9" t="s">
        <v>252</v>
      </c>
      <c r="F1139" s="7" t="s">
        <v>141</v>
      </c>
      <c r="G1139" s="46">
        <v>6.2571428571428571</v>
      </c>
      <c r="H1139" s="11">
        <v>2</v>
      </c>
      <c r="I1139" s="11">
        <v>2</v>
      </c>
      <c r="J1139" s="11">
        <f>VLOOKUP(B1139,'[1]Jan''24 (3)'!$G$4:$T$2414,14,0)</f>
        <v>12.514285714285714</v>
      </c>
      <c r="K1139" s="11">
        <f t="shared" si="103"/>
        <v>10.514285714285714</v>
      </c>
      <c r="L1139" s="11" t="b">
        <f t="shared" si="104"/>
        <v>0</v>
      </c>
      <c r="M1139" s="11" t="b">
        <f t="shared" si="105"/>
        <v>0</v>
      </c>
      <c r="N1139" s="8">
        <v>45316</v>
      </c>
      <c r="O1139" s="8" t="s">
        <v>3873</v>
      </c>
      <c r="P1139" s="7"/>
      <c r="Q1139" s="7" t="b">
        <f t="shared" si="106"/>
        <v>1</v>
      </c>
      <c r="R1139" s="7"/>
      <c r="S1139" s="11">
        <f t="shared" si="107"/>
        <v>0</v>
      </c>
      <c r="T1139" s="9"/>
    </row>
    <row r="1140" spans="1:20" hidden="1" x14ac:dyDescent="0.25">
      <c r="A1140" s="7">
        <v>1138</v>
      </c>
      <c r="B1140" s="7" t="str">
        <f t="shared" si="102"/>
        <v>35063-1000</v>
      </c>
      <c r="C1140" s="9" t="s">
        <v>1119</v>
      </c>
      <c r="D1140" s="9" t="s">
        <v>2930</v>
      </c>
      <c r="E1140" s="9" t="s">
        <v>252</v>
      </c>
      <c r="F1140" s="7" t="s">
        <v>141</v>
      </c>
      <c r="G1140" s="46">
        <v>34.628571428571426</v>
      </c>
      <c r="H1140" s="11">
        <v>1</v>
      </c>
      <c r="I1140" s="11">
        <v>1</v>
      </c>
      <c r="J1140" s="11">
        <f>VLOOKUP(B1140,'[1]Jan''24 (3)'!$G$4:$T$2414,14,0)</f>
        <v>34.628571428571426</v>
      </c>
      <c r="K1140" s="11">
        <f t="shared" si="103"/>
        <v>33.628571428571426</v>
      </c>
      <c r="L1140" s="11" t="b">
        <f t="shared" si="104"/>
        <v>0</v>
      </c>
      <c r="M1140" s="11" t="b">
        <f t="shared" si="105"/>
        <v>0</v>
      </c>
      <c r="N1140" s="8">
        <v>45320</v>
      </c>
      <c r="O1140" s="8" t="s">
        <v>3873</v>
      </c>
      <c r="P1140" s="7"/>
      <c r="Q1140" s="7" t="b">
        <f t="shared" si="106"/>
        <v>1</v>
      </c>
      <c r="R1140" s="7"/>
      <c r="S1140" s="11">
        <f t="shared" si="107"/>
        <v>0</v>
      </c>
      <c r="T1140" s="9"/>
    </row>
    <row r="1141" spans="1:20" hidden="1" x14ac:dyDescent="0.25">
      <c r="A1141" s="7">
        <v>1139</v>
      </c>
      <c r="B1141" s="7" t="str">
        <f t="shared" si="102"/>
        <v>27008-0053</v>
      </c>
      <c r="C1141" s="9" t="s">
        <v>1120</v>
      </c>
      <c r="D1141" s="9" t="s">
        <v>2931</v>
      </c>
      <c r="E1141" s="9" t="s">
        <v>252</v>
      </c>
      <c r="F1141" s="7" t="s">
        <v>141</v>
      </c>
      <c r="G1141" s="46">
        <v>1.5714285714285714</v>
      </c>
      <c r="H1141" s="11">
        <v>6</v>
      </c>
      <c r="I1141" s="11">
        <v>6</v>
      </c>
      <c r="J1141" s="11">
        <f>VLOOKUP(B1141,'[1]Jan''24 (3)'!$G$4:$T$2414,14,0)</f>
        <v>9.4285714285714288</v>
      </c>
      <c r="K1141" s="11">
        <f t="shared" si="103"/>
        <v>3.4285714285714288</v>
      </c>
      <c r="L1141" s="11" t="b">
        <f t="shared" si="104"/>
        <v>0</v>
      </c>
      <c r="M1141" s="11" t="b">
        <f t="shared" si="105"/>
        <v>0</v>
      </c>
      <c r="N1141" s="8">
        <v>45316</v>
      </c>
      <c r="O1141" s="8" t="s">
        <v>3873</v>
      </c>
      <c r="P1141" s="7"/>
      <c r="Q1141" s="7" t="b">
        <f t="shared" si="106"/>
        <v>1</v>
      </c>
      <c r="R1141" s="7"/>
      <c r="S1141" s="11">
        <f t="shared" si="107"/>
        <v>0</v>
      </c>
      <c r="T1141" s="9"/>
    </row>
    <row r="1142" spans="1:20" hidden="1" x14ac:dyDescent="0.25">
      <c r="A1142" s="7">
        <v>1140</v>
      </c>
      <c r="B1142" s="7" t="str">
        <f t="shared" si="102"/>
        <v>92043-0026</v>
      </c>
      <c r="C1142" s="9" t="s">
        <v>1121</v>
      </c>
      <c r="D1142" s="9" t="s">
        <v>2932</v>
      </c>
      <c r="E1142" s="9" t="s">
        <v>252</v>
      </c>
      <c r="F1142" s="7" t="s">
        <v>141</v>
      </c>
      <c r="G1142" s="46">
        <v>0.75</v>
      </c>
      <c r="H1142" s="11">
        <v>9</v>
      </c>
      <c r="I1142" s="11">
        <v>9</v>
      </c>
      <c r="J1142" s="11">
        <f>VLOOKUP(B1142,'[1]Jan''24 (3)'!$G$4:$T$2414,14,0)</f>
        <v>6.75</v>
      </c>
      <c r="K1142" s="11">
        <f t="shared" si="103"/>
        <v>-2.25</v>
      </c>
      <c r="L1142" s="11" t="b">
        <f t="shared" si="104"/>
        <v>0</v>
      </c>
      <c r="M1142" s="11" t="b">
        <f t="shared" si="105"/>
        <v>0</v>
      </c>
      <c r="N1142" s="8">
        <v>45316</v>
      </c>
      <c r="O1142" s="8" t="s">
        <v>3873</v>
      </c>
      <c r="P1142" s="7"/>
      <c r="Q1142" s="7" t="b">
        <f t="shared" si="106"/>
        <v>1</v>
      </c>
      <c r="R1142" s="7"/>
      <c r="S1142" s="11">
        <f t="shared" si="107"/>
        <v>0</v>
      </c>
      <c r="T1142" s="9"/>
    </row>
    <row r="1143" spans="1:20" hidden="1" x14ac:dyDescent="0.25">
      <c r="A1143" s="7">
        <v>1141</v>
      </c>
      <c r="B1143" s="7" t="str">
        <f t="shared" si="102"/>
        <v>92043-0200</v>
      </c>
      <c r="C1143" s="9" t="s">
        <v>1122</v>
      </c>
      <c r="D1143" s="9" t="s">
        <v>2933</v>
      </c>
      <c r="E1143" s="9" t="s">
        <v>252</v>
      </c>
      <c r="F1143" s="7" t="s">
        <v>141</v>
      </c>
      <c r="G1143" s="46">
        <v>0.6785714285714286</v>
      </c>
      <c r="H1143" s="11">
        <v>4</v>
      </c>
      <c r="I1143" s="11">
        <v>4</v>
      </c>
      <c r="J1143" s="11">
        <f>VLOOKUP(B1143,'[1]Jan''24 (3)'!$G$4:$T$2414,14,0)</f>
        <v>2.7142857142857144</v>
      </c>
      <c r="K1143" s="11">
        <f t="shared" si="103"/>
        <v>-1.2857142857142856</v>
      </c>
      <c r="L1143" s="11" t="b">
        <f t="shared" si="104"/>
        <v>0</v>
      </c>
      <c r="M1143" s="11" t="b">
        <f t="shared" si="105"/>
        <v>0</v>
      </c>
      <c r="N1143" s="8">
        <v>45316</v>
      </c>
      <c r="O1143" s="8" t="s">
        <v>3873</v>
      </c>
      <c r="P1143" s="7"/>
      <c r="Q1143" s="7" t="b">
        <f t="shared" si="106"/>
        <v>1</v>
      </c>
      <c r="R1143" s="7"/>
      <c r="S1143" s="11">
        <f t="shared" si="107"/>
        <v>0</v>
      </c>
      <c r="T1143" s="9"/>
    </row>
    <row r="1144" spans="1:20" hidden="1" x14ac:dyDescent="0.25">
      <c r="A1144" s="7">
        <v>1142</v>
      </c>
      <c r="B1144" s="7" t="str">
        <f t="shared" si="102"/>
        <v>92081-1612</v>
      </c>
      <c r="C1144" s="9" t="s">
        <v>1123</v>
      </c>
      <c r="D1144" s="9" t="s">
        <v>2934</v>
      </c>
      <c r="E1144" s="9" t="s">
        <v>252</v>
      </c>
      <c r="F1144" s="7" t="s">
        <v>141</v>
      </c>
      <c r="G1144" s="46">
        <v>0.4642857142857143</v>
      </c>
      <c r="H1144" s="11">
        <v>4</v>
      </c>
      <c r="I1144" s="11">
        <v>4</v>
      </c>
      <c r="J1144" s="11">
        <f>VLOOKUP(B1144,'[1]Jan''24 (3)'!$G$4:$T$2414,14,0)</f>
        <v>1.8571428571428572</v>
      </c>
      <c r="K1144" s="11">
        <f t="shared" si="103"/>
        <v>-2.1428571428571428</v>
      </c>
      <c r="L1144" s="11" t="b">
        <f t="shared" si="104"/>
        <v>0</v>
      </c>
      <c r="M1144" s="11" t="b">
        <f t="shared" si="105"/>
        <v>0</v>
      </c>
      <c r="N1144" s="8">
        <v>45316</v>
      </c>
      <c r="O1144" s="8" t="s">
        <v>3873</v>
      </c>
      <c r="P1144" s="7"/>
      <c r="Q1144" s="7" t="b">
        <f t="shared" si="106"/>
        <v>1</v>
      </c>
      <c r="R1144" s="7"/>
      <c r="S1144" s="11">
        <f t="shared" si="107"/>
        <v>0</v>
      </c>
      <c r="T1144" s="9"/>
    </row>
    <row r="1145" spans="1:20" hidden="1" x14ac:dyDescent="0.25">
      <c r="A1145" s="7">
        <v>1143</v>
      </c>
      <c r="B1145" s="7" t="str">
        <f t="shared" si="102"/>
        <v>92152-0658</v>
      </c>
      <c r="C1145" s="9" t="s">
        <v>1124</v>
      </c>
      <c r="D1145" s="9" t="s">
        <v>2935</v>
      </c>
      <c r="E1145" s="9" t="s">
        <v>252</v>
      </c>
      <c r="F1145" s="7" t="s">
        <v>141</v>
      </c>
      <c r="G1145" s="46">
        <v>0.8214285714285714</v>
      </c>
      <c r="H1145" s="11">
        <v>4</v>
      </c>
      <c r="I1145" s="11">
        <v>4</v>
      </c>
      <c r="J1145" s="11">
        <f>VLOOKUP(B1145,'[1]Jan''24 (3)'!$G$4:$T$2414,14,0)</f>
        <v>3.2857142857142856</v>
      </c>
      <c r="K1145" s="11">
        <f t="shared" si="103"/>
        <v>-0.71428571428571441</v>
      </c>
      <c r="L1145" s="11" t="b">
        <f t="shared" si="104"/>
        <v>0</v>
      </c>
      <c r="M1145" s="11" t="b">
        <f t="shared" si="105"/>
        <v>0</v>
      </c>
      <c r="N1145" s="8">
        <v>45316</v>
      </c>
      <c r="O1145" s="8" t="s">
        <v>3873</v>
      </c>
      <c r="P1145" s="7"/>
      <c r="Q1145" s="7" t="b">
        <f t="shared" si="106"/>
        <v>1</v>
      </c>
      <c r="R1145" s="7"/>
      <c r="S1145" s="11">
        <f t="shared" si="107"/>
        <v>0</v>
      </c>
      <c r="T1145" s="9"/>
    </row>
    <row r="1146" spans="1:20" hidden="1" x14ac:dyDescent="0.25">
      <c r="A1146" s="7">
        <v>1144</v>
      </c>
      <c r="B1146" s="7" t="str">
        <f t="shared" si="102"/>
        <v>92200-0783</v>
      </c>
      <c r="C1146" s="9" t="s">
        <v>1125</v>
      </c>
      <c r="D1146" s="9" t="s">
        <v>2877</v>
      </c>
      <c r="E1146" s="9" t="s">
        <v>252</v>
      </c>
      <c r="F1146" s="7" t="s">
        <v>141</v>
      </c>
      <c r="G1146" s="46">
        <v>0.21428571428571427</v>
      </c>
      <c r="H1146" s="11">
        <v>4</v>
      </c>
      <c r="I1146" s="11">
        <v>4</v>
      </c>
      <c r="J1146" s="11">
        <f>VLOOKUP(B1146,'[1]Jan''24 (3)'!$G$4:$T$2414,14,0)</f>
        <v>0.8571428571428571</v>
      </c>
      <c r="K1146" s="11">
        <f t="shared" si="103"/>
        <v>-3.1428571428571428</v>
      </c>
      <c r="L1146" s="11" t="b">
        <f t="shared" si="104"/>
        <v>0</v>
      </c>
      <c r="M1146" s="11" t="b">
        <f t="shared" si="105"/>
        <v>0</v>
      </c>
      <c r="N1146" s="8">
        <v>45316</v>
      </c>
      <c r="O1146" s="8" t="s">
        <v>3873</v>
      </c>
      <c r="P1146" s="7"/>
      <c r="Q1146" s="7" t="b">
        <f t="shared" si="106"/>
        <v>1</v>
      </c>
      <c r="R1146" s="7"/>
      <c r="S1146" s="11">
        <f t="shared" si="107"/>
        <v>0</v>
      </c>
      <c r="T1146" s="9"/>
    </row>
    <row r="1147" spans="1:20" hidden="1" x14ac:dyDescent="0.25">
      <c r="A1147" s="7">
        <v>1145</v>
      </c>
      <c r="B1147" s="7" t="str">
        <f t="shared" si="102"/>
        <v>35004-0318-234</v>
      </c>
      <c r="C1147" s="9" t="s">
        <v>1126</v>
      </c>
      <c r="D1147" s="9" t="s">
        <v>2936</v>
      </c>
      <c r="E1147" s="9" t="s">
        <v>252</v>
      </c>
      <c r="F1147" s="7" t="s">
        <v>141</v>
      </c>
      <c r="G1147" s="46">
        <v>26.035714285714285</v>
      </c>
      <c r="H1147" s="11">
        <v>1</v>
      </c>
      <c r="I1147" s="11">
        <v>1</v>
      </c>
      <c r="J1147" s="11">
        <f>VLOOKUP(B1147,'[1]Jan''24 (3)'!$G$4:$T$2414,14,0)</f>
        <v>26.035714285714285</v>
      </c>
      <c r="K1147" s="11">
        <f t="shared" si="103"/>
        <v>25.035714285714285</v>
      </c>
      <c r="L1147" s="11" t="b">
        <f t="shared" si="104"/>
        <v>0</v>
      </c>
      <c r="M1147" s="11" t="b">
        <f t="shared" si="105"/>
        <v>0</v>
      </c>
      <c r="N1147" s="8">
        <v>45317</v>
      </c>
      <c r="O1147" s="8" t="s">
        <v>3873</v>
      </c>
      <c r="P1147" s="7"/>
      <c r="Q1147" s="7" t="b">
        <f t="shared" si="106"/>
        <v>1</v>
      </c>
      <c r="R1147" s="7"/>
      <c r="S1147" s="11">
        <f t="shared" si="107"/>
        <v>0</v>
      </c>
      <c r="T1147" s="9"/>
    </row>
    <row r="1148" spans="1:20" hidden="1" x14ac:dyDescent="0.25">
      <c r="A1148" s="7">
        <v>1146</v>
      </c>
      <c r="B1148" s="7" t="str">
        <f t="shared" si="102"/>
        <v>56001-0240</v>
      </c>
      <c r="C1148" s="9" t="s">
        <v>1127</v>
      </c>
      <c r="D1148" s="9" t="s">
        <v>2937</v>
      </c>
      <c r="E1148" s="9" t="s">
        <v>252</v>
      </c>
      <c r="F1148" s="7" t="s">
        <v>141</v>
      </c>
      <c r="G1148" s="46">
        <v>14.571428571428571</v>
      </c>
      <c r="H1148" s="11">
        <v>5</v>
      </c>
      <c r="I1148" s="11">
        <f>1+4</f>
        <v>5</v>
      </c>
      <c r="J1148" s="11">
        <f>VLOOKUP(B1148,'[1]Jan''24 (3)'!$G$4:$T$2414,14,0)</f>
        <v>72.857142857142861</v>
      </c>
      <c r="K1148" s="11">
        <f t="shared" si="103"/>
        <v>67.857142857142861</v>
      </c>
      <c r="L1148" s="11" t="b">
        <f t="shared" si="104"/>
        <v>0</v>
      </c>
      <c r="M1148" s="11" t="b">
        <f t="shared" si="105"/>
        <v>0</v>
      </c>
      <c r="N1148" s="8">
        <v>45317</v>
      </c>
      <c r="O1148" s="8" t="s">
        <v>3873</v>
      </c>
      <c r="P1148" s="7"/>
      <c r="Q1148" s="7" t="b">
        <f t="shared" si="106"/>
        <v>1</v>
      </c>
      <c r="R1148" s="7"/>
      <c r="S1148" s="11">
        <f t="shared" si="107"/>
        <v>0</v>
      </c>
      <c r="T1148" s="9"/>
    </row>
    <row r="1149" spans="1:20" hidden="1" x14ac:dyDescent="0.25">
      <c r="A1149" s="7">
        <v>1147</v>
      </c>
      <c r="B1149" s="7" t="str">
        <f t="shared" si="102"/>
        <v>56001-0239</v>
      </c>
      <c r="C1149" s="9" t="s">
        <v>1128</v>
      </c>
      <c r="D1149" s="9" t="s">
        <v>2938</v>
      </c>
      <c r="E1149" s="9" t="s">
        <v>252</v>
      </c>
      <c r="F1149" s="7" t="s">
        <v>141</v>
      </c>
      <c r="G1149" s="46">
        <v>14.571428571428571</v>
      </c>
      <c r="H1149" s="11">
        <v>8</v>
      </c>
      <c r="I1149" s="11">
        <f>1+7</f>
        <v>8</v>
      </c>
      <c r="J1149" s="11">
        <f>VLOOKUP(B1149,'[1]Jan''24 (3)'!$G$4:$T$2414,14,0)</f>
        <v>116.57142857142857</v>
      </c>
      <c r="K1149" s="11">
        <f t="shared" si="103"/>
        <v>108.57142857142857</v>
      </c>
      <c r="L1149" s="11" t="b">
        <f t="shared" si="104"/>
        <v>0</v>
      </c>
      <c r="M1149" s="11" t="b">
        <f t="shared" si="105"/>
        <v>0</v>
      </c>
      <c r="N1149" s="8">
        <v>45317</v>
      </c>
      <c r="O1149" s="8" t="s">
        <v>3873</v>
      </c>
      <c r="P1149" s="7"/>
      <c r="Q1149" s="7" t="b">
        <f t="shared" si="106"/>
        <v>1</v>
      </c>
      <c r="R1149" s="7"/>
      <c r="S1149" s="11">
        <f t="shared" si="107"/>
        <v>0</v>
      </c>
      <c r="T1149" s="9"/>
    </row>
    <row r="1150" spans="1:20" hidden="1" x14ac:dyDescent="0.25">
      <c r="A1150" s="7">
        <v>1148</v>
      </c>
      <c r="B1150" s="7" t="str">
        <f t="shared" si="102"/>
        <v>54017-0306</v>
      </c>
      <c r="C1150" s="9" t="s">
        <v>1129</v>
      </c>
      <c r="D1150" s="9" t="s">
        <v>2939</v>
      </c>
      <c r="E1150" s="9" t="s">
        <v>252</v>
      </c>
      <c r="F1150" s="7" t="s">
        <v>141</v>
      </c>
      <c r="G1150" s="46">
        <v>3.4571428571428573</v>
      </c>
      <c r="H1150" s="11">
        <v>2</v>
      </c>
      <c r="I1150" s="11">
        <v>2</v>
      </c>
      <c r="J1150" s="11">
        <f>VLOOKUP(B1150,'[1]Jan''24 (3)'!$G$4:$T$2414,14,0)</f>
        <v>6.9142857142857146</v>
      </c>
      <c r="K1150" s="11">
        <f t="shared" si="103"/>
        <v>4.9142857142857146</v>
      </c>
      <c r="L1150" s="11" t="b">
        <f t="shared" si="104"/>
        <v>0</v>
      </c>
      <c r="M1150" s="11" t="b">
        <f t="shared" si="105"/>
        <v>0</v>
      </c>
      <c r="N1150" s="8">
        <v>45317</v>
      </c>
      <c r="O1150" s="8" t="s">
        <v>3873</v>
      </c>
      <c r="P1150" s="7"/>
      <c r="Q1150" s="7" t="b">
        <f t="shared" si="106"/>
        <v>1</v>
      </c>
      <c r="R1150" s="7"/>
      <c r="S1150" s="11">
        <f t="shared" si="107"/>
        <v>0</v>
      </c>
      <c r="T1150" s="9"/>
    </row>
    <row r="1151" spans="1:20" hidden="1" x14ac:dyDescent="0.25">
      <c r="A1151" s="7">
        <v>1149</v>
      </c>
      <c r="B1151" s="7" t="str">
        <f t="shared" si="102"/>
        <v>54012-0620</v>
      </c>
      <c r="C1151" s="9" t="s">
        <v>1130</v>
      </c>
      <c r="D1151" s="9" t="s">
        <v>2940</v>
      </c>
      <c r="E1151" s="9" t="s">
        <v>252</v>
      </c>
      <c r="F1151" s="7" t="s">
        <v>141</v>
      </c>
      <c r="G1151" s="46">
        <v>4.2857142857142856</v>
      </c>
      <c r="H1151" s="11">
        <v>2</v>
      </c>
      <c r="I1151" s="11">
        <v>2</v>
      </c>
      <c r="J1151" s="11">
        <f>VLOOKUP(B1151,'[1]Jan''24 (3)'!$G$4:$T$2414,14,0)</f>
        <v>8.5714285714285712</v>
      </c>
      <c r="K1151" s="11">
        <f t="shared" si="103"/>
        <v>6.5714285714285712</v>
      </c>
      <c r="L1151" s="11" t="b">
        <f t="shared" si="104"/>
        <v>0</v>
      </c>
      <c r="M1151" s="11" t="b">
        <f t="shared" si="105"/>
        <v>0</v>
      </c>
      <c r="N1151" s="8">
        <v>45317</v>
      </c>
      <c r="O1151" s="8" t="s">
        <v>3873</v>
      </c>
      <c r="P1151" s="7"/>
      <c r="Q1151" s="7" t="b">
        <f t="shared" si="106"/>
        <v>1</v>
      </c>
      <c r="R1151" s="7"/>
      <c r="S1151" s="11">
        <f t="shared" si="107"/>
        <v>0</v>
      </c>
      <c r="T1151" s="9"/>
    </row>
    <row r="1152" spans="1:20" hidden="1" x14ac:dyDescent="0.25">
      <c r="A1152" s="7">
        <v>1150</v>
      </c>
      <c r="B1152" s="7" t="str">
        <f t="shared" si="102"/>
        <v>54012-0619</v>
      </c>
      <c r="C1152" s="9" t="s">
        <v>1131</v>
      </c>
      <c r="D1152" s="9" t="s">
        <v>2941</v>
      </c>
      <c r="E1152" s="9" t="s">
        <v>252</v>
      </c>
      <c r="F1152" s="7" t="s">
        <v>141</v>
      </c>
      <c r="G1152" s="46">
        <v>5.3142857142857141</v>
      </c>
      <c r="H1152" s="11">
        <v>2</v>
      </c>
      <c r="I1152" s="11">
        <v>2</v>
      </c>
      <c r="J1152" s="11">
        <f>VLOOKUP(B1152,'[1]Jan''24 (3)'!$G$4:$T$2414,14,0)</f>
        <v>10.628571428571428</v>
      </c>
      <c r="K1152" s="11">
        <f t="shared" si="103"/>
        <v>8.6285714285714281</v>
      </c>
      <c r="L1152" s="11" t="b">
        <f t="shared" si="104"/>
        <v>0</v>
      </c>
      <c r="M1152" s="11" t="b">
        <f t="shared" si="105"/>
        <v>0</v>
      </c>
      <c r="N1152" s="8">
        <v>45317</v>
      </c>
      <c r="O1152" s="8" t="s">
        <v>3873</v>
      </c>
      <c r="P1152" s="7"/>
      <c r="Q1152" s="7" t="b">
        <f t="shared" si="106"/>
        <v>1</v>
      </c>
      <c r="R1152" s="7"/>
      <c r="S1152" s="11">
        <f t="shared" si="107"/>
        <v>0</v>
      </c>
      <c r="T1152" s="9"/>
    </row>
    <row r="1153" spans="1:20" hidden="1" x14ac:dyDescent="0.25">
      <c r="A1153" s="7">
        <v>1151</v>
      </c>
      <c r="B1153" s="7" t="str">
        <f t="shared" si="102"/>
        <v>54001-0035L</v>
      </c>
      <c r="C1153" s="9" t="s">
        <v>1132</v>
      </c>
      <c r="D1153" s="9" t="s">
        <v>2942</v>
      </c>
      <c r="E1153" s="9" t="s">
        <v>252</v>
      </c>
      <c r="F1153" s="7" t="s">
        <v>141</v>
      </c>
      <c r="G1153" s="46">
        <v>4.24</v>
      </c>
      <c r="H1153" s="11">
        <v>3</v>
      </c>
      <c r="I1153" s="11">
        <v>3</v>
      </c>
      <c r="J1153" s="11">
        <f>VLOOKUP(B1153,'[1]Jan''24 (3)'!$G$4:$T$2414,14,0)</f>
        <v>12.72</v>
      </c>
      <c r="K1153" s="11">
        <f t="shared" si="103"/>
        <v>9.7200000000000006</v>
      </c>
      <c r="L1153" s="11" t="b">
        <f t="shared" si="104"/>
        <v>0</v>
      </c>
      <c r="M1153" s="11" t="b">
        <f t="shared" si="105"/>
        <v>0</v>
      </c>
      <c r="N1153" s="8">
        <v>45317</v>
      </c>
      <c r="O1153" s="8" t="s">
        <v>3873</v>
      </c>
      <c r="P1153" s="7"/>
      <c r="Q1153" s="7" t="b">
        <f t="shared" si="106"/>
        <v>1</v>
      </c>
      <c r="R1153" s="7"/>
      <c r="S1153" s="11">
        <f t="shared" si="107"/>
        <v>0</v>
      </c>
      <c r="T1153" s="9"/>
    </row>
    <row r="1154" spans="1:20" hidden="1" x14ac:dyDescent="0.25">
      <c r="A1154" s="7">
        <v>1152</v>
      </c>
      <c r="B1154" s="7" t="str">
        <f t="shared" si="102"/>
        <v>11013-1294</v>
      </c>
      <c r="C1154" s="9" t="s">
        <v>1133</v>
      </c>
      <c r="D1154" s="9" t="s">
        <v>2676</v>
      </c>
      <c r="E1154" s="9" t="s">
        <v>252</v>
      </c>
      <c r="F1154" s="7" t="s">
        <v>141</v>
      </c>
      <c r="G1154" s="46">
        <v>1.8285714285714285</v>
      </c>
      <c r="H1154" s="11">
        <v>2</v>
      </c>
      <c r="I1154" s="11">
        <f>1+1</f>
        <v>2</v>
      </c>
      <c r="J1154" s="11">
        <f>VLOOKUP(B1154,'[1]Jan''24 (3)'!$G$4:$T$2414,14,0)</f>
        <v>3.657142857142857</v>
      </c>
      <c r="K1154" s="11">
        <f t="shared" si="103"/>
        <v>1.657142857142857</v>
      </c>
      <c r="L1154" s="11" t="b">
        <f t="shared" si="104"/>
        <v>0</v>
      </c>
      <c r="M1154" s="11" t="b">
        <f t="shared" si="105"/>
        <v>0</v>
      </c>
      <c r="N1154" s="8">
        <v>45324</v>
      </c>
      <c r="O1154" s="8" t="s">
        <v>3873</v>
      </c>
      <c r="P1154" s="7"/>
      <c r="Q1154" s="7" t="b">
        <f t="shared" si="106"/>
        <v>1</v>
      </c>
      <c r="R1154" s="7"/>
      <c r="S1154" s="11">
        <f t="shared" si="107"/>
        <v>0</v>
      </c>
      <c r="T1154" s="9"/>
    </row>
    <row r="1155" spans="1:20" hidden="1" x14ac:dyDescent="0.25">
      <c r="A1155" s="7">
        <v>1153</v>
      </c>
      <c r="B1155" s="7" t="str">
        <f t="shared" si="102"/>
        <v>92070-0023</v>
      </c>
      <c r="C1155" s="9" t="s">
        <v>1134</v>
      </c>
      <c r="D1155" s="9" t="s">
        <v>2943</v>
      </c>
      <c r="E1155" s="9" t="s">
        <v>252</v>
      </c>
      <c r="F1155" s="7" t="s">
        <v>141</v>
      </c>
      <c r="G1155" s="46">
        <v>2.2142857142857144</v>
      </c>
      <c r="H1155" s="11">
        <v>6</v>
      </c>
      <c r="I1155" s="11">
        <v>6</v>
      </c>
      <c r="J1155" s="11">
        <f>VLOOKUP(B1155,'[1]Jan''24 (3)'!$G$4:$T$2414,14,0)</f>
        <v>13.285714285714286</v>
      </c>
      <c r="K1155" s="11">
        <f t="shared" si="103"/>
        <v>7.2857142857142865</v>
      </c>
      <c r="L1155" s="11" t="b">
        <f t="shared" si="104"/>
        <v>0</v>
      </c>
      <c r="M1155" s="11" t="b">
        <f t="shared" si="105"/>
        <v>0</v>
      </c>
      <c r="N1155" s="8">
        <v>45316</v>
      </c>
      <c r="O1155" s="8" t="s">
        <v>3873</v>
      </c>
      <c r="P1155" s="7"/>
      <c r="Q1155" s="7" t="b">
        <f t="shared" si="106"/>
        <v>1</v>
      </c>
      <c r="R1155" s="7"/>
      <c r="S1155" s="11">
        <f t="shared" si="107"/>
        <v>0</v>
      </c>
      <c r="T1155" s="9"/>
    </row>
    <row r="1156" spans="1:20" hidden="1" x14ac:dyDescent="0.25">
      <c r="A1156" s="7">
        <v>1154</v>
      </c>
      <c r="B1156" s="7" t="str">
        <f t="shared" ref="B1156:B1219" si="108">TRIM(C1156)</f>
        <v>92049-0003</v>
      </c>
      <c r="C1156" s="9" t="s">
        <v>1135</v>
      </c>
      <c r="D1156" s="9" t="s">
        <v>2944</v>
      </c>
      <c r="E1156" s="9" t="s">
        <v>252</v>
      </c>
      <c r="F1156" s="7" t="s">
        <v>141</v>
      </c>
      <c r="G1156" s="46">
        <v>5.8928571428571432</v>
      </c>
      <c r="H1156" s="11">
        <v>2</v>
      </c>
      <c r="I1156" s="11">
        <v>2</v>
      </c>
      <c r="J1156" s="11">
        <f>VLOOKUP(B1156,'[1]Jan''24 (3)'!$G$4:$T$2414,14,0)</f>
        <v>11.785714285714286</v>
      </c>
      <c r="K1156" s="11">
        <f t="shared" ref="K1156:K1219" si="109">J1156-I1156</f>
        <v>9.7857142857142865</v>
      </c>
      <c r="L1156" s="11" t="b">
        <f t="shared" ref="L1156:L1219" si="110">J1156=I1156</f>
        <v>0</v>
      </c>
      <c r="M1156" s="11" t="b">
        <f t="shared" ref="M1156:M1219" si="111">I1156=L1156</f>
        <v>0</v>
      </c>
      <c r="N1156" s="8">
        <v>45316</v>
      </c>
      <c r="O1156" s="8" t="s">
        <v>3873</v>
      </c>
      <c r="P1156" s="7"/>
      <c r="Q1156" s="7" t="b">
        <f t="shared" ref="Q1156:Q1219" si="112">H1156=I1156</f>
        <v>1</v>
      </c>
      <c r="R1156" s="7"/>
      <c r="S1156" s="11">
        <f t="shared" ref="S1156:S1219" si="113">H1156-I1156</f>
        <v>0</v>
      </c>
      <c r="T1156" s="9"/>
    </row>
    <row r="1157" spans="1:20" hidden="1" x14ac:dyDescent="0.25">
      <c r="A1157" s="7">
        <v>1155</v>
      </c>
      <c r="B1157" s="7" t="str">
        <f t="shared" si="108"/>
        <v>92047-013</v>
      </c>
      <c r="C1157" s="9" t="s">
        <v>1136</v>
      </c>
      <c r="D1157" s="9" t="s">
        <v>2945</v>
      </c>
      <c r="E1157" s="9" t="s">
        <v>252</v>
      </c>
      <c r="F1157" s="7" t="s">
        <v>141</v>
      </c>
      <c r="G1157" s="46">
        <v>3.6428571428571428</v>
      </c>
      <c r="H1157" s="11">
        <v>2</v>
      </c>
      <c r="I1157" s="11">
        <v>2</v>
      </c>
      <c r="J1157" s="11">
        <f>VLOOKUP(B1157,'[1]Jan''24 (3)'!$G$4:$T$2414,14,0)</f>
        <v>7.2857142857142856</v>
      </c>
      <c r="K1157" s="11">
        <f t="shared" si="109"/>
        <v>5.2857142857142856</v>
      </c>
      <c r="L1157" s="11" t="b">
        <f t="shared" si="110"/>
        <v>0</v>
      </c>
      <c r="M1157" s="11" t="b">
        <f t="shared" si="111"/>
        <v>0</v>
      </c>
      <c r="N1157" s="8">
        <v>45316</v>
      </c>
      <c r="O1157" s="8" t="s">
        <v>3877</v>
      </c>
      <c r="P1157" s="7"/>
      <c r="Q1157" s="7" t="b">
        <f t="shared" si="112"/>
        <v>1</v>
      </c>
      <c r="R1157" s="7"/>
      <c r="S1157" s="11">
        <f t="shared" si="113"/>
        <v>0</v>
      </c>
      <c r="T1157" s="9"/>
    </row>
    <row r="1158" spans="1:20" hidden="1" x14ac:dyDescent="0.25">
      <c r="A1158" s="7">
        <v>1156</v>
      </c>
      <c r="B1158" s="7" t="str">
        <f t="shared" si="108"/>
        <v>46019-0032</v>
      </c>
      <c r="C1158" s="9" t="s">
        <v>1137</v>
      </c>
      <c r="D1158" s="9" t="s">
        <v>2946</v>
      </c>
      <c r="E1158" s="9" t="s">
        <v>252</v>
      </c>
      <c r="F1158" s="7" t="s">
        <v>141</v>
      </c>
      <c r="G1158" s="46">
        <v>2</v>
      </c>
      <c r="H1158" s="11">
        <v>1</v>
      </c>
      <c r="I1158" s="11">
        <v>1</v>
      </c>
      <c r="J1158" s="11">
        <f>VLOOKUP(B1158,'[1]Jan''24 (3)'!$G$4:$T$2414,14,0)</f>
        <v>2</v>
      </c>
      <c r="K1158" s="11">
        <f t="shared" si="109"/>
        <v>1</v>
      </c>
      <c r="L1158" s="11" t="b">
        <f t="shared" si="110"/>
        <v>0</v>
      </c>
      <c r="M1158" s="11" t="b">
        <f t="shared" si="111"/>
        <v>0</v>
      </c>
      <c r="N1158" s="8">
        <v>45316</v>
      </c>
      <c r="O1158" s="8" t="s">
        <v>3873</v>
      </c>
      <c r="P1158" s="7"/>
      <c r="Q1158" s="7" t="b">
        <f t="shared" si="112"/>
        <v>1</v>
      </c>
      <c r="R1158" s="7"/>
      <c r="S1158" s="11">
        <f t="shared" si="113"/>
        <v>0</v>
      </c>
      <c r="T1158" s="9"/>
    </row>
    <row r="1159" spans="1:20" hidden="1" x14ac:dyDescent="0.25">
      <c r="A1159" s="7">
        <v>1157</v>
      </c>
      <c r="B1159" s="7" t="str">
        <f t="shared" si="108"/>
        <v>92047-014</v>
      </c>
      <c r="C1159" s="9" t="s">
        <v>1138</v>
      </c>
      <c r="D1159" s="9" t="s">
        <v>2947</v>
      </c>
      <c r="E1159" s="9" t="s">
        <v>252</v>
      </c>
      <c r="F1159" s="7" t="s">
        <v>141</v>
      </c>
      <c r="G1159" s="46">
        <v>3.6428571428571428</v>
      </c>
      <c r="H1159" s="11">
        <v>2</v>
      </c>
      <c r="I1159" s="11">
        <v>2</v>
      </c>
      <c r="J1159" s="11">
        <f>VLOOKUP(B1159,'[1]Jan''24 (3)'!$G$4:$T$2414,14,0)</f>
        <v>7.2857142857142856</v>
      </c>
      <c r="K1159" s="11">
        <f t="shared" si="109"/>
        <v>5.2857142857142856</v>
      </c>
      <c r="L1159" s="11" t="b">
        <f t="shared" si="110"/>
        <v>0</v>
      </c>
      <c r="M1159" s="11" t="b">
        <f t="shared" si="111"/>
        <v>0</v>
      </c>
      <c r="N1159" s="8">
        <v>45314</v>
      </c>
      <c r="O1159" s="8" t="s">
        <v>3873</v>
      </c>
      <c r="P1159" s="7"/>
      <c r="Q1159" s="7" t="b">
        <f t="shared" si="112"/>
        <v>1</v>
      </c>
      <c r="R1159" s="7"/>
      <c r="S1159" s="11">
        <f t="shared" si="113"/>
        <v>0</v>
      </c>
      <c r="T1159" s="9"/>
    </row>
    <row r="1160" spans="1:20" hidden="1" x14ac:dyDescent="0.25">
      <c r="A1160" s="7">
        <v>1158</v>
      </c>
      <c r="B1160" s="7" t="str">
        <f t="shared" si="108"/>
        <v>92048-009</v>
      </c>
      <c r="C1160" s="9" t="s">
        <v>1139</v>
      </c>
      <c r="D1160" s="9" t="s">
        <v>2948</v>
      </c>
      <c r="E1160" s="9" t="s">
        <v>252</v>
      </c>
      <c r="F1160" s="7" t="s">
        <v>141</v>
      </c>
      <c r="G1160" s="46" t="s">
        <v>3883</v>
      </c>
      <c r="H1160" s="11">
        <v>4</v>
      </c>
      <c r="I1160" s="11">
        <v>4</v>
      </c>
      <c r="J1160" s="11">
        <f>VLOOKUP(B1160,'[1]Jan''24 (3)'!$G$4:$T$2414,14,0)</f>
        <v>16</v>
      </c>
      <c r="K1160" s="11">
        <f t="shared" si="109"/>
        <v>12</v>
      </c>
      <c r="L1160" s="11" t="b">
        <f t="shared" si="110"/>
        <v>0</v>
      </c>
      <c r="M1160" s="11" t="b">
        <f t="shared" si="111"/>
        <v>0</v>
      </c>
      <c r="N1160" s="8">
        <v>45314</v>
      </c>
      <c r="O1160" s="8" t="s">
        <v>3873</v>
      </c>
      <c r="P1160" s="7"/>
      <c r="Q1160" s="7" t="b">
        <f t="shared" si="112"/>
        <v>1</v>
      </c>
      <c r="R1160" s="7"/>
      <c r="S1160" s="11">
        <f t="shared" si="113"/>
        <v>0</v>
      </c>
      <c r="T1160" s="9"/>
    </row>
    <row r="1161" spans="1:20" hidden="1" x14ac:dyDescent="0.25">
      <c r="A1161" s="7">
        <v>1159</v>
      </c>
      <c r="B1161" s="7" t="str">
        <f t="shared" si="108"/>
        <v>46092-1119</v>
      </c>
      <c r="C1161" s="9" t="s">
        <v>1140</v>
      </c>
      <c r="D1161" s="9" t="s">
        <v>2949</v>
      </c>
      <c r="E1161" s="9" t="s">
        <v>252</v>
      </c>
      <c r="F1161" s="7" t="s">
        <v>141</v>
      </c>
      <c r="G1161" s="46">
        <v>2.3571428571428572</v>
      </c>
      <c r="H1161" s="11">
        <v>1</v>
      </c>
      <c r="I1161" s="11">
        <v>1</v>
      </c>
      <c r="J1161" s="11">
        <f>VLOOKUP(B1161,'[1]Jan''24 (3)'!$G$4:$T$2414,14,0)</f>
        <v>2.3571428571428572</v>
      </c>
      <c r="K1161" s="11">
        <f t="shared" si="109"/>
        <v>1.3571428571428572</v>
      </c>
      <c r="L1161" s="11" t="b">
        <f t="shared" si="110"/>
        <v>0</v>
      </c>
      <c r="M1161" s="11" t="b">
        <f t="shared" si="111"/>
        <v>0</v>
      </c>
      <c r="N1161" s="8">
        <v>45314</v>
      </c>
      <c r="O1161" s="8" t="s">
        <v>3873</v>
      </c>
      <c r="P1161" s="7"/>
      <c r="Q1161" s="7" t="b">
        <f t="shared" si="112"/>
        <v>1</v>
      </c>
      <c r="R1161" s="7"/>
      <c r="S1161" s="11">
        <f t="shared" si="113"/>
        <v>0</v>
      </c>
      <c r="T1161" s="9"/>
    </row>
    <row r="1162" spans="1:20" hidden="1" x14ac:dyDescent="0.25">
      <c r="A1162" s="7">
        <v>1160</v>
      </c>
      <c r="B1162" s="7" t="str">
        <f t="shared" si="108"/>
        <v>39058-0008-18R</v>
      </c>
      <c r="C1162" s="9" t="s">
        <v>1141</v>
      </c>
      <c r="D1162" s="9" t="s">
        <v>2950</v>
      </c>
      <c r="E1162" s="9" t="s">
        <v>252</v>
      </c>
      <c r="F1162" s="7" t="s">
        <v>141</v>
      </c>
      <c r="G1162" s="46">
        <v>18.514642857142857</v>
      </c>
      <c r="H1162" s="11">
        <v>1</v>
      </c>
      <c r="I1162" s="11">
        <v>1</v>
      </c>
      <c r="J1162" s="11">
        <f>VLOOKUP(B1162,'[1]Jan''24 (3)'!$G$4:$T$2414,14,0)</f>
        <v>18.514642857142857</v>
      </c>
      <c r="K1162" s="11">
        <f t="shared" si="109"/>
        <v>17.514642857142857</v>
      </c>
      <c r="L1162" s="11" t="b">
        <f t="shared" si="110"/>
        <v>0</v>
      </c>
      <c r="M1162" s="11" t="b">
        <f t="shared" si="111"/>
        <v>0</v>
      </c>
      <c r="N1162" s="8">
        <v>45316</v>
      </c>
      <c r="O1162" s="8" t="s">
        <v>3873</v>
      </c>
      <c r="P1162" s="7"/>
      <c r="Q1162" s="7" t="b">
        <f t="shared" si="112"/>
        <v>1</v>
      </c>
      <c r="R1162" s="7"/>
      <c r="S1162" s="11">
        <f t="shared" si="113"/>
        <v>0</v>
      </c>
      <c r="T1162" s="9"/>
    </row>
    <row r="1163" spans="1:20" hidden="1" x14ac:dyDescent="0.25">
      <c r="A1163" s="7">
        <v>1161</v>
      </c>
      <c r="B1163" s="7" t="str">
        <f t="shared" si="108"/>
        <v>39058-0007-18R</v>
      </c>
      <c r="C1163" s="9" t="s">
        <v>1142</v>
      </c>
      <c r="D1163" s="9" t="s">
        <v>2951</v>
      </c>
      <c r="E1163" s="9" t="s">
        <v>252</v>
      </c>
      <c r="F1163" s="7" t="s">
        <v>141</v>
      </c>
      <c r="G1163" s="46">
        <v>18.514642857142857</v>
      </c>
      <c r="H1163" s="11">
        <v>1</v>
      </c>
      <c r="I1163" s="11">
        <v>1</v>
      </c>
      <c r="J1163" s="11">
        <f>VLOOKUP(B1163,'[1]Jan''24 (3)'!$G$4:$T$2414,14,0)</f>
        <v>18.514642857142857</v>
      </c>
      <c r="K1163" s="11">
        <f t="shared" si="109"/>
        <v>17.514642857142857</v>
      </c>
      <c r="L1163" s="11" t="b">
        <f t="shared" si="110"/>
        <v>0</v>
      </c>
      <c r="M1163" s="11" t="b">
        <f t="shared" si="111"/>
        <v>0</v>
      </c>
      <c r="N1163" s="8">
        <v>45316</v>
      </c>
      <c r="O1163" s="8" t="s">
        <v>3873</v>
      </c>
      <c r="P1163" s="7"/>
      <c r="Q1163" s="7" t="b">
        <f t="shared" si="112"/>
        <v>1</v>
      </c>
      <c r="R1163" s="7"/>
      <c r="S1163" s="11">
        <f t="shared" si="113"/>
        <v>0</v>
      </c>
      <c r="T1163" s="9"/>
    </row>
    <row r="1164" spans="1:20" hidden="1" x14ac:dyDescent="0.25">
      <c r="A1164" s="7">
        <v>1162</v>
      </c>
      <c r="B1164" s="7" t="str">
        <f t="shared" si="108"/>
        <v>41080-0175L</v>
      </c>
      <c r="C1164" s="9" t="s">
        <v>1143</v>
      </c>
      <c r="D1164" s="9" t="s">
        <v>2952</v>
      </c>
      <c r="E1164" s="9" t="s">
        <v>252</v>
      </c>
      <c r="F1164" s="7" t="s">
        <v>141</v>
      </c>
      <c r="G1164" s="46">
        <v>28.114285714285714</v>
      </c>
      <c r="H1164" s="11">
        <v>4</v>
      </c>
      <c r="I1164" s="11">
        <v>4</v>
      </c>
      <c r="J1164" s="11">
        <f>VLOOKUP(B1164,'[1]Jan''24 (3)'!$G$4:$T$2414,14,0)</f>
        <v>112.45714285714286</v>
      </c>
      <c r="K1164" s="11">
        <f t="shared" si="109"/>
        <v>108.45714285714286</v>
      </c>
      <c r="L1164" s="11" t="b">
        <f t="shared" si="110"/>
        <v>0</v>
      </c>
      <c r="M1164" s="11" t="b">
        <f t="shared" si="111"/>
        <v>0</v>
      </c>
      <c r="N1164" s="8">
        <v>45321</v>
      </c>
      <c r="O1164" s="8" t="s">
        <v>3877</v>
      </c>
      <c r="P1164" s="7"/>
      <c r="Q1164" s="7" t="b">
        <f t="shared" si="112"/>
        <v>1</v>
      </c>
      <c r="R1164" s="7"/>
      <c r="S1164" s="11">
        <f t="shared" si="113"/>
        <v>0</v>
      </c>
      <c r="T1164" s="9"/>
    </row>
    <row r="1165" spans="1:20" hidden="1" x14ac:dyDescent="0.25">
      <c r="A1165" s="7">
        <v>1163</v>
      </c>
      <c r="B1165" s="7" t="str">
        <f t="shared" si="108"/>
        <v>41029-0063</v>
      </c>
      <c r="C1165" s="9" t="s">
        <v>1144</v>
      </c>
      <c r="D1165" s="9" t="s">
        <v>2953</v>
      </c>
      <c r="E1165" s="9" t="s">
        <v>252</v>
      </c>
      <c r="F1165" s="7" t="s">
        <v>141</v>
      </c>
      <c r="G1165" s="46">
        <v>0.25</v>
      </c>
      <c r="H1165" s="11">
        <v>53</v>
      </c>
      <c r="I1165" s="11">
        <v>53</v>
      </c>
      <c r="J1165" s="11">
        <f>VLOOKUP(B1165,'[1]Jan''24 (3)'!$G$4:$T$2414,14,0)</f>
        <v>13.25</v>
      </c>
      <c r="K1165" s="11">
        <f t="shared" si="109"/>
        <v>-39.75</v>
      </c>
      <c r="L1165" s="11" t="b">
        <f t="shared" si="110"/>
        <v>0</v>
      </c>
      <c r="M1165" s="11" t="b">
        <f t="shared" si="111"/>
        <v>0</v>
      </c>
      <c r="N1165" s="8">
        <v>45316</v>
      </c>
      <c r="O1165" s="8" t="s">
        <v>3877</v>
      </c>
      <c r="P1165" s="7"/>
      <c r="Q1165" s="7" t="b">
        <f t="shared" si="112"/>
        <v>1</v>
      </c>
      <c r="R1165" s="7"/>
      <c r="S1165" s="11">
        <f t="shared" si="113"/>
        <v>0</v>
      </c>
      <c r="T1165" s="9"/>
    </row>
    <row r="1166" spans="1:20" hidden="1" x14ac:dyDescent="0.25">
      <c r="A1166" s="7">
        <v>1164</v>
      </c>
      <c r="B1166" s="7" t="str">
        <f t="shared" si="108"/>
        <v>43082-0043L</v>
      </c>
      <c r="C1166" s="9" t="s">
        <v>1145</v>
      </c>
      <c r="D1166" s="9" t="s">
        <v>2954</v>
      </c>
      <c r="E1166" s="9" t="s">
        <v>252</v>
      </c>
      <c r="F1166" s="7" t="s">
        <v>141</v>
      </c>
      <c r="G1166" s="46">
        <v>2</v>
      </c>
      <c r="H1166" s="11">
        <f>3-2</f>
        <v>1</v>
      </c>
      <c r="I1166" s="11">
        <f>3-2</f>
        <v>1</v>
      </c>
      <c r="J1166" s="11">
        <f>VLOOKUP(B1166,'[1]Jan''24 (3)'!$G$4:$T$2414,14,0)</f>
        <v>2</v>
      </c>
      <c r="K1166" s="11">
        <f t="shared" si="109"/>
        <v>1</v>
      </c>
      <c r="L1166" s="11" t="b">
        <f t="shared" si="110"/>
        <v>0</v>
      </c>
      <c r="M1166" s="11" t="b">
        <f t="shared" si="111"/>
        <v>0</v>
      </c>
      <c r="N1166" s="8">
        <v>45316</v>
      </c>
      <c r="O1166" s="8" t="s">
        <v>3873</v>
      </c>
      <c r="P1166" s="7"/>
      <c r="Q1166" s="7" t="b">
        <f t="shared" si="112"/>
        <v>1</v>
      </c>
      <c r="R1166" s="7"/>
      <c r="S1166" s="11">
        <f t="shared" si="113"/>
        <v>0</v>
      </c>
      <c r="T1166" s="65" t="s">
        <v>4034</v>
      </c>
    </row>
    <row r="1167" spans="1:20" hidden="1" x14ac:dyDescent="0.25">
      <c r="A1167" s="7">
        <v>1165</v>
      </c>
      <c r="B1167" s="7" t="str">
        <f t="shared" si="108"/>
        <v>44013-0188</v>
      </c>
      <c r="C1167" s="9" t="s">
        <v>1146</v>
      </c>
      <c r="D1167" s="9" t="s">
        <v>2955</v>
      </c>
      <c r="E1167" s="9" t="s">
        <v>252</v>
      </c>
      <c r="F1167" s="7" t="s">
        <v>141</v>
      </c>
      <c r="G1167" s="46">
        <v>43.457142857142856</v>
      </c>
      <c r="H1167" s="11">
        <v>10</v>
      </c>
      <c r="I1167" s="11">
        <v>10</v>
      </c>
      <c r="J1167" s="11">
        <f>VLOOKUP(B1167,'[1]Jan''24 (3)'!$G$4:$T$2414,14,0)</f>
        <v>434.57142857142856</v>
      </c>
      <c r="K1167" s="11">
        <f t="shared" si="109"/>
        <v>424.57142857142856</v>
      </c>
      <c r="L1167" s="11" t="b">
        <f t="shared" si="110"/>
        <v>0</v>
      </c>
      <c r="M1167" s="11" t="b">
        <f t="shared" si="111"/>
        <v>0</v>
      </c>
      <c r="N1167" s="8">
        <v>45314</v>
      </c>
      <c r="O1167" s="8" t="s">
        <v>3877</v>
      </c>
      <c r="P1167" s="7"/>
      <c r="Q1167" s="7" t="b">
        <f t="shared" si="112"/>
        <v>1</v>
      </c>
      <c r="R1167" s="7"/>
      <c r="S1167" s="11">
        <f t="shared" si="113"/>
        <v>0</v>
      </c>
      <c r="T1167" s="9"/>
    </row>
    <row r="1168" spans="1:20" hidden="1" x14ac:dyDescent="0.25">
      <c r="A1168" s="7">
        <v>1166</v>
      </c>
      <c r="B1168" s="7" t="str">
        <f t="shared" si="108"/>
        <v>44026-0162</v>
      </c>
      <c r="C1168" s="9" t="s">
        <v>1147</v>
      </c>
      <c r="D1168" s="9" t="s">
        <v>2956</v>
      </c>
      <c r="E1168" s="9" t="s">
        <v>252</v>
      </c>
      <c r="F1168" s="7" t="s">
        <v>141</v>
      </c>
      <c r="G1168" s="46">
        <v>6.6722857142857146</v>
      </c>
      <c r="H1168" s="11">
        <v>36</v>
      </c>
      <c r="I1168" s="11">
        <v>36</v>
      </c>
      <c r="J1168" s="11">
        <f>VLOOKUP(B1168,'[1]Jan''24 (3)'!$G$4:$T$2414,14,0)</f>
        <v>240.20228571428572</v>
      </c>
      <c r="K1168" s="11">
        <f t="shared" si="109"/>
        <v>204.20228571428572</v>
      </c>
      <c r="L1168" s="11" t="b">
        <f t="shared" si="110"/>
        <v>0</v>
      </c>
      <c r="M1168" s="11" t="b">
        <f t="shared" si="111"/>
        <v>0</v>
      </c>
      <c r="N1168" s="8">
        <v>45314</v>
      </c>
      <c r="O1168" s="8" t="s">
        <v>3873</v>
      </c>
      <c r="P1168" s="7"/>
      <c r="Q1168" s="7" t="b">
        <f t="shared" si="112"/>
        <v>1</v>
      </c>
      <c r="R1168" s="7"/>
      <c r="S1168" s="11">
        <f t="shared" si="113"/>
        <v>0</v>
      </c>
      <c r="T1168" s="9"/>
    </row>
    <row r="1169" spans="1:20" hidden="1" x14ac:dyDescent="0.25">
      <c r="A1169" s="7">
        <v>1167</v>
      </c>
      <c r="B1169" s="7" t="str">
        <f t="shared" si="108"/>
        <v>41080-0116-CM</v>
      </c>
      <c r="C1169" s="9" t="s">
        <v>1148</v>
      </c>
      <c r="D1169" s="9" t="s">
        <v>2957</v>
      </c>
      <c r="E1169" s="9" t="s">
        <v>252</v>
      </c>
      <c r="F1169" s="7" t="s">
        <v>141</v>
      </c>
      <c r="G1169" s="46">
        <v>62.55</v>
      </c>
      <c r="H1169" s="11">
        <v>2</v>
      </c>
      <c r="I1169" s="11">
        <v>2</v>
      </c>
      <c r="J1169" s="11">
        <f>VLOOKUP(B1169,'[1]Jan''24 (3)'!$G$4:$T$2414,14,0)</f>
        <v>125.1</v>
      </c>
      <c r="K1169" s="11">
        <f t="shared" si="109"/>
        <v>123.1</v>
      </c>
      <c r="L1169" s="11" t="b">
        <f t="shared" si="110"/>
        <v>0</v>
      </c>
      <c r="M1169" s="11" t="b">
        <f t="shared" si="111"/>
        <v>0</v>
      </c>
      <c r="N1169" s="8">
        <v>45314</v>
      </c>
      <c r="O1169" s="8" t="s">
        <v>3877</v>
      </c>
      <c r="P1169" s="7"/>
      <c r="Q1169" s="7" t="b">
        <f t="shared" si="112"/>
        <v>1</v>
      </c>
      <c r="R1169" s="7"/>
      <c r="S1169" s="11">
        <f t="shared" si="113"/>
        <v>0</v>
      </c>
      <c r="T1169" s="9"/>
    </row>
    <row r="1170" spans="1:20" hidden="1" x14ac:dyDescent="0.25">
      <c r="A1170" s="7">
        <v>1168</v>
      </c>
      <c r="B1170" s="7" t="str">
        <f t="shared" si="108"/>
        <v>92139-0723</v>
      </c>
      <c r="C1170" s="9" t="s">
        <v>1149</v>
      </c>
      <c r="D1170" s="9" t="s">
        <v>2638</v>
      </c>
      <c r="E1170" s="9" t="s">
        <v>252</v>
      </c>
      <c r="F1170" s="7" t="s">
        <v>141</v>
      </c>
      <c r="G1170" s="46">
        <v>3.59</v>
      </c>
      <c r="H1170" s="11">
        <v>8</v>
      </c>
      <c r="I1170" s="11">
        <f>4+4</f>
        <v>8</v>
      </c>
      <c r="J1170" s="11">
        <f>VLOOKUP(B1170,'[1]Jan''24 (3)'!$G$4:$T$2414,14,0)</f>
        <v>28.72</v>
      </c>
      <c r="K1170" s="11">
        <f t="shared" si="109"/>
        <v>20.72</v>
      </c>
      <c r="L1170" s="11" t="b">
        <f t="shared" si="110"/>
        <v>0</v>
      </c>
      <c r="M1170" s="11" t="b">
        <f t="shared" si="111"/>
        <v>0</v>
      </c>
      <c r="N1170" s="8">
        <v>45314</v>
      </c>
      <c r="O1170" s="8" t="s">
        <v>3873</v>
      </c>
      <c r="P1170" s="7"/>
      <c r="Q1170" s="7" t="b">
        <f t="shared" si="112"/>
        <v>1</v>
      </c>
      <c r="R1170" s="7"/>
      <c r="S1170" s="11">
        <f t="shared" si="113"/>
        <v>0</v>
      </c>
      <c r="T1170" s="9"/>
    </row>
    <row r="1171" spans="1:20" hidden="1" x14ac:dyDescent="0.25">
      <c r="A1171" s="7">
        <v>1169</v>
      </c>
      <c r="B1171" s="7" t="str">
        <f t="shared" si="108"/>
        <v>92049-0734</v>
      </c>
      <c r="C1171" s="9" t="s">
        <v>1150</v>
      </c>
      <c r="D1171" s="9" t="s">
        <v>2958</v>
      </c>
      <c r="E1171" s="9" t="s">
        <v>252</v>
      </c>
      <c r="F1171" s="7" t="s">
        <v>141</v>
      </c>
      <c r="G1171" s="46">
        <v>7.1142857142857139</v>
      </c>
      <c r="H1171" s="11">
        <v>10</v>
      </c>
      <c r="I1171" s="11">
        <v>10</v>
      </c>
      <c r="J1171" s="11">
        <f>VLOOKUP(B1171,'[1]Jan''24 (3)'!$G$4:$T$2414,14,0)</f>
        <v>71.142857142857139</v>
      </c>
      <c r="K1171" s="11">
        <f t="shared" si="109"/>
        <v>61.142857142857139</v>
      </c>
      <c r="L1171" s="11" t="b">
        <f t="shared" si="110"/>
        <v>0</v>
      </c>
      <c r="M1171" s="11" t="b">
        <f t="shared" si="111"/>
        <v>0</v>
      </c>
      <c r="N1171" s="8">
        <v>45314</v>
      </c>
      <c r="O1171" s="8" t="s">
        <v>3877</v>
      </c>
      <c r="P1171" s="7"/>
      <c r="Q1171" s="7" t="b">
        <f t="shared" si="112"/>
        <v>1</v>
      </c>
      <c r="R1171" s="7"/>
      <c r="S1171" s="11">
        <f t="shared" si="113"/>
        <v>0</v>
      </c>
      <c r="T1171" s="9"/>
    </row>
    <row r="1172" spans="1:20" hidden="1" x14ac:dyDescent="0.25">
      <c r="A1172" s="7">
        <v>1170</v>
      </c>
      <c r="B1172" s="7" t="str">
        <f t="shared" si="108"/>
        <v>56054-1088</v>
      </c>
      <c r="C1172" s="9" t="s">
        <v>1151</v>
      </c>
      <c r="D1172" s="9" t="s">
        <v>2959</v>
      </c>
      <c r="E1172" s="9" t="s">
        <v>252</v>
      </c>
      <c r="F1172" s="7" t="s">
        <v>141</v>
      </c>
      <c r="G1172" s="46">
        <v>0.97446428571428589</v>
      </c>
      <c r="H1172" s="11">
        <v>5</v>
      </c>
      <c r="I1172" s="11">
        <v>5</v>
      </c>
      <c r="J1172" s="11">
        <f>VLOOKUP(B1172,'[1]Jan''24 (3)'!$G$4:$T$2414,14,0)</f>
        <v>4.8723214285714294</v>
      </c>
      <c r="K1172" s="11">
        <f t="shared" si="109"/>
        <v>-0.12767857142857064</v>
      </c>
      <c r="L1172" s="11" t="b">
        <f t="shared" si="110"/>
        <v>0</v>
      </c>
      <c r="M1172" s="11" t="b">
        <f t="shared" si="111"/>
        <v>0</v>
      </c>
      <c r="N1172" s="8">
        <v>45316</v>
      </c>
      <c r="O1172" s="8" t="s">
        <v>3873</v>
      </c>
      <c r="P1172" s="7"/>
      <c r="Q1172" s="7" t="b">
        <f t="shared" si="112"/>
        <v>1</v>
      </c>
      <c r="R1172" s="7"/>
      <c r="S1172" s="11">
        <f t="shared" si="113"/>
        <v>0</v>
      </c>
      <c r="T1172" s="9"/>
    </row>
    <row r="1173" spans="1:20" hidden="1" x14ac:dyDescent="0.25">
      <c r="A1173" s="7">
        <v>1171</v>
      </c>
      <c r="B1173" s="7" t="str">
        <f t="shared" si="108"/>
        <v>39154-0318</v>
      </c>
      <c r="C1173" s="9" t="s">
        <v>1152</v>
      </c>
      <c r="D1173" s="9" t="s">
        <v>784</v>
      </c>
      <c r="E1173" s="9" t="s">
        <v>252</v>
      </c>
      <c r="F1173" s="7" t="s">
        <v>141</v>
      </c>
      <c r="G1173" s="46">
        <v>18.170892857142857</v>
      </c>
      <c r="H1173" s="11">
        <v>3</v>
      </c>
      <c r="I1173" s="11">
        <v>3</v>
      </c>
      <c r="J1173" s="11">
        <f>VLOOKUP(B1173,'[1]Jan''24 (3)'!$G$4:$T$2414,14,0)</f>
        <v>54.512678571428566</v>
      </c>
      <c r="K1173" s="11">
        <f t="shared" si="109"/>
        <v>51.512678571428566</v>
      </c>
      <c r="L1173" s="11" t="b">
        <f t="shared" si="110"/>
        <v>0</v>
      </c>
      <c r="M1173" s="11" t="b">
        <f t="shared" si="111"/>
        <v>0</v>
      </c>
      <c r="N1173" s="8">
        <v>45317</v>
      </c>
      <c r="O1173" s="8" t="s">
        <v>3873</v>
      </c>
      <c r="P1173" s="7"/>
      <c r="Q1173" s="7" t="b">
        <f t="shared" si="112"/>
        <v>1</v>
      </c>
      <c r="R1173" s="7"/>
      <c r="S1173" s="11">
        <f t="shared" si="113"/>
        <v>0</v>
      </c>
      <c r="T1173" s="9"/>
    </row>
    <row r="1174" spans="1:20" hidden="1" x14ac:dyDescent="0.25">
      <c r="A1174" s="7">
        <v>1172</v>
      </c>
      <c r="B1174" s="7" t="str">
        <f t="shared" si="108"/>
        <v>44026-0126</v>
      </c>
      <c r="C1174" s="9" t="s">
        <v>1153</v>
      </c>
      <c r="D1174" s="9" t="s">
        <v>2956</v>
      </c>
      <c r="E1174" s="9" t="s">
        <v>252</v>
      </c>
      <c r="F1174" s="7" t="s">
        <v>141</v>
      </c>
      <c r="G1174" s="46">
        <v>4.4642857142857144</v>
      </c>
      <c r="H1174" s="11">
        <v>10</v>
      </c>
      <c r="I1174" s="11">
        <v>10</v>
      </c>
      <c r="J1174" s="11">
        <f>VLOOKUP(B1174,'[1]Jan''24 (3)'!$G$4:$T$2414,14,0)</f>
        <v>44.642857142857146</v>
      </c>
      <c r="K1174" s="11">
        <f t="shared" si="109"/>
        <v>34.642857142857146</v>
      </c>
      <c r="L1174" s="11" t="b">
        <f t="shared" si="110"/>
        <v>0</v>
      </c>
      <c r="M1174" s="11" t="b">
        <f t="shared" si="111"/>
        <v>0</v>
      </c>
      <c r="N1174" s="8">
        <v>45316</v>
      </c>
      <c r="O1174" s="8" t="s">
        <v>3877</v>
      </c>
      <c r="P1174" s="7"/>
      <c r="Q1174" s="7" t="b">
        <f t="shared" si="112"/>
        <v>1</v>
      </c>
      <c r="R1174" s="7"/>
      <c r="S1174" s="11">
        <f t="shared" si="113"/>
        <v>0</v>
      </c>
      <c r="T1174" s="9"/>
    </row>
    <row r="1175" spans="1:20" hidden="1" x14ac:dyDescent="0.25">
      <c r="A1175" s="7">
        <v>1173</v>
      </c>
      <c r="B1175" s="7" t="str">
        <f t="shared" si="108"/>
        <v>45014-0438-37S</v>
      </c>
      <c r="C1175" s="9" t="s">
        <v>1154</v>
      </c>
      <c r="D1175" s="9" t="s">
        <v>2960</v>
      </c>
      <c r="E1175" s="9" t="s">
        <v>252</v>
      </c>
      <c r="F1175" s="7" t="s">
        <v>141</v>
      </c>
      <c r="G1175" s="46">
        <v>218.85321428571427</v>
      </c>
      <c r="H1175" s="11">
        <v>2</v>
      </c>
      <c r="I1175" s="11">
        <v>2</v>
      </c>
      <c r="J1175" s="11">
        <f>VLOOKUP(B1175,'[1]Jan''24 (3)'!$G$4:$T$2414,14,0)</f>
        <v>437.70642857142855</v>
      </c>
      <c r="K1175" s="11">
        <f t="shared" si="109"/>
        <v>435.70642857142855</v>
      </c>
      <c r="L1175" s="11" t="b">
        <f t="shared" si="110"/>
        <v>0</v>
      </c>
      <c r="M1175" s="11" t="b">
        <f t="shared" si="111"/>
        <v>0</v>
      </c>
      <c r="N1175" s="8">
        <v>45316</v>
      </c>
      <c r="O1175" s="8" t="s">
        <v>3877</v>
      </c>
      <c r="P1175" s="7"/>
      <c r="Q1175" s="7" t="b">
        <f t="shared" si="112"/>
        <v>1</v>
      </c>
      <c r="R1175" s="7"/>
      <c r="S1175" s="11">
        <f t="shared" si="113"/>
        <v>0</v>
      </c>
      <c r="T1175" s="9"/>
    </row>
    <row r="1176" spans="1:20" hidden="1" x14ac:dyDescent="0.25">
      <c r="A1176" s="7">
        <v>1174</v>
      </c>
      <c r="B1176" s="7" t="str">
        <f t="shared" si="108"/>
        <v>44013-0201</v>
      </c>
      <c r="C1176" s="9" t="s">
        <v>1155</v>
      </c>
      <c r="D1176" s="9" t="s">
        <v>2955</v>
      </c>
      <c r="E1176" s="9" t="s">
        <v>252</v>
      </c>
      <c r="F1176" s="7" t="s">
        <v>141</v>
      </c>
      <c r="G1176" s="46">
        <v>43.077053571428571</v>
      </c>
      <c r="H1176" s="11">
        <v>10</v>
      </c>
      <c r="I1176" s="11">
        <v>10</v>
      </c>
      <c r="J1176" s="11">
        <f>VLOOKUP(B1176,'[1]Jan''24 (3)'!$G$4:$T$2414,14,0)</f>
        <v>430.7705357142857</v>
      </c>
      <c r="K1176" s="11">
        <f t="shared" si="109"/>
        <v>420.7705357142857</v>
      </c>
      <c r="L1176" s="11" t="b">
        <f t="shared" si="110"/>
        <v>0</v>
      </c>
      <c r="M1176" s="11" t="b">
        <f t="shared" si="111"/>
        <v>0</v>
      </c>
      <c r="N1176" s="8">
        <v>45317</v>
      </c>
      <c r="O1176" s="8" t="s">
        <v>3873</v>
      </c>
      <c r="P1176" s="7"/>
      <c r="Q1176" s="7" t="b">
        <f t="shared" si="112"/>
        <v>1</v>
      </c>
      <c r="R1176" s="7"/>
      <c r="S1176" s="11">
        <f t="shared" si="113"/>
        <v>0</v>
      </c>
      <c r="T1176" s="9"/>
    </row>
    <row r="1177" spans="1:20" hidden="1" x14ac:dyDescent="0.25">
      <c r="A1177" s="7">
        <v>1175</v>
      </c>
      <c r="B1177" s="7" t="str">
        <f t="shared" si="108"/>
        <v>Final tech QR114610 M8</v>
      </c>
      <c r="C1177" s="9" t="s">
        <v>1156</v>
      </c>
      <c r="D1177" s="9" t="s">
        <v>1156</v>
      </c>
      <c r="E1177" s="9" t="s">
        <v>252</v>
      </c>
      <c r="F1177" s="7" t="s">
        <v>242</v>
      </c>
      <c r="G1177" s="46">
        <v>3.2571428571428571</v>
      </c>
      <c r="H1177" s="11">
        <v>1</v>
      </c>
      <c r="I1177" s="11">
        <v>1</v>
      </c>
      <c r="J1177" s="11">
        <f>VLOOKUP(B1177,'[1]Jan''24 (3)'!$G$4:$T$2414,14,0)</f>
        <v>3.2571428571428571</v>
      </c>
      <c r="K1177" s="11">
        <f t="shared" si="109"/>
        <v>2.2571428571428571</v>
      </c>
      <c r="L1177" s="11" t="b">
        <f t="shared" si="110"/>
        <v>0</v>
      </c>
      <c r="M1177" s="11" t="b">
        <f t="shared" si="111"/>
        <v>0</v>
      </c>
      <c r="N1177" s="8">
        <v>45322</v>
      </c>
      <c r="O1177" s="8" t="s">
        <v>3873</v>
      </c>
      <c r="P1177" s="7"/>
      <c r="Q1177" s="7" t="b">
        <f t="shared" si="112"/>
        <v>1</v>
      </c>
      <c r="R1177" s="7"/>
      <c r="S1177" s="11">
        <f t="shared" si="113"/>
        <v>0</v>
      </c>
      <c r="T1177" s="9"/>
    </row>
    <row r="1178" spans="1:20" hidden="1" x14ac:dyDescent="0.25">
      <c r="A1178" s="7">
        <v>1176</v>
      </c>
      <c r="B1178" s="7" t="str">
        <f t="shared" si="108"/>
        <v>16115-1068</v>
      </c>
      <c r="C1178" s="9" t="s">
        <v>1157</v>
      </c>
      <c r="D1178" s="9" t="s">
        <v>2961</v>
      </c>
      <c r="E1178" s="9" t="s">
        <v>252</v>
      </c>
      <c r="F1178" s="7" t="s">
        <v>141</v>
      </c>
      <c r="G1178" s="46">
        <v>1.07</v>
      </c>
      <c r="H1178" s="11">
        <v>1</v>
      </c>
      <c r="I1178" s="11">
        <v>1</v>
      </c>
      <c r="J1178" s="11">
        <f>VLOOKUP(B1178,'[1]Jan''24 (3)'!$G$4:$T$2414,14,0)</f>
        <v>1.07</v>
      </c>
      <c r="K1178" s="11">
        <f t="shared" si="109"/>
        <v>7.0000000000000062E-2</v>
      </c>
      <c r="L1178" s="11" t="b">
        <f t="shared" si="110"/>
        <v>0</v>
      </c>
      <c r="M1178" s="11" t="b">
        <f t="shared" si="111"/>
        <v>0</v>
      </c>
      <c r="N1178" s="8">
        <v>45316</v>
      </c>
      <c r="O1178" s="8" t="s">
        <v>3877</v>
      </c>
      <c r="P1178" s="7"/>
      <c r="Q1178" s="7" t="b">
        <f t="shared" si="112"/>
        <v>1</v>
      </c>
      <c r="R1178" s="7"/>
      <c r="S1178" s="11">
        <f t="shared" si="113"/>
        <v>0</v>
      </c>
      <c r="T1178" s="9"/>
    </row>
    <row r="1179" spans="1:20" hidden="1" x14ac:dyDescent="0.25">
      <c r="A1179" s="7">
        <v>1177</v>
      </c>
      <c r="B1179" s="7" t="str">
        <f t="shared" si="108"/>
        <v>Cap swing silver big (2pcs)</v>
      </c>
      <c r="C1179" s="9" t="s">
        <v>1158</v>
      </c>
      <c r="D1179" s="9" t="s">
        <v>1158</v>
      </c>
      <c r="E1179" s="9" t="s">
        <v>252</v>
      </c>
      <c r="F1179" s="55" t="s">
        <v>242</v>
      </c>
      <c r="G1179" s="46">
        <v>6.1071428571428568</v>
      </c>
      <c r="H1179" s="11">
        <v>1</v>
      </c>
      <c r="I1179" s="11">
        <v>1</v>
      </c>
      <c r="J1179" s="11">
        <f>VLOOKUP(B1179,'[1]Jan''24 (3)'!$G$4:$T$2414,14,0)</f>
        <v>6.1071428571428568</v>
      </c>
      <c r="K1179" s="11">
        <f t="shared" si="109"/>
        <v>5.1071428571428568</v>
      </c>
      <c r="L1179" s="11" t="b">
        <f t="shared" si="110"/>
        <v>0</v>
      </c>
      <c r="M1179" s="11" t="b">
        <f t="shared" si="111"/>
        <v>0</v>
      </c>
      <c r="N1179" s="8">
        <v>45320</v>
      </c>
      <c r="O1179" s="8" t="s">
        <v>3873</v>
      </c>
      <c r="P1179" s="7"/>
      <c r="Q1179" s="7" t="b">
        <f t="shared" si="112"/>
        <v>1</v>
      </c>
      <c r="R1179" s="7"/>
      <c r="S1179" s="11">
        <f t="shared" si="113"/>
        <v>0</v>
      </c>
      <c r="T1179" s="9"/>
    </row>
    <row r="1180" spans="1:20" hidden="1" x14ac:dyDescent="0.25">
      <c r="A1180" s="7">
        <v>1178</v>
      </c>
      <c r="B1180" s="7" t="str">
        <f t="shared" si="108"/>
        <v>Cap swing silver small(2pcs)</v>
      </c>
      <c r="C1180" s="9" t="s">
        <v>1159</v>
      </c>
      <c r="D1180" s="9" t="s">
        <v>1159</v>
      </c>
      <c r="E1180" s="9" t="s">
        <v>252</v>
      </c>
      <c r="F1180" s="55" t="s">
        <v>242</v>
      </c>
      <c r="G1180" s="46">
        <v>6.1071428571428568</v>
      </c>
      <c r="H1180" s="11">
        <v>1</v>
      </c>
      <c r="I1180" s="11">
        <v>1</v>
      </c>
      <c r="J1180" s="11">
        <f>VLOOKUP(B1180,'[1]Jan''24 (3)'!$G$4:$T$2414,14,0)</f>
        <v>6.1071428571428568</v>
      </c>
      <c r="K1180" s="11">
        <f t="shared" si="109"/>
        <v>5.1071428571428568</v>
      </c>
      <c r="L1180" s="11" t="b">
        <f t="shared" si="110"/>
        <v>0</v>
      </c>
      <c r="M1180" s="11" t="b">
        <f t="shared" si="111"/>
        <v>0</v>
      </c>
      <c r="N1180" s="8">
        <v>45320</v>
      </c>
      <c r="O1180" s="8" t="s">
        <v>3873</v>
      </c>
      <c r="P1180" s="7"/>
      <c r="Q1180" s="7" t="b">
        <f t="shared" si="112"/>
        <v>1</v>
      </c>
      <c r="R1180" s="7"/>
      <c r="S1180" s="11">
        <f t="shared" si="113"/>
        <v>0</v>
      </c>
      <c r="T1180" s="9"/>
    </row>
    <row r="1181" spans="1:20" hidden="1" x14ac:dyDescent="0.25">
      <c r="A1181" s="7">
        <v>1179</v>
      </c>
      <c r="B1181" s="7" t="str">
        <f t="shared" si="108"/>
        <v>STK002-GR</v>
      </c>
      <c r="C1181" s="9" t="s">
        <v>1160</v>
      </c>
      <c r="D1181" s="9" t="s">
        <v>1160</v>
      </c>
      <c r="E1181" s="9" t="s">
        <v>252</v>
      </c>
      <c r="F1181" s="7" t="s">
        <v>141</v>
      </c>
      <c r="G1181" s="46">
        <v>2.5</v>
      </c>
      <c r="H1181" s="11">
        <v>3</v>
      </c>
      <c r="I1181" s="11">
        <v>3</v>
      </c>
      <c r="J1181" s="11">
        <f>VLOOKUP(B1181,'[1]Jan''24 (3)'!$G$4:$T$2414,14,0)</f>
        <v>7.5</v>
      </c>
      <c r="K1181" s="11">
        <f t="shared" si="109"/>
        <v>4.5</v>
      </c>
      <c r="L1181" s="11" t="b">
        <f t="shared" si="110"/>
        <v>0</v>
      </c>
      <c r="M1181" s="11" t="b">
        <f t="shared" si="111"/>
        <v>0</v>
      </c>
      <c r="N1181" s="8">
        <v>45316</v>
      </c>
      <c r="O1181" s="8" t="s">
        <v>3877</v>
      </c>
      <c r="P1181" s="7"/>
      <c r="Q1181" s="7" t="b">
        <f t="shared" si="112"/>
        <v>1</v>
      </c>
      <c r="R1181" s="7"/>
      <c r="S1181" s="11">
        <f t="shared" si="113"/>
        <v>0</v>
      </c>
      <c r="T1181" s="9"/>
    </row>
    <row r="1182" spans="1:20" hidden="1" x14ac:dyDescent="0.25">
      <c r="A1182" s="7">
        <v>1180</v>
      </c>
      <c r="B1182" s="7" t="str">
        <f t="shared" si="108"/>
        <v>STK002-RD</v>
      </c>
      <c r="C1182" s="9" t="s">
        <v>1161</v>
      </c>
      <c r="D1182" s="9" t="s">
        <v>1161</v>
      </c>
      <c r="E1182" s="9" t="s">
        <v>252</v>
      </c>
      <c r="F1182" s="7" t="s">
        <v>141</v>
      </c>
      <c r="G1182" s="46">
        <v>2.5</v>
      </c>
      <c r="H1182" s="11">
        <v>3</v>
      </c>
      <c r="I1182" s="11">
        <v>3</v>
      </c>
      <c r="J1182" s="11">
        <f>VLOOKUP(B1182,'[1]Jan''24 (3)'!$G$4:$T$2414,14,0)</f>
        <v>7.5</v>
      </c>
      <c r="K1182" s="11">
        <f t="shared" si="109"/>
        <v>4.5</v>
      </c>
      <c r="L1182" s="11" t="b">
        <f t="shared" si="110"/>
        <v>0</v>
      </c>
      <c r="M1182" s="11" t="b">
        <f t="shared" si="111"/>
        <v>0</v>
      </c>
      <c r="N1182" s="8">
        <v>45316</v>
      </c>
      <c r="O1182" s="8" t="s">
        <v>3877</v>
      </c>
      <c r="P1182" s="7"/>
      <c r="Q1182" s="7" t="b">
        <f t="shared" si="112"/>
        <v>1</v>
      </c>
      <c r="R1182" s="7"/>
      <c r="S1182" s="11">
        <f t="shared" si="113"/>
        <v>0</v>
      </c>
      <c r="T1182" s="9"/>
    </row>
    <row r="1183" spans="1:20" hidden="1" x14ac:dyDescent="0.25">
      <c r="A1183" s="7">
        <v>1181</v>
      </c>
      <c r="B1183" s="7" t="str">
        <f t="shared" si="108"/>
        <v>STK003-BL</v>
      </c>
      <c r="C1183" s="9" t="s">
        <v>1162</v>
      </c>
      <c r="D1183" s="9" t="s">
        <v>1162</v>
      </c>
      <c r="E1183" s="9" t="s">
        <v>252</v>
      </c>
      <c r="F1183" s="7" t="s">
        <v>141</v>
      </c>
      <c r="G1183" s="46">
        <v>2.5</v>
      </c>
      <c r="H1183" s="11">
        <v>2</v>
      </c>
      <c r="I1183" s="11">
        <v>2</v>
      </c>
      <c r="J1183" s="11">
        <f>VLOOKUP(B1183,'[1]Jan''24 (3)'!$G$4:$T$2414,14,0)</f>
        <v>5</v>
      </c>
      <c r="K1183" s="11">
        <f t="shared" si="109"/>
        <v>3</v>
      </c>
      <c r="L1183" s="11" t="b">
        <f t="shared" si="110"/>
        <v>0</v>
      </c>
      <c r="M1183" s="11" t="b">
        <f t="shared" si="111"/>
        <v>0</v>
      </c>
      <c r="N1183" s="8">
        <v>45316</v>
      </c>
      <c r="O1183" s="8" t="s">
        <v>3877</v>
      </c>
      <c r="P1183" s="7"/>
      <c r="Q1183" s="7" t="b">
        <f t="shared" si="112"/>
        <v>1</v>
      </c>
      <c r="R1183" s="7">
        <v>1</v>
      </c>
      <c r="S1183" s="11">
        <f t="shared" si="113"/>
        <v>0</v>
      </c>
      <c r="T1183" s="9" t="s">
        <v>3879</v>
      </c>
    </row>
    <row r="1184" spans="1:20" hidden="1" x14ac:dyDescent="0.25">
      <c r="A1184" s="7">
        <v>1182</v>
      </c>
      <c r="B1184" s="7" t="str">
        <f t="shared" si="108"/>
        <v>Protective tank cover</v>
      </c>
      <c r="C1184" s="9" t="s">
        <v>1163</v>
      </c>
      <c r="D1184" s="9" t="s">
        <v>1163</v>
      </c>
      <c r="E1184" s="9" t="s">
        <v>252</v>
      </c>
      <c r="F1184" s="7" t="s">
        <v>141</v>
      </c>
      <c r="G1184" s="46">
        <v>8.1428571428571423</v>
      </c>
      <c r="H1184" s="11">
        <v>1</v>
      </c>
      <c r="I1184" s="11">
        <v>1</v>
      </c>
      <c r="J1184" s="11">
        <f>VLOOKUP(B1184,'[1]Jan''24 (3)'!$G$4:$T$2414,14,0)</f>
        <v>8.1428571428571423</v>
      </c>
      <c r="K1184" s="11">
        <f t="shared" si="109"/>
        <v>7.1428571428571423</v>
      </c>
      <c r="L1184" s="11" t="b">
        <f t="shared" si="110"/>
        <v>0</v>
      </c>
      <c r="M1184" s="11" t="b">
        <f t="shared" si="111"/>
        <v>0</v>
      </c>
      <c r="N1184" s="8">
        <v>45321</v>
      </c>
      <c r="O1184" s="8" t="s">
        <v>3877</v>
      </c>
      <c r="P1184" s="7"/>
      <c r="Q1184" s="7" t="b">
        <f t="shared" si="112"/>
        <v>1</v>
      </c>
      <c r="R1184" s="7"/>
      <c r="S1184" s="11">
        <f t="shared" si="113"/>
        <v>0</v>
      </c>
      <c r="T1184" s="9"/>
    </row>
    <row r="1185" spans="1:20" hidden="1" x14ac:dyDescent="0.25">
      <c r="A1185" s="7">
        <v>1183</v>
      </c>
      <c r="B1185" s="7" t="str">
        <f t="shared" si="108"/>
        <v>STK002-BL</v>
      </c>
      <c r="C1185" s="9" t="s">
        <v>1164</v>
      </c>
      <c r="D1185" s="9" t="s">
        <v>1164</v>
      </c>
      <c r="E1185" s="9" t="s">
        <v>252</v>
      </c>
      <c r="F1185" s="7" t="s">
        <v>141</v>
      </c>
      <c r="G1185" s="46">
        <v>2.5</v>
      </c>
      <c r="H1185" s="11">
        <v>14</v>
      </c>
      <c r="I1185" s="11">
        <v>14</v>
      </c>
      <c r="J1185" s="11">
        <f>VLOOKUP(B1185,'[1]Jan''24 (3)'!$G$4:$T$2414,14,0)</f>
        <v>35</v>
      </c>
      <c r="K1185" s="11">
        <f t="shared" si="109"/>
        <v>21</v>
      </c>
      <c r="L1185" s="11" t="b">
        <f t="shared" si="110"/>
        <v>0</v>
      </c>
      <c r="M1185" s="11" t="b">
        <f t="shared" si="111"/>
        <v>0</v>
      </c>
      <c r="N1185" s="8">
        <v>45316</v>
      </c>
      <c r="O1185" s="8" t="s">
        <v>3877</v>
      </c>
      <c r="P1185" s="7"/>
      <c r="Q1185" s="7" t="b">
        <f t="shared" si="112"/>
        <v>1</v>
      </c>
      <c r="R1185" s="7"/>
      <c r="S1185" s="11">
        <f t="shared" si="113"/>
        <v>0</v>
      </c>
      <c r="T1185" s="9"/>
    </row>
    <row r="1186" spans="1:20" x14ac:dyDescent="0.25">
      <c r="A1186" s="7">
        <v>1184</v>
      </c>
      <c r="B1186" s="7" t="str">
        <f t="shared" si="108"/>
        <v>A0009-0022-L</v>
      </c>
      <c r="C1186" s="9" t="s">
        <v>1165</v>
      </c>
      <c r="D1186" s="202" t="s">
        <v>2962</v>
      </c>
      <c r="E1186" s="9" t="s">
        <v>252</v>
      </c>
      <c r="F1186" s="7" t="s">
        <v>141</v>
      </c>
      <c r="G1186" s="46">
        <v>187.63</v>
      </c>
      <c r="H1186" s="11">
        <v>1</v>
      </c>
      <c r="I1186" s="53">
        <f>9+2</f>
        <v>11</v>
      </c>
      <c r="J1186" s="11">
        <f>VLOOKUP(B1186,'[1]Jan''24 (3)'!$G$4:$T$2414,14,0)</f>
        <v>2063.9299999999998</v>
      </c>
      <c r="K1186" s="11">
        <f t="shared" si="109"/>
        <v>2052.9299999999998</v>
      </c>
      <c r="L1186" s="11" t="b">
        <f t="shared" si="110"/>
        <v>0</v>
      </c>
      <c r="M1186" s="11" t="b">
        <f t="shared" si="111"/>
        <v>0</v>
      </c>
      <c r="N1186" s="8">
        <v>45318</v>
      </c>
      <c r="O1186" s="8" t="s">
        <v>3877</v>
      </c>
      <c r="P1186" s="7"/>
      <c r="Q1186" s="7" t="b">
        <f t="shared" si="112"/>
        <v>0</v>
      </c>
      <c r="R1186" s="7"/>
      <c r="S1186" s="69">
        <f t="shared" si="113"/>
        <v>-10</v>
      </c>
      <c r="T1186" s="9" t="s">
        <v>3940</v>
      </c>
    </row>
    <row r="1187" spans="1:20" x14ac:dyDescent="0.25">
      <c r="A1187" s="7">
        <v>1185</v>
      </c>
      <c r="B1187" s="7" t="str">
        <f t="shared" si="108"/>
        <v>N1203 -Z922-LL</v>
      </c>
      <c r="C1187" s="9" t="s">
        <v>1166</v>
      </c>
      <c r="D1187" s="202" t="s">
        <v>2963</v>
      </c>
      <c r="E1187" s="9" t="s">
        <v>252</v>
      </c>
      <c r="F1187" s="7" t="s">
        <v>141</v>
      </c>
      <c r="G1187" s="46">
        <v>187.63</v>
      </c>
      <c r="H1187" s="11">
        <v>4</v>
      </c>
      <c r="I1187" s="53">
        <f>6+3</f>
        <v>9</v>
      </c>
      <c r="J1187" s="11">
        <f>VLOOKUP(B1187,'[1]Jan''24 (3)'!$G$4:$T$2414,14,0)</f>
        <v>1688.67</v>
      </c>
      <c r="K1187" s="11">
        <f t="shared" si="109"/>
        <v>1679.67</v>
      </c>
      <c r="L1187" s="11" t="b">
        <f t="shared" si="110"/>
        <v>0</v>
      </c>
      <c r="M1187" s="11" t="b">
        <f t="shared" si="111"/>
        <v>0</v>
      </c>
      <c r="N1187" s="8">
        <v>45318</v>
      </c>
      <c r="O1187" s="8" t="s">
        <v>3877</v>
      </c>
      <c r="P1187" s="7"/>
      <c r="Q1187" s="7" t="b">
        <f t="shared" si="112"/>
        <v>0</v>
      </c>
      <c r="R1187" s="7"/>
      <c r="S1187" s="11">
        <f t="shared" si="113"/>
        <v>-5</v>
      </c>
      <c r="T1187" s="9"/>
    </row>
    <row r="1188" spans="1:20" x14ac:dyDescent="0.25">
      <c r="A1188" s="7">
        <v>1186</v>
      </c>
      <c r="B1188" s="7" t="str">
        <f t="shared" si="108"/>
        <v>N1203 -Z922-3L</v>
      </c>
      <c r="C1188" s="9" t="s">
        <v>1167</v>
      </c>
      <c r="D1188" s="202" t="s">
        <v>2963</v>
      </c>
      <c r="E1188" s="9" t="s">
        <v>252</v>
      </c>
      <c r="F1188" s="7" t="s">
        <v>141</v>
      </c>
      <c r="G1188" s="46">
        <v>187.63</v>
      </c>
      <c r="H1188" s="11">
        <v>2</v>
      </c>
      <c r="I1188" s="53">
        <f>2+2</f>
        <v>4</v>
      </c>
      <c r="J1188" s="11">
        <f>VLOOKUP(B1188,'[1]Jan''24 (3)'!$G$4:$T$2414,14,0)</f>
        <v>750.52</v>
      </c>
      <c r="K1188" s="11">
        <f t="shared" si="109"/>
        <v>746.52</v>
      </c>
      <c r="L1188" s="11" t="b">
        <f t="shared" si="110"/>
        <v>0</v>
      </c>
      <c r="M1188" s="11" t="b">
        <f t="shared" si="111"/>
        <v>0</v>
      </c>
      <c r="N1188" s="8">
        <v>45318</v>
      </c>
      <c r="O1188" s="8" t="s">
        <v>3877</v>
      </c>
      <c r="P1188" s="7"/>
      <c r="Q1188" s="7" t="b">
        <f t="shared" si="112"/>
        <v>0</v>
      </c>
      <c r="R1188" s="7"/>
      <c r="S1188" s="11">
        <f t="shared" si="113"/>
        <v>-2</v>
      </c>
      <c r="T1188" s="9"/>
    </row>
    <row r="1189" spans="1:20" x14ac:dyDescent="0.25">
      <c r="A1189" s="7">
        <v>1187</v>
      </c>
      <c r="B1189" s="7" t="str">
        <f t="shared" si="108"/>
        <v>N1203 -Z922-M</v>
      </c>
      <c r="C1189" s="9" t="s">
        <v>1168</v>
      </c>
      <c r="D1189" s="202" t="s">
        <v>2963</v>
      </c>
      <c r="E1189" s="9" t="s">
        <v>252</v>
      </c>
      <c r="F1189" s="7" t="s">
        <v>141</v>
      </c>
      <c r="G1189" s="46">
        <v>187.63</v>
      </c>
      <c r="H1189" s="11">
        <v>2</v>
      </c>
      <c r="I1189" s="53">
        <f>7+3</f>
        <v>10</v>
      </c>
      <c r="J1189" s="11">
        <f>VLOOKUP(B1189,'[1]Jan''24 (3)'!$G$4:$T$2414,14,0)</f>
        <v>1876.3</v>
      </c>
      <c r="K1189" s="11">
        <f t="shared" si="109"/>
        <v>1866.3</v>
      </c>
      <c r="L1189" s="11" t="b">
        <f t="shared" si="110"/>
        <v>0</v>
      </c>
      <c r="M1189" s="11" t="b">
        <f t="shared" si="111"/>
        <v>0</v>
      </c>
      <c r="N1189" s="8">
        <v>45318</v>
      </c>
      <c r="O1189" s="8" t="s">
        <v>3877</v>
      </c>
      <c r="P1189" s="7"/>
      <c r="Q1189" s="7" t="b">
        <f t="shared" si="112"/>
        <v>0</v>
      </c>
      <c r="R1189" s="7"/>
      <c r="S1189" s="69">
        <f t="shared" si="113"/>
        <v>-8</v>
      </c>
      <c r="T1189" s="9" t="s">
        <v>3941</v>
      </c>
    </row>
    <row r="1190" spans="1:20" hidden="1" x14ac:dyDescent="0.25">
      <c r="A1190" s="7">
        <v>1188</v>
      </c>
      <c r="B1190" s="7" t="str">
        <f t="shared" si="108"/>
        <v>IC-0056</v>
      </c>
      <c r="C1190" s="9" t="s">
        <v>1169</v>
      </c>
      <c r="D1190" s="9" t="s">
        <v>2964</v>
      </c>
      <c r="E1190" s="9" t="s">
        <v>252</v>
      </c>
      <c r="F1190" s="7" t="s">
        <v>141</v>
      </c>
      <c r="G1190" s="46">
        <v>45.928571428571431</v>
      </c>
      <c r="H1190" s="11">
        <v>1</v>
      </c>
      <c r="I1190" s="11">
        <v>1</v>
      </c>
      <c r="J1190" s="11">
        <f>VLOOKUP(B1190,'[1]Jan''24 (3)'!$G$4:$T$2414,14,0)</f>
        <v>45.928571428571431</v>
      </c>
      <c r="K1190" s="11">
        <f t="shared" si="109"/>
        <v>44.928571428571431</v>
      </c>
      <c r="L1190" s="11" t="b">
        <f t="shared" si="110"/>
        <v>0</v>
      </c>
      <c r="M1190" s="11" t="b">
        <f t="shared" si="111"/>
        <v>0</v>
      </c>
      <c r="N1190" s="8">
        <v>45322</v>
      </c>
      <c r="O1190" s="8" t="s">
        <v>3873</v>
      </c>
      <c r="P1190" s="7"/>
      <c r="Q1190" s="7" t="b">
        <f t="shared" si="112"/>
        <v>1</v>
      </c>
      <c r="R1190" s="7"/>
      <c r="S1190" s="11">
        <f t="shared" si="113"/>
        <v>0</v>
      </c>
      <c r="T1190" s="9"/>
    </row>
    <row r="1191" spans="1:20" hidden="1" x14ac:dyDescent="0.25">
      <c r="A1191" s="7">
        <v>1189</v>
      </c>
      <c r="B1191" s="7" t="str">
        <f t="shared" si="108"/>
        <v>31T-15T</v>
      </c>
      <c r="C1191" s="9" t="s">
        <v>1170</v>
      </c>
      <c r="D1191" s="9" t="s">
        <v>2965</v>
      </c>
      <c r="E1191" s="9" t="s">
        <v>252</v>
      </c>
      <c r="F1191" s="7" t="s">
        <v>141</v>
      </c>
      <c r="G1191" s="46">
        <v>17.899999999999999</v>
      </c>
      <c r="H1191" s="11">
        <v>5</v>
      </c>
      <c r="I1191" s="11">
        <v>5</v>
      </c>
      <c r="J1191" s="11">
        <f>VLOOKUP(B1191,'[1]Jan''24 (3)'!$G$4:$T$2414,14,0)</f>
        <v>89.5</v>
      </c>
      <c r="K1191" s="11">
        <f t="shared" si="109"/>
        <v>84.5</v>
      </c>
      <c r="L1191" s="11" t="b">
        <f t="shared" si="110"/>
        <v>0</v>
      </c>
      <c r="M1191" s="11" t="b">
        <f t="shared" si="111"/>
        <v>0</v>
      </c>
      <c r="N1191" s="8">
        <v>45317</v>
      </c>
      <c r="O1191" s="8" t="s">
        <v>3873</v>
      </c>
      <c r="P1191" s="7"/>
      <c r="Q1191" s="7" t="b">
        <f t="shared" si="112"/>
        <v>1</v>
      </c>
      <c r="R1191" s="7"/>
      <c r="S1191" s="11">
        <f t="shared" si="113"/>
        <v>0</v>
      </c>
      <c r="T1191" s="9"/>
    </row>
    <row r="1192" spans="1:20" hidden="1" x14ac:dyDescent="0.25">
      <c r="A1192" s="7">
        <v>1190</v>
      </c>
      <c r="B1192" s="7" t="str">
        <f t="shared" si="108"/>
        <v>43082-0010L</v>
      </c>
      <c r="C1192" s="9" t="s">
        <v>1171</v>
      </c>
      <c r="D1192" s="9" t="s">
        <v>2966</v>
      </c>
      <c r="E1192" s="9" t="s">
        <v>252</v>
      </c>
      <c r="F1192" s="7" t="s">
        <v>141</v>
      </c>
      <c r="G1192" s="46">
        <v>17</v>
      </c>
      <c r="H1192" s="11">
        <v>1</v>
      </c>
      <c r="I1192" s="11">
        <v>1</v>
      </c>
      <c r="J1192" s="11">
        <f>VLOOKUP(B1192,'[1]Jan''24 (3)'!$G$4:$T$2414,14,0)</f>
        <v>17</v>
      </c>
      <c r="K1192" s="11">
        <f t="shared" si="109"/>
        <v>16</v>
      </c>
      <c r="L1192" s="11" t="b">
        <f t="shared" si="110"/>
        <v>0</v>
      </c>
      <c r="M1192" s="11" t="b">
        <f t="shared" si="111"/>
        <v>0</v>
      </c>
      <c r="N1192" s="8">
        <v>45314</v>
      </c>
      <c r="O1192" s="8" t="s">
        <v>3873</v>
      </c>
      <c r="P1192" s="7"/>
      <c r="Q1192" s="7" t="b">
        <f t="shared" si="112"/>
        <v>1</v>
      </c>
      <c r="R1192" s="7"/>
      <c r="S1192" s="11">
        <f t="shared" si="113"/>
        <v>0</v>
      </c>
      <c r="T1192" s="9"/>
    </row>
    <row r="1193" spans="1:20" hidden="1" x14ac:dyDescent="0.25">
      <c r="A1193" s="7">
        <v>1191</v>
      </c>
      <c r="B1193" s="7" t="str">
        <f t="shared" si="108"/>
        <v>43082-0009L</v>
      </c>
      <c r="C1193" s="9" t="s">
        <v>1172</v>
      </c>
      <c r="D1193" s="9" t="s">
        <v>2967</v>
      </c>
      <c r="E1193" s="9" t="s">
        <v>252</v>
      </c>
      <c r="F1193" s="7" t="s">
        <v>141</v>
      </c>
      <c r="G1193" s="46">
        <v>17</v>
      </c>
      <c r="H1193" s="11">
        <v>1</v>
      </c>
      <c r="I1193" s="11">
        <v>1</v>
      </c>
      <c r="J1193" s="11">
        <f>VLOOKUP(B1193,'[1]Jan''24 (3)'!$G$4:$T$2414,14,0)</f>
        <v>17</v>
      </c>
      <c r="K1193" s="11">
        <f t="shared" si="109"/>
        <v>16</v>
      </c>
      <c r="L1193" s="11" t="b">
        <f t="shared" si="110"/>
        <v>0</v>
      </c>
      <c r="M1193" s="11" t="b">
        <f t="shared" si="111"/>
        <v>0</v>
      </c>
      <c r="N1193" s="8">
        <v>45314</v>
      </c>
      <c r="O1193" s="8" t="s">
        <v>3873</v>
      </c>
      <c r="P1193" s="7"/>
      <c r="Q1193" s="7" t="b">
        <f t="shared" si="112"/>
        <v>1</v>
      </c>
      <c r="R1193" s="7"/>
      <c r="S1193" s="11">
        <f t="shared" si="113"/>
        <v>0</v>
      </c>
      <c r="T1193" s="9"/>
    </row>
    <row r="1194" spans="1:20" hidden="1" x14ac:dyDescent="0.25">
      <c r="A1194" s="7">
        <v>1192</v>
      </c>
      <c r="B1194" s="7" t="str">
        <f t="shared" si="108"/>
        <v>43082-0096L</v>
      </c>
      <c r="C1194" s="9" t="s">
        <v>1173</v>
      </c>
      <c r="D1194" s="9" t="s">
        <v>2968</v>
      </c>
      <c r="E1194" s="9" t="s">
        <v>252</v>
      </c>
      <c r="F1194" s="55" t="s">
        <v>242</v>
      </c>
      <c r="G1194" s="46">
        <v>1.8666666666666667</v>
      </c>
      <c r="H1194" s="11">
        <f>11-1</f>
        <v>10</v>
      </c>
      <c r="I1194" s="11">
        <v>10</v>
      </c>
      <c r="J1194" s="11">
        <f>VLOOKUP(B1194,'[1]Jan''24 (3)'!$G$4:$T$2414,14,0)</f>
        <v>18.666666666666668</v>
      </c>
      <c r="K1194" s="11">
        <f t="shared" si="109"/>
        <v>8.6666666666666679</v>
      </c>
      <c r="L1194" s="11" t="b">
        <f t="shared" si="110"/>
        <v>0</v>
      </c>
      <c r="M1194" s="11" t="b">
        <f t="shared" si="111"/>
        <v>0</v>
      </c>
      <c r="N1194" s="8">
        <v>45318</v>
      </c>
      <c r="O1194" s="8" t="s">
        <v>3877</v>
      </c>
      <c r="P1194" s="7"/>
      <c r="Q1194" s="7" t="b">
        <f t="shared" si="112"/>
        <v>1</v>
      </c>
      <c r="R1194" s="7"/>
      <c r="S1194" s="11">
        <f t="shared" si="113"/>
        <v>0</v>
      </c>
      <c r="T1194" s="9" t="s">
        <v>4124</v>
      </c>
    </row>
    <row r="1195" spans="1:20" hidden="1" x14ac:dyDescent="0.25">
      <c r="A1195" s="7">
        <v>1193</v>
      </c>
      <c r="B1195" s="7" t="str">
        <f t="shared" si="108"/>
        <v>428H-126L</v>
      </c>
      <c r="C1195" s="9" t="s">
        <v>250</v>
      </c>
      <c r="D1195" s="9" t="s">
        <v>251</v>
      </c>
      <c r="E1195" s="9" t="s">
        <v>252</v>
      </c>
      <c r="F1195" s="55" t="s">
        <v>242</v>
      </c>
      <c r="G1195" s="46">
        <v>25</v>
      </c>
      <c r="H1195" s="11">
        <v>4</v>
      </c>
      <c r="I1195" s="53">
        <f>4+2</f>
        <v>6</v>
      </c>
      <c r="J1195" s="11">
        <f>VLOOKUP(B1195,'[1]Jan''24 (3)'!$G$4:$T$2414,14,0)</f>
        <v>150</v>
      </c>
      <c r="K1195" s="11">
        <f t="shared" si="109"/>
        <v>144</v>
      </c>
      <c r="L1195" s="11" t="b">
        <f t="shared" si="110"/>
        <v>0</v>
      </c>
      <c r="M1195" s="11" t="b">
        <f t="shared" si="111"/>
        <v>0</v>
      </c>
      <c r="N1195" s="8">
        <v>45317</v>
      </c>
      <c r="O1195" s="8" t="s">
        <v>3873</v>
      </c>
      <c r="P1195" s="7"/>
      <c r="Q1195" s="7" t="b">
        <f t="shared" si="112"/>
        <v>0</v>
      </c>
      <c r="R1195" s="7"/>
      <c r="S1195" s="11">
        <f t="shared" si="113"/>
        <v>-2</v>
      </c>
      <c r="T1195" s="9"/>
    </row>
    <row r="1196" spans="1:20" hidden="1" x14ac:dyDescent="0.25">
      <c r="A1196" s="7">
        <v>1194</v>
      </c>
      <c r="B1196" s="7" t="str">
        <f t="shared" si="108"/>
        <v>4621-625-ZOL</v>
      </c>
      <c r="C1196" s="9" t="s">
        <v>1174</v>
      </c>
      <c r="D1196" s="9" t="s">
        <v>2969</v>
      </c>
      <c r="E1196" s="9" t="s">
        <v>252</v>
      </c>
      <c r="F1196" s="7" t="s">
        <v>141</v>
      </c>
      <c r="G1196" s="46">
        <v>6.75</v>
      </c>
      <c r="H1196" s="11">
        <v>9</v>
      </c>
      <c r="I1196" s="11">
        <f>3+6</f>
        <v>9</v>
      </c>
      <c r="J1196" s="11">
        <f>VLOOKUP(B1196,'[1]Jan''24 (3)'!$G$4:$T$2414,14,0)</f>
        <v>60.75</v>
      </c>
      <c r="K1196" s="11">
        <f t="shared" si="109"/>
        <v>51.75</v>
      </c>
      <c r="L1196" s="11" t="b">
        <f t="shared" si="110"/>
        <v>0</v>
      </c>
      <c r="M1196" s="11" t="b">
        <f t="shared" si="111"/>
        <v>0</v>
      </c>
      <c r="N1196" s="8">
        <v>45316</v>
      </c>
      <c r="O1196" s="8" t="s">
        <v>3877</v>
      </c>
      <c r="P1196" s="7"/>
      <c r="Q1196" s="7" t="b">
        <f t="shared" si="112"/>
        <v>1</v>
      </c>
      <c r="R1196" s="7"/>
      <c r="S1196" s="11">
        <f t="shared" si="113"/>
        <v>0</v>
      </c>
      <c r="T1196" s="9"/>
    </row>
    <row r="1197" spans="1:20" hidden="1" x14ac:dyDescent="0.25">
      <c r="A1197" s="7">
        <v>1195</v>
      </c>
      <c r="B1197" s="7" t="str">
        <f t="shared" si="108"/>
        <v>TS-660-59N</v>
      </c>
      <c r="C1197" s="9" t="s">
        <v>1175</v>
      </c>
      <c r="D1197" s="9" t="s">
        <v>1175</v>
      </c>
      <c r="E1197" s="9" t="s">
        <v>252</v>
      </c>
      <c r="F1197" s="7" t="s">
        <v>141</v>
      </c>
      <c r="G1197" s="46">
        <v>21.5</v>
      </c>
      <c r="H1197" s="11">
        <v>4</v>
      </c>
      <c r="I1197" s="11">
        <f>2+1+1</f>
        <v>4</v>
      </c>
      <c r="J1197" s="11">
        <f>VLOOKUP(B1197,'[1]Jan''24 (3)'!$G$4:$T$2414,14,0)</f>
        <v>86</v>
      </c>
      <c r="K1197" s="11">
        <f t="shared" si="109"/>
        <v>82</v>
      </c>
      <c r="L1197" s="11" t="b">
        <f t="shared" si="110"/>
        <v>0</v>
      </c>
      <c r="M1197" s="11" t="b">
        <f t="shared" si="111"/>
        <v>0</v>
      </c>
      <c r="N1197" s="8">
        <v>45310</v>
      </c>
      <c r="O1197" s="8" t="s">
        <v>3877</v>
      </c>
      <c r="P1197" s="7"/>
      <c r="Q1197" s="7" t="b">
        <f t="shared" si="112"/>
        <v>1</v>
      </c>
      <c r="R1197" s="7"/>
      <c r="S1197" s="11">
        <f t="shared" si="113"/>
        <v>0</v>
      </c>
      <c r="T1197" s="9"/>
    </row>
    <row r="1198" spans="1:20" hidden="1" x14ac:dyDescent="0.25">
      <c r="A1198" s="7">
        <v>1196</v>
      </c>
      <c r="B1198" s="7" t="str">
        <f t="shared" si="108"/>
        <v>13042-0032</v>
      </c>
      <c r="C1198" s="9" t="s">
        <v>1176</v>
      </c>
      <c r="D1198" s="9" t="s">
        <v>2970</v>
      </c>
      <c r="E1198" s="9" t="s">
        <v>252</v>
      </c>
      <c r="F1198" s="7" t="s">
        <v>141</v>
      </c>
      <c r="G1198" s="46">
        <v>4.9285714285714288</v>
      </c>
      <c r="H1198" s="11">
        <v>10</v>
      </c>
      <c r="I1198" s="11">
        <v>10</v>
      </c>
      <c r="J1198" s="11">
        <f>VLOOKUP(B1198,'[1]Jan''24 (3)'!$G$4:$T$2414,14,0)</f>
        <v>49.285714285714292</v>
      </c>
      <c r="K1198" s="11">
        <f t="shared" si="109"/>
        <v>39.285714285714292</v>
      </c>
      <c r="L1198" s="11" t="b">
        <f t="shared" si="110"/>
        <v>0</v>
      </c>
      <c r="M1198" s="11" t="b">
        <f t="shared" si="111"/>
        <v>0</v>
      </c>
      <c r="N1198" s="8">
        <v>45314</v>
      </c>
      <c r="O1198" s="8" t="s">
        <v>3877</v>
      </c>
      <c r="P1198" s="7"/>
      <c r="Q1198" s="7" t="b">
        <f t="shared" si="112"/>
        <v>1</v>
      </c>
      <c r="R1198" s="7"/>
      <c r="S1198" s="11">
        <f t="shared" si="113"/>
        <v>0</v>
      </c>
      <c r="T1198" s="9"/>
    </row>
    <row r="1199" spans="1:20" hidden="1" x14ac:dyDescent="0.25">
      <c r="A1199" s="7">
        <v>1197</v>
      </c>
      <c r="B1199" s="7" t="str">
        <f t="shared" si="108"/>
        <v>92009-1257</v>
      </c>
      <c r="C1199" s="9" t="s">
        <v>1177</v>
      </c>
      <c r="D1199" s="9" t="s">
        <v>2971</v>
      </c>
      <c r="E1199" s="9" t="s">
        <v>252</v>
      </c>
      <c r="F1199" s="7" t="s">
        <v>141</v>
      </c>
      <c r="G1199" s="46">
        <v>1.7</v>
      </c>
      <c r="H1199" s="11">
        <v>10</v>
      </c>
      <c r="I1199" s="11">
        <v>10</v>
      </c>
      <c r="J1199" s="11">
        <f>VLOOKUP(B1199,'[1]Jan''24 (3)'!$G$4:$T$2414,14,0)</f>
        <v>17</v>
      </c>
      <c r="K1199" s="11">
        <f t="shared" si="109"/>
        <v>7</v>
      </c>
      <c r="L1199" s="11" t="b">
        <f t="shared" si="110"/>
        <v>0</v>
      </c>
      <c r="M1199" s="11" t="b">
        <f t="shared" si="111"/>
        <v>0</v>
      </c>
      <c r="N1199" s="8">
        <v>45316</v>
      </c>
      <c r="O1199" s="8" t="s">
        <v>3873</v>
      </c>
      <c r="P1199" s="7"/>
      <c r="Q1199" s="7" t="b">
        <f t="shared" si="112"/>
        <v>1</v>
      </c>
      <c r="R1199" s="7"/>
      <c r="S1199" s="11">
        <f t="shared" si="113"/>
        <v>0</v>
      </c>
      <c r="T1199" s="9"/>
    </row>
    <row r="1200" spans="1:20" hidden="1" x14ac:dyDescent="0.25">
      <c r="A1200" s="7">
        <v>1198</v>
      </c>
      <c r="B1200" s="7" t="str">
        <f t="shared" si="108"/>
        <v>23048-0015</v>
      </c>
      <c r="C1200" s="9" t="s">
        <v>1178</v>
      </c>
      <c r="D1200" s="9" t="s">
        <v>2972</v>
      </c>
      <c r="E1200" s="9" t="s">
        <v>252</v>
      </c>
      <c r="F1200" s="7" t="s">
        <v>141</v>
      </c>
      <c r="G1200" s="46">
        <v>2.73</v>
      </c>
      <c r="H1200" s="11">
        <v>1</v>
      </c>
      <c r="I1200" s="11">
        <v>1</v>
      </c>
      <c r="J1200" s="11">
        <f>VLOOKUP(B1200,'[1]Jan''24 (3)'!$G$4:$T$2414,14,0)</f>
        <v>2.73</v>
      </c>
      <c r="K1200" s="11">
        <f t="shared" si="109"/>
        <v>1.73</v>
      </c>
      <c r="L1200" s="11" t="b">
        <f t="shared" si="110"/>
        <v>0</v>
      </c>
      <c r="M1200" s="11" t="b">
        <f t="shared" si="111"/>
        <v>0</v>
      </c>
      <c r="N1200" s="8">
        <v>45316</v>
      </c>
      <c r="O1200" s="8" t="s">
        <v>3877</v>
      </c>
      <c r="P1200" s="7"/>
      <c r="Q1200" s="7" t="b">
        <f t="shared" si="112"/>
        <v>1</v>
      </c>
      <c r="R1200" s="7"/>
      <c r="S1200" s="11">
        <f t="shared" si="113"/>
        <v>0</v>
      </c>
      <c r="T1200" s="9"/>
    </row>
    <row r="1201" spans="1:20" hidden="1" x14ac:dyDescent="0.25">
      <c r="A1201" s="7">
        <v>1199</v>
      </c>
      <c r="B1201" s="7" t="str">
        <f t="shared" si="108"/>
        <v>46092-0562</v>
      </c>
      <c r="C1201" s="9" t="s">
        <v>1179</v>
      </c>
      <c r="D1201" s="9" t="s">
        <v>2748</v>
      </c>
      <c r="E1201" s="9" t="s">
        <v>252</v>
      </c>
      <c r="F1201" s="7" t="s">
        <v>141</v>
      </c>
      <c r="G1201" s="46">
        <v>8.5695535714285711</v>
      </c>
      <c r="H1201" s="11">
        <v>3</v>
      </c>
      <c r="I1201" s="11">
        <v>3</v>
      </c>
      <c r="J1201" s="11">
        <f>VLOOKUP(B1201,'[1]Jan''24 (3)'!$G$4:$T$2414,14,0)</f>
        <v>25.708660714285713</v>
      </c>
      <c r="K1201" s="11">
        <f t="shared" si="109"/>
        <v>22.708660714285713</v>
      </c>
      <c r="L1201" s="11" t="b">
        <f t="shared" si="110"/>
        <v>0</v>
      </c>
      <c r="M1201" s="11" t="b">
        <f t="shared" si="111"/>
        <v>0</v>
      </c>
      <c r="N1201" s="8">
        <v>45314</v>
      </c>
      <c r="O1201" s="8" t="s">
        <v>3877</v>
      </c>
      <c r="P1201" s="7"/>
      <c r="Q1201" s="7" t="b">
        <f t="shared" si="112"/>
        <v>1</v>
      </c>
      <c r="R1201" s="7"/>
      <c r="S1201" s="11">
        <f t="shared" si="113"/>
        <v>0</v>
      </c>
      <c r="T1201" s="9"/>
    </row>
    <row r="1202" spans="1:20" hidden="1" x14ac:dyDescent="0.25">
      <c r="A1202" s="7">
        <v>1200</v>
      </c>
      <c r="B1202" s="7" t="str">
        <f t="shared" si="108"/>
        <v>23048-0014</v>
      </c>
      <c r="C1202" s="9" t="s">
        <v>1180</v>
      </c>
      <c r="D1202" s="9" t="s">
        <v>2972</v>
      </c>
      <c r="E1202" s="9" t="s">
        <v>252</v>
      </c>
      <c r="F1202" s="7" t="s">
        <v>141</v>
      </c>
      <c r="G1202" s="46">
        <v>2.73</v>
      </c>
      <c r="H1202" s="11">
        <v>2</v>
      </c>
      <c r="I1202" s="11">
        <v>2</v>
      </c>
      <c r="J1202" s="11">
        <f>VLOOKUP(B1202,'[1]Jan''24 (3)'!$G$4:$T$2414,14,0)</f>
        <v>5.46</v>
      </c>
      <c r="K1202" s="11">
        <f t="shared" si="109"/>
        <v>3.46</v>
      </c>
      <c r="L1202" s="11" t="b">
        <f t="shared" si="110"/>
        <v>0</v>
      </c>
      <c r="M1202" s="11" t="b">
        <f t="shared" si="111"/>
        <v>0</v>
      </c>
      <c r="N1202" s="8">
        <v>45314</v>
      </c>
      <c r="O1202" s="8" t="s">
        <v>3877</v>
      </c>
      <c r="P1202" s="7"/>
      <c r="Q1202" s="7" t="b">
        <f t="shared" si="112"/>
        <v>1</v>
      </c>
      <c r="R1202" s="7"/>
      <c r="S1202" s="11">
        <f t="shared" si="113"/>
        <v>0</v>
      </c>
      <c r="T1202" s="9"/>
    </row>
    <row r="1203" spans="1:20" hidden="1" x14ac:dyDescent="0.25">
      <c r="A1203" s="7">
        <v>1201</v>
      </c>
      <c r="B1203" s="7" t="str">
        <f t="shared" si="108"/>
        <v>15004-0080L</v>
      </c>
      <c r="C1203" s="9" t="s">
        <v>1181</v>
      </c>
      <c r="D1203" s="9" t="s">
        <v>299</v>
      </c>
      <c r="E1203" s="9" t="s">
        <v>252</v>
      </c>
      <c r="F1203" s="7" t="s">
        <v>141</v>
      </c>
      <c r="G1203" s="46">
        <v>34</v>
      </c>
      <c r="H1203" s="11">
        <v>4</v>
      </c>
      <c r="I1203" s="11">
        <v>4</v>
      </c>
      <c r="J1203" s="11">
        <f>VLOOKUP(B1203,'[1]Jan''24 (3)'!$G$4:$T$2414,14,0)</f>
        <v>136</v>
      </c>
      <c r="K1203" s="11">
        <f t="shared" si="109"/>
        <v>132</v>
      </c>
      <c r="L1203" s="11" t="b">
        <f t="shared" si="110"/>
        <v>0</v>
      </c>
      <c r="M1203" s="11" t="b">
        <f t="shared" si="111"/>
        <v>0</v>
      </c>
      <c r="N1203" s="8">
        <v>45313</v>
      </c>
      <c r="O1203" s="8" t="s">
        <v>3877</v>
      </c>
      <c r="P1203" s="7"/>
      <c r="Q1203" s="7" t="b">
        <f t="shared" si="112"/>
        <v>1</v>
      </c>
      <c r="R1203" s="7"/>
      <c r="S1203" s="11">
        <f t="shared" si="113"/>
        <v>0</v>
      </c>
      <c r="T1203" s="9"/>
    </row>
    <row r="1204" spans="1:20" hidden="1" x14ac:dyDescent="0.25">
      <c r="A1204" s="7">
        <v>1202</v>
      </c>
      <c r="B1204" s="7" t="str">
        <f t="shared" si="108"/>
        <v>15004-0911L</v>
      </c>
      <c r="C1204" s="9" t="s">
        <v>1182</v>
      </c>
      <c r="D1204" s="9" t="s">
        <v>2973</v>
      </c>
      <c r="E1204" s="9" t="s">
        <v>252</v>
      </c>
      <c r="F1204" s="7" t="s">
        <v>141</v>
      </c>
      <c r="G1204" s="46">
        <v>57.8</v>
      </c>
      <c r="H1204" s="11">
        <v>1</v>
      </c>
      <c r="I1204" s="11">
        <v>1</v>
      </c>
      <c r="J1204" s="11">
        <f>VLOOKUP(B1204,'[1]Jan''24 (3)'!$G$4:$T$2414,14,0)</f>
        <v>57.8</v>
      </c>
      <c r="K1204" s="11">
        <f t="shared" si="109"/>
        <v>56.8</v>
      </c>
      <c r="L1204" s="11" t="b">
        <f t="shared" si="110"/>
        <v>0</v>
      </c>
      <c r="M1204" s="11" t="b">
        <f t="shared" si="111"/>
        <v>0</v>
      </c>
      <c r="N1204" s="8">
        <v>45313</v>
      </c>
      <c r="O1204" s="8" t="s">
        <v>3877</v>
      </c>
      <c r="P1204" s="7"/>
      <c r="Q1204" s="7" t="b">
        <f t="shared" si="112"/>
        <v>1</v>
      </c>
      <c r="R1204" s="7"/>
      <c r="S1204" s="11">
        <f t="shared" si="113"/>
        <v>0</v>
      </c>
      <c r="T1204" s="9"/>
    </row>
    <row r="1205" spans="1:20" hidden="1" x14ac:dyDescent="0.25">
      <c r="A1205" s="7">
        <v>1203</v>
      </c>
      <c r="B1205" s="7" t="str">
        <f t="shared" si="108"/>
        <v>13194-0005L</v>
      </c>
      <c r="C1205" s="9" t="s">
        <v>1183</v>
      </c>
      <c r="D1205" s="9" t="s">
        <v>2974</v>
      </c>
      <c r="E1205" s="9" t="s">
        <v>252</v>
      </c>
      <c r="F1205" s="7" t="s">
        <v>141</v>
      </c>
      <c r="G1205" s="46">
        <v>21.4</v>
      </c>
      <c r="H1205" s="11">
        <v>1</v>
      </c>
      <c r="I1205" s="11">
        <v>1</v>
      </c>
      <c r="J1205" s="11">
        <f>VLOOKUP(B1205,'[1]Jan''24 (3)'!$G$4:$T$2414,14,0)</f>
        <v>21.4</v>
      </c>
      <c r="K1205" s="11">
        <f t="shared" si="109"/>
        <v>20.399999999999999</v>
      </c>
      <c r="L1205" s="11" t="b">
        <f t="shared" si="110"/>
        <v>0</v>
      </c>
      <c r="M1205" s="11" t="b">
        <f t="shared" si="111"/>
        <v>0</v>
      </c>
      <c r="N1205" s="8">
        <v>45315</v>
      </c>
      <c r="O1205" s="8" t="s">
        <v>3873</v>
      </c>
      <c r="P1205" s="7"/>
      <c r="Q1205" s="7" t="b">
        <f t="shared" si="112"/>
        <v>1</v>
      </c>
      <c r="R1205" s="7"/>
      <c r="S1205" s="11">
        <f t="shared" si="113"/>
        <v>0</v>
      </c>
      <c r="T1205" s="9"/>
    </row>
    <row r="1206" spans="1:20" hidden="1" x14ac:dyDescent="0.25">
      <c r="A1206" s="7">
        <v>1204</v>
      </c>
      <c r="B1206" s="7" t="str">
        <f t="shared" si="108"/>
        <v>43082-0100L</v>
      </c>
      <c r="C1206" s="9" t="s">
        <v>1184</v>
      </c>
      <c r="D1206" s="9" t="s">
        <v>2759</v>
      </c>
      <c r="E1206" s="9" t="s">
        <v>252</v>
      </c>
      <c r="F1206" s="7" t="s">
        <v>141</v>
      </c>
      <c r="G1206" s="46">
        <v>2.9411764705882355</v>
      </c>
      <c r="H1206" s="11">
        <f>5-1</f>
        <v>4</v>
      </c>
      <c r="I1206" s="11">
        <v>4</v>
      </c>
      <c r="J1206" s="11">
        <f>VLOOKUP(B1206,'[1]Jan''24 (3)'!$G$4:$T$2414,14,0)</f>
        <v>11.764705882352942</v>
      </c>
      <c r="K1206" s="11">
        <f t="shared" si="109"/>
        <v>7.764705882352942</v>
      </c>
      <c r="L1206" s="11" t="b">
        <f t="shared" si="110"/>
        <v>0</v>
      </c>
      <c r="M1206" s="11" t="b">
        <f t="shared" si="111"/>
        <v>0</v>
      </c>
      <c r="N1206" s="8">
        <v>45310</v>
      </c>
      <c r="O1206" s="8" t="s">
        <v>3877</v>
      </c>
      <c r="P1206" s="7"/>
      <c r="Q1206" s="7" t="b">
        <f t="shared" si="112"/>
        <v>1</v>
      </c>
      <c r="R1206" s="7"/>
      <c r="S1206" s="11">
        <f t="shared" si="113"/>
        <v>0</v>
      </c>
      <c r="T1206" s="9" t="s">
        <v>4124</v>
      </c>
    </row>
    <row r="1207" spans="1:20" hidden="1" x14ac:dyDescent="0.25">
      <c r="A1207" s="7">
        <v>1205</v>
      </c>
      <c r="B1207" s="7" t="str">
        <f t="shared" si="108"/>
        <v>54001-0027L</v>
      </c>
      <c r="C1207" s="9" t="s">
        <v>1185</v>
      </c>
      <c r="D1207" s="9" t="s">
        <v>2975</v>
      </c>
      <c r="E1207" s="9" t="s">
        <v>252</v>
      </c>
      <c r="F1207" s="7" t="s">
        <v>141</v>
      </c>
      <c r="G1207" s="46">
        <v>8.4</v>
      </c>
      <c r="H1207" s="11">
        <v>1</v>
      </c>
      <c r="I1207" s="11">
        <v>1</v>
      </c>
      <c r="J1207" s="11">
        <f>VLOOKUP(B1207,'[1]Jan''24 (3)'!$G$4:$T$2414,14,0)</f>
        <v>8.4</v>
      </c>
      <c r="K1207" s="11">
        <f t="shared" si="109"/>
        <v>7.4</v>
      </c>
      <c r="L1207" s="11" t="b">
        <f t="shared" si="110"/>
        <v>0</v>
      </c>
      <c r="M1207" s="11" t="b">
        <f t="shared" si="111"/>
        <v>0</v>
      </c>
      <c r="N1207" s="8">
        <v>45317</v>
      </c>
      <c r="O1207" s="8" t="s">
        <v>3873</v>
      </c>
      <c r="P1207" s="7"/>
      <c r="Q1207" s="7" t="b">
        <f t="shared" si="112"/>
        <v>1</v>
      </c>
      <c r="R1207" s="7"/>
      <c r="S1207" s="11">
        <f t="shared" si="113"/>
        <v>0</v>
      </c>
      <c r="T1207" s="9"/>
    </row>
    <row r="1208" spans="1:20" hidden="1" x14ac:dyDescent="0.25">
      <c r="A1208" s="7">
        <v>1206</v>
      </c>
      <c r="B1208" s="7" t="str">
        <f t="shared" si="108"/>
        <v>1B001021</v>
      </c>
      <c r="C1208" s="9" t="s">
        <v>1186</v>
      </c>
      <c r="D1208" s="9" t="s">
        <v>2976</v>
      </c>
      <c r="E1208" s="9" t="s">
        <v>3851</v>
      </c>
      <c r="F1208" s="7" t="s">
        <v>141</v>
      </c>
      <c r="G1208" s="46">
        <v>10</v>
      </c>
      <c r="H1208" s="11">
        <v>5</v>
      </c>
      <c r="I1208" s="11">
        <v>5</v>
      </c>
      <c r="J1208" s="11">
        <f>VLOOKUP(B1208,'[1]Jan''24 (3)'!$G$4:$T$2414,14,0)</f>
        <v>50</v>
      </c>
      <c r="K1208" s="11">
        <f t="shared" si="109"/>
        <v>45</v>
      </c>
      <c r="L1208" s="11" t="b">
        <f t="shared" si="110"/>
        <v>0</v>
      </c>
      <c r="M1208" s="11" t="b">
        <f t="shared" si="111"/>
        <v>0</v>
      </c>
      <c r="N1208" s="8">
        <v>45318</v>
      </c>
      <c r="O1208" s="8" t="s">
        <v>3873</v>
      </c>
      <c r="P1208" s="7"/>
      <c r="Q1208" s="7" t="b">
        <f t="shared" si="112"/>
        <v>1</v>
      </c>
      <c r="R1208" s="7"/>
      <c r="S1208" s="11">
        <f t="shared" si="113"/>
        <v>0</v>
      </c>
      <c r="T1208" s="9"/>
    </row>
    <row r="1209" spans="1:20" hidden="1" x14ac:dyDescent="0.25">
      <c r="A1209" s="7">
        <v>1207</v>
      </c>
      <c r="B1209" s="7" t="str">
        <f t="shared" si="108"/>
        <v>1B000942</v>
      </c>
      <c r="C1209" s="9" t="s">
        <v>1187</v>
      </c>
      <c r="D1209" s="9" t="s">
        <v>2977</v>
      </c>
      <c r="E1209" s="9" t="s">
        <v>3851</v>
      </c>
      <c r="F1209" s="7" t="s">
        <v>141</v>
      </c>
      <c r="G1209" s="46">
        <v>3.73</v>
      </c>
      <c r="H1209" s="11">
        <v>4</v>
      </c>
      <c r="I1209" s="11">
        <v>4</v>
      </c>
      <c r="J1209" s="11">
        <f>VLOOKUP(B1209,'[1]Jan''24 (3)'!$G$4:$T$2414,14,0)</f>
        <v>14.92</v>
      </c>
      <c r="K1209" s="11">
        <f t="shared" si="109"/>
        <v>10.92</v>
      </c>
      <c r="L1209" s="11" t="b">
        <f t="shared" si="110"/>
        <v>0</v>
      </c>
      <c r="M1209" s="11" t="b">
        <f t="shared" si="111"/>
        <v>0</v>
      </c>
      <c r="N1209" s="8">
        <v>45318</v>
      </c>
      <c r="O1209" s="8" t="s">
        <v>3873</v>
      </c>
      <c r="P1209" s="7"/>
      <c r="Q1209" s="7" t="b">
        <f t="shared" si="112"/>
        <v>1</v>
      </c>
      <c r="R1209" s="7"/>
      <c r="S1209" s="11">
        <f t="shared" si="113"/>
        <v>0</v>
      </c>
      <c r="T1209" s="9"/>
    </row>
    <row r="1210" spans="1:20" hidden="1" x14ac:dyDescent="0.25">
      <c r="A1210" s="7">
        <v>1208</v>
      </c>
      <c r="B1210" s="7" t="str">
        <f t="shared" si="108"/>
        <v>1B001263</v>
      </c>
      <c r="C1210" s="9" t="s">
        <v>1188</v>
      </c>
      <c r="D1210" s="9" t="s">
        <v>2978</v>
      </c>
      <c r="E1210" s="9" t="s">
        <v>3851</v>
      </c>
      <c r="F1210" s="7" t="s">
        <v>141</v>
      </c>
      <c r="G1210" s="46">
        <v>3.63</v>
      </c>
      <c r="H1210" s="11">
        <v>6</v>
      </c>
      <c r="I1210" s="11">
        <v>6</v>
      </c>
      <c r="J1210" s="11">
        <f>VLOOKUP(B1210,'[1]Jan''24 (3)'!$G$4:$T$2414,14,0)</f>
        <v>21.78</v>
      </c>
      <c r="K1210" s="11">
        <f t="shared" si="109"/>
        <v>15.780000000000001</v>
      </c>
      <c r="L1210" s="11" t="b">
        <f t="shared" si="110"/>
        <v>0</v>
      </c>
      <c r="M1210" s="11" t="b">
        <f t="shared" si="111"/>
        <v>0</v>
      </c>
      <c r="N1210" s="8">
        <v>45318</v>
      </c>
      <c r="O1210" s="8" t="s">
        <v>3873</v>
      </c>
      <c r="P1210" s="7"/>
      <c r="Q1210" s="7" t="b">
        <f t="shared" si="112"/>
        <v>1</v>
      </c>
      <c r="R1210" s="7"/>
      <c r="S1210" s="11">
        <f t="shared" si="113"/>
        <v>0</v>
      </c>
      <c r="T1210" s="9"/>
    </row>
    <row r="1211" spans="1:20" hidden="1" x14ac:dyDescent="0.25">
      <c r="A1211" s="7">
        <v>1209</v>
      </c>
      <c r="B1211" s="7" t="str">
        <f t="shared" si="108"/>
        <v>1B000943</v>
      </c>
      <c r="C1211" s="9" t="s">
        <v>1189</v>
      </c>
      <c r="D1211" s="9" t="s">
        <v>2979</v>
      </c>
      <c r="E1211" s="9" t="s">
        <v>3851</v>
      </c>
      <c r="F1211" s="7" t="s">
        <v>141</v>
      </c>
      <c r="G1211" s="46">
        <v>5.16</v>
      </c>
      <c r="H1211" s="11">
        <v>5</v>
      </c>
      <c r="I1211" s="11">
        <v>5</v>
      </c>
      <c r="J1211" s="11">
        <f>VLOOKUP(B1211,'[1]Jan''24 (3)'!$G$4:$T$2414,14,0)</f>
        <v>25.8</v>
      </c>
      <c r="K1211" s="11">
        <f t="shared" si="109"/>
        <v>20.8</v>
      </c>
      <c r="L1211" s="11" t="b">
        <f t="shared" si="110"/>
        <v>0</v>
      </c>
      <c r="M1211" s="11" t="b">
        <f t="shared" si="111"/>
        <v>0</v>
      </c>
      <c r="N1211" s="8">
        <v>45318</v>
      </c>
      <c r="O1211" s="8" t="s">
        <v>3873</v>
      </c>
      <c r="P1211" s="7"/>
      <c r="Q1211" s="7" t="b">
        <f t="shared" si="112"/>
        <v>1</v>
      </c>
      <c r="R1211" s="7"/>
      <c r="S1211" s="11">
        <f t="shared" si="113"/>
        <v>0</v>
      </c>
      <c r="T1211" s="9"/>
    </row>
    <row r="1212" spans="1:20" hidden="1" x14ac:dyDescent="0.25">
      <c r="A1212" s="7">
        <v>1210</v>
      </c>
      <c r="B1212" s="7" t="str">
        <f t="shared" si="108"/>
        <v>656219</v>
      </c>
      <c r="C1212" s="9">
        <v>656219</v>
      </c>
      <c r="D1212" s="9" t="s">
        <v>2980</v>
      </c>
      <c r="E1212" s="9" t="s">
        <v>3851</v>
      </c>
      <c r="F1212" s="7" t="s">
        <v>141</v>
      </c>
      <c r="G1212" s="46">
        <v>3.61</v>
      </c>
      <c r="H1212" s="11">
        <v>4</v>
      </c>
      <c r="I1212" s="11">
        <v>4</v>
      </c>
      <c r="J1212" s="11">
        <f>VLOOKUP(B1212,'[1]Jan''24 (3)'!$G$4:$T$2414,14,0)</f>
        <v>14.44</v>
      </c>
      <c r="K1212" s="11">
        <f t="shared" si="109"/>
        <v>10.44</v>
      </c>
      <c r="L1212" s="11" t="b">
        <f t="shared" si="110"/>
        <v>0</v>
      </c>
      <c r="M1212" s="11" t="b">
        <f t="shared" si="111"/>
        <v>0</v>
      </c>
      <c r="N1212" s="8">
        <v>45318</v>
      </c>
      <c r="O1212" s="8" t="s">
        <v>3873</v>
      </c>
      <c r="P1212" s="7"/>
      <c r="Q1212" s="7" t="b">
        <f t="shared" si="112"/>
        <v>1</v>
      </c>
      <c r="R1212" s="7"/>
      <c r="S1212" s="11">
        <f t="shared" si="113"/>
        <v>0</v>
      </c>
      <c r="T1212" s="9"/>
    </row>
    <row r="1213" spans="1:20" hidden="1" x14ac:dyDescent="0.25">
      <c r="A1213" s="7">
        <v>1211</v>
      </c>
      <c r="B1213" s="7" t="str">
        <f t="shared" si="108"/>
        <v>1B000944</v>
      </c>
      <c r="C1213" s="9" t="s">
        <v>1190</v>
      </c>
      <c r="D1213" s="9" t="s">
        <v>2981</v>
      </c>
      <c r="E1213" s="9" t="s">
        <v>3851</v>
      </c>
      <c r="F1213" s="7" t="s">
        <v>141</v>
      </c>
      <c r="G1213" s="46">
        <v>4.32</v>
      </c>
      <c r="H1213" s="11">
        <v>9</v>
      </c>
      <c r="I1213" s="11">
        <v>9</v>
      </c>
      <c r="J1213" s="11">
        <f>VLOOKUP(B1213,'[1]Jan''24 (3)'!$G$4:$T$2414,14,0)</f>
        <v>38.880000000000003</v>
      </c>
      <c r="K1213" s="11">
        <f t="shared" si="109"/>
        <v>29.880000000000003</v>
      </c>
      <c r="L1213" s="11" t="b">
        <f t="shared" si="110"/>
        <v>0</v>
      </c>
      <c r="M1213" s="11" t="b">
        <f t="shared" si="111"/>
        <v>0</v>
      </c>
      <c r="N1213" s="8">
        <v>45318</v>
      </c>
      <c r="O1213" s="8" t="s">
        <v>3873</v>
      </c>
      <c r="P1213" s="7"/>
      <c r="Q1213" s="7" t="b">
        <f t="shared" si="112"/>
        <v>1</v>
      </c>
      <c r="R1213" s="7"/>
      <c r="S1213" s="11">
        <f t="shared" si="113"/>
        <v>0</v>
      </c>
      <c r="T1213" s="9"/>
    </row>
    <row r="1214" spans="1:20" hidden="1" x14ac:dyDescent="0.25">
      <c r="A1214" s="7">
        <v>1212</v>
      </c>
      <c r="B1214" s="7" t="str">
        <f t="shared" si="108"/>
        <v>1C001586</v>
      </c>
      <c r="C1214" s="9" t="s">
        <v>1191</v>
      </c>
      <c r="D1214" s="9" t="s">
        <v>2982</v>
      </c>
      <c r="E1214" s="9" t="s">
        <v>3851</v>
      </c>
      <c r="F1214" s="7" t="s">
        <v>141</v>
      </c>
      <c r="G1214" s="46">
        <v>35.58</v>
      </c>
      <c r="H1214" s="11">
        <v>1</v>
      </c>
      <c r="I1214" s="11">
        <v>1</v>
      </c>
      <c r="J1214" s="11">
        <f>VLOOKUP(B1214,'[1]Jan''24 (3)'!$G$4:$T$2414,14,0)</f>
        <v>35.58</v>
      </c>
      <c r="K1214" s="11">
        <f t="shared" si="109"/>
        <v>34.58</v>
      </c>
      <c r="L1214" s="11" t="b">
        <f t="shared" si="110"/>
        <v>0</v>
      </c>
      <c r="M1214" s="11" t="b">
        <f t="shared" si="111"/>
        <v>0</v>
      </c>
      <c r="N1214" s="8">
        <v>45320</v>
      </c>
      <c r="O1214" s="8" t="s">
        <v>3873</v>
      </c>
      <c r="P1214" s="7"/>
      <c r="Q1214" s="7" t="b">
        <f t="shared" si="112"/>
        <v>1</v>
      </c>
      <c r="R1214" s="7"/>
      <c r="S1214" s="11">
        <f t="shared" si="113"/>
        <v>0</v>
      </c>
      <c r="T1214" s="9"/>
    </row>
    <row r="1215" spans="1:20" hidden="1" x14ac:dyDescent="0.25">
      <c r="A1215" s="7">
        <v>1213</v>
      </c>
      <c r="B1215" s="7" t="str">
        <f t="shared" si="108"/>
        <v>584332</v>
      </c>
      <c r="C1215" s="9">
        <v>584332</v>
      </c>
      <c r="D1215" s="9" t="s">
        <v>2983</v>
      </c>
      <c r="E1215" s="9" t="s">
        <v>3851</v>
      </c>
      <c r="F1215" s="7" t="s">
        <v>141</v>
      </c>
      <c r="G1215" s="46">
        <v>1.1000000000000001</v>
      </c>
      <c r="H1215" s="11">
        <v>10</v>
      </c>
      <c r="I1215" s="11">
        <v>10</v>
      </c>
      <c r="J1215" s="11">
        <f>VLOOKUP(B1215,'[1]Jan''24 (3)'!$G$4:$T$2414,14,0)</f>
        <v>11</v>
      </c>
      <c r="K1215" s="11">
        <f t="shared" si="109"/>
        <v>1</v>
      </c>
      <c r="L1215" s="11" t="b">
        <f t="shared" si="110"/>
        <v>0</v>
      </c>
      <c r="M1215" s="11" t="b">
        <f t="shared" si="111"/>
        <v>0</v>
      </c>
      <c r="N1215" s="8">
        <v>45318</v>
      </c>
      <c r="O1215" s="8" t="s">
        <v>3873</v>
      </c>
      <c r="P1215" s="7"/>
      <c r="Q1215" s="7" t="b">
        <f t="shared" si="112"/>
        <v>1</v>
      </c>
      <c r="R1215" s="7"/>
      <c r="S1215" s="11">
        <f t="shared" si="113"/>
        <v>0</v>
      </c>
      <c r="T1215" s="9"/>
    </row>
    <row r="1216" spans="1:20" hidden="1" x14ac:dyDescent="0.25">
      <c r="A1216" s="7">
        <v>1214</v>
      </c>
      <c r="B1216" s="7" t="str">
        <f t="shared" si="108"/>
        <v>2R000115</v>
      </c>
      <c r="C1216" s="9" t="s">
        <v>1192</v>
      </c>
      <c r="D1216" s="9" t="s">
        <v>2984</v>
      </c>
      <c r="E1216" s="9" t="s">
        <v>3851</v>
      </c>
      <c r="F1216" s="7" t="s">
        <v>141</v>
      </c>
      <c r="G1216" s="46">
        <v>195.95454545454547</v>
      </c>
      <c r="H1216" s="11">
        <v>1</v>
      </c>
      <c r="I1216" s="11">
        <v>1</v>
      </c>
      <c r="J1216" s="11">
        <f>VLOOKUP(B1216,'[1]Jan''24 (3)'!$G$4:$T$2414,14,0)</f>
        <v>195.95454545454547</v>
      </c>
      <c r="K1216" s="11">
        <f t="shared" si="109"/>
        <v>194.95454545454547</v>
      </c>
      <c r="L1216" s="11" t="b">
        <f t="shared" si="110"/>
        <v>0</v>
      </c>
      <c r="M1216" s="11" t="b">
        <f t="shared" si="111"/>
        <v>0</v>
      </c>
      <c r="N1216" s="8">
        <v>45321</v>
      </c>
      <c r="O1216" s="8" t="s">
        <v>3877</v>
      </c>
      <c r="P1216" s="7"/>
      <c r="Q1216" s="7" t="b">
        <f t="shared" si="112"/>
        <v>1</v>
      </c>
      <c r="R1216" s="7"/>
      <c r="S1216" s="11">
        <f t="shared" si="113"/>
        <v>0</v>
      </c>
      <c r="T1216" s="9"/>
    </row>
    <row r="1217" spans="1:20" hidden="1" x14ac:dyDescent="0.25">
      <c r="A1217" s="7">
        <v>1215</v>
      </c>
      <c r="B1217" s="7" t="str">
        <f t="shared" si="108"/>
        <v>680207</v>
      </c>
      <c r="C1217" s="9">
        <v>680207</v>
      </c>
      <c r="D1217" s="9" t="s">
        <v>2985</v>
      </c>
      <c r="E1217" s="9" t="s">
        <v>3851</v>
      </c>
      <c r="F1217" s="7" t="s">
        <v>141</v>
      </c>
      <c r="G1217" s="46">
        <v>131.5</v>
      </c>
      <c r="H1217" s="11">
        <v>4</v>
      </c>
      <c r="I1217" s="11">
        <f>2+1+1</f>
        <v>4</v>
      </c>
      <c r="J1217" s="11">
        <f>VLOOKUP(B1217,'[1]Jan''24 (3)'!$G$4:$T$2414,14,0)</f>
        <v>526</v>
      </c>
      <c r="K1217" s="11">
        <f t="shared" si="109"/>
        <v>522</v>
      </c>
      <c r="L1217" s="11" t="b">
        <f t="shared" si="110"/>
        <v>0</v>
      </c>
      <c r="M1217" s="11" t="b">
        <f t="shared" si="111"/>
        <v>0</v>
      </c>
      <c r="N1217" s="8">
        <v>45318</v>
      </c>
      <c r="O1217" s="8" t="s">
        <v>3873</v>
      </c>
      <c r="P1217" s="7"/>
      <c r="Q1217" s="7" t="b">
        <f t="shared" si="112"/>
        <v>1</v>
      </c>
      <c r="R1217" s="7"/>
      <c r="S1217" s="11">
        <f t="shared" si="113"/>
        <v>0</v>
      </c>
      <c r="T1217" s="9"/>
    </row>
    <row r="1218" spans="1:20" hidden="1" x14ac:dyDescent="0.25">
      <c r="A1218" s="7">
        <v>1216</v>
      </c>
      <c r="B1218" s="7" t="str">
        <f t="shared" si="108"/>
        <v>827831</v>
      </c>
      <c r="C1218" s="9">
        <v>827831</v>
      </c>
      <c r="D1218" s="9" t="s">
        <v>2986</v>
      </c>
      <c r="E1218" s="9" t="s">
        <v>3851</v>
      </c>
      <c r="F1218" s="7" t="s">
        <v>141</v>
      </c>
      <c r="G1218" s="46">
        <v>0.84</v>
      </c>
      <c r="H1218" s="11">
        <v>8</v>
      </c>
      <c r="I1218" s="11">
        <v>8</v>
      </c>
      <c r="J1218" s="11">
        <f>VLOOKUP(B1218,'[1]Jan''24 (3)'!$G$4:$T$2414,14,0)</f>
        <v>6.72</v>
      </c>
      <c r="K1218" s="11">
        <f t="shared" si="109"/>
        <v>-1.2800000000000002</v>
      </c>
      <c r="L1218" s="11" t="b">
        <f t="shared" si="110"/>
        <v>0</v>
      </c>
      <c r="M1218" s="11" t="b">
        <f t="shared" si="111"/>
        <v>0</v>
      </c>
      <c r="N1218" s="8">
        <v>45318</v>
      </c>
      <c r="O1218" s="8" t="s">
        <v>3873</v>
      </c>
      <c r="P1218" s="7"/>
      <c r="Q1218" s="7" t="b">
        <f t="shared" si="112"/>
        <v>1</v>
      </c>
      <c r="R1218" s="7"/>
      <c r="S1218" s="11">
        <f t="shared" si="113"/>
        <v>0</v>
      </c>
      <c r="T1218" s="9"/>
    </row>
    <row r="1219" spans="1:20" hidden="1" x14ac:dyDescent="0.25">
      <c r="A1219" s="7">
        <v>1217</v>
      </c>
      <c r="B1219" s="7" t="str">
        <f t="shared" si="108"/>
        <v>B018070</v>
      </c>
      <c r="C1219" s="9" t="s">
        <v>1193</v>
      </c>
      <c r="D1219" s="9" t="s">
        <v>2987</v>
      </c>
      <c r="E1219" s="9" t="s">
        <v>3851</v>
      </c>
      <c r="F1219" s="7" t="s">
        <v>141</v>
      </c>
      <c r="G1219" s="46">
        <v>2.66</v>
      </c>
      <c r="H1219" s="11">
        <v>1</v>
      </c>
      <c r="I1219" s="11">
        <v>1</v>
      </c>
      <c r="J1219" s="11">
        <f>VLOOKUP(B1219,'[1]Jan''24 (3)'!$G$4:$T$2414,14,0)</f>
        <v>2.66</v>
      </c>
      <c r="K1219" s="11">
        <f t="shared" si="109"/>
        <v>1.6600000000000001</v>
      </c>
      <c r="L1219" s="11" t="b">
        <f t="shared" si="110"/>
        <v>0</v>
      </c>
      <c r="M1219" s="11" t="b">
        <f t="shared" si="111"/>
        <v>0</v>
      </c>
      <c r="N1219" s="8">
        <v>45322</v>
      </c>
      <c r="O1219" s="8" t="s">
        <v>3873</v>
      </c>
      <c r="P1219" s="7"/>
      <c r="Q1219" s="7" t="b">
        <f t="shared" si="112"/>
        <v>1</v>
      </c>
      <c r="R1219" s="7">
        <v>1</v>
      </c>
      <c r="S1219" s="11">
        <f t="shared" si="113"/>
        <v>0</v>
      </c>
      <c r="T1219" s="9" t="s">
        <v>3879</v>
      </c>
    </row>
    <row r="1220" spans="1:20" hidden="1" x14ac:dyDescent="0.25">
      <c r="A1220" s="7">
        <v>1218</v>
      </c>
      <c r="B1220" s="7" t="str">
        <f t="shared" ref="B1220:B1283" si="114">TRIM(C1220)</f>
        <v>1A001692</v>
      </c>
      <c r="C1220" s="9" t="s">
        <v>1194</v>
      </c>
      <c r="D1220" s="9" t="s">
        <v>2988</v>
      </c>
      <c r="E1220" s="9" t="s">
        <v>3851</v>
      </c>
      <c r="F1220" s="7" t="s">
        <v>141</v>
      </c>
      <c r="G1220" s="46">
        <v>1.86</v>
      </c>
      <c r="H1220" s="11">
        <v>4</v>
      </c>
      <c r="I1220" s="11">
        <v>4</v>
      </c>
      <c r="J1220" s="11">
        <f>VLOOKUP(B1220,'[1]Jan''24 (3)'!$G$4:$T$2414,14,0)</f>
        <v>7.44</v>
      </c>
      <c r="K1220" s="11">
        <f t="shared" ref="K1220:K1283" si="115">J1220-I1220</f>
        <v>3.4400000000000004</v>
      </c>
      <c r="L1220" s="11" t="b">
        <f t="shared" ref="L1220:L1283" si="116">J1220=I1220</f>
        <v>0</v>
      </c>
      <c r="M1220" s="11" t="b">
        <f t="shared" ref="M1220:M1283" si="117">I1220=L1220</f>
        <v>0</v>
      </c>
      <c r="N1220" s="8">
        <v>45318</v>
      </c>
      <c r="O1220" s="8" t="s">
        <v>3877</v>
      </c>
      <c r="P1220" s="7"/>
      <c r="Q1220" s="7" t="b">
        <f t="shared" ref="Q1220:Q1283" si="118">H1220=I1220</f>
        <v>1</v>
      </c>
      <c r="R1220" s="7"/>
      <c r="S1220" s="11">
        <f t="shared" ref="S1220:S1283" si="119">H1220-I1220</f>
        <v>0</v>
      </c>
      <c r="T1220" s="9"/>
    </row>
    <row r="1221" spans="1:20" hidden="1" x14ac:dyDescent="0.25">
      <c r="A1221" s="7">
        <v>1219</v>
      </c>
      <c r="B1221" s="7" t="str">
        <f t="shared" si="114"/>
        <v>638534</v>
      </c>
      <c r="C1221" s="9">
        <v>638534</v>
      </c>
      <c r="D1221" s="9" t="s">
        <v>2989</v>
      </c>
      <c r="E1221" s="9" t="s">
        <v>3851</v>
      </c>
      <c r="F1221" s="7" t="s">
        <v>141</v>
      </c>
      <c r="G1221" s="46">
        <v>53.73</v>
      </c>
      <c r="H1221" s="11">
        <v>4</v>
      </c>
      <c r="I1221" s="11">
        <f>1+2+1</f>
        <v>4</v>
      </c>
      <c r="J1221" s="11">
        <f>VLOOKUP(B1221,'[1]Jan''24 (3)'!$G$4:$T$2414,14,0)</f>
        <v>214.92</v>
      </c>
      <c r="K1221" s="11">
        <f t="shared" si="115"/>
        <v>210.92</v>
      </c>
      <c r="L1221" s="11" t="b">
        <f t="shared" si="116"/>
        <v>0</v>
      </c>
      <c r="M1221" s="11" t="b">
        <f t="shared" si="117"/>
        <v>0</v>
      </c>
      <c r="N1221" s="8">
        <v>45318</v>
      </c>
      <c r="O1221" s="8" t="s">
        <v>3873</v>
      </c>
      <c r="P1221" s="7"/>
      <c r="Q1221" s="7" t="b">
        <f t="shared" si="118"/>
        <v>1</v>
      </c>
      <c r="R1221" s="7"/>
      <c r="S1221" s="11">
        <f t="shared" si="119"/>
        <v>0</v>
      </c>
      <c r="T1221" s="9"/>
    </row>
    <row r="1222" spans="1:20" hidden="1" x14ac:dyDescent="0.25">
      <c r="A1222" s="7">
        <v>1220</v>
      </c>
      <c r="B1222" s="7" t="str">
        <f t="shared" si="114"/>
        <v>584662L</v>
      </c>
      <c r="C1222" s="9" t="s">
        <v>1195</v>
      </c>
      <c r="D1222" s="9" t="s">
        <v>2990</v>
      </c>
      <c r="E1222" s="9" t="s">
        <v>3851</v>
      </c>
      <c r="F1222" s="7" t="s">
        <v>141</v>
      </c>
      <c r="G1222" s="46">
        <v>20</v>
      </c>
      <c r="H1222" s="11">
        <f>2-1</f>
        <v>1</v>
      </c>
      <c r="I1222" s="11">
        <f>2-1</f>
        <v>1</v>
      </c>
      <c r="J1222" s="11">
        <f>VLOOKUP(B1222,'[1]Jan''24 (3)'!$G$4:$T$2414,14,0)</f>
        <v>20</v>
      </c>
      <c r="K1222" s="11">
        <f t="shared" si="115"/>
        <v>19</v>
      </c>
      <c r="L1222" s="11" t="b">
        <f t="shared" si="116"/>
        <v>0</v>
      </c>
      <c r="M1222" s="11" t="b">
        <f t="shared" si="117"/>
        <v>0</v>
      </c>
      <c r="N1222" s="8">
        <v>45308</v>
      </c>
      <c r="O1222" s="8" t="s">
        <v>3877</v>
      </c>
      <c r="P1222" s="7"/>
      <c r="Q1222" s="7" t="b">
        <f t="shared" si="118"/>
        <v>1</v>
      </c>
      <c r="R1222" s="7"/>
      <c r="S1222" s="11">
        <f t="shared" si="119"/>
        <v>0</v>
      </c>
      <c r="T1222" s="65" t="s">
        <v>4031</v>
      </c>
    </row>
    <row r="1223" spans="1:20" hidden="1" x14ac:dyDescent="0.25">
      <c r="A1223" s="7">
        <v>1221</v>
      </c>
      <c r="B1223" s="7" t="str">
        <f t="shared" si="114"/>
        <v>1C0016085</v>
      </c>
      <c r="C1223" s="9" t="s">
        <v>1196</v>
      </c>
      <c r="D1223" s="9" t="s">
        <v>2991</v>
      </c>
      <c r="E1223" s="9" t="s">
        <v>3851</v>
      </c>
      <c r="F1223" s="7" t="s">
        <v>141</v>
      </c>
      <c r="G1223" s="46">
        <v>5.97</v>
      </c>
      <c r="H1223" s="11">
        <v>1</v>
      </c>
      <c r="I1223" s="11">
        <v>1</v>
      </c>
      <c r="J1223" s="11">
        <f>VLOOKUP(B1223,'[1]Jan''24 (3)'!$G$4:$T$2414,14,0)</f>
        <v>5.97</v>
      </c>
      <c r="K1223" s="11">
        <f t="shared" si="115"/>
        <v>4.97</v>
      </c>
      <c r="L1223" s="11" t="b">
        <f t="shared" si="116"/>
        <v>0</v>
      </c>
      <c r="M1223" s="11" t="b">
        <f t="shared" si="117"/>
        <v>0</v>
      </c>
      <c r="N1223" s="8">
        <v>45318</v>
      </c>
      <c r="O1223" s="8" t="s">
        <v>3873</v>
      </c>
      <c r="P1223" s="7"/>
      <c r="Q1223" s="7" t="b">
        <f t="shared" si="118"/>
        <v>1</v>
      </c>
      <c r="R1223" s="7"/>
      <c r="S1223" s="11">
        <f t="shared" si="119"/>
        <v>0</v>
      </c>
      <c r="T1223" s="9"/>
    </row>
    <row r="1224" spans="1:20" hidden="1" x14ac:dyDescent="0.25">
      <c r="A1224" s="7">
        <v>1222</v>
      </c>
      <c r="B1224" s="7" t="str">
        <f t="shared" si="114"/>
        <v>1B001009</v>
      </c>
      <c r="C1224" s="9" t="s">
        <v>1197</v>
      </c>
      <c r="D1224" s="9" t="s">
        <v>2992</v>
      </c>
      <c r="E1224" s="9" t="s">
        <v>3851</v>
      </c>
      <c r="F1224" s="7" t="s">
        <v>141</v>
      </c>
      <c r="G1224" s="46">
        <v>5.47</v>
      </c>
      <c r="H1224" s="11">
        <v>4</v>
      </c>
      <c r="I1224" s="11">
        <v>4</v>
      </c>
      <c r="J1224" s="11">
        <f>VLOOKUP(B1224,'[1]Jan''24 (3)'!$G$4:$T$2414,14,0)</f>
        <v>21.88</v>
      </c>
      <c r="K1224" s="11">
        <f t="shared" si="115"/>
        <v>17.88</v>
      </c>
      <c r="L1224" s="11" t="b">
        <f t="shared" si="116"/>
        <v>0</v>
      </c>
      <c r="M1224" s="11" t="b">
        <f t="shared" si="117"/>
        <v>0</v>
      </c>
      <c r="N1224" s="8">
        <v>45318</v>
      </c>
      <c r="O1224" s="8" t="s">
        <v>3873</v>
      </c>
      <c r="P1224" s="7"/>
      <c r="Q1224" s="7" t="b">
        <f t="shared" si="118"/>
        <v>1</v>
      </c>
      <c r="R1224" s="7"/>
      <c r="S1224" s="11">
        <f t="shared" si="119"/>
        <v>0</v>
      </c>
      <c r="T1224" s="9"/>
    </row>
    <row r="1225" spans="1:20" hidden="1" x14ac:dyDescent="0.25">
      <c r="A1225" s="7">
        <v>1223</v>
      </c>
      <c r="B1225" s="7" t="str">
        <f t="shared" si="114"/>
        <v>651356L</v>
      </c>
      <c r="C1225" s="9" t="s">
        <v>1198</v>
      </c>
      <c r="D1225" s="9" t="s">
        <v>2993</v>
      </c>
      <c r="E1225" s="9" t="s">
        <v>3851</v>
      </c>
      <c r="F1225" s="7" t="s">
        <v>141</v>
      </c>
      <c r="G1225" s="46">
        <v>9.75</v>
      </c>
      <c r="H1225" s="11">
        <v>6</v>
      </c>
      <c r="I1225" s="11">
        <f>5+1</f>
        <v>6</v>
      </c>
      <c r="J1225" s="11">
        <f>VLOOKUP(B1225,'[1]Jan''24 (3)'!$G$4:$T$2414,14,0)</f>
        <v>58.5</v>
      </c>
      <c r="K1225" s="11">
        <f t="shared" si="115"/>
        <v>52.5</v>
      </c>
      <c r="L1225" s="11" t="b">
        <f t="shared" si="116"/>
        <v>0</v>
      </c>
      <c r="M1225" s="11" t="b">
        <f t="shared" si="117"/>
        <v>0</v>
      </c>
      <c r="N1225" s="8">
        <v>45318</v>
      </c>
      <c r="O1225" s="8" t="s">
        <v>3877</v>
      </c>
      <c r="P1225" s="7"/>
      <c r="Q1225" s="7" t="b">
        <f t="shared" si="118"/>
        <v>1</v>
      </c>
      <c r="R1225" s="7"/>
      <c r="S1225" s="11">
        <f t="shared" si="119"/>
        <v>0</v>
      </c>
      <c r="T1225" s="9"/>
    </row>
    <row r="1226" spans="1:20" hidden="1" x14ac:dyDescent="0.25">
      <c r="A1226" s="7">
        <v>1224</v>
      </c>
      <c r="B1226" s="7" t="str">
        <f t="shared" si="114"/>
        <v>647079</v>
      </c>
      <c r="C1226" s="9">
        <v>647079</v>
      </c>
      <c r="D1226" s="9" t="s">
        <v>2994</v>
      </c>
      <c r="E1226" s="9" t="s">
        <v>3851</v>
      </c>
      <c r="F1226" s="7" t="s">
        <v>141</v>
      </c>
      <c r="G1226" s="46">
        <v>11.73</v>
      </c>
      <c r="H1226" s="11">
        <v>2</v>
      </c>
      <c r="I1226" s="11">
        <v>2</v>
      </c>
      <c r="J1226" s="11">
        <f>VLOOKUP(B1226,'[1]Jan''24 (3)'!$G$4:$T$2414,14,0)</f>
        <v>23.46</v>
      </c>
      <c r="K1226" s="11">
        <f t="shared" si="115"/>
        <v>21.46</v>
      </c>
      <c r="L1226" s="11" t="b">
        <f t="shared" si="116"/>
        <v>0</v>
      </c>
      <c r="M1226" s="11" t="b">
        <f t="shared" si="117"/>
        <v>0</v>
      </c>
      <c r="N1226" s="8">
        <v>45315</v>
      </c>
      <c r="O1226" s="8" t="s">
        <v>3873</v>
      </c>
      <c r="P1226" s="7"/>
      <c r="Q1226" s="7" t="b">
        <f t="shared" si="118"/>
        <v>1</v>
      </c>
      <c r="R1226" s="7"/>
      <c r="S1226" s="11">
        <f t="shared" si="119"/>
        <v>0</v>
      </c>
      <c r="T1226" s="9"/>
    </row>
    <row r="1227" spans="1:20" hidden="1" x14ac:dyDescent="0.25">
      <c r="A1227" s="7">
        <v>1225</v>
      </c>
      <c r="B1227" s="7" t="str">
        <f t="shared" si="114"/>
        <v>5A000183</v>
      </c>
      <c r="C1227" s="9" t="s">
        <v>1199</v>
      </c>
      <c r="D1227" s="9" t="s">
        <v>2995</v>
      </c>
      <c r="E1227" s="9" t="s">
        <v>3851</v>
      </c>
      <c r="F1227" s="7" t="s">
        <v>141</v>
      </c>
      <c r="G1227" s="46">
        <v>23.12</v>
      </c>
      <c r="H1227" s="11">
        <v>4</v>
      </c>
      <c r="I1227" s="11">
        <f>2+2</f>
        <v>4</v>
      </c>
      <c r="J1227" s="11">
        <f>VLOOKUP(B1227,'[1]Jan''24 (3)'!$G$4:$T$2414,14,0)</f>
        <v>92.48</v>
      </c>
      <c r="K1227" s="11">
        <f t="shared" si="115"/>
        <v>88.48</v>
      </c>
      <c r="L1227" s="11" t="b">
        <f t="shared" si="116"/>
        <v>0</v>
      </c>
      <c r="M1227" s="11" t="b">
        <f t="shared" si="117"/>
        <v>0</v>
      </c>
      <c r="N1227" s="8">
        <v>45318</v>
      </c>
      <c r="O1227" s="8" t="s">
        <v>3873</v>
      </c>
      <c r="P1227" s="7"/>
      <c r="Q1227" s="7" t="b">
        <f t="shared" si="118"/>
        <v>1</v>
      </c>
      <c r="R1227" s="7"/>
      <c r="S1227" s="11">
        <f t="shared" si="119"/>
        <v>0</v>
      </c>
      <c r="T1227" s="9"/>
    </row>
    <row r="1228" spans="1:20" hidden="1" x14ac:dyDescent="0.25">
      <c r="A1228" s="7">
        <v>1226</v>
      </c>
      <c r="B1228" s="7" t="str">
        <f t="shared" si="114"/>
        <v>667032</v>
      </c>
      <c r="C1228" s="9">
        <v>667032</v>
      </c>
      <c r="D1228" s="9" t="s">
        <v>2996</v>
      </c>
      <c r="E1228" s="9" t="s">
        <v>3851</v>
      </c>
      <c r="F1228" s="7" t="s">
        <v>141</v>
      </c>
      <c r="G1228" s="46">
        <v>17.8</v>
      </c>
      <c r="H1228" s="11">
        <v>1</v>
      </c>
      <c r="I1228" s="11">
        <v>1</v>
      </c>
      <c r="J1228" s="11">
        <f>VLOOKUP(B1228,'[1]Jan''24 (3)'!$G$4:$T$2414,14,0)</f>
        <v>17.8</v>
      </c>
      <c r="K1228" s="11">
        <f t="shared" si="115"/>
        <v>16.8</v>
      </c>
      <c r="L1228" s="11" t="b">
        <f t="shared" si="116"/>
        <v>0</v>
      </c>
      <c r="M1228" s="11" t="b">
        <f t="shared" si="117"/>
        <v>0</v>
      </c>
      <c r="N1228" s="8">
        <v>45318</v>
      </c>
      <c r="O1228" s="8" t="s">
        <v>3873</v>
      </c>
      <c r="P1228" s="7"/>
      <c r="Q1228" s="7" t="b">
        <f t="shared" si="118"/>
        <v>1</v>
      </c>
      <c r="R1228" s="7"/>
      <c r="S1228" s="11">
        <f t="shared" si="119"/>
        <v>0</v>
      </c>
      <c r="T1228" s="9"/>
    </row>
    <row r="1229" spans="1:20" hidden="1" x14ac:dyDescent="0.25">
      <c r="A1229" s="7">
        <v>1227</v>
      </c>
      <c r="B1229" s="7" t="str">
        <f t="shared" si="114"/>
        <v>CM068301</v>
      </c>
      <c r="C1229" s="9" t="s">
        <v>1200</v>
      </c>
      <c r="D1229" s="9" t="s">
        <v>2997</v>
      </c>
      <c r="E1229" s="9" t="s">
        <v>3851</v>
      </c>
      <c r="F1229" s="7" t="s">
        <v>141</v>
      </c>
      <c r="G1229" s="46">
        <v>75.41</v>
      </c>
      <c r="H1229" s="11">
        <v>4</v>
      </c>
      <c r="I1229" s="11">
        <v>4</v>
      </c>
      <c r="J1229" s="11">
        <f>VLOOKUP(B1229,'[1]Jan''24 (3)'!$G$4:$T$2414,14,0)</f>
        <v>301.64</v>
      </c>
      <c r="K1229" s="11">
        <f t="shared" si="115"/>
        <v>297.64</v>
      </c>
      <c r="L1229" s="11" t="b">
        <f t="shared" si="116"/>
        <v>0</v>
      </c>
      <c r="M1229" s="11" t="b">
        <f t="shared" si="117"/>
        <v>0</v>
      </c>
      <c r="N1229" s="8">
        <v>45318</v>
      </c>
      <c r="O1229" s="8" t="s">
        <v>3873</v>
      </c>
      <c r="P1229" s="7"/>
      <c r="Q1229" s="7" t="b">
        <f t="shared" si="118"/>
        <v>1</v>
      </c>
      <c r="R1229" s="7"/>
      <c r="S1229" s="11">
        <f t="shared" si="119"/>
        <v>0</v>
      </c>
      <c r="T1229" s="9"/>
    </row>
    <row r="1230" spans="1:20" hidden="1" x14ac:dyDescent="0.25">
      <c r="A1230" s="7">
        <v>1228</v>
      </c>
      <c r="B1230" s="7" t="str">
        <f t="shared" si="114"/>
        <v>666558</v>
      </c>
      <c r="C1230" s="9">
        <v>666558</v>
      </c>
      <c r="D1230" s="9" t="s">
        <v>2998</v>
      </c>
      <c r="E1230" s="9" t="s">
        <v>3851</v>
      </c>
      <c r="F1230" s="7" t="s">
        <v>141</v>
      </c>
      <c r="G1230" s="46">
        <v>4</v>
      </c>
      <c r="H1230" s="11">
        <v>4</v>
      </c>
      <c r="I1230" s="11">
        <v>4</v>
      </c>
      <c r="J1230" s="11">
        <f>VLOOKUP(B1230,'[1]Jan''24 (3)'!$G$4:$T$2414,14,0)</f>
        <v>16</v>
      </c>
      <c r="K1230" s="11">
        <f t="shared" si="115"/>
        <v>12</v>
      </c>
      <c r="L1230" s="11" t="b">
        <f t="shared" si="116"/>
        <v>0</v>
      </c>
      <c r="M1230" s="11" t="b">
        <f t="shared" si="117"/>
        <v>0</v>
      </c>
      <c r="N1230" s="8">
        <v>45318</v>
      </c>
      <c r="O1230" s="8" t="s">
        <v>3873</v>
      </c>
      <c r="P1230" s="7"/>
      <c r="Q1230" s="7" t="b">
        <f t="shared" si="118"/>
        <v>1</v>
      </c>
      <c r="R1230" s="7"/>
      <c r="S1230" s="11">
        <f t="shared" si="119"/>
        <v>0</v>
      </c>
      <c r="T1230" s="9"/>
    </row>
    <row r="1231" spans="1:20" hidden="1" x14ac:dyDescent="0.25">
      <c r="A1231" s="7">
        <v>1229</v>
      </c>
      <c r="B1231" s="7" t="str">
        <f t="shared" si="114"/>
        <v>647078</v>
      </c>
      <c r="C1231" s="9">
        <v>647078</v>
      </c>
      <c r="D1231" s="9" t="s">
        <v>2999</v>
      </c>
      <c r="E1231" s="9" t="s">
        <v>3851</v>
      </c>
      <c r="F1231" s="55" t="s">
        <v>242</v>
      </c>
      <c r="G1231" s="46">
        <v>16.510000000000002</v>
      </c>
      <c r="H1231" s="11">
        <v>4</v>
      </c>
      <c r="I1231" s="11">
        <f>3+1</f>
        <v>4</v>
      </c>
      <c r="J1231" s="11">
        <f>VLOOKUP(B1231,'[1]Jan''24 (3)'!$G$4:$T$2414,14,0)</f>
        <v>66.040000000000006</v>
      </c>
      <c r="K1231" s="11">
        <f t="shared" si="115"/>
        <v>62.040000000000006</v>
      </c>
      <c r="L1231" s="11" t="b">
        <f t="shared" si="116"/>
        <v>0</v>
      </c>
      <c r="M1231" s="11" t="b">
        <f t="shared" si="117"/>
        <v>0</v>
      </c>
      <c r="N1231" s="8">
        <v>45321</v>
      </c>
      <c r="O1231" s="8" t="s">
        <v>3877</v>
      </c>
      <c r="P1231" s="7"/>
      <c r="Q1231" s="7" t="b">
        <f t="shared" si="118"/>
        <v>1</v>
      </c>
      <c r="R1231" s="7"/>
      <c r="S1231" s="11">
        <f t="shared" si="119"/>
        <v>0</v>
      </c>
      <c r="T1231" s="9"/>
    </row>
    <row r="1232" spans="1:20" hidden="1" x14ac:dyDescent="0.25">
      <c r="A1232" s="7">
        <v>1230</v>
      </c>
      <c r="B1232" s="7" t="str">
        <f t="shared" si="114"/>
        <v>1C000760</v>
      </c>
      <c r="C1232" s="9" t="s">
        <v>1201</v>
      </c>
      <c r="D1232" s="9" t="s">
        <v>3000</v>
      </c>
      <c r="E1232" s="9" t="s">
        <v>3851</v>
      </c>
      <c r="F1232" s="55" t="s">
        <v>242</v>
      </c>
      <c r="G1232" s="46">
        <v>10.7</v>
      </c>
      <c r="H1232" s="11">
        <v>1</v>
      </c>
      <c r="I1232" s="11">
        <v>1</v>
      </c>
      <c r="J1232" s="11">
        <f>VLOOKUP(B1232,'[1]Jan''24 (3)'!$G$4:$T$2414,14,0)</f>
        <v>10.7</v>
      </c>
      <c r="K1232" s="11">
        <f t="shared" si="115"/>
        <v>9.6999999999999993</v>
      </c>
      <c r="L1232" s="11" t="b">
        <f t="shared" si="116"/>
        <v>0</v>
      </c>
      <c r="M1232" s="11" t="b">
        <f t="shared" si="117"/>
        <v>0</v>
      </c>
      <c r="N1232" s="8">
        <v>45318</v>
      </c>
      <c r="O1232" s="8" t="s">
        <v>3877</v>
      </c>
      <c r="P1232" s="7"/>
      <c r="Q1232" s="7" t="b">
        <f t="shared" si="118"/>
        <v>1</v>
      </c>
      <c r="R1232" s="7"/>
      <c r="S1232" s="11">
        <f t="shared" si="119"/>
        <v>0</v>
      </c>
      <c r="T1232" s="9"/>
    </row>
    <row r="1233" spans="1:20" hidden="1" x14ac:dyDescent="0.25">
      <c r="A1233" s="7">
        <v>1231</v>
      </c>
      <c r="B1233" s="7" t="str">
        <f t="shared" si="114"/>
        <v>CM085401</v>
      </c>
      <c r="C1233" s="9" t="s">
        <v>1202</v>
      </c>
      <c r="D1233" s="9" t="s">
        <v>3001</v>
      </c>
      <c r="E1233" s="9" t="s">
        <v>3851</v>
      </c>
      <c r="F1233" s="7" t="s">
        <v>141</v>
      </c>
      <c r="G1233" s="46">
        <v>18.739999999999998</v>
      </c>
      <c r="H1233" s="11">
        <v>7</v>
      </c>
      <c r="I1233" s="11">
        <f>3+4</f>
        <v>7</v>
      </c>
      <c r="J1233" s="11">
        <f>VLOOKUP(B1233,'[1]Jan''24 (3)'!$G$4:$T$2414,14,0)</f>
        <v>131.17999999999998</v>
      </c>
      <c r="K1233" s="11">
        <f t="shared" si="115"/>
        <v>124.17999999999998</v>
      </c>
      <c r="L1233" s="11" t="b">
        <f t="shared" si="116"/>
        <v>0</v>
      </c>
      <c r="M1233" s="11" t="b">
        <f t="shared" si="117"/>
        <v>0</v>
      </c>
      <c r="N1233" s="8">
        <v>45318</v>
      </c>
      <c r="O1233" s="8" t="s">
        <v>3873</v>
      </c>
      <c r="P1233" s="7"/>
      <c r="Q1233" s="7" t="b">
        <f t="shared" si="118"/>
        <v>1</v>
      </c>
      <c r="R1233" s="7"/>
      <c r="S1233" s="11">
        <f t="shared" si="119"/>
        <v>0</v>
      </c>
      <c r="T1233" s="9"/>
    </row>
    <row r="1234" spans="1:20" hidden="1" x14ac:dyDescent="0.25">
      <c r="A1234" s="7">
        <v>1232</v>
      </c>
      <c r="B1234" s="7" t="str">
        <f t="shared" si="114"/>
        <v>56294R</v>
      </c>
      <c r="C1234" s="9" t="s">
        <v>1203</v>
      </c>
      <c r="D1234" s="9" t="s">
        <v>3002</v>
      </c>
      <c r="E1234" s="9" t="s">
        <v>3851</v>
      </c>
      <c r="F1234" s="7" t="s">
        <v>141</v>
      </c>
      <c r="G1234" s="46">
        <v>9.8800000000000008</v>
      </c>
      <c r="H1234" s="11">
        <v>3</v>
      </c>
      <c r="I1234" s="11">
        <v>3</v>
      </c>
      <c r="J1234" s="11">
        <f>VLOOKUP(B1234,'[1]Jan''24 (3)'!$G$4:$T$2414,14,0)</f>
        <v>29.64</v>
      </c>
      <c r="K1234" s="11">
        <f t="shared" si="115"/>
        <v>26.64</v>
      </c>
      <c r="L1234" s="11" t="b">
        <f t="shared" si="116"/>
        <v>0</v>
      </c>
      <c r="M1234" s="11" t="b">
        <f t="shared" si="117"/>
        <v>0</v>
      </c>
      <c r="N1234" s="8">
        <v>45318</v>
      </c>
      <c r="O1234" s="8" t="s">
        <v>3873</v>
      </c>
      <c r="P1234" s="7"/>
      <c r="Q1234" s="7" t="b">
        <f t="shared" si="118"/>
        <v>1</v>
      </c>
      <c r="R1234" s="7"/>
      <c r="S1234" s="11">
        <f t="shared" si="119"/>
        <v>0</v>
      </c>
      <c r="T1234" s="9"/>
    </row>
    <row r="1235" spans="1:20" hidden="1" x14ac:dyDescent="0.25">
      <c r="A1235" s="7">
        <v>1233</v>
      </c>
      <c r="B1235" s="7" t="str">
        <f t="shared" si="114"/>
        <v>181746-VS</v>
      </c>
      <c r="C1235" s="9" t="s">
        <v>1204</v>
      </c>
      <c r="D1235" s="9" t="s">
        <v>3003</v>
      </c>
      <c r="E1235" s="9" t="s">
        <v>3851</v>
      </c>
      <c r="F1235" s="7" t="s">
        <v>141</v>
      </c>
      <c r="G1235" s="46">
        <v>0.64</v>
      </c>
      <c r="H1235" s="11">
        <v>20</v>
      </c>
      <c r="I1235" s="11">
        <f>10+10</f>
        <v>20</v>
      </c>
      <c r="J1235" s="11">
        <f>VLOOKUP(B1235,'[1]Jan''24 (3)'!$G$4:$T$2414,14,0)</f>
        <v>12.8</v>
      </c>
      <c r="K1235" s="11">
        <f t="shared" si="115"/>
        <v>-7.1999999999999993</v>
      </c>
      <c r="L1235" s="11" t="b">
        <f t="shared" si="116"/>
        <v>0</v>
      </c>
      <c r="M1235" s="11" t="b">
        <f t="shared" si="117"/>
        <v>0</v>
      </c>
      <c r="N1235" s="8">
        <v>45318</v>
      </c>
      <c r="O1235" s="8" t="s">
        <v>3873</v>
      </c>
      <c r="P1235" s="7"/>
      <c r="Q1235" s="7" t="b">
        <f t="shared" si="118"/>
        <v>1</v>
      </c>
      <c r="R1235" s="7"/>
      <c r="S1235" s="11">
        <f t="shared" si="119"/>
        <v>0</v>
      </c>
      <c r="T1235" s="9"/>
    </row>
    <row r="1236" spans="1:20" hidden="1" x14ac:dyDescent="0.25">
      <c r="A1236" s="7">
        <v>1234</v>
      </c>
      <c r="B1236" s="7" t="str">
        <f t="shared" si="114"/>
        <v>292723</v>
      </c>
      <c r="C1236" s="9">
        <v>292723</v>
      </c>
      <c r="D1236" s="9" t="s">
        <v>3004</v>
      </c>
      <c r="E1236" s="9" t="s">
        <v>3851</v>
      </c>
      <c r="F1236" s="7" t="s">
        <v>141</v>
      </c>
      <c r="G1236" s="46">
        <v>6.63</v>
      </c>
      <c r="H1236" s="11">
        <v>2</v>
      </c>
      <c r="I1236" s="11">
        <v>2</v>
      </c>
      <c r="J1236" s="11">
        <f>VLOOKUP(B1236,'[1]Jan''24 (3)'!$G$4:$T$2414,14,0)</f>
        <v>13.26</v>
      </c>
      <c r="K1236" s="11">
        <f t="shared" si="115"/>
        <v>11.26</v>
      </c>
      <c r="L1236" s="11" t="b">
        <f t="shared" si="116"/>
        <v>0</v>
      </c>
      <c r="M1236" s="11" t="b">
        <f t="shared" si="117"/>
        <v>0</v>
      </c>
      <c r="N1236" s="8">
        <v>45318</v>
      </c>
      <c r="O1236" s="8" t="s">
        <v>3873</v>
      </c>
      <c r="P1236" s="7"/>
      <c r="Q1236" s="7" t="b">
        <f t="shared" si="118"/>
        <v>1</v>
      </c>
      <c r="R1236" s="7"/>
      <c r="S1236" s="11">
        <f t="shared" si="119"/>
        <v>0</v>
      </c>
      <c r="T1236" s="9"/>
    </row>
    <row r="1237" spans="1:20" hidden="1" x14ac:dyDescent="0.25">
      <c r="A1237" s="7">
        <v>1235</v>
      </c>
      <c r="B1237" s="7" t="str">
        <f t="shared" si="114"/>
        <v>194423</v>
      </c>
      <c r="C1237" s="9">
        <v>194423</v>
      </c>
      <c r="D1237" s="9" t="s">
        <v>3005</v>
      </c>
      <c r="E1237" s="9" t="s">
        <v>3851</v>
      </c>
      <c r="F1237" s="7" t="s">
        <v>141</v>
      </c>
      <c r="G1237" s="46">
        <v>0.36</v>
      </c>
      <c r="H1237" s="11">
        <v>9</v>
      </c>
      <c r="I1237" s="11">
        <v>9</v>
      </c>
      <c r="J1237" s="11">
        <f>VLOOKUP(B1237,'[1]Jan''24 (3)'!$G$4:$T$2414,14,0)</f>
        <v>3.2399999999999998</v>
      </c>
      <c r="K1237" s="11">
        <f t="shared" si="115"/>
        <v>-5.76</v>
      </c>
      <c r="L1237" s="11" t="b">
        <f t="shared" si="116"/>
        <v>0</v>
      </c>
      <c r="M1237" s="11" t="b">
        <f t="shared" si="117"/>
        <v>0</v>
      </c>
      <c r="N1237" s="8">
        <v>45318</v>
      </c>
      <c r="O1237" s="8" t="s">
        <v>3873</v>
      </c>
      <c r="P1237" s="7"/>
      <c r="Q1237" s="7" t="b">
        <f t="shared" si="118"/>
        <v>1</v>
      </c>
      <c r="R1237" s="7"/>
      <c r="S1237" s="11">
        <f t="shared" si="119"/>
        <v>0</v>
      </c>
      <c r="T1237" s="9"/>
    </row>
    <row r="1238" spans="1:20" hidden="1" x14ac:dyDescent="0.25">
      <c r="A1238" s="7">
        <v>1236</v>
      </c>
      <c r="B1238" s="7" t="str">
        <f t="shared" si="114"/>
        <v>1C001155</v>
      </c>
      <c r="C1238" s="9" t="s">
        <v>1205</v>
      </c>
      <c r="D1238" s="9" t="s">
        <v>3006</v>
      </c>
      <c r="E1238" s="9" t="s">
        <v>3851</v>
      </c>
      <c r="F1238" s="7" t="s">
        <v>141</v>
      </c>
      <c r="G1238" s="46">
        <v>21.07</v>
      </c>
      <c r="H1238" s="11">
        <v>1</v>
      </c>
      <c r="I1238" s="11">
        <v>1</v>
      </c>
      <c r="J1238" s="11">
        <f>VLOOKUP(B1238,'[1]Jan''24 (3)'!$G$4:$T$2414,14,0)</f>
        <v>21.07</v>
      </c>
      <c r="K1238" s="11">
        <f t="shared" si="115"/>
        <v>20.07</v>
      </c>
      <c r="L1238" s="11" t="b">
        <f t="shared" si="116"/>
        <v>0</v>
      </c>
      <c r="M1238" s="11" t="b">
        <f t="shared" si="117"/>
        <v>0</v>
      </c>
      <c r="N1238" s="8">
        <v>45318</v>
      </c>
      <c r="O1238" s="8" t="s">
        <v>3873</v>
      </c>
      <c r="P1238" s="7"/>
      <c r="Q1238" s="7" t="b">
        <f t="shared" si="118"/>
        <v>1</v>
      </c>
      <c r="R1238" s="7"/>
      <c r="S1238" s="11">
        <f t="shared" si="119"/>
        <v>0</v>
      </c>
      <c r="T1238" s="9"/>
    </row>
    <row r="1239" spans="1:20" hidden="1" x14ac:dyDescent="0.25">
      <c r="A1239" s="7">
        <v>1237</v>
      </c>
      <c r="B1239" s="7" t="str">
        <f t="shared" si="114"/>
        <v>CM1672015</v>
      </c>
      <c r="C1239" s="9" t="s">
        <v>1206</v>
      </c>
      <c r="D1239" s="9" t="s">
        <v>3007</v>
      </c>
      <c r="E1239" s="9" t="s">
        <v>3851</v>
      </c>
      <c r="F1239" s="7" t="s">
        <v>141</v>
      </c>
      <c r="G1239" s="46">
        <v>68.599999999999994</v>
      </c>
      <c r="H1239" s="11">
        <v>3</v>
      </c>
      <c r="I1239" s="11">
        <v>3</v>
      </c>
      <c r="J1239" s="11">
        <f>VLOOKUP(B1239,'[1]Jan''24 (3)'!$G$4:$T$2414,14,0)</f>
        <v>205.79999999999998</v>
      </c>
      <c r="K1239" s="11">
        <f t="shared" si="115"/>
        <v>202.79999999999998</v>
      </c>
      <c r="L1239" s="11" t="b">
        <f t="shared" si="116"/>
        <v>0</v>
      </c>
      <c r="M1239" s="11" t="b">
        <f t="shared" si="117"/>
        <v>0</v>
      </c>
      <c r="N1239" s="8">
        <v>45318</v>
      </c>
      <c r="O1239" s="8" t="s">
        <v>3873</v>
      </c>
      <c r="P1239" s="7"/>
      <c r="Q1239" s="7" t="b">
        <f t="shared" si="118"/>
        <v>1</v>
      </c>
      <c r="R1239" s="7"/>
      <c r="S1239" s="11">
        <f t="shared" si="119"/>
        <v>0</v>
      </c>
      <c r="T1239" s="9"/>
    </row>
    <row r="1240" spans="1:20" hidden="1" x14ac:dyDescent="0.25">
      <c r="A1240" s="7">
        <v>1238</v>
      </c>
      <c r="B1240" s="7" t="str">
        <f t="shared" si="114"/>
        <v>217280</v>
      </c>
      <c r="C1240" s="9">
        <v>217280</v>
      </c>
      <c r="D1240" s="9" t="s">
        <v>3008</v>
      </c>
      <c r="E1240" s="9" t="s">
        <v>3851</v>
      </c>
      <c r="F1240" s="7" t="s">
        <v>141</v>
      </c>
      <c r="G1240" s="46">
        <v>0.28000000000000003</v>
      </c>
      <c r="H1240" s="11">
        <v>25</v>
      </c>
      <c r="I1240" s="11">
        <v>25</v>
      </c>
      <c r="J1240" s="11">
        <f>VLOOKUP(B1240,'[1]Jan''24 (3)'!$G$4:$T$2414,14,0)</f>
        <v>7.0000000000000009</v>
      </c>
      <c r="K1240" s="11">
        <f t="shared" si="115"/>
        <v>-18</v>
      </c>
      <c r="L1240" s="11" t="b">
        <f t="shared" si="116"/>
        <v>0</v>
      </c>
      <c r="M1240" s="11" t="b">
        <f t="shared" si="117"/>
        <v>0</v>
      </c>
      <c r="N1240" s="8">
        <v>45318</v>
      </c>
      <c r="O1240" s="8" t="s">
        <v>3873</v>
      </c>
      <c r="P1240" s="7"/>
      <c r="Q1240" s="7" t="b">
        <f t="shared" si="118"/>
        <v>1</v>
      </c>
      <c r="R1240" s="7"/>
      <c r="S1240" s="11">
        <f t="shared" si="119"/>
        <v>0</v>
      </c>
      <c r="T1240" s="9"/>
    </row>
    <row r="1241" spans="1:20" hidden="1" x14ac:dyDescent="0.25">
      <c r="A1241" s="7">
        <v>1239</v>
      </c>
      <c r="B1241" s="7" t="str">
        <f t="shared" si="114"/>
        <v>668850</v>
      </c>
      <c r="C1241" s="9">
        <v>668850</v>
      </c>
      <c r="D1241" s="9" t="s">
        <v>3009</v>
      </c>
      <c r="E1241" s="9" t="s">
        <v>3851</v>
      </c>
      <c r="F1241" s="7" t="s">
        <v>141</v>
      </c>
      <c r="G1241" s="46">
        <v>20.96</v>
      </c>
      <c r="H1241" s="11">
        <v>4</v>
      </c>
      <c r="I1241" s="11">
        <f>3+1</f>
        <v>4</v>
      </c>
      <c r="J1241" s="11">
        <f>VLOOKUP(B1241,'[1]Jan''24 (3)'!$G$4:$T$2414,14,0)</f>
        <v>83.84</v>
      </c>
      <c r="K1241" s="11">
        <f t="shared" si="115"/>
        <v>79.84</v>
      </c>
      <c r="L1241" s="11" t="b">
        <f t="shared" si="116"/>
        <v>0</v>
      </c>
      <c r="M1241" s="11" t="b">
        <f t="shared" si="117"/>
        <v>0</v>
      </c>
      <c r="N1241" s="8">
        <v>45318</v>
      </c>
      <c r="O1241" s="8" t="s">
        <v>3877</v>
      </c>
      <c r="P1241" s="7"/>
      <c r="Q1241" s="7" t="b">
        <f t="shared" si="118"/>
        <v>1</v>
      </c>
      <c r="R1241" s="7"/>
      <c r="S1241" s="11">
        <f t="shared" si="119"/>
        <v>0</v>
      </c>
      <c r="T1241" s="9"/>
    </row>
    <row r="1242" spans="1:20" hidden="1" x14ac:dyDescent="0.25">
      <c r="A1242" s="7">
        <v>1240</v>
      </c>
      <c r="B1242" s="7" t="str">
        <f t="shared" si="114"/>
        <v>B018204</v>
      </c>
      <c r="C1242" s="9" t="s">
        <v>1207</v>
      </c>
      <c r="D1242" s="9" t="s">
        <v>3010</v>
      </c>
      <c r="E1242" s="9" t="s">
        <v>3851</v>
      </c>
      <c r="F1242" s="7" t="s">
        <v>141</v>
      </c>
      <c r="G1242" s="46">
        <v>5.84</v>
      </c>
      <c r="H1242" s="11">
        <v>8</v>
      </c>
      <c r="I1242" s="11">
        <v>8</v>
      </c>
      <c r="J1242" s="11">
        <f>VLOOKUP(B1242,'[1]Jan''24 (3)'!$G$4:$T$2414,14,0)</f>
        <v>46.72</v>
      </c>
      <c r="K1242" s="11">
        <f t="shared" si="115"/>
        <v>38.72</v>
      </c>
      <c r="L1242" s="11" t="b">
        <f t="shared" si="116"/>
        <v>0</v>
      </c>
      <c r="M1242" s="11" t="b">
        <f t="shared" si="117"/>
        <v>0</v>
      </c>
      <c r="N1242" s="8">
        <v>45318</v>
      </c>
      <c r="O1242" s="8" t="s">
        <v>3873</v>
      </c>
      <c r="P1242" s="7"/>
      <c r="Q1242" s="7" t="b">
        <f t="shared" si="118"/>
        <v>1</v>
      </c>
      <c r="R1242" s="7"/>
      <c r="S1242" s="11">
        <f t="shared" si="119"/>
        <v>0</v>
      </c>
      <c r="T1242" s="9"/>
    </row>
    <row r="1243" spans="1:20" hidden="1" x14ac:dyDescent="0.25">
      <c r="A1243" s="7">
        <v>1241</v>
      </c>
      <c r="B1243" s="7" t="str">
        <f t="shared" si="114"/>
        <v>B017265</v>
      </c>
      <c r="C1243" s="9" t="s">
        <v>1208</v>
      </c>
      <c r="D1243" s="9" t="s">
        <v>2435</v>
      </c>
      <c r="E1243" s="9" t="s">
        <v>3851</v>
      </c>
      <c r="F1243" s="7" t="s">
        <v>141</v>
      </c>
      <c r="G1243" s="46">
        <v>29.03</v>
      </c>
      <c r="H1243" s="11">
        <v>4</v>
      </c>
      <c r="I1243" s="11">
        <f>2+2</f>
        <v>4</v>
      </c>
      <c r="J1243" s="11">
        <f>VLOOKUP(B1243,'[1]Jan''24 (3)'!$G$4:$T$2414,14,0)</f>
        <v>116.12</v>
      </c>
      <c r="K1243" s="11">
        <f t="shared" si="115"/>
        <v>112.12</v>
      </c>
      <c r="L1243" s="11" t="b">
        <f t="shared" si="116"/>
        <v>0</v>
      </c>
      <c r="M1243" s="11" t="b">
        <f t="shared" si="117"/>
        <v>0</v>
      </c>
      <c r="N1243" s="8">
        <v>45318</v>
      </c>
      <c r="O1243" s="8" t="s">
        <v>3873</v>
      </c>
      <c r="P1243" s="7"/>
      <c r="Q1243" s="7" t="b">
        <f t="shared" si="118"/>
        <v>1</v>
      </c>
      <c r="R1243" s="7"/>
      <c r="S1243" s="11">
        <f t="shared" si="119"/>
        <v>0</v>
      </c>
      <c r="T1243" s="9"/>
    </row>
    <row r="1244" spans="1:20" hidden="1" x14ac:dyDescent="0.25">
      <c r="A1244" s="7">
        <v>1242</v>
      </c>
      <c r="B1244" s="7" t="str">
        <f t="shared" si="114"/>
        <v>1C002574</v>
      </c>
      <c r="C1244" s="9" t="s">
        <v>1209</v>
      </c>
      <c r="D1244" s="9" t="s">
        <v>3011</v>
      </c>
      <c r="E1244" s="9" t="s">
        <v>3851</v>
      </c>
      <c r="F1244" s="7" t="s">
        <v>141</v>
      </c>
      <c r="G1244" s="46">
        <v>88.61</v>
      </c>
      <c r="H1244" s="11">
        <v>1</v>
      </c>
      <c r="I1244" s="11">
        <v>1</v>
      </c>
      <c r="J1244" s="11">
        <f>VLOOKUP(B1244,'[1]Jan''24 (3)'!$G$4:$T$2414,14,0)</f>
        <v>88.61</v>
      </c>
      <c r="K1244" s="11">
        <f t="shared" si="115"/>
        <v>87.61</v>
      </c>
      <c r="L1244" s="11" t="b">
        <f t="shared" si="116"/>
        <v>0</v>
      </c>
      <c r="M1244" s="11" t="b">
        <f t="shared" si="117"/>
        <v>0</v>
      </c>
      <c r="N1244" s="8">
        <v>45318</v>
      </c>
      <c r="O1244" s="8" t="s">
        <v>3873</v>
      </c>
      <c r="P1244" s="7"/>
      <c r="Q1244" s="7" t="b">
        <f t="shared" si="118"/>
        <v>1</v>
      </c>
      <c r="R1244" s="7"/>
      <c r="S1244" s="11">
        <f t="shared" si="119"/>
        <v>0</v>
      </c>
      <c r="T1244" s="9"/>
    </row>
    <row r="1245" spans="1:20" hidden="1" x14ac:dyDescent="0.25">
      <c r="A1245" s="7">
        <v>1243</v>
      </c>
      <c r="B1245" s="7" t="str">
        <f t="shared" si="114"/>
        <v>1C002575</v>
      </c>
      <c r="C1245" s="9" t="s">
        <v>1210</v>
      </c>
      <c r="D1245" s="9" t="s">
        <v>3012</v>
      </c>
      <c r="E1245" s="9" t="s">
        <v>3851</v>
      </c>
      <c r="F1245" s="7" t="s">
        <v>141</v>
      </c>
      <c r="G1245" s="46">
        <v>88.61</v>
      </c>
      <c r="H1245" s="11">
        <v>1</v>
      </c>
      <c r="I1245" s="11">
        <v>1</v>
      </c>
      <c r="J1245" s="11">
        <f>VLOOKUP(B1245,'[1]Jan''24 (3)'!$G$4:$T$2414,14,0)</f>
        <v>88.61</v>
      </c>
      <c r="K1245" s="11">
        <f t="shared" si="115"/>
        <v>87.61</v>
      </c>
      <c r="L1245" s="11" t="b">
        <f t="shared" si="116"/>
        <v>0</v>
      </c>
      <c r="M1245" s="11" t="b">
        <f t="shared" si="117"/>
        <v>0</v>
      </c>
      <c r="N1245" s="8">
        <v>45318</v>
      </c>
      <c r="O1245" s="8" t="s">
        <v>3873</v>
      </c>
      <c r="P1245" s="7"/>
      <c r="Q1245" s="7" t="b">
        <f t="shared" si="118"/>
        <v>1</v>
      </c>
      <c r="R1245" s="7"/>
      <c r="S1245" s="11">
        <f t="shared" si="119"/>
        <v>0</v>
      </c>
      <c r="T1245" s="9"/>
    </row>
    <row r="1246" spans="1:20" hidden="1" x14ac:dyDescent="0.25">
      <c r="A1246" s="7">
        <v>1244</v>
      </c>
      <c r="B1246" s="7" t="str">
        <f t="shared" si="114"/>
        <v>1A000428</v>
      </c>
      <c r="C1246" s="9" t="s">
        <v>1211</v>
      </c>
      <c r="D1246" s="9" t="s">
        <v>3013</v>
      </c>
      <c r="E1246" s="9" t="s">
        <v>3851</v>
      </c>
      <c r="F1246" s="7" t="s">
        <v>141</v>
      </c>
      <c r="G1246" s="46">
        <v>14.42</v>
      </c>
      <c r="H1246" s="11">
        <v>4</v>
      </c>
      <c r="I1246" s="11">
        <v>4</v>
      </c>
      <c r="J1246" s="11">
        <f>VLOOKUP(B1246,'[1]Jan''24 (3)'!$G$4:$T$2414,14,0)</f>
        <v>57.68</v>
      </c>
      <c r="K1246" s="11">
        <f t="shared" si="115"/>
        <v>53.68</v>
      </c>
      <c r="L1246" s="11" t="b">
        <f t="shared" si="116"/>
        <v>0</v>
      </c>
      <c r="M1246" s="11" t="b">
        <f t="shared" si="117"/>
        <v>0</v>
      </c>
      <c r="N1246" s="8">
        <v>45318</v>
      </c>
      <c r="O1246" s="8" t="s">
        <v>3877</v>
      </c>
      <c r="P1246" s="7"/>
      <c r="Q1246" s="7" t="b">
        <f t="shared" si="118"/>
        <v>1</v>
      </c>
      <c r="R1246" s="7"/>
      <c r="S1246" s="11">
        <f t="shared" si="119"/>
        <v>0</v>
      </c>
      <c r="T1246" s="9"/>
    </row>
    <row r="1247" spans="1:20" hidden="1" x14ac:dyDescent="0.25">
      <c r="A1247" s="7">
        <v>1245</v>
      </c>
      <c r="B1247" s="7" t="str">
        <f t="shared" si="114"/>
        <v>B016913</v>
      </c>
      <c r="C1247" s="9" t="s">
        <v>1212</v>
      </c>
      <c r="D1247" s="9" t="s">
        <v>3014</v>
      </c>
      <c r="E1247" s="9" t="s">
        <v>3851</v>
      </c>
      <c r="F1247" s="7" t="s">
        <v>141</v>
      </c>
      <c r="G1247" s="46">
        <v>22.03</v>
      </c>
      <c r="H1247" s="11">
        <v>4</v>
      </c>
      <c r="I1247" s="11">
        <v>4</v>
      </c>
      <c r="J1247" s="11">
        <f>VLOOKUP(B1247,'[1]Jan''24 (3)'!$G$4:$T$2414,14,0)</f>
        <v>88.12</v>
      </c>
      <c r="K1247" s="11">
        <f t="shared" si="115"/>
        <v>84.12</v>
      </c>
      <c r="L1247" s="11" t="b">
        <f t="shared" si="116"/>
        <v>0</v>
      </c>
      <c r="M1247" s="11" t="b">
        <f t="shared" si="117"/>
        <v>0</v>
      </c>
      <c r="N1247" s="8">
        <v>45318</v>
      </c>
      <c r="O1247" s="8" t="s">
        <v>3873</v>
      </c>
      <c r="P1247" s="7"/>
      <c r="Q1247" s="7" t="b">
        <f t="shared" si="118"/>
        <v>1</v>
      </c>
      <c r="R1247" s="7"/>
      <c r="S1247" s="11">
        <f t="shared" si="119"/>
        <v>0</v>
      </c>
      <c r="T1247" s="9"/>
    </row>
    <row r="1248" spans="1:20" hidden="1" x14ac:dyDescent="0.25">
      <c r="A1248" s="7">
        <v>1246</v>
      </c>
      <c r="B1248" s="7" t="str">
        <f t="shared" si="114"/>
        <v>1A003745</v>
      </c>
      <c r="C1248" s="9" t="s">
        <v>1213</v>
      </c>
      <c r="D1248" s="9" t="s">
        <v>3015</v>
      </c>
      <c r="E1248" s="9" t="s">
        <v>3851</v>
      </c>
      <c r="F1248" s="7" t="s">
        <v>141</v>
      </c>
      <c r="G1248" s="46">
        <v>7.83</v>
      </c>
      <c r="H1248" s="11">
        <v>8</v>
      </c>
      <c r="I1248" s="11">
        <v>8</v>
      </c>
      <c r="J1248" s="11">
        <f>VLOOKUP(B1248,'[1]Jan''24 (3)'!$G$4:$T$2414,14,0)</f>
        <v>62.64</v>
      </c>
      <c r="K1248" s="11">
        <f t="shared" si="115"/>
        <v>54.64</v>
      </c>
      <c r="L1248" s="11" t="b">
        <f t="shared" si="116"/>
        <v>0</v>
      </c>
      <c r="M1248" s="11" t="b">
        <f t="shared" si="117"/>
        <v>0</v>
      </c>
      <c r="N1248" s="8">
        <v>45318</v>
      </c>
      <c r="O1248" s="8" t="s">
        <v>3873</v>
      </c>
      <c r="P1248" s="7"/>
      <c r="Q1248" s="7" t="b">
        <f t="shared" si="118"/>
        <v>1</v>
      </c>
      <c r="R1248" s="7"/>
      <c r="S1248" s="11">
        <f t="shared" si="119"/>
        <v>0</v>
      </c>
      <c r="T1248" s="9"/>
    </row>
    <row r="1249" spans="1:20" hidden="1" x14ac:dyDescent="0.25">
      <c r="A1249" s="7">
        <v>1247</v>
      </c>
      <c r="B1249" s="7" t="str">
        <f t="shared" si="114"/>
        <v>1C000843R</v>
      </c>
      <c r="C1249" s="9" t="s">
        <v>1214</v>
      </c>
      <c r="D1249" s="9" t="s">
        <v>3016</v>
      </c>
      <c r="E1249" s="9" t="s">
        <v>3851</v>
      </c>
      <c r="F1249" s="7" t="s">
        <v>141</v>
      </c>
      <c r="G1249" s="46">
        <v>78.33</v>
      </c>
      <c r="H1249" s="11">
        <v>5</v>
      </c>
      <c r="I1249" s="11">
        <f>1+4</f>
        <v>5</v>
      </c>
      <c r="J1249" s="11">
        <f>VLOOKUP(B1249,'[1]Jan''24 (3)'!$G$4:$T$2414,14,0)</f>
        <v>391.65</v>
      </c>
      <c r="K1249" s="11">
        <f t="shared" si="115"/>
        <v>386.65</v>
      </c>
      <c r="L1249" s="11" t="b">
        <f t="shared" si="116"/>
        <v>0</v>
      </c>
      <c r="M1249" s="11" t="b">
        <f t="shared" si="117"/>
        <v>0</v>
      </c>
      <c r="N1249" s="8">
        <v>45318</v>
      </c>
      <c r="O1249" s="8" t="s">
        <v>3877</v>
      </c>
      <c r="P1249" s="7"/>
      <c r="Q1249" s="7" t="b">
        <f t="shared" si="118"/>
        <v>1</v>
      </c>
      <c r="R1249" s="7"/>
      <c r="S1249" s="11">
        <f t="shared" si="119"/>
        <v>0</v>
      </c>
      <c r="T1249" s="9"/>
    </row>
    <row r="1250" spans="1:20" hidden="1" x14ac:dyDescent="0.25">
      <c r="A1250" s="7">
        <v>1248</v>
      </c>
      <c r="B1250" s="7" t="str">
        <f t="shared" si="114"/>
        <v>643034</v>
      </c>
      <c r="C1250" s="9">
        <v>643034</v>
      </c>
      <c r="D1250" s="9" t="s">
        <v>3017</v>
      </c>
      <c r="E1250" s="9" t="s">
        <v>3851</v>
      </c>
      <c r="F1250" s="7" t="s">
        <v>141</v>
      </c>
      <c r="G1250" s="46">
        <v>79.430000000000007</v>
      </c>
      <c r="H1250" s="11">
        <v>7</v>
      </c>
      <c r="I1250" s="11">
        <v>7</v>
      </c>
      <c r="J1250" s="11">
        <f>VLOOKUP(B1250,'[1]Jan''24 (3)'!$G$4:$T$2414,14,0)</f>
        <v>556.01</v>
      </c>
      <c r="K1250" s="11">
        <f t="shared" si="115"/>
        <v>549.01</v>
      </c>
      <c r="L1250" s="11" t="b">
        <f t="shared" si="116"/>
        <v>0</v>
      </c>
      <c r="M1250" s="11" t="b">
        <f t="shared" si="117"/>
        <v>0</v>
      </c>
      <c r="N1250" s="8">
        <v>45318</v>
      </c>
      <c r="O1250" s="8" t="s">
        <v>3873</v>
      </c>
      <c r="P1250" s="7"/>
      <c r="Q1250" s="7" t="b">
        <f t="shared" si="118"/>
        <v>1</v>
      </c>
      <c r="R1250" s="7"/>
      <c r="S1250" s="11">
        <f t="shared" si="119"/>
        <v>0</v>
      </c>
      <c r="T1250" s="9"/>
    </row>
    <row r="1251" spans="1:20" hidden="1" x14ac:dyDescent="0.25">
      <c r="A1251" s="7">
        <v>1249</v>
      </c>
      <c r="B1251" s="7" t="str">
        <f t="shared" si="114"/>
        <v>CM087705</v>
      </c>
      <c r="C1251" s="9" t="s">
        <v>1215</v>
      </c>
      <c r="D1251" s="9" t="s">
        <v>3018</v>
      </c>
      <c r="E1251" s="9" t="s">
        <v>3851</v>
      </c>
      <c r="F1251" s="7" t="s">
        <v>141</v>
      </c>
      <c r="G1251" s="46">
        <v>43.46</v>
      </c>
      <c r="H1251" s="11">
        <v>4</v>
      </c>
      <c r="I1251" s="11">
        <v>4</v>
      </c>
      <c r="J1251" s="11">
        <f>VLOOKUP(B1251,'[1]Jan''24 (3)'!$G$4:$T$2414,14,0)</f>
        <v>173.84</v>
      </c>
      <c r="K1251" s="11">
        <f t="shared" si="115"/>
        <v>169.84</v>
      </c>
      <c r="L1251" s="11" t="b">
        <f t="shared" si="116"/>
        <v>0</v>
      </c>
      <c r="M1251" s="11" t="b">
        <f t="shared" si="117"/>
        <v>0</v>
      </c>
      <c r="N1251" s="8">
        <v>45318</v>
      </c>
      <c r="O1251" s="8" t="s">
        <v>3877</v>
      </c>
      <c r="P1251" s="7"/>
      <c r="Q1251" s="7" t="b">
        <f t="shared" si="118"/>
        <v>1</v>
      </c>
      <c r="R1251" s="7"/>
      <c r="S1251" s="11">
        <f t="shared" si="119"/>
        <v>0</v>
      </c>
      <c r="T1251" s="9"/>
    </row>
    <row r="1252" spans="1:20" hidden="1" x14ac:dyDescent="0.25">
      <c r="A1252" s="7">
        <v>1250</v>
      </c>
      <c r="B1252" s="7" t="str">
        <f t="shared" si="114"/>
        <v>680055</v>
      </c>
      <c r="C1252" s="9">
        <v>680055</v>
      </c>
      <c r="D1252" s="9" t="s">
        <v>3019</v>
      </c>
      <c r="E1252" s="9" t="s">
        <v>3851</v>
      </c>
      <c r="F1252" s="7" t="s">
        <v>141</v>
      </c>
      <c r="G1252" s="46">
        <v>22.36</v>
      </c>
      <c r="H1252" s="11">
        <v>3</v>
      </c>
      <c r="I1252" s="11">
        <f>2+1</f>
        <v>3</v>
      </c>
      <c r="J1252" s="11">
        <f>VLOOKUP(B1252,'[1]Jan''24 (3)'!$G$4:$T$2414,14,0)</f>
        <v>67.08</v>
      </c>
      <c r="K1252" s="11">
        <f t="shared" si="115"/>
        <v>64.08</v>
      </c>
      <c r="L1252" s="11" t="b">
        <f t="shared" si="116"/>
        <v>0</v>
      </c>
      <c r="M1252" s="11" t="b">
        <f t="shared" si="117"/>
        <v>0</v>
      </c>
      <c r="N1252" s="8">
        <v>45318</v>
      </c>
      <c r="O1252" s="8" t="s">
        <v>3873</v>
      </c>
      <c r="P1252" s="7"/>
      <c r="Q1252" s="7" t="b">
        <f t="shared" si="118"/>
        <v>1</v>
      </c>
      <c r="R1252" s="7"/>
      <c r="S1252" s="11">
        <f t="shared" si="119"/>
        <v>0</v>
      </c>
      <c r="T1252" s="9"/>
    </row>
    <row r="1253" spans="1:20" hidden="1" x14ac:dyDescent="0.25">
      <c r="A1253" s="7">
        <v>1251</v>
      </c>
      <c r="B1253" s="7" t="str">
        <f t="shared" si="114"/>
        <v>B015454</v>
      </c>
      <c r="C1253" s="9" t="s">
        <v>1216</v>
      </c>
      <c r="D1253" s="9" t="s">
        <v>3020</v>
      </c>
      <c r="E1253" s="9" t="s">
        <v>3851</v>
      </c>
      <c r="F1253" s="7" t="s">
        <v>141</v>
      </c>
      <c r="G1253" s="46">
        <v>1.24</v>
      </c>
      <c r="H1253" s="11">
        <v>8</v>
      </c>
      <c r="I1253" s="11">
        <v>8</v>
      </c>
      <c r="J1253" s="11">
        <f>VLOOKUP(B1253,'[1]Jan''24 (3)'!$G$4:$T$2414,14,0)</f>
        <v>9.92</v>
      </c>
      <c r="K1253" s="11">
        <f t="shared" si="115"/>
        <v>1.92</v>
      </c>
      <c r="L1253" s="11" t="b">
        <f t="shared" si="116"/>
        <v>0</v>
      </c>
      <c r="M1253" s="11" t="b">
        <f t="shared" si="117"/>
        <v>0</v>
      </c>
      <c r="N1253" s="8">
        <v>45315</v>
      </c>
      <c r="O1253" s="8" t="s">
        <v>3873</v>
      </c>
      <c r="P1253" s="7"/>
      <c r="Q1253" s="7" t="b">
        <f t="shared" si="118"/>
        <v>1</v>
      </c>
      <c r="R1253" s="7"/>
      <c r="S1253" s="11">
        <f t="shared" si="119"/>
        <v>0</v>
      </c>
      <c r="T1253" s="9"/>
    </row>
    <row r="1254" spans="1:20" hidden="1" x14ac:dyDescent="0.25">
      <c r="A1254" s="7">
        <v>1252</v>
      </c>
      <c r="B1254" s="7" t="str">
        <f t="shared" si="114"/>
        <v>1B0016970000C</v>
      </c>
      <c r="C1254" s="9" t="s">
        <v>1217</v>
      </c>
      <c r="D1254" s="9" t="s">
        <v>3021</v>
      </c>
      <c r="E1254" s="9" t="s">
        <v>3851</v>
      </c>
      <c r="F1254" s="7" t="s">
        <v>141</v>
      </c>
      <c r="G1254" s="46">
        <v>18.010000000000002</v>
      </c>
      <c r="H1254" s="11">
        <v>1</v>
      </c>
      <c r="I1254" s="11">
        <v>1</v>
      </c>
      <c r="J1254" s="11">
        <f>VLOOKUP(B1254,'[1]Jan''24 (3)'!$G$4:$T$2414,14,0)</f>
        <v>18.010000000000002</v>
      </c>
      <c r="K1254" s="11">
        <f t="shared" si="115"/>
        <v>17.010000000000002</v>
      </c>
      <c r="L1254" s="11" t="b">
        <f t="shared" si="116"/>
        <v>0</v>
      </c>
      <c r="M1254" s="11" t="b">
        <f t="shared" si="117"/>
        <v>0</v>
      </c>
      <c r="N1254" s="8">
        <v>45318</v>
      </c>
      <c r="O1254" s="8" t="s">
        <v>3873</v>
      </c>
      <c r="P1254" s="7"/>
      <c r="Q1254" s="7" t="b">
        <f t="shared" si="118"/>
        <v>1</v>
      </c>
      <c r="R1254" s="7"/>
      <c r="S1254" s="11">
        <f t="shared" si="119"/>
        <v>0</v>
      </c>
      <c r="T1254" s="9"/>
    </row>
    <row r="1255" spans="1:20" hidden="1" x14ac:dyDescent="0.25">
      <c r="A1255" s="7">
        <v>1253</v>
      </c>
      <c r="B1255" s="7" t="str">
        <f t="shared" si="114"/>
        <v>1A000621</v>
      </c>
      <c r="C1255" s="9" t="s">
        <v>1218</v>
      </c>
      <c r="D1255" s="9" t="s">
        <v>3022</v>
      </c>
      <c r="E1255" s="9" t="s">
        <v>3851</v>
      </c>
      <c r="F1255" s="7" t="s">
        <v>141</v>
      </c>
      <c r="G1255" s="46">
        <v>0.94</v>
      </c>
      <c r="H1255" s="11">
        <v>8</v>
      </c>
      <c r="I1255" s="11">
        <f>3+5</f>
        <v>8</v>
      </c>
      <c r="J1255" s="11">
        <f>VLOOKUP(B1255,'[1]Jan''24 (3)'!$G$4:$T$2414,14,0)</f>
        <v>7.52</v>
      </c>
      <c r="K1255" s="11">
        <f t="shared" si="115"/>
        <v>-0.48000000000000043</v>
      </c>
      <c r="L1255" s="11" t="b">
        <f t="shared" si="116"/>
        <v>0</v>
      </c>
      <c r="M1255" s="11" t="b">
        <f t="shared" si="117"/>
        <v>0</v>
      </c>
      <c r="N1255" s="8">
        <v>45318</v>
      </c>
      <c r="O1255" s="8" t="s">
        <v>3873</v>
      </c>
      <c r="P1255" s="7"/>
      <c r="Q1255" s="7" t="b">
        <f t="shared" si="118"/>
        <v>1</v>
      </c>
      <c r="R1255" s="7"/>
      <c r="S1255" s="11">
        <f t="shared" si="119"/>
        <v>0</v>
      </c>
      <c r="T1255" s="9"/>
    </row>
    <row r="1256" spans="1:20" hidden="1" x14ac:dyDescent="0.25">
      <c r="A1256" s="7">
        <v>1254</v>
      </c>
      <c r="B1256" s="7" t="str">
        <f t="shared" si="114"/>
        <v>1B0016780000C</v>
      </c>
      <c r="C1256" s="9" t="s">
        <v>1219</v>
      </c>
      <c r="D1256" s="9" t="s">
        <v>3023</v>
      </c>
      <c r="E1256" s="9" t="s">
        <v>3851</v>
      </c>
      <c r="F1256" s="7" t="s">
        <v>141</v>
      </c>
      <c r="G1256" s="46">
        <v>18.010000000000002</v>
      </c>
      <c r="H1256" s="11">
        <v>1</v>
      </c>
      <c r="I1256" s="11">
        <v>1</v>
      </c>
      <c r="J1256" s="11">
        <f>VLOOKUP(B1256,'[1]Jan''24 (3)'!$G$4:$T$2414,14,0)</f>
        <v>18.010000000000002</v>
      </c>
      <c r="K1256" s="11">
        <f t="shared" si="115"/>
        <v>17.010000000000002</v>
      </c>
      <c r="L1256" s="11" t="b">
        <f t="shared" si="116"/>
        <v>0</v>
      </c>
      <c r="M1256" s="11" t="b">
        <f t="shared" si="117"/>
        <v>0</v>
      </c>
      <c r="N1256" s="8">
        <v>45318</v>
      </c>
      <c r="O1256" s="8" t="s">
        <v>3873</v>
      </c>
      <c r="P1256" s="7"/>
      <c r="Q1256" s="7" t="b">
        <f t="shared" si="118"/>
        <v>1</v>
      </c>
      <c r="R1256" s="7"/>
      <c r="S1256" s="11">
        <f t="shared" si="119"/>
        <v>0</v>
      </c>
      <c r="T1256" s="9"/>
    </row>
    <row r="1257" spans="1:20" hidden="1" x14ac:dyDescent="0.25">
      <c r="A1257" s="7">
        <v>1255</v>
      </c>
      <c r="B1257" s="7" t="str">
        <f t="shared" si="114"/>
        <v>842204</v>
      </c>
      <c r="C1257" s="9">
        <v>842204</v>
      </c>
      <c r="D1257" s="9" t="s">
        <v>3024</v>
      </c>
      <c r="E1257" s="9" t="s">
        <v>3851</v>
      </c>
      <c r="F1257" s="7" t="s">
        <v>141</v>
      </c>
      <c r="G1257" s="46">
        <v>5.42</v>
      </c>
      <c r="H1257" s="11">
        <v>4</v>
      </c>
      <c r="I1257" s="11">
        <v>4</v>
      </c>
      <c r="J1257" s="11">
        <f>VLOOKUP(B1257,'[1]Jan''24 (3)'!$G$4:$T$2414,14,0)</f>
        <v>21.68</v>
      </c>
      <c r="K1257" s="11">
        <f t="shared" si="115"/>
        <v>17.68</v>
      </c>
      <c r="L1257" s="11" t="b">
        <f t="shared" si="116"/>
        <v>0</v>
      </c>
      <c r="M1257" s="11" t="b">
        <f t="shared" si="117"/>
        <v>0</v>
      </c>
      <c r="N1257" s="8">
        <v>45318</v>
      </c>
      <c r="O1257" s="8" t="s">
        <v>3873</v>
      </c>
      <c r="P1257" s="7"/>
      <c r="Q1257" s="7" t="b">
        <f t="shared" si="118"/>
        <v>1</v>
      </c>
      <c r="R1257" s="7"/>
      <c r="S1257" s="11">
        <f t="shared" si="119"/>
        <v>0</v>
      </c>
      <c r="T1257" s="9"/>
    </row>
    <row r="1258" spans="1:20" hidden="1" x14ac:dyDescent="0.25">
      <c r="A1258" s="7">
        <v>1256</v>
      </c>
      <c r="B1258" s="7" t="str">
        <f t="shared" si="114"/>
        <v>5A0001685</v>
      </c>
      <c r="C1258" s="9" t="s">
        <v>1220</v>
      </c>
      <c r="D1258" s="9" t="s">
        <v>3025</v>
      </c>
      <c r="E1258" s="9" t="s">
        <v>3851</v>
      </c>
      <c r="F1258" s="7" t="s">
        <v>141</v>
      </c>
      <c r="G1258" s="46">
        <v>33.74</v>
      </c>
      <c r="H1258" s="11">
        <v>8</v>
      </c>
      <c r="I1258" s="11">
        <f>2+6</f>
        <v>8</v>
      </c>
      <c r="J1258" s="11">
        <f>VLOOKUP(B1258,'[1]Jan''24 (3)'!$G$4:$T$2414,14,0)</f>
        <v>269.92</v>
      </c>
      <c r="K1258" s="11">
        <f t="shared" si="115"/>
        <v>261.92</v>
      </c>
      <c r="L1258" s="11" t="b">
        <f t="shared" si="116"/>
        <v>0</v>
      </c>
      <c r="M1258" s="11" t="b">
        <f t="shared" si="117"/>
        <v>0</v>
      </c>
      <c r="N1258" s="8">
        <v>45318</v>
      </c>
      <c r="O1258" s="8" t="s">
        <v>3877</v>
      </c>
      <c r="P1258" s="7"/>
      <c r="Q1258" s="7" t="b">
        <f t="shared" si="118"/>
        <v>1</v>
      </c>
      <c r="R1258" s="7"/>
      <c r="S1258" s="11">
        <f t="shared" si="119"/>
        <v>0</v>
      </c>
      <c r="T1258" s="9"/>
    </row>
    <row r="1259" spans="1:20" hidden="1" x14ac:dyDescent="0.25">
      <c r="A1259" s="7">
        <v>1257</v>
      </c>
      <c r="B1259" s="7" t="str">
        <f t="shared" si="114"/>
        <v>680205</v>
      </c>
      <c r="C1259" s="9">
        <v>680205</v>
      </c>
      <c r="D1259" s="9" t="s">
        <v>3026</v>
      </c>
      <c r="E1259" s="9" t="s">
        <v>3851</v>
      </c>
      <c r="F1259" s="7" t="s">
        <v>141</v>
      </c>
      <c r="G1259" s="46">
        <v>131.22727272727272</v>
      </c>
      <c r="H1259" s="11">
        <v>4</v>
      </c>
      <c r="I1259" s="11">
        <v>4</v>
      </c>
      <c r="J1259" s="11">
        <f>VLOOKUP(B1259,'[1]Jan''24 (3)'!$G$4:$T$2414,14,0)</f>
        <v>524.90909090909088</v>
      </c>
      <c r="K1259" s="11">
        <f t="shared" si="115"/>
        <v>520.90909090909088</v>
      </c>
      <c r="L1259" s="11" t="b">
        <f t="shared" si="116"/>
        <v>0</v>
      </c>
      <c r="M1259" s="11" t="b">
        <f t="shared" si="117"/>
        <v>0</v>
      </c>
      <c r="N1259" s="8">
        <v>45318</v>
      </c>
      <c r="O1259" s="8" t="s">
        <v>3873</v>
      </c>
      <c r="P1259" s="7"/>
      <c r="Q1259" s="7" t="b">
        <f t="shared" si="118"/>
        <v>1</v>
      </c>
      <c r="R1259" s="7"/>
      <c r="S1259" s="11">
        <f t="shared" si="119"/>
        <v>0</v>
      </c>
      <c r="T1259" s="9"/>
    </row>
    <row r="1260" spans="1:20" hidden="1" x14ac:dyDescent="0.25">
      <c r="A1260" s="7">
        <v>1258</v>
      </c>
      <c r="B1260" s="7" t="str">
        <f t="shared" si="114"/>
        <v>642946</v>
      </c>
      <c r="C1260" s="9">
        <v>642946</v>
      </c>
      <c r="D1260" s="9" t="s">
        <v>3027</v>
      </c>
      <c r="E1260" s="9" t="s">
        <v>3851</v>
      </c>
      <c r="F1260" s="7" t="s">
        <v>141</v>
      </c>
      <c r="G1260" s="46">
        <v>39.51</v>
      </c>
      <c r="H1260" s="11">
        <v>4</v>
      </c>
      <c r="I1260" s="11">
        <v>4</v>
      </c>
      <c r="J1260" s="11">
        <f>VLOOKUP(B1260,'[1]Jan''24 (3)'!$G$4:$T$2414,14,0)</f>
        <v>158.04</v>
      </c>
      <c r="K1260" s="11">
        <f t="shared" si="115"/>
        <v>154.04</v>
      </c>
      <c r="L1260" s="11" t="b">
        <f t="shared" si="116"/>
        <v>0</v>
      </c>
      <c r="M1260" s="11" t="b">
        <f t="shared" si="117"/>
        <v>0</v>
      </c>
      <c r="N1260" s="8">
        <v>45318</v>
      </c>
      <c r="O1260" s="8" t="s">
        <v>3873</v>
      </c>
      <c r="P1260" s="7"/>
      <c r="Q1260" s="7" t="b">
        <f t="shared" si="118"/>
        <v>1</v>
      </c>
      <c r="R1260" s="7"/>
      <c r="S1260" s="11">
        <f t="shared" si="119"/>
        <v>0</v>
      </c>
      <c r="T1260" s="9"/>
    </row>
    <row r="1261" spans="1:20" hidden="1" x14ac:dyDescent="0.25">
      <c r="A1261" s="7">
        <v>1259</v>
      </c>
      <c r="B1261" s="7" t="str">
        <f t="shared" si="114"/>
        <v>5A0002205</v>
      </c>
      <c r="C1261" s="9" t="s">
        <v>1221</v>
      </c>
      <c r="D1261" s="9" t="s">
        <v>3028</v>
      </c>
      <c r="E1261" s="9" t="s">
        <v>3851</v>
      </c>
      <c r="F1261" s="7" t="s">
        <v>141</v>
      </c>
      <c r="G1261" s="46">
        <v>12.59</v>
      </c>
      <c r="H1261" s="11">
        <v>4</v>
      </c>
      <c r="I1261" s="11">
        <v>4</v>
      </c>
      <c r="J1261" s="11">
        <f>VLOOKUP(B1261,'[1]Jan''24 (3)'!$G$4:$T$2414,14,0)</f>
        <v>50.36</v>
      </c>
      <c r="K1261" s="11">
        <f t="shared" si="115"/>
        <v>46.36</v>
      </c>
      <c r="L1261" s="11" t="b">
        <f t="shared" si="116"/>
        <v>0</v>
      </c>
      <c r="M1261" s="11" t="b">
        <f t="shared" si="117"/>
        <v>0</v>
      </c>
      <c r="N1261" s="8">
        <v>45318</v>
      </c>
      <c r="O1261" s="8" t="s">
        <v>3873</v>
      </c>
      <c r="P1261" s="7"/>
      <c r="Q1261" s="7" t="b">
        <f t="shared" si="118"/>
        <v>1</v>
      </c>
      <c r="R1261" s="7"/>
      <c r="S1261" s="11">
        <f t="shared" si="119"/>
        <v>0</v>
      </c>
      <c r="T1261" s="9"/>
    </row>
    <row r="1262" spans="1:20" hidden="1" x14ac:dyDescent="0.25">
      <c r="A1262" s="7">
        <v>1260</v>
      </c>
      <c r="B1262" s="7" t="str">
        <f t="shared" si="114"/>
        <v>651034</v>
      </c>
      <c r="C1262" s="9">
        <v>651034</v>
      </c>
      <c r="D1262" s="9" t="s">
        <v>3029</v>
      </c>
      <c r="E1262" s="9" t="s">
        <v>3851</v>
      </c>
      <c r="F1262" s="7" t="s">
        <v>141</v>
      </c>
      <c r="G1262" s="46">
        <v>17.78</v>
      </c>
      <c r="H1262" s="11">
        <v>4</v>
      </c>
      <c r="I1262" s="11">
        <v>4</v>
      </c>
      <c r="J1262" s="11">
        <f>VLOOKUP(B1262,'[1]Jan''24 (3)'!$G$4:$T$2414,14,0)</f>
        <v>71.12</v>
      </c>
      <c r="K1262" s="11">
        <f t="shared" si="115"/>
        <v>67.12</v>
      </c>
      <c r="L1262" s="11" t="b">
        <f t="shared" si="116"/>
        <v>0</v>
      </c>
      <c r="M1262" s="11" t="b">
        <f t="shared" si="117"/>
        <v>0</v>
      </c>
      <c r="N1262" s="8">
        <v>45318</v>
      </c>
      <c r="O1262" s="8" t="s">
        <v>3873</v>
      </c>
      <c r="P1262" s="7"/>
      <c r="Q1262" s="7" t="b">
        <f t="shared" si="118"/>
        <v>1</v>
      </c>
      <c r="R1262" s="7"/>
      <c r="S1262" s="11">
        <f t="shared" si="119"/>
        <v>0</v>
      </c>
      <c r="T1262" s="9"/>
    </row>
    <row r="1263" spans="1:20" hidden="1" x14ac:dyDescent="0.25">
      <c r="A1263" s="7">
        <v>1261</v>
      </c>
      <c r="B1263" s="7" t="str">
        <f t="shared" si="114"/>
        <v>1A001147</v>
      </c>
      <c r="C1263" s="9" t="s">
        <v>1222</v>
      </c>
      <c r="D1263" s="9" t="s">
        <v>3030</v>
      </c>
      <c r="E1263" s="9" t="s">
        <v>3851</v>
      </c>
      <c r="F1263" s="7" t="s">
        <v>141</v>
      </c>
      <c r="G1263" s="46">
        <v>4.03</v>
      </c>
      <c r="H1263" s="11">
        <v>8</v>
      </c>
      <c r="I1263" s="11">
        <v>8</v>
      </c>
      <c r="J1263" s="11">
        <f>VLOOKUP(B1263,'[1]Jan''24 (3)'!$G$4:$T$2414,14,0)</f>
        <v>32.24</v>
      </c>
      <c r="K1263" s="11">
        <f t="shared" si="115"/>
        <v>24.240000000000002</v>
      </c>
      <c r="L1263" s="11" t="b">
        <f t="shared" si="116"/>
        <v>0</v>
      </c>
      <c r="M1263" s="11" t="b">
        <f t="shared" si="117"/>
        <v>0</v>
      </c>
      <c r="N1263" s="8">
        <v>45318</v>
      </c>
      <c r="O1263" s="8" t="s">
        <v>3877</v>
      </c>
      <c r="P1263" s="7"/>
      <c r="Q1263" s="7" t="b">
        <f t="shared" si="118"/>
        <v>1</v>
      </c>
      <c r="R1263" s="7"/>
      <c r="S1263" s="11">
        <f t="shared" si="119"/>
        <v>0</v>
      </c>
      <c r="T1263" s="9"/>
    </row>
    <row r="1264" spans="1:20" hidden="1" x14ac:dyDescent="0.25">
      <c r="A1264" s="7">
        <v>1262</v>
      </c>
      <c r="B1264" s="7" t="str">
        <f t="shared" si="114"/>
        <v>B016453</v>
      </c>
      <c r="C1264" s="9" t="s">
        <v>1223</v>
      </c>
      <c r="D1264" s="9" t="s">
        <v>3030</v>
      </c>
      <c r="E1264" s="9" t="s">
        <v>3851</v>
      </c>
      <c r="F1264" s="7" t="s">
        <v>141</v>
      </c>
      <c r="G1264" s="46">
        <v>0.7</v>
      </c>
      <c r="H1264" s="11">
        <v>8</v>
      </c>
      <c r="I1264" s="11">
        <v>8</v>
      </c>
      <c r="J1264" s="11">
        <f>VLOOKUP(B1264,'[1]Jan''24 (3)'!$G$4:$T$2414,14,0)</f>
        <v>5.6</v>
      </c>
      <c r="K1264" s="11">
        <f t="shared" si="115"/>
        <v>-2.4000000000000004</v>
      </c>
      <c r="L1264" s="11" t="b">
        <f t="shared" si="116"/>
        <v>0</v>
      </c>
      <c r="M1264" s="11" t="b">
        <f t="shared" si="117"/>
        <v>0</v>
      </c>
      <c r="N1264" s="8">
        <v>45318</v>
      </c>
      <c r="O1264" s="8" t="s">
        <v>3873</v>
      </c>
      <c r="P1264" s="7"/>
      <c r="Q1264" s="7" t="b">
        <f t="shared" si="118"/>
        <v>1</v>
      </c>
      <c r="R1264" s="7"/>
      <c r="S1264" s="11">
        <f t="shared" si="119"/>
        <v>0</v>
      </c>
      <c r="T1264" s="9"/>
    </row>
    <row r="1265" spans="1:20" hidden="1" x14ac:dyDescent="0.25">
      <c r="A1265" s="7">
        <v>1263</v>
      </c>
      <c r="B1265" s="7" t="str">
        <f t="shared" si="114"/>
        <v>B017409</v>
      </c>
      <c r="C1265" s="9" t="s">
        <v>1224</v>
      </c>
      <c r="D1265" s="9" t="s">
        <v>3031</v>
      </c>
      <c r="E1265" s="9" t="s">
        <v>3851</v>
      </c>
      <c r="F1265" s="7" t="s">
        <v>141</v>
      </c>
      <c r="G1265" s="46">
        <v>4.32</v>
      </c>
      <c r="H1265" s="11">
        <v>4</v>
      </c>
      <c r="I1265" s="11">
        <v>4</v>
      </c>
      <c r="J1265" s="11">
        <f>VLOOKUP(B1265,'[1]Jan''24 (3)'!$G$4:$T$2414,14,0)</f>
        <v>17.28</v>
      </c>
      <c r="K1265" s="11">
        <f t="shared" si="115"/>
        <v>13.280000000000001</v>
      </c>
      <c r="L1265" s="11" t="b">
        <f t="shared" si="116"/>
        <v>0</v>
      </c>
      <c r="M1265" s="11" t="b">
        <f t="shared" si="117"/>
        <v>0</v>
      </c>
      <c r="N1265" s="8">
        <v>45318</v>
      </c>
      <c r="O1265" s="8" t="s">
        <v>3877</v>
      </c>
      <c r="P1265" s="7"/>
      <c r="Q1265" s="7" t="b">
        <f t="shared" si="118"/>
        <v>1</v>
      </c>
      <c r="R1265" s="7"/>
      <c r="S1265" s="11">
        <f t="shared" si="119"/>
        <v>0</v>
      </c>
      <c r="T1265" s="9"/>
    </row>
    <row r="1266" spans="1:20" hidden="1" x14ac:dyDescent="0.25">
      <c r="A1266" s="7">
        <v>1264</v>
      </c>
      <c r="B1266" s="7" t="str">
        <f t="shared" si="114"/>
        <v>1A003867</v>
      </c>
      <c r="C1266" s="9" t="s">
        <v>1225</v>
      </c>
      <c r="D1266" s="9" t="s">
        <v>3031</v>
      </c>
      <c r="E1266" s="9" t="s">
        <v>3851</v>
      </c>
      <c r="F1266" s="7" t="s">
        <v>141</v>
      </c>
      <c r="G1266" s="46">
        <v>9.7272727272727266</v>
      </c>
      <c r="H1266" s="11">
        <v>4</v>
      </c>
      <c r="I1266" s="11">
        <v>4</v>
      </c>
      <c r="J1266" s="11">
        <f>VLOOKUP(B1266,'[1]Jan''24 (3)'!$G$4:$T$2414,14,0)</f>
        <v>38.909090909090907</v>
      </c>
      <c r="K1266" s="11">
        <f t="shared" si="115"/>
        <v>34.909090909090907</v>
      </c>
      <c r="L1266" s="11" t="b">
        <f t="shared" si="116"/>
        <v>0</v>
      </c>
      <c r="M1266" s="11" t="b">
        <f t="shared" si="117"/>
        <v>0</v>
      </c>
      <c r="N1266" s="8">
        <v>45318</v>
      </c>
      <c r="O1266" s="8" t="s">
        <v>3877</v>
      </c>
      <c r="P1266" s="7"/>
      <c r="Q1266" s="7" t="b">
        <f t="shared" si="118"/>
        <v>1</v>
      </c>
      <c r="R1266" s="7"/>
      <c r="S1266" s="11">
        <f t="shared" si="119"/>
        <v>0</v>
      </c>
      <c r="T1266" s="9"/>
    </row>
    <row r="1267" spans="1:20" hidden="1" x14ac:dyDescent="0.25">
      <c r="A1267" s="7">
        <v>1265</v>
      </c>
      <c r="B1267" s="7" t="str">
        <f t="shared" si="114"/>
        <v>673610000C</v>
      </c>
      <c r="C1267" s="9" t="s">
        <v>1226</v>
      </c>
      <c r="D1267" s="9" t="s">
        <v>3032</v>
      </c>
      <c r="E1267" s="9" t="s">
        <v>3851</v>
      </c>
      <c r="F1267" s="7" t="s">
        <v>141</v>
      </c>
      <c r="G1267" s="46">
        <v>0.92</v>
      </c>
      <c r="H1267" s="11">
        <v>8</v>
      </c>
      <c r="I1267" s="11">
        <v>8</v>
      </c>
      <c r="J1267" s="11">
        <f>VLOOKUP(B1267,'[1]Jan''24 (3)'!$G$4:$T$2414,14,0)</f>
        <v>7.36</v>
      </c>
      <c r="K1267" s="11">
        <f t="shared" si="115"/>
        <v>-0.63999999999999968</v>
      </c>
      <c r="L1267" s="11" t="b">
        <f t="shared" si="116"/>
        <v>0</v>
      </c>
      <c r="M1267" s="11" t="b">
        <f t="shared" si="117"/>
        <v>0</v>
      </c>
      <c r="N1267" s="8">
        <v>45318</v>
      </c>
      <c r="O1267" s="8" t="s">
        <v>3873</v>
      </c>
      <c r="P1267" s="7"/>
      <c r="Q1267" s="7" t="b">
        <f t="shared" si="118"/>
        <v>1</v>
      </c>
      <c r="R1267" s="7"/>
      <c r="S1267" s="11">
        <f t="shared" si="119"/>
        <v>0</v>
      </c>
      <c r="T1267" s="9"/>
    </row>
    <row r="1268" spans="1:20" hidden="1" x14ac:dyDescent="0.25">
      <c r="A1268" s="7">
        <v>1266</v>
      </c>
      <c r="B1268" s="7" t="str">
        <f t="shared" si="114"/>
        <v>B015441</v>
      </c>
      <c r="C1268" s="9" t="s">
        <v>1227</v>
      </c>
      <c r="D1268" s="9" t="s">
        <v>3033</v>
      </c>
      <c r="E1268" s="9" t="s">
        <v>3851</v>
      </c>
      <c r="F1268" s="7" t="s">
        <v>141</v>
      </c>
      <c r="G1268" s="46">
        <v>0.65</v>
      </c>
      <c r="H1268" s="11">
        <v>8</v>
      </c>
      <c r="I1268" s="11">
        <f>7+1</f>
        <v>8</v>
      </c>
      <c r="J1268" s="11">
        <f>VLOOKUP(B1268,'[1]Jan''24 (3)'!$G$4:$T$2414,14,0)</f>
        <v>5.2</v>
      </c>
      <c r="K1268" s="11">
        <f t="shared" si="115"/>
        <v>-2.8</v>
      </c>
      <c r="L1268" s="11" t="b">
        <f t="shared" si="116"/>
        <v>0</v>
      </c>
      <c r="M1268" s="11" t="b">
        <f t="shared" si="117"/>
        <v>0</v>
      </c>
      <c r="N1268" s="8">
        <v>45323</v>
      </c>
      <c r="O1268" s="8" t="s">
        <v>3877</v>
      </c>
      <c r="P1268" s="7"/>
      <c r="Q1268" s="7" t="b">
        <f t="shared" si="118"/>
        <v>1</v>
      </c>
      <c r="R1268" s="7"/>
      <c r="S1268" s="11">
        <f t="shared" si="119"/>
        <v>0</v>
      </c>
      <c r="T1268" s="9"/>
    </row>
    <row r="1269" spans="1:20" hidden="1" x14ac:dyDescent="0.25">
      <c r="A1269" s="7">
        <v>1267</v>
      </c>
      <c r="B1269" s="7" t="str">
        <f t="shared" si="114"/>
        <v>B015442</v>
      </c>
      <c r="C1269" s="9" t="s">
        <v>1228</v>
      </c>
      <c r="D1269" s="9" t="s">
        <v>3033</v>
      </c>
      <c r="E1269" s="9" t="s">
        <v>3851</v>
      </c>
      <c r="F1269" s="7" t="s">
        <v>141</v>
      </c>
      <c r="G1269" s="46">
        <v>0.9</v>
      </c>
      <c r="H1269" s="11">
        <v>8</v>
      </c>
      <c r="I1269" s="11">
        <v>8</v>
      </c>
      <c r="J1269" s="11">
        <f>VLOOKUP(B1269,'[1]Jan''24 (3)'!$G$4:$T$2414,14,0)</f>
        <v>7.2</v>
      </c>
      <c r="K1269" s="11">
        <f t="shared" si="115"/>
        <v>-0.79999999999999982</v>
      </c>
      <c r="L1269" s="11" t="b">
        <f t="shared" si="116"/>
        <v>0</v>
      </c>
      <c r="M1269" s="11" t="b">
        <f t="shared" si="117"/>
        <v>0</v>
      </c>
      <c r="N1269" s="8">
        <v>45318</v>
      </c>
      <c r="O1269" s="8" t="s">
        <v>3873</v>
      </c>
      <c r="P1269" s="7"/>
      <c r="Q1269" s="7" t="b">
        <f t="shared" si="118"/>
        <v>1</v>
      </c>
      <c r="R1269" s="7"/>
      <c r="S1269" s="11">
        <f t="shared" si="119"/>
        <v>0</v>
      </c>
      <c r="T1269" s="9"/>
    </row>
    <row r="1270" spans="1:20" hidden="1" x14ac:dyDescent="0.25">
      <c r="A1270" s="7">
        <v>1268</v>
      </c>
      <c r="B1270" s="7" t="str">
        <f t="shared" si="114"/>
        <v>B015443</v>
      </c>
      <c r="C1270" s="9" t="s">
        <v>1229</v>
      </c>
      <c r="D1270" s="9" t="s">
        <v>3033</v>
      </c>
      <c r="E1270" s="9" t="s">
        <v>3851</v>
      </c>
      <c r="F1270" s="7" t="s">
        <v>141</v>
      </c>
      <c r="G1270" s="46">
        <v>1.01</v>
      </c>
      <c r="H1270" s="11">
        <v>8</v>
      </c>
      <c r="I1270" s="11">
        <v>8</v>
      </c>
      <c r="J1270" s="11">
        <f>VLOOKUP(B1270,'[1]Jan''24 (3)'!$G$4:$T$2414,14,0)</f>
        <v>8.08</v>
      </c>
      <c r="K1270" s="11">
        <f t="shared" si="115"/>
        <v>8.0000000000000071E-2</v>
      </c>
      <c r="L1270" s="11" t="b">
        <f t="shared" si="116"/>
        <v>0</v>
      </c>
      <c r="M1270" s="11" t="b">
        <f t="shared" si="117"/>
        <v>0</v>
      </c>
      <c r="N1270" s="8">
        <v>45318</v>
      </c>
      <c r="O1270" s="8" t="s">
        <v>3877</v>
      </c>
      <c r="P1270" s="7"/>
      <c r="Q1270" s="7" t="b">
        <f t="shared" si="118"/>
        <v>1</v>
      </c>
      <c r="R1270" s="7"/>
      <c r="S1270" s="11">
        <f t="shared" si="119"/>
        <v>0</v>
      </c>
      <c r="T1270" s="9"/>
    </row>
    <row r="1271" spans="1:20" hidden="1" x14ac:dyDescent="0.25">
      <c r="A1271" s="7">
        <v>1269</v>
      </c>
      <c r="B1271" s="7" t="str">
        <f t="shared" si="114"/>
        <v>1B000042</v>
      </c>
      <c r="C1271" s="9" t="s">
        <v>1230</v>
      </c>
      <c r="D1271" s="9" t="s">
        <v>3034</v>
      </c>
      <c r="E1271" s="9" t="s">
        <v>3851</v>
      </c>
      <c r="F1271" s="7" t="s">
        <v>141</v>
      </c>
      <c r="G1271" s="46">
        <v>3.07</v>
      </c>
      <c r="H1271" s="11">
        <v>4</v>
      </c>
      <c r="I1271" s="11">
        <v>4</v>
      </c>
      <c r="J1271" s="11">
        <f>VLOOKUP(B1271,'[1]Jan''24 (3)'!$G$4:$T$2414,14,0)</f>
        <v>12.28</v>
      </c>
      <c r="K1271" s="11">
        <f t="shared" si="115"/>
        <v>8.2799999999999994</v>
      </c>
      <c r="L1271" s="11" t="b">
        <f t="shared" si="116"/>
        <v>0</v>
      </c>
      <c r="M1271" s="11" t="b">
        <f t="shared" si="117"/>
        <v>0</v>
      </c>
      <c r="N1271" s="8">
        <v>45310</v>
      </c>
      <c r="O1271" s="8" t="s">
        <v>3877</v>
      </c>
      <c r="P1271" s="7"/>
      <c r="Q1271" s="7" t="b">
        <f t="shared" si="118"/>
        <v>1</v>
      </c>
      <c r="R1271" s="7"/>
      <c r="S1271" s="11">
        <f t="shared" si="119"/>
        <v>0</v>
      </c>
      <c r="T1271" s="9"/>
    </row>
    <row r="1272" spans="1:20" hidden="1" x14ac:dyDescent="0.25">
      <c r="A1272" s="7">
        <v>1270</v>
      </c>
      <c r="B1272" s="7" t="str">
        <f t="shared" si="114"/>
        <v>1A000174</v>
      </c>
      <c r="C1272" s="9" t="s">
        <v>1231</v>
      </c>
      <c r="D1272" s="9" t="s">
        <v>3035</v>
      </c>
      <c r="E1272" s="9" t="s">
        <v>3851</v>
      </c>
      <c r="F1272" s="7" t="s">
        <v>141</v>
      </c>
      <c r="G1272" s="46">
        <v>1.1200000000000001</v>
      </c>
      <c r="H1272" s="11">
        <v>4</v>
      </c>
      <c r="I1272" s="11">
        <v>4</v>
      </c>
      <c r="J1272" s="11">
        <f>VLOOKUP(B1272,'[1]Jan''24 (3)'!$G$4:$T$2414,14,0)</f>
        <v>4.4800000000000004</v>
      </c>
      <c r="K1272" s="11">
        <f t="shared" si="115"/>
        <v>0.48000000000000043</v>
      </c>
      <c r="L1272" s="11" t="b">
        <f t="shared" si="116"/>
        <v>0</v>
      </c>
      <c r="M1272" s="11" t="b">
        <f t="shared" si="117"/>
        <v>0</v>
      </c>
      <c r="N1272" s="8">
        <v>45318</v>
      </c>
      <c r="O1272" s="8" t="s">
        <v>3877</v>
      </c>
      <c r="P1272" s="7"/>
      <c r="Q1272" s="7" t="b">
        <f t="shared" si="118"/>
        <v>1</v>
      </c>
      <c r="R1272" s="7"/>
      <c r="S1272" s="11">
        <f t="shared" si="119"/>
        <v>0</v>
      </c>
      <c r="T1272" s="9"/>
    </row>
    <row r="1273" spans="1:20" hidden="1" x14ac:dyDescent="0.25">
      <c r="A1273" s="7">
        <v>1271</v>
      </c>
      <c r="B1273" s="7" t="str">
        <f t="shared" si="114"/>
        <v>B017495</v>
      </c>
      <c r="C1273" s="9" t="s">
        <v>1232</v>
      </c>
      <c r="D1273" s="9" t="s">
        <v>3036</v>
      </c>
      <c r="E1273" s="9" t="s">
        <v>3851</v>
      </c>
      <c r="F1273" s="7" t="s">
        <v>141</v>
      </c>
      <c r="G1273" s="46">
        <v>37.18</v>
      </c>
      <c r="H1273" s="11">
        <v>2</v>
      </c>
      <c r="I1273" s="11">
        <v>2</v>
      </c>
      <c r="J1273" s="11">
        <f>VLOOKUP(B1273,'[1]Jan''24 (3)'!$G$4:$T$2414,14,0)</f>
        <v>74.36</v>
      </c>
      <c r="K1273" s="11">
        <f t="shared" si="115"/>
        <v>72.36</v>
      </c>
      <c r="L1273" s="11" t="b">
        <f t="shared" si="116"/>
        <v>0</v>
      </c>
      <c r="M1273" s="11" t="b">
        <f t="shared" si="117"/>
        <v>0</v>
      </c>
      <c r="N1273" s="8">
        <v>45318</v>
      </c>
      <c r="O1273" s="8" t="s">
        <v>3873</v>
      </c>
      <c r="P1273" s="7"/>
      <c r="Q1273" s="7" t="b">
        <f t="shared" si="118"/>
        <v>1</v>
      </c>
      <c r="R1273" s="7"/>
      <c r="S1273" s="11">
        <f t="shared" si="119"/>
        <v>0</v>
      </c>
      <c r="T1273" s="9"/>
    </row>
    <row r="1274" spans="1:20" hidden="1" x14ac:dyDescent="0.25">
      <c r="A1274" s="7">
        <v>1272</v>
      </c>
      <c r="B1274" s="7" t="str">
        <f t="shared" si="114"/>
        <v>CM167102</v>
      </c>
      <c r="C1274" s="9" t="s">
        <v>1233</v>
      </c>
      <c r="D1274" s="9" t="s">
        <v>3037</v>
      </c>
      <c r="E1274" s="9" t="s">
        <v>3851</v>
      </c>
      <c r="F1274" s="7" t="s">
        <v>141</v>
      </c>
      <c r="G1274" s="46">
        <v>74.63</v>
      </c>
      <c r="H1274" s="11">
        <v>4</v>
      </c>
      <c r="I1274" s="11">
        <v>4</v>
      </c>
      <c r="J1274" s="11">
        <f>VLOOKUP(B1274,'[1]Jan''24 (3)'!$G$4:$T$2414,14,0)</f>
        <v>298.52</v>
      </c>
      <c r="K1274" s="11">
        <f t="shared" si="115"/>
        <v>294.52</v>
      </c>
      <c r="L1274" s="11" t="b">
        <f t="shared" si="116"/>
        <v>0</v>
      </c>
      <c r="M1274" s="11" t="b">
        <f t="shared" si="117"/>
        <v>0</v>
      </c>
      <c r="N1274" s="8">
        <v>45318</v>
      </c>
      <c r="O1274" s="8" t="s">
        <v>3873</v>
      </c>
      <c r="P1274" s="7"/>
      <c r="Q1274" s="7" t="b">
        <f t="shared" si="118"/>
        <v>1</v>
      </c>
      <c r="R1274" s="7"/>
      <c r="S1274" s="11">
        <f t="shared" si="119"/>
        <v>0</v>
      </c>
      <c r="T1274" s="9"/>
    </row>
    <row r="1275" spans="1:20" hidden="1" x14ac:dyDescent="0.25">
      <c r="A1275" s="7">
        <v>1273</v>
      </c>
      <c r="B1275" s="7" t="str">
        <f t="shared" si="114"/>
        <v>680147</v>
      </c>
      <c r="C1275" s="9">
        <v>680147</v>
      </c>
      <c r="D1275" s="9" t="s">
        <v>3038</v>
      </c>
      <c r="E1275" s="9" t="s">
        <v>3851</v>
      </c>
      <c r="F1275" s="7" t="s">
        <v>141</v>
      </c>
      <c r="G1275" s="46">
        <v>0.28999999999999998</v>
      </c>
      <c r="H1275" s="11">
        <v>8</v>
      </c>
      <c r="I1275" s="11">
        <v>8</v>
      </c>
      <c r="J1275" s="11">
        <f>VLOOKUP(B1275,'[1]Jan''24 (3)'!$G$4:$T$2414,14,0)</f>
        <v>2.3199999999999998</v>
      </c>
      <c r="K1275" s="11">
        <f t="shared" si="115"/>
        <v>-5.68</v>
      </c>
      <c r="L1275" s="11" t="b">
        <f t="shared" si="116"/>
        <v>0</v>
      </c>
      <c r="M1275" s="11" t="b">
        <f t="shared" si="117"/>
        <v>0</v>
      </c>
      <c r="N1275" s="8">
        <v>45318</v>
      </c>
      <c r="O1275" s="8" t="s">
        <v>3873</v>
      </c>
      <c r="P1275" s="7"/>
      <c r="Q1275" s="7" t="b">
        <f t="shared" si="118"/>
        <v>1</v>
      </c>
      <c r="R1275" s="7"/>
      <c r="S1275" s="11">
        <f t="shared" si="119"/>
        <v>0</v>
      </c>
      <c r="T1275" s="9"/>
    </row>
    <row r="1276" spans="1:20" hidden="1" x14ac:dyDescent="0.25">
      <c r="A1276" s="7">
        <v>1274</v>
      </c>
      <c r="B1276" s="7" t="str">
        <f t="shared" si="114"/>
        <v>673638</v>
      </c>
      <c r="C1276" s="9">
        <v>673638</v>
      </c>
      <c r="D1276" s="9" t="s">
        <v>3039</v>
      </c>
      <c r="E1276" s="9" t="s">
        <v>3851</v>
      </c>
      <c r="F1276" s="7" t="s">
        <v>141</v>
      </c>
      <c r="G1276" s="46">
        <v>10.95</v>
      </c>
      <c r="H1276" s="11">
        <v>5</v>
      </c>
      <c r="I1276" s="51">
        <f>2+2</f>
        <v>4</v>
      </c>
      <c r="J1276" s="11">
        <f>VLOOKUP(B1276,'[1]Jan''24 (3)'!$G$4:$T$2414,14,0)</f>
        <v>43.8</v>
      </c>
      <c r="K1276" s="11">
        <f t="shared" si="115"/>
        <v>39.799999999999997</v>
      </c>
      <c r="L1276" s="11" t="b">
        <f t="shared" si="116"/>
        <v>0</v>
      </c>
      <c r="M1276" s="11" t="b">
        <f t="shared" si="117"/>
        <v>0</v>
      </c>
      <c r="N1276" s="8">
        <v>45318</v>
      </c>
      <c r="O1276" s="8" t="s">
        <v>3877</v>
      </c>
      <c r="P1276" s="7"/>
      <c r="Q1276" s="7" t="b">
        <f t="shared" si="118"/>
        <v>0</v>
      </c>
      <c r="R1276" s="7"/>
      <c r="S1276" s="11">
        <f t="shared" si="119"/>
        <v>1</v>
      </c>
      <c r="T1276" s="9"/>
    </row>
    <row r="1277" spans="1:20" hidden="1" x14ac:dyDescent="0.25">
      <c r="A1277" s="7">
        <v>1275</v>
      </c>
      <c r="B1277" s="7" t="str">
        <f t="shared" si="114"/>
        <v>673639</v>
      </c>
      <c r="C1277" s="9">
        <v>673639</v>
      </c>
      <c r="D1277" s="9" t="s">
        <v>3039</v>
      </c>
      <c r="E1277" s="9" t="s">
        <v>3851</v>
      </c>
      <c r="F1277" s="7" t="s">
        <v>141</v>
      </c>
      <c r="G1277" s="46">
        <v>10.95</v>
      </c>
      <c r="H1277" s="11">
        <v>2</v>
      </c>
      <c r="I1277" s="11">
        <v>2</v>
      </c>
      <c r="J1277" s="11">
        <f>VLOOKUP(B1277,'[1]Jan''24 (3)'!$G$4:$T$2414,14,0)</f>
        <v>21.9</v>
      </c>
      <c r="K1277" s="11">
        <f t="shared" si="115"/>
        <v>19.899999999999999</v>
      </c>
      <c r="L1277" s="11" t="b">
        <f t="shared" si="116"/>
        <v>0</v>
      </c>
      <c r="M1277" s="11" t="b">
        <f t="shared" si="117"/>
        <v>0</v>
      </c>
      <c r="N1277" s="8">
        <v>45310</v>
      </c>
      <c r="O1277" s="8" t="s">
        <v>3877</v>
      </c>
      <c r="P1277" s="7"/>
      <c r="Q1277" s="7" t="b">
        <f t="shared" si="118"/>
        <v>1</v>
      </c>
      <c r="R1277" s="7"/>
      <c r="S1277" s="11">
        <f t="shared" si="119"/>
        <v>0</v>
      </c>
      <c r="T1277" s="9"/>
    </row>
    <row r="1278" spans="1:20" hidden="1" x14ac:dyDescent="0.25">
      <c r="A1278" s="7">
        <v>1276</v>
      </c>
      <c r="B1278" s="7" t="str">
        <f t="shared" si="114"/>
        <v>1D000556R</v>
      </c>
      <c r="C1278" s="9" t="s">
        <v>1234</v>
      </c>
      <c r="D1278" s="9" t="s">
        <v>3040</v>
      </c>
      <c r="E1278" s="9" t="s">
        <v>3851</v>
      </c>
      <c r="F1278" s="7" t="s">
        <v>141</v>
      </c>
      <c r="G1278" s="46">
        <v>59.28</v>
      </c>
      <c r="H1278" s="11">
        <v>3</v>
      </c>
      <c r="I1278" s="11">
        <f>2+1</f>
        <v>3</v>
      </c>
      <c r="J1278" s="11">
        <f>VLOOKUP(B1278,'[1]Jan''24 (3)'!$G$4:$T$2414,14,0)</f>
        <v>177.84</v>
      </c>
      <c r="K1278" s="11">
        <f t="shared" si="115"/>
        <v>174.84</v>
      </c>
      <c r="L1278" s="11" t="b">
        <f t="shared" si="116"/>
        <v>0</v>
      </c>
      <c r="M1278" s="11" t="b">
        <f t="shared" si="117"/>
        <v>0</v>
      </c>
      <c r="N1278" s="8">
        <v>45318</v>
      </c>
      <c r="O1278" s="8" t="s">
        <v>3873</v>
      </c>
      <c r="P1278" s="7"/>
      <c r="Q1278" s="7" t="b">
        <f t="shared" si="118"/>
        <v>1</v>
      </c>
      <c r="R1278" s="7"/>
      <c r="S1278" s="11">
        <f t="shared" si="119"/>
        <v>0</v>
      </c>
      <c r="T1278" s="9"/>
    </row>
    <row r="1279" spans="1:20" hidden="1" x14ac:dyDescent="0.25">
      <c r="A1279" s="7">
        <v>1277</v>
      </c>
      <c r="B1279" s="7" t="str">
        <f t="shared" si="114"/>
        <v>1D000124</v>
      </c>
      <c r="C1279" s="9" t="s">
        <v>1235</v>
      </c>
      <c r="D1279" s="9" t="s">
        <v>3041</v>
      </c>
      <c r="E1279" s="9" t="s">
        <v>3851</v>
      </c>
      <c r="F1279" s="7" t="s">
        <v>141</v>
      </c>
      <c r="G1279" s="46">
        <v>33.840000000000003</v>
      </c>
      <c r="H1279" s="11">
        <v>8</v>
      </c>
      <c r="I1279" s="11">
        <f>3+1+4</f>
        <v>8</v>
      </c>
      <c r="J1279" s="11">
        <f>VLOOKUP(B1279,'[1]Jan''24 (3)'!$G$4:$T$2414,14,0)</f>
        <v>270.72000000000003</v>
      </c>
      <c r="K1279" s="11">
        <f t="shared" si="115"/>
        <v>262.72000000000003</v>
      </c>
      <c r="L1279" s="11" t="b">
        <f t="shared" si="116"/>
        <v>0</v>
      </c>
      <c r="M1279" s="11" t="b">
        <f t="shared" si="117"/>
        <v>0</v>
      </c>
      <c r="N1279" s="8">
        <v>45318</v>
      </c>
      <c r="O1279" s="8" t="s">
        <v>3873</v>
      </c>
      <c r="P1279" s="7"/>
      <c r="Q1279" s="7" t="b">
        <f t="shared" si="118"/>
        <v>1</v>
      </c>
      <c r="R1279" s="7"/>
      <c r="S1279" s="11">
        <f t="shared" si="119"/>
        <v>0</v>
      </c>
      <c r="T1279" s="9"/>
    </row>
    <row r="1280" spans="1:20" hidden="1" x14ac:dyDescent="0.25">
      <c r="A1280" s="7">
        <v>1278</v>
      </c>
      <c r="B1280" s="7" t="str">
        <f t="shared" si="114"/>
        <v>CM267107</v>
      </c>
      <c r="C1280" s="9" t="s">
        <v>1236</v>
      </c>
      <c r="D1280" s="9" t="s">
        <v>3042</v>
      </c>
      <c r="E1280" s="9" t="s">
        <v>3851</v>
      </c>
      <c r="F1280" s="7" t="s">
        <v>141</v>
      </c>
      <c r="G1280" s="46">
        <v>217.95</v>
      </c>
      <c r="H1280" s="11">
        <v>1</v>
      </c>
      <c r="I1280" s="11">
        <v>1</v>
      </c>
      <c r="J1280" s="11">
        <f>VLOOKUP(B1280,'[1]Jan''24 (3)'!$G$4:$T$2414,14,0)</f>
        <v>217.95</v>
      </c>
      <c r="K1280" s="11">
        <f t="shared" si="115"/>
        <v>216.95</v>
      </c>
      <c r="L1280" s="11" t="b">
        <f t="shared" si="116"/>
        <v>0</v>
      </c>
      <c r="M1280" s="11" t="b">
        <f t="shared" si="117"/>
        <v>0</v>
      </c>
      <c r="N1280" s="8">
        <v>45310</v>
      </c>
      <c r="O1280" s="8" t="s">
        <v>3877</v>
      </c>
      <c r="P1280" s="7"/>
      <c r="Q1280" s="7" t="b">
        <f t="shared" si="118"/>
        <v>1</v>
      </c>
      <c r="R1280" s="7"/>
      <c r="S1280" s="11">
        <f t="shared" si="119"/>
        <v>0</v>
      </c>
      <c r="T1280" s="9"/>
    </row>
    <row r="1281" spans="1:20" hidden="1" x14ac:dyDescent="0.25">
      <c r="A1281" s="7">
        <v>1279</v>
      </c>
      <c r="B1281" s="7" t="str">
        <f t="shared" si="114"/>
        <v>B018071</v>
      </c>
      <c r="C1281" s="9" t="s">
        <v>1237</v>
      </c>
      <c r="D1281" s="9" t="s">
        <v>3043</v>
      </c>
      <c r="E1281" s="9" t="s">
        <v>3851</v>
      </c>
      <c r="F1281" s="7" t="s">
        <v>141</v>
      </c>
      <c r="G1281" s="46">
        <v>0.49</v>
      </c>
      <c r="H1281" s="11">
        <v>7</v>
      </c>
      <c r="I1281" s="11">
        <v>7</v>
      </c>
      <c r="J1281" s="11">
        <f>VLOOKUP(B1281,'[1]Jan''24 (3)'!$G$4:$T$2414,14,0)</f>
        <v>3.4299999999999997</v>
      </c>
      <c r="K1281" s="11">
        <f t="shared" si="115"/>
        <v>-3.5700000000000003</v>
      </c>
      <c r="L1281" s="11" t="b">
        <f t="shared" si="116"/>
        <v>0</v>
      </c>
      <c r="M1281" s="11" t="b">
        <f t="shared" si="117"/>
        <v>0</v>
      </c>
      <c r="N1281" s="8">
        <v>45318</v>
      </c>
      <c r="O1281" s="8" t="s">
        <v>3873</v>
      </c>
      <c r="P1281" s="7"/>
      <c r="Q1281" s="7" t="b">
        <f t="shared" si="118"/>
        <v>1</v>
      </c>
      <c r="R1281" s="7"/>
      <c r="S1281" s="11">
        <f t="shared" si="119"/>
        <v>0</v>
      </c>
      <c r="T1281" s="9"/>
    </row>
    <row r="1282" spans="1:20" hidden="1" x14ac:dyDescent="0.25">
      <c r="A1282" s="7">
        <v>1280</v>
      </c>
      <c r="B1282" s="7" t="str">
        <f t="shared" si="114"/>
        <v>B017979</v>
      </c>
      <c r="C1282" s="9" t="s">
        <v>1238</v>
      </c>
      <c r="D1282" s="9" t="s">
        <v>3044</v>
      </c>
      <c r="E1282" s="9" t="s">
        <v>3851</v>
      </c>
      <c r="F1282" s="7" t="s">
        <v>141</v>
      </c>
      <c r="G1282" s="46">
        <v>47.05</v>
      </c>
      <c r="H1282" s="11">
        <v>4</v>
      </c>
      <c r="I1282" s="11">
        <v>4</v>
      </c>
      <c r="J1282" s="11">
        <f>VLOOKUP(B1282,'[1]Jan''24 (3)'!$G$4:$T$2414,14,0)</f>
        <v>188.2</v>
      </c>
      <c r="K1282" s="11">
        <f t="shared" si="115"/>
        <v>184.2</v>
      </c>
      <c r="L1282" s="11" t="b">
        <f t="shared" si="116"/>
        <v>0</v>
      </c>
      <c r="M1282" s="11" t="b">
        <f t="shared" si="117"/>
        <v>0</v>
      </c>
      <c r="N1282" s="8">
        <v>45318</v>
      </c>
      <c r="O1282" s="8" t="s">
        <v>3873</v>
      </c>
      <c r="P1282" s="7"/>
      <c r="Q1282" s="7" t="b">
        <f t="shared" si="118"/>
        <v>1</v>
      </c>
      <c r="R1282" s="7"/>
      <c r="S1282" s="11">
        <f t="shared" si="119"/>
        <v>0</v>
      </c>
      <c r="T1282" s="9"/>
    </row>
    <row r="1283" spans="1:20" hidden="1" x14ac:dyDescent="0.25">
      <c r="A1283" s="7">
        <v>1281</v>
      </c>
      <c r="B1283" s="7" t="str">
        <f t="shared" si="114"/>
        <v>680228</v>
      </c>
      <c r="C1283" s="9">
        <v>680228</v>
      </c>
      <c r="D1283" s="9" t="s">
        <v>3045</v>
      </c>
      <c r="E1283" s="9" t="s">
        <v>3851</v>
      </c>
      <c r="F1283" s="7" t="s">
        <v>141</v>
      </c>
      <c r="G1283" s="46">
        <v>12.92</v>
      </c>
      <c r="H1283" s="11">
        <v>8</v>
      </c>
      <c r="I1283" s="11">
        <f>4+4</f>
        <v>8</v>
      </c>
      <c r="J1283" s="11">
        <f>VLOOKUP(B1283,'[1]Jan''24 (3)'!$G$4:$T$2414,14,0)</f>
        <v>103.36</v>
      </c>
      <c r="K1283" s="11">
        <f t="shared" si="115"/>
        <v>95.36</v>
      </c>
      <c r="L1283" s="11" t="b">
        <f t="shared" si="116"/>
        <v>0</v>
      </c>
      <c r="M1283" s="11" t="b">
        <f t="shared" si="117"/>
        <v>0</v>
      </c>
      <c r="N1283" s="8">
        <v>45318</v>
      </c>
      <c r="O1283" s="8" t="s">
        <v>3873</v>
      </c>
      <c r="P1283" s="7"/>
      <c r="Q1283" s="7" t="b">
        <f t="shared" si="118"/>
        <v>1</v>
      </c>
      <c r="R1283" s="7"/>
      <c r="S1283" s="11">
        <f t="shared" si="119"/>
        <v>0</v>
      </c>
      <c r="T1283" s="9"/>
    </row>
    <row r="1284" spans="1:20" hidden="1" x14ac:dyDescent="0.25">
      <c r="A1284" s="7">
        <v>1282</v>
      </c>
      <c r="B1284" s="7" t="str">
        <f t="shared" ref="B1284:B1347" si="120">TRIM(C1284)</f>
        <v>1C001582</v>
      </c>
      <c r="C1284" s="9" t="s">
        <v>1239</v>
      </c>
      <c r="D1284" s="9" t="s">
        <v>3046</v>
      </c>
      <c r="E1284" s="9" t="s">
        <v>3851</v>
      </c>
      <c r="F1284" s="7" t="s">
        <v>141</v>
      </c>
      <c r="G1284" s="46">
        <v>28.52</v>
      </c>
      <c r="H1284" s="11">
        <v>1</v>
      </c>
      <c r="I1284" s="11">
        <v>1</v>
      </c>
      <c r="J1284" s="11">
        <f>VLOOKUP(B1284,'[1]Jan''24 (3)'!$G$4:$T$2414,14,0)</f>
        <v>28.52</v>
      </c>
      <c r="K1284" s="11">
        <f t="shared" ref="K1284:K1347" si="121">J1284-I1284</f>
        <v>27.52</v>
      </c>
      <c r="L1284" s="11" t="b">
        <f t="shared" ref="L1284:L1347" si="122">J1284=I1284</f>
        <v>0</v>
      </c>
      <c r="M1284" s="11" t="b">
        <f t="shared" ref="M1284:M1347" si="123">I1284=L1284</f>
        <v>0</v>
      </c>
      <c r="N1284" s="8">
        <v>45318</v>
      </c>
      <c r="O1284" s="8" t="s">
        <v>3873</v>
      </c>
      <c r="P1284" s="7"/>
      <c r="Q1284" s="7" t="b">
        <f t="shared" ref="Q1284:Q1347" si="124">H1284=I1284</f>
        <v>1</v>
      </c>
      <c r="R1284" s="7"/>
      <c r="S1284" s="11">
        <f t="shared" ref="S1284:S1347" si="125">H1284-I1284</f>
        <v>0</v>
      </c>
      <c r="T1284" s="9"/>
    </row>
    <row r="1285" spans="1:20" hidden="1" x14ac:dyDescent="0.25">
      <c r="A1285" s="7">
        <v>1283</v>
      </c>
      <c r="B1285" s="7" t="str">
        <f t="shared" si="120"/>
        <v>1B001676</v>
      </c>
      <c r="C1285" s="9" t="s">
        <v>1240</v>
      </c>
      <c r="D1285" s="9" t="s">
        <v>3047</v>
      </c>
      <c r="E1285" s="9" t="s">
        <v>3851</v>
      </c>
      <c r="F1285" s="7" t="s">
        <v>141</v>
      </c>
      <c r="G1285" s="46">
        <v>48.52</v>
      </c>
      <c r="H1285" s="11">
        <v>2</v>
      </c>
      <c r="I1285" s="11">
        <v>2</v>
      </c>
      <c r="J1285" s="11">
        <f>VLOOKUP(B1285,'[1]Jan''24 (3)'!$G$4:$T$2414,14,0)</f>
        <v>97.04</v>
      </c>
      <c r="K1285" s="11">
        <f t="shared" si="121"/>
        <v>95.04</v>
      </c>
      <c r="L1285" s="11" t="b">
        <f t="shared" si="122"/>
        <v>0</v>
      </c>
      <c r="M1285" s="11" t="b">
        <f t="shared" si="123"/>
        <v>0</v>
      </c>
      <c r="N1285" s="8">
        <v>45318</v>
      </c>
      <c r="O1285" s="8" t="s">
        <v>3873</v>
      </c>
      <c r="P1285" s="7"/>
      <c r="Q1285" s="7" t="b">
        <f t="shared" si="124"/>
        <v>1</v>
      </c>
      <c r="R1285" s="7"/>
      <c r="S1285" s="11">
        <f t="shared" si="125"/>
        <v>0</v>
      </c>
      <c r="T1285" s="9"/>
    </row>
    <row r="1286" spans="1:20" hidden="1" x14ac:dyDescent="0.25">
      <c r="A1286" s="7">
        <v>1284</v>
      </c>
      <c r="B1286" s="7" t="str">
        <f t="shared" si="120"/>
        <v>1D001232</v>
      </c>
      <c r="C1286" s="9" t="s">
        <v>1241</v>
      </c>
      <c r="D1286" s="9" t="s">
        <v>3048</v>
      </c>
      <c r="E1286" s="9" t="s">
        <v>3851</v>
      </c>
      <c r="F1286" s="7" t="s">
        <v>141</v>
      </c>
      <c r="G1286" s="46">
        <v>56.3</v>
      </c>
      <c r="H1286" s="11">
        <v>2</v>
      </c>
      <c r="I1286" s="11">
        <f>1+1</f>
        <v>2</v>
      </c>
      <c r="J1286" s="11">
        <f>VLOOKUP(B1286,'[1]Jan''24 (3)'!$G$4:$T$2414,14,0)</f>
        <v>112.6</v>
      </c>
      <c r="K1286" s="11">
        <f t="shared" si="121"/>
        <v>110.6</v>
      </c>
      <c r="L1286" s="11" t="b">
        <f t="shared" si="122"/>
        <v>0</v>
      </c>
      <c r="M1286" s="11" t="b">
        <f t="shared" si="123"/>
        <v>0</v>
      </c>
      <c r="N1286" s="8">
        <v>45323</v>
      </c>
      <c r="O1286" s="8" t="s">
        <v>3877</v>
      </c>
      <c r="P1286" s="7"/>
      <c r="Q1286" s="7" t="b">
        <f t="shared" si="124"/>
        <v>1</v>
      </c>
      <c r="R1286" s="7"/>
      <c r="S1286" s="11">
        <f t="shared" si="125"/>
        <v>0</v>
      </c>
      <c r="T1286" s="9"/>
    </row>
    <row r="1287" spans="1:20" hidden="1" x14ac:dyDescent="0.25">
      <c r="A1287" s="7">
        <v>1285</v>
      </c>
      <c r="B1287" s="7" t="str">
        <f t="shared" si="120"/>
        <v>642650</v>
      </c>
      <c r="C1287" s="9">
        <v>642650</v>
      </c>
      <c r="D1287" s="9" t="s">
        <v>3049</v>
      </c>
      <c r="E1287" s="9" t="s">
        <v>3851</v>
      </c>
      <c r="F1287" s="7" t="s">
        <v>141</v>
      </c>
      <c r="G1287" s="46">
        <v>22.36</v>
      </c>
      <c r="H1287" s="11">
        <v>9</v>
      </c>
      <c r="I1287" s="11">
        <f>8+1</f>
        <v>9</v>
      </c>
      <c r="J1287" s="11">
        <f>VLOOKUP(B1287,'[1]Jan''24 (3)'!$G$4:$T$2414,14,0)</f>
        <v>201.24</v>
      </c>
      <c r="K1287" s="11">
        <f t="shared" si="121"/>
        <v>192.24</v>
      </c>
      <c r="L1287" s="11" t="b">
        <f t="shared" si="122"/>
        <v>0</v>
      </c>
      <c r="M1287" s="11" t="b">
        <f t="shared" si="123"/>
        <v>0</v>
      </c>
      <c r="N1287" s="8">
        <v>45318</v>
      </c>
      <c r="O1287" s="8" t="s">
        <v>3873</v>
      </c>
      <c r="P1287" s="7"/>
      <c r="Q1287" s="7" t="b">
        <f t="shared" si="124"/>
        <v>1</v>
      </c>
      <c r="R1287" s="7"/>
      <c r="S1287" s="11">
        <f t="shared" si="125"/>
        <v>0</v>
      </c>
      <c r="T1287" s="9"/>
    </row>
    <row r="1288" spans="1:20" hidden="1" x14ac:dyDescent="0.25">
      <c r="A1288" s="7">
        <v>1286</v>
      </c>
      <c r="B1288" s="7" t="str">
        <f t="shared" si="120"/>
        <v>1D001233</v>
      </c>
      <c r="C1288" s="9" t="s">
        <v>1242</v>
      </c>
      <c r="D1288" s="9" t="s">
        <v>3050</v>
      </c>
      <c r="E1288" s="9" t="s">
        <v>3851</v>
      </c>
      <c r="F1288" s="7" t="s">
        <v>141</v>
      </c>
      <c r="G1288" s="46">
        <v>56.3</v>
      </c>
      <c r="H1288" s="11">
        <v>2</v>
      </c>
      <c r="I1288" s="11">
        <v>2</v>
      </c>
      <c r="J1288" s="11">
        <f>VLOOKUP(B1288,'[1]Jan''24 (3)'!$G$4:$T$2414,14,0)</f>
        <v>112.6</v>
      </c>
      <c r="K1288" s="11">
        <f t="shared" si="121"/>
        <v>110.6</v>
      </c>
      <c r="L1288" s="11" t="b">
        <f t="shared" si="122"/>
        <v>0</v>
      </c>
      <c r="M1288" s="11" t="b">
        <f t="shared" si="123"/>
        <v>0</v>
      </c>
      <c r="N1288" s="8">
        <v>45310</v>
      </c>
      <c r="O1288" s="8" t="s">
        <v>3877</v>
      </c>
      <c r="P1288" s="7"/>
      <c r="Q1288" s="7" t="b">
        <f t="shared" si="124"/>
        <v>1</v>
      </c>
      <c r="R1288" s="7"/>
      <c r="S1288" s="11">
        <f t="shared" si="125"/>
        <v>0</v>
      </c>
      <c r="T1288" s="9"/>
    </row>
    <row r="1289" spans="1:20" hidden="1" x14ac:dyDescent="0.25">
      <c r="A1289" s="7">
        <v>1287</v>
      </c>
      <c r="B1289" s="7" t="str">
        <f t="shared" si="120"/>
        <v>642651</v>
      </c>
      <c r="C1289" s="9">
        <v>642651</v>
      </c>
      <c r="D1289" s="9" t="s">
        <v>3051</v>
      </c>
      <c r="E1289" s="9" t="s">
        <v>3851</v>
      </c>
      <c r="F1289" s="7" t="s">
        <v>141</v>
      </c>
      <c r="G1289" s="46">
        <v>22.36</v>
      </c>
      <c r="H1289" s="11">
        <v>9</v>
      </c>
      <c r="I1289" s="11">
        <f>1+7+1</f>
        <v>9</v>
      </c>
      <c r="J1289" s="11">
        <f>VLOOKUP(B1289,'[1]Jan''24 (3)'!$G$4:$T$2414,14,0)</f>
        <v>201.24</v>
      </c>
      <c r="K1289" s="11">
        <f t="shared" si="121"/>
        <v>192.24</v>
      </c>
      <c r="L1289" s="11" t="b">
        <f t="shared" si="122"/>
        <v>0</v>
      </c>
      <c r="M1289" s="11" t="b">
        <f t="shared" si="123"/>
        <v>0</v>
      </c>
      <c r="N1289" s="8">
        <v>45318</v>
      </c>
      <c r="O1289" s="8" t="s">
        <v>3873</v>
      </c>
      <c r="P1289" s="7"/>
      <c r="Q1289" s="7" t="b">
        <f t="shared" si="124"/>
        <v>1</v>
      </c>
      <c r="R1289" s="7"/>
      <c r="S1289" s="11">
        <f t="shared" si="125"/>
        <v>0</v>
      </c>
      <c r="T1289" s="9"/>
    </row>
    <row r="1290" spans="1:20" hidden="1" x14ac:dyDescent="0.25">
      <c r="A1290" s="7">
        <v>1288</v>
      </c>
      <c r="B1290" s="7" t="str">
        <f t="shared" si="120"/>
        <v>1C0008405</v>
      </c>
      <c r="C1290" s="9" t="s">
        <v>1243</v>
      </c>
      <c r="D1290" s="9" t="s">
        <v>3052</v>
      </c>
      <c r="E1290" s="9" t="s">
        <v>3851</v>
      </c>
      <c r="F1290" s="7" t="s">
        <v>141</v>
      </c>
      <c r="G1290" s="46">
        <v>5.85</v>
      </c>
      <c r="H1290" s="11">
        <v>5</v>
      </c>
      <c r="I1290" s="11">
        <v>5</v>
      </c>
      <c r="J1290" s="11">
        <f>VLOOKUP(B1290,'[1]Jan''24 (3)'!$G$4:$T$2414,14,0)</f>
        <v>29.25</v>
      </c>
      <c r="K1290" s="11">
        <f t="shared" si="121"/>
        <v>24.25</v>
      </c>
      <c r="L1290" s="11" t="b">
        <f t="shared" si="122"/>
        <v>0</v>
      </c>
      <c r="M1290" s="11" t="b">
        <f t="shared" si="123"/>
        <v>0</v>
      </c>
      <c r="N1290" s="8">
        <v>45318</v>
      </c>
      <c r="O1290" s="8" t="s">
        <v>3873</v>
      </c>
      <c r="P1290" s="7"/>
      <c r="Q1290" s="7" t="b">
        <f t="shared" si="124"/>
        <v>1</v>
      </c>
      <c r="R1290" s="7"/>
      <c r="S1290" s="11">
        <f t="shared" si="125"/>
        <v>0</v>
      </c>
      <c r="T1290" s="9"/>
    </row>
    <row r="1291" spans="1:20" hidden="1" x14ac:dyDescent="0.25">
      <c r="A1291" s="7">
        <v>1289</v>
      </c>
      <c r="B1291" s="7" t="str">
        <f t="shared" si="120"/>
        <v>1C000363</v>
      </c>
      <c r="C1291" s="9" t="s">
        <v>1244</v>
      </c>
      <c r="D1291" s="9" t="s">
        <v>3053</v>
      </c>
      <c r="E1291" s="9" t="s">
        <v>3851</v>
      </c>
      <c r="F1291" s="7" t="s">
        <v>141</v>
      </c>
      <c r="G1291" s="46">
        <v>23.46</v>
      </c>
      <c r="H1291" s="11">
        <v>2</v>
      </c>
      <c r="I1291" s="11">
        <v>2</v>
      </c>
      <c r="J1291" s="11">
        <f>VLOOKUP(B1291,'[1]Jan''24 (3)'!$G$4:$T$2414,14,0)</f>
        <v>46.92</v>
      </c>
      <c r="K1291" s="11">
        <f t="shared" si="121"/>
        <v>44.92</v>
      </c>
      <c r="L1291" s="11" t="b">
        <f t="shared" si="122"/>
        <v>0</v>
      </c>
      <c r="M1291" s="11" t="b">
        <f t="shared" si="123"/>
        <v>0</v>
      </c>
      <c r="N1291" s="8">
        <v>45318</v>
      </c>
      <c r="O1291" s="8" t="s">
        <v>3877</v>
      </c>
      <c r="P1291" s="7"/>
      <c r="Q1291" s="7" t="b">
        <f t="shared" si="124"/>
        <v>1</v>
      </c>
      <c r="R1291" s="7"/>
      <c r="S1291" s="11">
        <f t="shared" si="125"/>
        <v>0</v>
      </c>
      <c r="T1291" s="9"/>
    </row>
    <row r="1292" spans="1:20" hidden="1" x14ac:dyDescent="0.25">
      <c r="A1292" s="7">
        <v>1290</v>
      </c>
      <c r="B1292" s="7" t="str">
        <f t="shared" si="120"/>
        <v>1C000711</v>
      </c>
      <c r="C1292" s="9" t="s">
        <v>1245</v>
      </c>
      <c r="D1292" s="9" t="s">
        <v>3054</v>
      </c>
      <c r="E1292" s="9" t="s">
        <v>3851</v>
      </c>
      <c r="F1292" s="7" t="s">
        <v>141</v>
      </c>
      <c r="G1292" s="46">
        <v>65.02</v>
      </c>
      <c r="H1292" s="11">
        <v>5</v>
      </c>
      <c r="I1292" s="11">
        <f>1+4</f>
        <v>5</v>
      </c>
      <c r="J1292" s="11">
        <f>VLOOKUP(B1292,'[1]Jan''24 (3)'!$G$4:$T$2414,14,0)</f>
        <v>325.09999999999997</v>
      </c>
      <c r="K1292" s="11">
        <f t="shared" si="121"/>
        <v>320.09999999999997</v>
      </c>
      <c r="L1292" s="11" t="b">
        <f t="shared" si="122"/>
        <v>0</v>
      </c>
      <c r="M1292" s="11" t="b">
        <f t="shared" si="123"/>
        <v>0</v>
      </c>
      <c r="N1292" s="8">
        <v>45318</v>
      </c>
      <c r="O1292" s="8" t="s">
        <v>3873</v>
      </c>
      <c r="P1292" s="7"/>
      <c r="Q1292" s="7" t="b">
        <f t="shared" si="124"/>
        <v>1</v>
      </c>
      <c r="R1292" s="7"/>
      <c r="S1292" s="11">
        <f t="shared" si="125"/>
        <v>0</v>
      </c>
      <c r="T1292" s="9"/>
    </row>
    <row r="1293" spans="1:20" hidden="1" x14ac:dyDescent="0.25">
      <c r="A1293" s="7">
        <v>1291</v>
      </c>
      <c r="B1293" s="7" t="str">
        <f t="shared" si="120"/>
        <v>1C0015615</v>
      </c>
      <c r="C1293" s="9" t="s">
        <v>1246</v>
      </c>
      <c r="D1293" s="9" t="s">
        <v>3054</v>
      </c>
      <c r="E1293" s="9" t="s">
        <v>3851</v>
      </c>
      <c r="F1293" s="7" t="s">
        <v>141</v>
      </c>
      <c r="G1293" s="46">
        <v>102.67</v>
      </c>
      <c r="H1293" s="11">
        <v>1</v>
      </c>
      <c r="I1293" s="11">
        <v>1</v>
      </c>
      <c r="J1293" s="11">
        <f>VLOOKUP(B1293,'[1]Jan''24 (3)'!$G$4:$T$2414,14,0)</f>
        <v>102.67</v>
      </c>
      <c r="K1293" s="11">
        <f t="shared" si="121"/>
        <v>101.67</v>
      </c>
      <c r="L1293" s="11" t="b">
        <f t="shared" si="122"/>
        <v>0</v>
      </c>
      <c r="M1293" s="11" t="b">
        <f t="shared" si="123"/>
        <v>0</v>
      </c>
      <c r="N1293" s="8">
        <v>45318</v>
      </c>
      <c r="O1293" s="8" t="s">
        <v>3873</v>
      </c>
      <c r="P1293" s="7"/>
      <c r="Q1293" s="7" t="b">
        <f t="shared" si="124"/>
        <v>1</v>
      </c>
      <c r="R1293" s="7"/>
      <c r="S1293" s="11">
        <f t="shared" si="125"/>
        <v>0</v>
      </c>
      <c r="T1293" s="9"/>
    </row>
    <row r="1294" spans="1:20" hidden="1" x14ac:dyDescent="0.25">
      <c r="A1294" s="7">
        <v>1292</v>
      </c>
      <c r="B1294" s="7" t="str">
        <f t="shared" si="120"/>
        <v>1C000383</v>
      </c>
      <c r="C1294" s="9" t="s">
        <v>1247</v>
      </c>
      <c r="D1294" s="9" t="s">
        <v>3055</v>
      </c>
      <c r="E1294" s="9" t="s">
        <v>3851</v>
      </c>
      <c r="F1294" s="7" t="s">
        <v>141</v>
      </c>
      <c r="G1294" s="46">
        <v>29.76</v>
      </c>
      <c r="H1294" s="11">
        <v>4</v>
      </c>
      <c r="I1294" s="11">
        <v>4</v>
      </c>
      <c r="J1294" s="11">
        <f>VLOOKUP(B1294,'[1]Jan''24 (3)'!$G$4:$T$2414,14,0)</f>
        <v>119.04</v>
      </c>
      <c r="K1294" s="11">
        <f t="shared" si="121"/>
        <v>115.04</v>
      </c>
      <c r="L1294" s="11" t="b">
        <f t="shared" si="122"/>
        <v>0</v>
      </c>
      <c r="M1294" s="11" t="b">
        <f t="shared" si="123"/>
        <v>0</v>
      </c>
      <c r="N1294" s="8">
        <v>45318</v>
      </c>
      <c r="O1294" s="8" t="s">
        <v>3873</v>
      </c>
      <c r="P1294" s="7"/>
      <c r="Q1294" s="7" t="b">
        <f t="shared" si="124"/>
        <v>1</v>
      </c>
      <c r="R1294" s="7"/>
      <c r="S1294" s="11">
        <f t="shared" si="125"/>
        <v>0</v>
      </c>
      <c r="T1294" s="9"/>
    </row>
    <row r="1295" spans="1:20" hidden="1" x14ac:dyDescent="0.25">
      <c r="A1295" s="7">
        <v>1293</v>
      </c>
      <c r="B1295" s="7" t="str">
        <f t="shared" si="120"/>
        <v>8799715</v>
      </c>
      <c r="C1295" s="9">
        <v>8799715</v>
      </c>
      <c r="D1295" s="9" t="s">
        <v>3056</v>
      </c>
      <c r="E1295" s="9" t="s">
        <v>3851</v>
      </c>
      <c r="F1295" s="7" t="s">
        <v>141</v>
      </c>
      <c r="G1295" s="46">
        <v>39.409090909090907</v>
      </c>
      <c r="H1295" s="11">
        <v>3</v>
      </c>
      <c r="I1295" s="11">
        <v>3</v>
      </c>
      <c r="J1295" s="11">
        <f>VLOOKUP(B1295,'[1]Jan''24 (3)'!$G$4:$T$2414,14,0)</f>
        <v>118.22727272727272</v>
      </c>
      <c r="K1295" s="11">
        <f t="shared" si="121"/>
        <v>115.22727272727272</v>
      </c>
      <c r="L1295" s="11" t="b">
        <f t="shared" si="122"/>
        <v>0</v>
      </c>
      <c r="M1295" s="11" t="b">
        <f t="shared" si="123"/>
        <v>0</v>
      </c>
      <c r="N1295" s="8">
        <v>45318</v>
      </c>
      <c r="O1295" s="8" t="s">
        <v>3873</v>
      </c>
      <c r="P1295" s="7"/>
      <c r="Q1295" s="7" t="b">
        <f t="shared" si="124"/>
        <v>1</v>
      </c>
      <c r="R1295" s="7"/>
      <c r="S1295" s="11">
        <f t="shared" si="125"/>
        <v>0</v>
      </c>
      <c r="T1295" s="9"/>
    </row>
    <row r="1296" spans="1:20" hidden="1" x14ac:dyDescent="0.25">
      <c r="A1296" s="7">
        <v>1294</v>
      </c>
      <c r="B1296" s="7" t="str">
        <f t="shared" si="120"/>
        <v>680057</v>
      </c>
      <c r="C1296" s="9">
        <v>680057</v>
      </c>
      <c r="D1296" s="9" t="s">
        <v>3057</v>
      </c>
      <c r="E1296" s="9" t="s">
        <v>3851</v>
      </c>
      <c r="F1296" s="7" t="s">
        <v>141</v>
      </c>
      <c r="G1296" s="46">
        <v>14.33</v>
      </c>
      <c r="H1296" s="11">
        <v>8</v>
      </c>
      <c r="I1296" s="11">
        <f>1+1+6</f>
        <v>8</v>
      </c>
      <c r="J1296" s="11">
        <f>VLOOKUP(B1296,'[1]Jan''24 (3)'!$G$4:$T$2414,14,0)</f>
        <v>114.64</v>
      </c>
      <c r="K1296" s="11">
        <f t="shared" si="121"/>
        <v>106.64</v>
      </c>
      <c r="L1296" s="11" t="b">
        <f t="shared" si="122"/>
        <v>0</v>
      </c>
      <c r="M1296" s="11" t="b">
        <f t="shared" si="123"/>
        <v>0</v>
      </c>
      <c r="N1296" s="8">
        <v>45318</v>
      </c>
      <c r="O1296" s="8" t="s">
        <v>3873</v>
      </c>
      <c r="P1296" s="7"/>
      <c r="Q1296" s="7" t="b">
        <f t="shared" si="124"/>
        <v>1</v>
      </c>
      <c r="R1296" s="7"/>
      <c r="S1296" s="11">
        <f t="shared" si="125"/>
        <v>0</v>
      </c>
      <c r="T1296" s="9"/>
    </row>
    <row r="1297" spans="1:20" hidden="1" x14ac:dyDescent="0.25">
      <c r="A1297" s="7">
        <v>1295</v>
      </c>
      <c r="B1297" s="7" t="str">
        <f t="shared" si="120"/>
        <v>675421</v>
      </c>
      <c r="C1297" s="9">
        <v>675421</v>
      </c>
      <c r="D1297" s="9" t="s">
        <v>3058</v>
      </c>
      <c r="E1297" s="9" t="s">
        <v>3851</v>
      </c>
      <c r="F1297" s="7" t="s">
        <v>141</v>
      </c>
      <c r="G1297" s="46">
        <v>2.68</v>
      </c>
      <c r="H1297" s="11">
        <v>4</v>
      </c>
      <c r="I1297" s="11">
        <v>4</v>
      </c>
      <c r="J1297" s="11">
        <f>VLOOKUP(B1297,'[1]Jan''24 (3)'!$G$4:$T$2414,14,0)</f>
        <v>10.72</v>
      </c>
      <c r="K1297" s="11">
        <f t="shared" si="121"/>
        <v>6.7200000000000006</v>
      </c>
      <c r="L1297" s="11" t="b">
        <f t="shared" si="122"/>
        <v>0</v>
      </c>
      <c r="M1297" s="11" t="b">
        <f t="shared" si="123"/>
        <v>0</v>
      </c>
      <c r="N1297" s="8">
        <v>45318</v>
      </c>
      <c r="O1297" s="8" t="s">
        <v>3873</v>
      </c>
      <c r="P1297" s="7"/>
      <c r="Q1297" s="7" t="b">
        <f t="shared" si="124"/>
        <v>1</v>
      </c>
      <c r="R1297" s="7"/>
      <c r="S1297" s="11">
        <f t="shared" si="125"/>
        <v>0</v>
      </c>
      <c r="T1297" s="9"/>
    </row>
    <row r="1298" spans="1:20" hidden="1" x14ac:dyDescent="0.25">
      <c r="A1298" s="7">
        <v>1296</v>
      </c>
      <c r="B1298" s="7" t="str">
        <f t="shared" si="120"/>
        <v>080341</v>
      </c>
      <c r="C1298" s="9" t="s">
        <v>1248</v>
      </c>
      <c r="D1298" s="9" t="s">
        <v>3059</v>
      </c>
      <c r="E1298" s="9" t="s">
        <v>3851</v>
      </c>
      <c r="F1298" s="7" t="s">
        <v>141</v>
      </c>
      <c r="G1298" s="46">
        <v>1.97</v>
      </c>
      <c r="H1298" s="11">
        <v>5</v>
      </c>
      <c r="I1298" s="11">
        <f>1+4</f>
        <v>5</v>
      </c>
      <c r="J1298" s="11">
        <f>VLOOKUP(B1298,'[1]Jan''24 (3)'!$G$4:$T$2414,14,0)</f>
        <v>9.85</v>
      </c>
      <c r="K1298" s="11">
        <f t="shared" si="121"/>
        <v>4.8499999999999996</v>
      </c>
      <c r="L1298" s="11" t="b">
        <f t="shared" si="122"/>
        <v>0</v>
      </c>
      <c r="M1298" s="11" t="b">
        <f t="shared" si="123"/>
        <v>0</v>
      </c>
      <c r="N1298" s="8">
        <v>45318</v>
      </c>
      <c r="O1298" s="8" t="s">
        <v>3873</v>
      </c>
      <c r="P1298" s="7"/>
      <c r="Q1298" s="7" t="b">
        <f t="shared" si="124"/>
        <v>1</v>
      </c>
      <c r="R1298" s="7"/>
      <c r="S1298" s="11">
        <f t="shared" si="125"/>
        <v>0</v>
      </c>
      <c r="T1298" s="9"/>
    </row>
    <row r="1299" spans="1:20" hidden="1" x14ac:dyDescent="0.25">
      <c r="A1299" s="7">
        <v>1297</v>
      </c>
      <c r="B1299" s="7" t="str">
        <f t="shared" si="120"/>
        <v>641901</v>
      </c>
      <c r="C1299" s="9">
        <v>641901</v>
      </c>
      <c r="D1299" s="9" t="s">
        <v>3060</v>
      </c>
      <c r="E1299" s="9" t="s">
        <v>3851</v>
      </c>
      <c r="F1299" s="7" t="s">
        <v>141</v>
      </c>
      <c r="G1299" s="46">
        <v>15.96</v>
      </c>
      <c r="H1299" s="11">
        <v>4</v>
      </c>
      <c r="I1299" s="11">
        <f>2+2</f>
        <v>4</v>
      </c>
      <c r="J1299" s="11">
        <f>VLOOKUP(B1299,'[1]Jan''24 (3)'!$G$4:$T$2414,14,0)</f>
        <v>63.84</v>
      </c>
      <c r="K1299" s="11">
        <f t="shared" si="121"/>
        <v>59.84</v>
      </c>
      <c r="L1299" s="11" t="b">
        <f t="shared" si="122"/>
        <v>0</v>
      </c>
      <c r="M1299" s="11" t="b">
        <f t="shared" si="123"/>
        <v>0</v>
      </c>
      <c r="N1299" s="8">
        <v>45318</v>
      </c>
      <c r="O1299" s="8" t="s">
        <v>3873</v>
      </c>
      <c r="P1299" s="7"/>
      <c r="Q1299" s="7" t="b">
        <f t="shared" si="124"/>
        <v>1</v>
      </c>
      <c r="R1299" s="7"/>
      <c r="S1299" s="11">
        <f t="shared" si="125"/>
        <v>0</v>
      </c>
      <c r="T1299" s="9"/>
    </row>
    <row r="1300" spans="1:20" hidden="1" x14ac:dyDescent="0.25">
      <c r="A1300" s="7">
        <v>1298</v>
      </c>
      <c r="B1300" s="7" t="str">
        <f t="shared" si="120"/>
        <v>CM255202</v>
      </c>
      <c r="C1300" s="9" t="s">
        <v>1249</v>
      </c>
      <c r="D1300" s="9" t="s">
        <v>3060</v>
      </c>
      <c r="E1300" s="9" t="s">
        <v>3851</v>
      </c>
      <c r="F1300" s="7" t="s">
        <v>141</v>
      </c>
      <c r="G1300" s="46">
        <v>16.309999999999999</v>
      </c>
      <c r="H1300" s="11">
        <v>4</v>
      </c>
      <c r="I1300" s="11">
        <f>2+2</f>
        <v>4</v>
      </c>
      <c r="J1300" s="11">
        <f>VLOOKUP(B1300,'[1]Jan''24 (3)'!$G$4:$T$2414,14,0)</f>
        <v>65.239999999999995</v>
      </c>
      <c r="K1300" s="11">
        <f t="shared" si="121"/>
        <v>61.239999999999995</v>
      </c>
      <c r="L1300" s="11" t="b">
        <f t="shared" si="122"/>
        <v>0</v>
      </c>
      <c r="M1300" s="11" t="b">
        <f t="shared" si="123"/>
        <v>0</v>
      </c>
      <c r="N1300" s="8">
        <v>45310</v>
      </c>
      <c r="O1300" s="8" t="s">
        <v>3877</v>
      </c>
      <c r="P1300" s="7"/>
      <c r="Q1300" s="7" t="b">
        <f t="shared" si="124"/>
        <v>1</v>
      </c>
      <c r="R1300" s="7"/>
      <c r="S1300" s="11">
        <f t="shared" si="125"/>
        <v>0</v>
      </c>
      <c r="T1300" s="9"/>
    </row>
    <row r="1301" spans="1:20" hidden="1" x14ac:dyDescent="0.25">
      <c r="A1301" s="7">
        <v>1299</v>
      </c>
      <c r="B1301" s="7" t="str">
        <f t="shared" si="120"/>
        <v>641725</v>
      </c>
      <c r="C1301" s="9">
        <v>641725</v>
      </c>
      <c r="D1301" s="9" t="s">
        <v>3061</v>
      </c>
      <c r="E1301" s="9" t="s">
        <v>3851</v>
      </c>
      <c r="F1301" s="7" t="s">
        <v>141</v>
      </c>
      <c r="G1301" s="46">
        <v>0.98</v>
      </c>
      <c r="H1301" s="11">
        <v>6</v>
      </c>
      <c r="I1301" s="11">
        <v>6</v>
      </c>
      <c r="J1301" s="11">
        <f>VLOOKUP(B1301,'[1]Jan''24 (3)'!$G$4:$T$2414,14,0)</f>
        <v>5.88</v>
      </c>
      <c r="K1301" s="11">
        <f t="shared" si="121"/>
        <v>-0.12000000000000011</v>
      </c>
      <c r="L1301" s="11" t="b">
        <f t="shared" si="122"/>
        <v>0</v>
      </c>
      <c r="M1301" s="11" t="b">
        <f t="shared" si="123"/>
        <v>0</v>
      </c>
      <c r="N1301" s="8">
        <v>45318</v>
      </c>
      <c r="O1301" s="8" t="s">
        <v>3873</v>
      </c>
      <c r="P1301" s="7"/>
      <c r="Q1301" s="7" t="b">
        <f t="shared" si="124"/>
        <v>1</v>
      </c>
      <c r="R1301" s="7"/>
      <c r="S1301" s="11">
        <f t="shared" si="125"/>
        <v>0</v>
      </c>
      <c r="T1301" s="9"/>
    </row>
    <row r="1302" spans="1:20" hidden="1" x14ac:dyDescent="0.25">
      <c r="A1302" s="7">
        <v>1300</v>
      </c>
      <c r="B1302" s="7" t="str">
        <f t="shared" si="120"/>
        <v>1D000261</v>
      </c>
      <c r="C1302" s="9" t="s">
        <v>1250</v>
      </c>
      <c r="D1302" s="9" t="s">
        <v>3062</v>
      </c>
      <c r="E1302" s="9" t="s">
        <v>3851</v>
      </c>
      <c r="F1302" s="7" t="s">
        <v>141</v>
      </c>
      <c r="G1302" s="46">
        <v>7.8</v>
      </c>
      <c r="H1302" s="11">
        <v>14</v>
      </c>
      <c r="I1302" s="11">
        <v>14</v>
      </c>
      <c r="J1302" s="11">
        <f>VLOOKUP(B1302,'[1]Jan''24 (3)'!$G$4:$T$2414,14,0)</f>
        <v>109.2</v>
      </c>
      <c r="K1302" s="11">
        <f t="shared" si="121"/>
        <v>95.2</v>
      </c>
      <c r="L1302" s="11" t="b">
        <f t="shared" si="122"/>
        <v>0</v>
      </c>
      <c r="M1302" s="11" t="b">
        <f t="shared" si="123"/>
        <v>0</v>
      </c>
      <c r="N1302" s="8">
        <v>45318</v>
      </c>
      <c r="O1302" s="8" t="s">
        <v>3873</v>
      </c>
      <c r="P1302" s="7"/>
      <c r="Q1302" s="7" t="b">
        <f t="shared" si="124"/>
        <v>1</v>
      </c>
      <c r="R1302" s="7"/>
      <c r="S1302" s="11">
        <f t="shared" si="125"/>
        <v>0</v>
      </c>
      <c r="T1302" s="9"/>
    </row>
    <row r="1303" spans="1:20" hidden="1" x14ac:dyDescent="0.25">
      <c r="A1303" s="7">
        <v>1301</v>
      </c>
      <c r="B1303" s="7" t="str">
        <f t="shared" si="120"/>
        <v>B018873</v>
      </c>
      <c r="C1303" s="9" t="s">
        <v>1251</v>
      </c>
      <c r="D1303" s="9" t="s">
        <v>3063</v>
      </c>
      <c r="E1303" s="9" t="s">
        <v>3851</v>
      </c>
      <c r="F1303" s="7" t="s">
        <v>141</v>
      </c>
      <c r="G1303" s="46">
        <v>1.42</v>
      </c>
      <c r="H1303" s="11">
        <v>4</v>
      </c>
      <c r="I1303" s="11">
        <v>4</v>
      </c>
      <c r="J1303" s="11">
        <f>VLOOKUP(B1303,'[1]Jan''24 (3)'!$G$4:$T$2414,14,0)</f>
        <v>5.68</v>
      </c>
      <c r="K1303" s="11">
        <f t="shared" si="121"/>
        <v>1.6799999999999997</v>
      </c>
      <c r="L1303" s="11" t="b">
        <f t="shared" si="122"/>
        <v>0</v>
      </c>
      <c r="M1303" s="11" t="b">
        <f t="shared" si="123"/>
        <v>0</v>
      </c>
      <c r="N1303" s="8">
        <v>45318</v>
      </c>
      <c r="O1303" s="8" t="s">
        <v>3877</v>
      </c>
      <c r="P1303" s="7"/>
      <c r="Q1303" s="7" t="b">
        <f t="shared" si="124"/>
        <v>1</v>
      </c>
      <c r="R1303" s="7"/>
      <c r="S1303" s="11">
        <f t="shared" si="125"/>
        <v>0</v>
      </c>
      <c r="T1303" s="9"/>
    </row>
    <row r="1304" spans="1:20" hidden="1" x14ac:dyDescent="0.25">
      <c r="A1304" s="7">
        <v>1302</v>
      </c>
      <c r="B1304" s="7" t="str">
        <f t="shared" si="120"/>
        <v>642662</v>
      </c>
      <c r="C1304" s="9">
        <v>642662</v>
      </c>
      <c r="D1304" s="9" t="s">
        <v>3064</v>
      </c>
      <c r="E1304" s="9" t="s">
        <v>3851</v>
      </c>
      <c r="F1304" s="7" t="s">
        <v>141</v>
      </c>
      <c r="G1304" s="46">
        <v>9.69</v>
      </c>
      <c r="H1304" s="11">
        <v>3</v>
      </c>
      <c r="I1304" s="11">
        <f>2+1</f>
        <v>3</v>
      </c>
      <c r="J1304" s="11">
        <f>VLOOKUP(B1304,'[1]Jan''24 (3)'!$G$4:$T$2414,14,0)</f>
        <v>29.07</v>
      </c>
      <c r="K1304" s="11">
        <f t="shared" si="121"/>
        <v>26.07</v>
      </c>
      <c r="L1304" s="11" t="b">
        <f t="shared" si="122"/>
        <v>0</v>
      </c>
      <c r="M1304" s="11" t="b">
        <f t="shared" si="123"/>
        <v>0</v>
      </c>
      <c r="N1304" s="8">
        <v>45318</v>
      </c>
      <c r="O1304" s="8" t="s">
        <v>3877</v>
      </c>
      <c r="P1304" s="7"/>
      <c r="Q1304" s="7" t="b">
        <f t="shared" si="124"/>
        <v>1</v>
      </c>
      <c r="R1304" s="7"/>
      <c r="S1304" s="11">
        <f t="shared" si="125"/>
        <v>0</v>
      </c>
      <c r="T1304" s="9"/>
    </row>
    <row r="1305" spans="1:20" hidden="1" x14ac:dyDescent="0.25">
      <c r="A1305" s="7">
        <v>1303</v>
      </c>
      <c r="B1305" s="7" t="str">
        <f t="shared" si="120"/>
        <v>1B001270</v>
      </c>
      <c r="C1305" s="9" t="s">
        <v>1252</v>
      </c>
      <c r="D1305" s="9" t="s">
        <v>3064</v>
      </c>
      <c r="E1305" s="9" t="s">
        <v>3851</v>
      </c>
      <c r="F1305" s="7" t="s">
        <v>141</v>
      </c>
      <c r="G1305" s="46">
        <v>8.06</v>
      </c>
      <c r="H1305" s="11">
        <v>4</v>
      </c>
      <c r="I1305" s="11">
        <v>4</v>
      </c>
      <c r="J1305" s="11">
        <f>VLOOKUP(B1305,'[1]Jan''24 (3)'!$G$4:$T$2414,14,0)</f>
        <v>32.24</v>
      </c>
      <c r="K1305" s="11">
        <f t="shared" si="121"/>
        <v>28.240000000000002</v>
      </c>
      <c r="L1305" s="11" t="b">
        <f t="shared" si="122"/>
        <v>0</v>
      </c>
      <c r="M1305" s="11" t="b">
        <f t="shared" si="123"/>
        <v>0</v>
      </c>
      <c r="N1305" s="8">
        <v>45318</v>
      </c>
      <c r="O1305" s="8" t="s">
        <v>3877</v>
      </c>
      <c r="P1305" s="7"/>
      <c r="Q1305" s="7" t="b">
        <f t="shared" si="124"/>
        <v>1</v>
      </c>
      <c r="R1305" s="7"/>
      <c r="S1305" s="11">
        <f t="shared" si="125"/>
        <v>0</v>
      </c>
      <c r="T1305" s="9"/>
    </row>
    <row r="1306" spans="1:20" hidden="1" x14ac:dyDescent="0.25">
      <c r="A1306" s="7">
        <v>1304</v>
      </c>
      <c r="B1306" s="7" t="str">
        <f t="shared" si="120"/>
        <v>1D000353</v>
      </c>
      <c r="C1306" s="9" t="s">
        <v>1253</v>
      </c>
      <c r="D1306" s="9" t="s">
        <v>3065</v>
      </c>
      <c r="E1306" s="9" t="s">
        <v>3851</v>
      </c>
      <c r="F1306" s="7" t="s">
        <v>141</v>
      </c>
      <c r="G1306" s="46">
        <v>38.36</v>
      </c>
      <c r="H1306" s="11">
        <v>4</v>
      </c>
      <c r="I1306" s="11">
        <f>2+2</f>
        <v>4</v>
      </c>
      <c r="J1306" s="11">
        <f>VLOOKUP(B1306,'[1]Jan''24 (3)'!$G$4:$T$2414,14,0)</f>
        <v>153.44</v>
      </c>
      <c r="K1306" s="11">
        <f t="shared" si="121"/>
        <v>149.44</v>
      </c>
      <c r="L1306" s="11" t="b">
        <f t="shared" si="122"/>
        <v>0</v>
      </c>
      <c r="M1306" s="11" t="b">
        <f t="shared" si="123"/>
        <v>0</v>
      </c>
      <c r="N1306" s="8">
        <v>45318</v>
      </c>
      <c r="O1306" s="8" t="s">
        <v>3873</v>
      </c>
      <c r="P1306" s="7"/>
      <c r="Q1306" s="7" t="b">
        <f t="shared" si="124"/>
        <v>1</v>
      </c>
      <c r="R1306" s="7"/>
      <c r="S1306" s="11">
        <f t="shared" si="125"/>
        <v>0</v>
      </c>
      <c r="T1306" s="9"/>
    </row>
    <row r="1307" spans="1:20" hidden="1" x14ac:dyDescent="0.25">
      <c r="A1307" s="7">
        <v>1305</v>
      </c>
      <c r="B1307" s="7" t="str">
        <f t="shared" si="120"/>
        <v>CM002910</v>
      </c>
      <c r="C1307" s="9" t="s">
        <v>1254</v>
      </c>
      <c r="D1307" s="9" t="s">
        <v>3066</v>
      </c>
      <c r="E1307" s="9" t="s">
        <v>3851</v>
      </c>
      <c r="F1307" s="7" t="s">
        <v>141</v>
      </c>
      <c r="G1307" s="46">
        <v>0.14000000000000001</v>
      </c>
      <c r="H1307" s="11">
        <v>20</v>
      </c>
      <c r="I1307" s="11">
        <v>20</v>
      </c>
      <c r="J1307" s="11">
        <f>VLOOKUP(B1307,'[1]Jan''24 (3)'!$G$4:$T$2414,14,0)</f>
        <v>2.8000000000000003</v>
      </c>
      <c r="K1307" s="11">
        <f t="shared" si="121"/>
        <v>-17.2</v>
      </c>
      <c r="L1307" s="11" t="b">
        <f t="shared" si="122"/>
        <v>0</v>
      </c>
      <c r="M1307" s="11" t="b">
        <f t="shared" si="123"/>
        <v>0</v>
      </c>
      <c r="N1307" s="8">
        <v>45318</v>
      </c>
      <c r="O1307" s="8" t="s">
        <v>3873</v>
      </c>
      <c r="P1307" s="7"/>
      <c r="Q1307" s="7" t="b">
        <f t="shared" si="124"/>
        <v>1</v>
      </c>
      <c r="R1307" s="7"/>
      <c r="S1307" s="11">
        <f t="shared" si="125"/>
        <v>0</v>
      </c>
      <c r="T1307" s="9"/>
    </row>
    <row r="1308" spans="1:20" hidden="1" x14ac:dyDescent="0.25">
      <c r="A1308" s="7">
        <v>1306</v>
      </c>
      <c r="B1308" s="7" t="str">
        <f t="shared" si="120"/>
        <v>58200R</v>
      </c>
      <c r="C1308" s="9" t="s">
        <v>1255</v>
      </c>
      <c r="D1308" s="9" t="s">
        <v>3067</v>
      </c>
      <c r="E1308" s="9" t="s">
        <v>3851</v>
      </c>
      <c r="F1308" s="7" t="s">
        <v>141</v>
      </c>
      <c r="G1308" s="46">
        <v>11.93</v>
      </c>
      <c r="H1308" s="11">
        <v>4</v>
      </c>
      <c r="I1308" s="11">
        <v>4</v>
      </c>
      <c r="J1308" s="11">
        <f>VLOOKUP(B1308,'[1]Jan''24 (3)'!$G$4:$T$2414,14,0)</f>
        <v>47.72</v>
      </c>
      <c r="K1308" s="11">
        <f t="shared" si="121"/>
        <v>43.72</v>
      </c>
      <c r="L1308" s="11" t="b">
        <f t="shared" si="122"/>
        <v>0</v>
      </c>
      <c r="M1308" s="11" t="b">
        <f t="shared" si="123"/>
        <v>0</v>
      </c>
      <c r="N1308" s="8">
        <v>45318</v>
      </c>
      <c r="O1308" s="8" t="s">
        <v>3877</v>
      </c>
      <c r="P1308" s="7"/>
      <c r="Q1308" s="7" t="b">
        <f t="shared" si="124"/>
        <v>1</v>
      </c>
      <c r="R1308" s="7"/>
      <c r="S1308" s="11">
        <f t="shared" si="125"/>
        <v>0</v>
      </c>
      <c r="T1308" s="9"/>
    </row>
    <row r="1309" spans="1:20" hidden="1" x14ac:dyDescent="0.25">
      <c r="A1309" s="7">
        <v>1307</v>
      </c>
      <c r="B1309" s="7" t="str">
        <f t="shared" si="120"/>
        <v>1D001062</v>
      </c>
      <c r="C1309" s="9" t="s">
        <v>1256</v>
      </c>
      <c r="D1309" s="9" t="s">
        <v>3068</v>
      </c>
      <c r="E1309" s="9" t="s">
        <v>3851</v>
      </c>
      <c r="F1309" s="7" t="s">
        <v>141</v>
      </c>
      <c r="G1309" s="46">
        <v>53.73</v>
      </c>
      <c r="H1309" s="11">
        <v>1</v>
      </c>
      <c r="I1309" s="11">
        <v>1</v>
      </c>
      <c r="J1309" s="11">
        <f>VLOOKUP(B1309,'[1]Jan''24 (3)'!$G$4:$T$2414,14,0)</f>
        <v>53.73</v>
      </c>
      <c r="K1309" s="11">
        <f t="shared" si="121"/>
        <v>52.73</v>
      </c>
      <c r="L1309" s="11" t="b">
        <f t="shared" si="122"/>
        <v>0</v>
      </c>
      <c r="M1309" s="11" t="b">
        <f t="shared" si="123"/>
        <v>0</v>
      </c>
      <c r="N1309" s="8">
        <v>45318</v>
      </c>
      <c r="O1309" s="8" t="s">
        <v>3873</v>
      </c>
      <c r="P1309" s="7"/>
      <c r="Q1309" s="7" t="b">
        <f t="shared" si="124"/>
        <v>1</v>
      </c>
      <c r="R1309" s="7"/>
      <c r="S1309" s="11">
        <f t="shared" si="125"/>
        <v>0</v>
      </c>
      <c r="T1309" s="9"/>
    </row>
    <row r="1310" spans="1:20" hidden="1" x14ac:dyDescent="0.25">
      <c r="A1310" s="7">
        <v>1308</v>
      </c>
      <c r="B1310" s="7" t="str">
        <f t="shared" si="120"/>
        <v>1B000247</v>
      </c>
      <c r="C1310" s="9" t="s">
        <v>1257</v>
      </c>
      <c r="D1310" s="9" t="s">
        <v>3069</v>
      </c>
      <c r="E1310" s="9" t="s">
        <v>3851</v>
      </c>
      <c r="F1310" s="7" t="s">
        <v>141</v>
      </c>
      <c r="G1310" s="46">
        <v>16.329999999999998</v>
      </c>
      <c r="H1310" s="11">
        <v>4</v>
      </c>
      <c r="I1310" s="11">
        <v>4</v>
      </c>
      <c r="J1310" s="11">
        <f>VLOOKUP(B1310,'[1]Jan''24 (3)'!$G$4:$T$2414,14,0)</f>
        <v>65.319999999999993</v>
      </c>
      <c r="K1310" s="11">
        <f t="shared" si="121"/>
        <v>61.319999999999993</v>
      </c>
      <c r="L1310" s="11" t="b">
        <f t="shared" si="122"/>
        <v>0</v>
      </c>
      <c r="M1310" s="11" t="b">
        <f t="shared" si="123"/>
        <v>0</v>
      </c>
      <c r="N1310" s="8">
        <v>45318</v>
      </c>
      <c r="O1310" s="8" t="s">
        <v>3877</v>
      </c>
      <c r="P1310" s="7"/>
      <c r="Q1310" s="7" t="b">
        <f t="shared" si="124"/>
        <v>1</v>
      </c>
      <c r="R1310" s="7"/>
      <c r="S1310" s="11">
        <f t="shared" si="125"/>
        <v>0</v>
      </c>
      <c r="T1310" s="9"/>
    </row>
    <row r="1311" spans="1:20" hidden="1" x14ac:dyDescent="0.25">
      <c r="A1311" s="7">
        <v>1309</v>
      </c>
      <c r="B1311" s="7" t="str">
        <f t="shared" si="120"/>
        <v>675418</v>
      </c>
      <c r="C1311" s="9">
        <v>675418</v>
      </c>
      <c r="D1311" s="9" t="s">
        <v>3070</v>
      </c>
      <c r="E1311" s="9" t="s">
        <v>3851</v>
      </c>
      <c r="F1311" s="7" t="s">
        <v>141</v>
      </c>
      <c r="G1311" s="46">
        <v>2.99</v>
      </c>
      <c r="H1311" s="11">
        <v>3</v>
      </c>
      <c r="I1311" s="11">
        <v>3</v>
      </c>
      <c r="J1311" s="11">
        <f>VLOOKUP(B1311,'[1]Jan''24 (3)'!$G$4:$T$2414,14,0)</f>
        <v>8.9700000000000006</v>
      </c>
      <c r="K1311" s="11">
        <f t="shared" si="121"/>
        <v>5.9700000000000006</v>
      </c>
      <c r="L1311" s="11" t="b">
        <f t="shared" si="122"/>
        <v>0</v>
      </c>
      <c r="M1311" s="11" t="b">
        <f t="shared" si="123"/>
        <v>0</v>
      </c>
      <c r="N1311" s="8">
        <v>45318</v>
      </c>
      <c r="O1311" s="8" t="s">
        <v>3873</v>
      </c>
      <c r="P1311" s="7"/>
      <c r="Q1311" s="7" t="b">
        <f t="shared" si="124"/>
        <v>1</v>
      </c>
      <c r="R1311" s="7"/>
      <c r="S1311" s="11">
        <f t="shared" si="125"/>
        <v>0</v>
      </c>
      <c r="T1311" s="9"/>
    </row>
    <row r="1312" spans="1:20" hidden="1" x14ac:dyDescent="0.25">
      <c r="A1312" s="7">
        <v>1310</v>
      </c>
      <c r="B1312" s="7" t="str">
        <f t="shared" si="120"/>
        <v>58230R</v>
      </c>
      <c r="C1312" s="9" t="s">
        <v>1258</v>
      </c>
      <c r="D1312" s="9" t="s">
        <v>3071</v>
      </c>
      <c r="E1312" s="9" t="s">
        <v>3851</v>
      </c>
      <c r="F1312" s="7" t="s">
        <v>141</v>
      </c>
      <c r="G1312" s="46">
        <v>3.87</v>
      </c>
      <c r="H1312" s="11">
        <v>6</v>
      </c>
      <c r="I1312" s="11">
        <v>6</v>
      </c>
      <c r="J1312" s="11">
        <f>VLOOKUP(B1312,'[1]Jan''24 (3)'!$G$4:$T$2414,14,0)</f>
        <v>23.22</v>
      </c>
      <c r="K1312" s="11">
        <f t="shared" si="121"/>
        <v>17.22</v>
      </c>
      <c r="L1312" s="11" t="b">
        <f t="shared" si="122"/>
        <v>0</v>
      </c>
      <c r="M1312" s="11" t="b">
        <f t="shared" si="123"/>
        <v>0</v>
      </c>
      <c r="N1312" s="8">
        <v>45318</v>
      </c>
      <c r="O1312" s="8" t="s">
        <v>3873</v>
      </c>
      <c r="P1312" s="7"/>
      <c r="Q1312" s="7" t="b">
        <f t="shared" si="124"/>
        <v>1</v>
      </c>
      <c r="R1312" s="7"/>
      <c r="S1312" s="11">
        <f t="shared" si="125"/>
        <v>0</v>
      </c>
      <c r="T1312" s="9"/>
    </row>
    <row r="1313" spans="1:20" hidden="1" x14ac:dyDescent="0.25">
      <c r="A1313" s="7">
        <v>1311</v>
      </c>
      <c r="B1313" s="7" t="str">
        <f t="shared" si="120"/>
        <v>479132</v>
      </c>
      <c r="C1313" s="9">
        <v>479132</v>
      </c>
      <c r="D1313" s="9" t="s">
        <v>3072</v>
      </c>
      <c r="E1313" s="9" t="s">
        <v>3851</v>
      </c>
      <c r="F1313" s="7" t="s">
        <v>141</v>
      </c>
      <c r="G1313" s="46">
        <v>1.62</v>
      </c>
      <c r="H1313" s="11">
        <v>12</v>
      </c>
      <c r="I1313" s="11">
        <v>12</v>
      </c>
      <c r="J1313" s="11">
        <f>VLOOKUP(B1313,'[1]Jan''24 (3)'!$G$4:$T$2414,14,0)</f>
        <v>19.440000000000001</v>
      </c>
      <c r="K1313" s="11">
        <f t="shared" si="121"/>
        <v>7.4400000000000013</v>
      </c>
      <c r="L1313" s="11" t="b">
        <f t="shared" si="122"/>
        <v>0</v>
      </c>
      <c r="M1313" s="11" t="b">
        <f t="shared" si="123"/>
        <v>0</v>
      </c>
      <c r="N1313" s="8">
        <v>45318</v>
      </c>
      <c r="O1313" s="8" t="s">
        <v>3873</v>
      </c>
      <c r="P1313" s="7"/>
      <c r="Q1313" s="7" t="b">
        <f t="shared" si="124"/>
        <v>1</v>
      </c>
      <c r="R1313" s="7"/>
      <c r="S1313" s="11">
        <f t="shared" si="125"/>
        <v>0</v>
      </c>
      <c r="T1313" s="9"/>
    </row>
    <row r="1314" spans="1:20" hidden="1" x14ac:dyDescent="0.25">
      <c r="A1314" s="7">
        <v>1312</v>
      </c>
      <c r="B1314" s="7" t="str">
        <f t="shared" si="120"/>
        <v>1B000116</v>
      </c>
      <c r="C1314" s="9" t="s">
        <v>1259</v>
      </c>
      <c r="D1314" s="9" t="s">
        <v>3073</v>
      </c>
      <c r="E1314" s="9" t="s">
        <v>3851</v>
      </c>
      <c r="F1314" s="7" t="s">
        <v>141</v>
      </c>
      <c r="G1314" s="46">
        <v>1.54</v>
      </c>
      <c r="H1314" s="11">
        <v>4</v>
      </c>
      <c r="I1314" s="11">
        <v>4</v>
      </c>
      <c r="J1314" s="11">
        <f>VLOOKUP(B1314,'[1]Jan''24 (3)'!$G$4:$T$2414,14,0)</f>
        <v>6.16</v>
      </c>
      <c r="K1314" s="11">
        <f t="shared" si="121"/>
        <v>2.16</v>
      </c>
      <c r="L1314" s="11" t="b">
        <f t="shared" si="122"/>
        <v>0</v>
      </c>
      <c r="M1314" s="11" t="b">
        <f t="shared" si="123"/>
        <v>0</v>
      </c>
      <c r="N1314" s="8">
        <v>45318</v>
      </c>
      <c r="O1314" s="8" t="s">
        <v>3873</v>
      </c>
      <c r="P1314" s="7"/>
      <c r="Q1314" s="7" t="b">
        <f t="shared" si="124"/>
        <v>1</v>
      </c>
      <c r="R1314" s="7"/>
      <c r="S1314" s="11">
        <f t="shared" si="125"/>
        <v>0</v>
      </c>
      <c r="T1314" s="9"/>
    </row>
    <row r="1315" spans="1:20" hidden="1" x14ac:dyDescent="0.25">
      <c r="A1315" s="7">
        <v>1313</v>
      </c>
      <c r="B1315" s="7" t="str">
        <f t="shared" si="120"/>
        <v>584344</v>
      </c>
      <c r="C1315" s="9">
        <v>584344</v>
      </c>
      <c r="D1315" s="9" t="s">
        <v>3074</v>
      </c>
      <c r="E1315" s="9" t="s">
        <v>3851</v>
      </c>
      <c r="F1315" s="7" t="s">
        <v>141</v>
      </c>
      <c r="G1315" s="46">
        <v>36.22</v>
      </c>
      <c r="H1315" s="11">
        <v>5</v>
      </c>
      <c r="I1315" s="11">
        <f>2+3</f>
        <v>5</v>
      </c>
      <c r="J1315" s="11">
        <f>VLOOKUP(B1315,'[1]Jan''24 (3)'!$G$4:$T$2414,14,0)</f>
        <v>181.1</v>
      </c>
      <c r="K1315" s="11">
        <f t="shared" si="121"/>
        <v>176.1</v>
      </c>
      <c r="L1315" s="11" t="b">
        <f t="shared" si="122"/>
        <v>0</v>
      </c>
      <c r="M1315" s="11" t="b">
        <f t="shared" si="123"/>
        <v>0</v>
      </c>
      <c r="N1315" s="8">
        <v>45318</v>
      </c>
      <c r="O1315" s="8" t="s">
        <v>3873</v>
      </c>
      <c r="P1315" s="7"/>
      <c r="Q1315" s="7" t="b">
        <f t="shared" si="124"/>
        <v>1</v>
      </c>
      <c r="R1315" s="7"/>
      <c r="S1315" s="11">
        <f t="shared" si="125"/>
        <v>0</v>
      </c>
      <c r="T1315" s="9"/>
    </row>
    <row r="1316" spans="1:20" hidden="1" x14ac:dyDescent="0.25">
      <c r="A1316" s="7">
        <v>1314</v>
      </c>
      <c r="B1316" s="7" t="str">
        <f t="shared" si="120"/>
        <v>231215</v>
      </c>
      <c r="C1316" s="9">
        <v>231215</v>
      </c>
      <c r="D1316" s="9" t="s">
        <v>3075</v>
      </c>
      <c r="E1316" s="9" t="s">
        <v>3851</v>
      </c>
      <c r="F1316" s="7" t="s">
        <v>141</v>
      </c>
      <c r="G1316" s="46">
        <v>12.95</v>
      </c>
      <c r="H1316" s="11">
        <v>13</v>
      </c>
      <c r="I1316" s="11">
        <v>13</v>
      </c>
      <c r="J1316" s="11">
        <f>VLOOKUP(B1316,'[1]Jan''24 (3)'!$G$4:$T$2414,14,0)</f>
        <v>168.35</v>
      </c>
      <c r="K1316" s="11">
        <f t="shared" si="121"/>
        <v>155.35</v>
      </c>
      <c r="L1316" s="11" t="b">
        <f t="shared" si="122"/>
        <v>0</v>
      </c>
      <c r="M1316" s="11" t="b">
        <f t="shared" si="123"/>
        <v>0</v>
      </c>
      <c r="N1316" s="8">
        <v>45318</v>
      </c>
      <c r="O1316" s="8" t="s">
        <v>3873</v>
      </c>
      <c r="P1316" s="7"/>
      <c r="Q1316" s="7" t="b">
        <f t="shared" si="124"/>
        <v>1</v>
      </c>
      <c r="R1316" s="7"/>
      <c r="S1316" s="11">
        <f t="shared" si="125"/>
        <v>0</v>
      </c>
      <c r="T1316" s="9"/>
    </row>
    <row r="1317" spans="1:20" hidden="1" x14ac:dyDescent="0.25">
      <c r="A1317" s="7">
        <v>1315</v>
      </c>
      <c r="B1317" s="7" t="str">
        <f t="shared" si="120"/>
        <v>292022</v>
      </c>
      <c r="C1317" s="9">
        <v>292022</v>
      </c>
      <c r="D1317" s="9" t="s">
        <v>3076</v>
      </c>
      <c r="E1317" s="9" t="s">
        <v>3851</v>
      </c>
      <c r="F1317" s="7" t="s">
        <v>141</v>
      </c>
      <c r="G1317" s="46">
        <v>1.49</v>
      </c>
      <c r="H1317" s="11">
        <v>14</v>
      </c>
      <c r="I1317" s="11">
        <f>7+7</f>
        <v>14</v>
      </c>
      <c r="J1317" s="11">
        <f>VLOOKUP(B1317,'[1]Jan''24 (3)'!$G$4:$T$2414,14,0)</f>
        <v>20.86</v>
      </c>
      <c r="K1317" s="11">
        <f t="shared" si="121"/>
        <v>6.8599999999999994</v>
      </c>
      <c r="L1317" s="11" t="b">
        <f t="shared" si="122"/>
        <v>0</v>
      </c>
      <c r="M1317" s="11" t="b">
        <f t="shared" si="123"/>
        <v>0</v>
      </c>
      <c r="N1317" s="8">
        <v>45318</v>
      </c>
      <c r="O1317" s="8" t="s">
        <v>3873</v>
      </c>
      <c r="P1317" s="7"/>
      <c r="Q1317" s="7" t="b">
        <f t="shared" si="124"/>
        <v>1</v>
      </c>
      <c r="R1317" s="7"/>
      <c r="S1317" s="11">
        <f t="shared" si="125"/>
        <v>0</v>
      </c>
      <c r="T1317" s="9"/>
    </row>
    <row r="1318" spans="1:20" hidden="1" x14ac:dyDescent="0.25">
      <c r="A1318" s="7">
        <v>1316</v>
      </c>
      <c r="B1318" s="7" t="str">
        <f t="shared" si="120"/>
        <v>2920225</v>
      </c>
      <c r="C1318" s="9">
        <v>2920225</v>
      </c>
      <c r="D1318" s="9" t="s">
        <v>3076</v>
      </c>
      <c r="E1318" s="9" t="s">
        <v>3851</v>
      </c>
      <c r="F1318" s="7" t="s">
        <v>141</v>
      </c>
      <c r="G1318" s="46">
        <v>1.49</v>
      </c>
      <c r="H1318" s="11">
        <v>3</v>
      </c>
      <c r="I1318" s="11">
        <v>3</v>
      </c>
      <c r="J1318" s="11">
        <f>VLOOKUP(B1318,'[1]Jan''24 (3)'!$G$4:$T$2414,14,0)</f>
        <v>4.47</v>
      </c>
      <c r="K1318" s="11">
        <f t="shared" si="121"/>
        <v>1.4699999999999998</v>
      </c>
      <c r="L1318" s="11" t="b">
        <f t="shared" si="122"/>
        <v>0</v>
      </c>
      <c r="M1318" s="11" t="b">
        <f t="shared" si="123"/>
        <v>0</v>
      </c>
      <c r="N1318" s="8">
        <v>45321</v>
      </c>
      <c r="O1318" s="8" t="s">
        <v>3877</v>
      </c>
      <c r="P1318" s="7"/>
      <c r="Q1318" s="7" t="b">
        <f t="shared" si="124"/>
        <v>1</v>
      </c>
      <c r="R1318" s="7"/>
      <c r="S1318" s="11">
        <f t="shared" si="125"/>
        <v>0</v>
      </c>
      <c r="T1318" s="9"/>
    </row>
    <row r="1319" spans="1:20" hidden="1" x14ac:dyDescent="0.25">
      <c r="A1319" s="7">
        <v>1317</v>
      </c>
      <c r="B1319" s="7" t="str">
        <f t="shared" si="120"/>
        <v>1C000042</v>
      </c>
      <c r="C1319" s="9" t="s">
        <v>1260</v>
      </c>
      <c r="D1319" s="9" t="s">
        <v>3077</v>
      </c>
      <c r="E1319" s="9" t="s">
        <v>3851</v>
      </c>
      <c r="F1319" s="7" t="s">
        <v>141</v>
      </c>
      <c r="G1319" s="46">
        <v>22.37</v>
      </c>
      <c r="H1319" s="11">
        <v>4</v>
      </c>
      <c r="I1319" s="11">
        <v>4</v>
      </c>
      <c r="J1319" s="11">
        <f>VLOOKUP(B1319,'[1]Jan''24 (3)'!$G$4:$T$2414,14,0)</f>
        <v>89.48</v>
      </c>
      <c r="K1319" s="11">
        <f t="shared" si="121"/>
        <v>85.48</v>
      </c>
      <c r="L1319" s="11" t="b">
        <f t="shared" si="122"/>
        <v>0</v>
      </c>
      <c r="M1319" s="11" t="b">
        <f t="shared" si="123"/>
        <v>0</v>
      </c>
      <c r="N1319" s="8">
        <v>45318</v>
      </c>
      <c r="O1319" s="8" t="s">
        <v>3873</v>
      </c>
      <c r="P1319" s="7"/>
      <c r="Q1319" s="7" t="b">
        <f t="shared" si="124"/>
        <v>1</v>
      </c>
      <c r="R1319" s="7"/>
      <c r="S1319" s="11">
        <f t="shared" si="125"/>
        <v>0</v>
      </c>
      <c r="T1319" s="9"/>
    </row>
    <row r="1320" spans="1:20" hidden="1" x14ac:dyDescent="0.25">
      <c r="A1320" s="7">
        <v>1318</v>
      </c>
      <c r="B1320" s="7" t="str">
        <f t="shared" si="120"/>
        <v>1C0000554</v>
      </c>
      <c r="C1320" s="9" t="s">
        <v>1261</v>
      </c>
      <c r="D1320" s="9" t="s">
        <v>3077</v>
      </c>
      <c r="E1320" s="9" t="s">
        <v>3851</v>
      </c>
      <c r="F1320" s="7" t="s">
        <v>141</v>
      </c>
      <c r="G1320" s="46">
        <v>11.71</v>
      </c>
      <c r="H1320" s="11">
        <v>4</v>
      </c>
      <c r="I1320" s="11">
        <v>4</v>
      </c>
      <c r="J1320" s="11">
        <f>VLOOKUP(B1320,'[1]Jan''24 (3)'!$G$4:$T$2414,14,0)</f>
        <v>46.84</v>
      </c>
      <c r="K1320" s="11">
        <f t="shared" si="121"/>
        <v>42.84</v>
      </c>
      <c r="L1320" s="11" t="b">
        <f t="shared" si="122"/>
        <v>0</v>
      </c>
      <c r="M1320" s="11" t="b">
        <f t="shared" si="123"/>
        <v>0</v>
      </c>
      <c r="N1320" s="8">
        <v>45318</v>
      </c>
      <c r="O1320" s="8" t="s">
        <v>3873</v>
      </c>
      <c r="P1320" s="7"/>
      <c r="Q1320" s="7" t="b">
        <f t="shared" si="124"/>
        <v>1</v>
      </c>
      <c r="R1320" s="7"/>
      <c r="S1320" s="11">
        <f t="shared" si="125"/>
        <v>0</v>
      </c>
      <c r="T1320" s="9"/>
    </row>
    <row r="1321" spans="1:20" hidden="1" x14ac:dyDescent="0.25">
      <c r="A1321" s="7">
        <v>1319</v>
      </c>
      <c r="B1321" s="7" t="str">
        <f t="shared" si="120"/>
        <v>CM260903</v>
      </c>
      <c r="C1321" s="9" t="s">
        <v>1262</v>
      </c>
      <c r="D1321" s="9" t="s">
        <v>3078</v>
      </c>
      <c r="E1321" s="9" t="s">
        <v>3851</v>
      </c>
      <c r="F1321" s="7" t="s">
        <v>141</v>
      </c>
      <c r="G1321" s="46">
        <v>20.37</v>
      </c>
      <c r="H1321" s="11">
        <v>1</v>
      </c>
      <c r="I1321" s="11">
        <v>1</v>
      </c>
      <c r="J1321" s="11">
        <f>VLOOKUP(B1321,'[1]Jan''24 (3)'!$G$4:$T$2414,14,0)</f>
        <v>20.37</v>
      </c>
      <c r="K1321" s="11">
        <f t="shared" si="121"/>
        <v>19.37</v>
      </c>
      <c r="L1321" s="11" t="b">
        <f t="shared" si="122"/>
        <v>0</v>
      </c>
      <c r="M1321" s="11" t="b">
        <f t="shared" si="123"/>
        <v>0</v>
      </c>
      <c r="N1321" s="8">
        <v>45310</v>
      </c>
      <c r="O1321" s="8" t="s">
        <v>3877</v>
      </c>
      <c r="P1321" s="7"/>
      <c r="Q1321" s="7" t="b">
        <f t="shared" si="124"/>
        <v>1</v>
      </c>
      <c r="R1321" s="7"/>
      <c r="S1321" s="11">
        <f t="shared" si="125"/>
        <v>0</v>
      </c>
      <c r="T1321" s="9"/>
    </row>
    <row r="1322" spans="1:20" hidden="1" x14ac:dyDescent="0.25">
      <c r="A1322" s="7">
        <v>1320</v>
      </c>
      <c r="B1322" s="7" t="str">
        <f t="shared" si="120"/>
        <v>666965</v>
      </c>
      <c r="C1322" s="9">
        <v>666965</v>
      </c>
      <c r="D1322" s="9" t="s">
        <v>3079</v>
      </c>
      <c r="E1322" s="9" t="s">
        <v>3851</v>
      </c>
      <c r="F1322" s="7" t="s">
        <v>141</v>
      </c>
      <c r="G1322" s="46">
        <v>2.91</v>
      </c>
      <c r="H1322" s="11">
        <v>9</v>
      </c>
      <c r="I1322" s="11">
        <v>9</v>
      </c>
      <c r="J1322" s="11">
        <f>VLOOKUP(B1322,'[1]Jan''24 (3)'!$G$4:$T$2414,14,0)</f>
        <v>26.19</v>
      </c>
      <c r="K1322" s="11">
        <f t="shared" si="121"/>
        <v>17.190000000000001</v>
      </c>
      <c r="L1322" s="11" t="b">
        <f t="shared" si="122"/>
        <v>0</v>
      </c>
      <c r="M1322" s="11" t="b">
        <f t="shared" si="123"/>
        <v>0</v>
      </c>
      <c r="N1322" s="8">
        <v>45318</v>
      </c>
      <c r="O1322" s="8" t="s">
        <v>3873</v>
      </c>
      <c r="P1322" s="7"/>
      <c r="Q1322" s="7" t="b">
        <f t="shared" si="124"/>
        <v>1</v>
      </c>
      <c r="R1322" s="7"/>
      <c r="S1322" s="11">
        <f t="shared" si="125"/>
        <v>0</v>
      </c>
      <c r="T1322" s="9"/>
    </row>
    <row r="1323" spans="1:20" hidden="1" x14ac:dyDescent="0.25">
      <c r="A1323" s="7">
        <v>1321</v>
      </c>
      <c r="B1323" s="7" t="str">
        <f t="shared" si="120"/>
        <v>1D000125</v>
      </c>
      <c r="C1323" s="9" t="s">
        <v>1263</v>
      </c>
      <c r="D1323" s="9" t="s">
        <v>3080</v>
      </c>
      <c r="E1323" s="9" t="s">
        <v>3851</v>
      </c>
      <c r="F1323" s="7" t="s">
        <v>141</v>
      </c>
      <c r="G1323" s="46">
        <v>33.840000000000003</v>
      </c>
      <c r="H1323" s="11">
        <v>8</v>
      </c>
      <c r="I1323" s="11">
        <f>4+4</f>
        <v>8</v>
      </c>
      <c r="J1323" s="11">
        <f>VLOOKUP(B1323,'[1]Jan''24 (3)'!$G$4:$T$2414,14,0)</f>
        <v>270.72000000000003</v>
      </c>
      <c r="K1323" s="11">
        <f t="shared" si="121"/>
        <v>262.72000000000003</v>
      </c>
      <c r="L1323" s="11" t="b">
        <f t="shared" si="122"/>
        <v>0</v>
      </c>
      <c r="M1323" s="11" t="b">
        <f t="shared" si="123"/>
        <v>0</v>
      </c>
      <c r="N1323" s="8">
        <v>45318</v>
      </c>
      <c r="O1323" s="8" t="s">
        <v>3873</v>
      </c>
      <c r="P1323" s="7"/>
      <c r="Q1323" s="7" t="b">
        <f t="shared" si="124"/>
        <v>1</v>
      </c>
      <c r="R1323" s="7"/>
      <c r="S1323" s="11">
        <f t="shared" si="125"/>
        <v>0</v>
      </c>
      <c r="T1323" s="9"/>
    </row>
    <row r="1324" spans="1:20" hidden="1" x14ac:dyDescent="0.25">
      <c r="A1324" s="7">
        <v>1322</v>
      </c>
      <c r="B1324" s="7" t="str">
        <f t="shared" si="120"/>
        <v>CM180609</v>
      </c>
      <c r="C1324" s="9" t="s">
        <v>1264</v>
      </c>
      <c r="D1324" s="9" t="s">
        <v>3081</v>
      </c>
      <c r="E1324" s="9" t="s">
        <v>3851</v>
      </c>
      <c r="F1324" s="7" t="s">
        <v>141</v>
      </c>
      <c r="G1324" s="46">
        <v>10.97</v>
      </c>
      <c r="H1324" s="11">
        <v>2</v>
      </c>
      <c r="I1324" s="11">
        <v>2</v>
      </c>
      <c r="J1324" s="11">
        <f>VLOOKUP(B1324,'[1]Jan''24 (3)'!$G$4:$T$2414,14,0)</f>
        <v>21.94</v>
      </c>
      <c r="K1324" s="11">
        <f t="shared" si="121"/>
        <v>19.940000000000001</v>
      </c>
      <c r="L1324" s="11" t="b">
        <f t="shared" si="122"/>
        <v>0</v>
      </c>
      <c r="M1324" s="11" t="b">
        <f t="shared" si="123"/>
        <v>0</v>
      </c>
      <c r="N1324" s="8">
        <v>45318</v>
      </c>
      <c r="O1324" s="8" t="s">
        <v>3873</v>
      </c>
      <c r="P1324" s="7"/>
      <c r="Q1324" s="7" t="b">
        <f t="shared" si="124"/>
        <v>1</v>
      </c>
      <c r="R1324" s="7"/>
      <c r="S1324" s="11">
        <f t="shared" si="125"/>
        <v>0</v>
      </c>
      <c r="T1324" s="9"/>
    </row>
    <row r="1325" spans="1:20" hidden="1" x14ac:dyDescent="0.25">
      <c r="A1325" s="7">
        <v>1323</v>
      </c>
      <c r="B1325" s="7" t="str">
        <f t="shared" si="120"/>
        <v>1B001271</v>
      </c>
      <c r="C1325" s="9" t="s">
        <v>1265</v>
      </c>
      <c r="D1325" s="9" t="s">
        <v>3082</v>
      </c>
      <c r="E1325" s="9" t="s">
        <v>3851</v>
      </c>
      <c r="F1325" s="55" t="s">
        <v>242</v>
      </c>
      <c r="G1325" s="46">
        <v>72.454545454545453</v>
      </c>
      <c r="H1325" s="11">
        <v>2</v>
      </c>
      <c r="I1325" s="11">
        <v>2</v>
      </c>
      <c r="J1325" s="11">
        <f>VLOOKUP(B1325,'[1]Jan''24 (3)'!$G$4:$T$2414,14,0)</f>
        <v>144.90909090909091</v>
      </c>
      <c r="K1325" s="11">
        <f t="shared" si="121"/>
        <v>142.90909090909091</v>
      </c>
      <c r="L1325" s="11" t="b">
        <f t="shared" si="122"/>
        <v>0</v>
      </c>
      <c r="M1325" s="11" t="b">
        <f t="shared" si="123"/>
        <v>0</v>
      </c>
      <c r="N1325" s="8">
        <v>45318</v>
      </c>
      <c r="O1325" s="8" t="s">
        <v>3873</v>
      </c>
      <c r="P1325" s="7"/>
      <c r="Q1325" s="7" t="b">
        <f t="shared" si="124"/>
        <v>1</v>
      </c>
      <c r="R1325" s="7"/>
      <c r="S1325" s="11">
        <f t="shared" si="125"/>
        <v>0</v>
      </c>
      <c r="T1325" s="9"/>
    </row>
    <row r="1326" spans="1:20" hidden="1" x14ac:dyDescent="0.25">
      <c r="A1326" s="7">
        <v>1324</v>
      </c>
      <c r="B1326" s="7" t="str">
        <f t="shared" si="120"/>
        <v>1D000085</v>
      </c>
      <c r="C1326" s="9" t="s">
        <v>1266</v>
      </c>
      <c r="D1326" s="9" t="s">
        <v>3083</v>
      </c>
      <c r="E1326" s="9" t="s">
        <v>3851</v>
      </c>
      <c r="F1326" s="7" t="s">
        <v>141</v>
      </c>
      <c r="G1326" s="46">
        <v>8.9600000000000009</v>
      </c>
      <c r="H1326" s="11">
        <v>8</v>
      </c>
      <c r="I1326" s="11">
        <v>8</v>
      </c>
      <c r="J1326" s="11">
        <f>VLOOKUP(B1326,'[1]Jan''24 (3)'!$G$4:$T$2414,14,0)</f>
        <v>71.680000000000007</v>
      </c>
      <c r="K1326" s="11">
        <f t="shared" si="121"/>
        <v>63.680000000000007</v>
      </c>
      <c r="L1326" s="11" t="b">
        <f t="shared" si="122"/>
        <v>0</v>
      </c>
      <c r="M1326" s="11" t="b">
        <f t="shared" si="123"/>
        <v>0</v>
      </c>
      <c r="N1326" s="8">
        <v>45318</v>
      </c>
      <c r="O1326" s="8" t="s">
        <v>3873</v>
      </c>
      <c r="P1326" s="7"/>
      <c r="Q1326" s="7" t="b">
        <f t="shared" si="124"/>
        <v>1</v>
      </c>
      <c r="R1326" s="7"/>
      <c r="S1326" s="11">
        <f t="shared" si="125"/>
        <v>0</v>
      </c>
      <c r="T1326" s="9"/>
    </row>
    <row r="1327" spans="1:20" hidden="1" x14ac:dyDescent="0.25">
      <c r="A1327" s="7">
        <v>1325</v>
      </c>
      <c r="B1327" s="7" t="str">
        <f t="shared" si="120"/>
        <v>1D000314</v>
      </c>
      <c r="C1327" s="9" t="s">
        <v>1267</v>
      </c>
      <c r="D1327" s="9" t="s">
        <v>3084</v>
      </c>
      <c r="E1327" s="9" t="s">
        <v>3851</v>
      </c>
      <c r="F1327" s="7" t="s">
        <v>141</v>
      </c>
      <c r="G1327" s="46">
        <v>2</v>
      </c>
      <c r="H1327" s="11">
        <v>8</v>
      </c>
      <c r="I1327" s="11">
        <v>8</v>
      </c>
      <c r="J1327" s="11">
        <f>VLOOKUP(B1327,'[1]Jan''24 (3)'!$G$4:$T$2414,14,0)</f>
        <v>16</v>
      </c>
      <c r="K1327" s="11">
        <f t="shared" si="121"/>
        <v>8</v>
      </c>
      <c r="L1327" s="11" t="b">
        <f t="shared" si="122"/>
        <v>0</v>
      </c>
      <c r="M1327" s="11" t="b">
        <f t="shared" si="123"/>
        <v>0</v>
      </c>
      <c r="N1327" s="8">
        <v>45318</v>
      </c>
      <c r="O1327" s="8" t="s">
        <v>3873</v>
      </c>
      <c r="P1327" s="7"/>
      <c r="Q1327" s="7" t="b">
        <f t="shared" si="124"/>
        <v>1</v>
      </c>
      <c r="R1327" s="7"/>
      <c r="S1327" s="11">
        <f t="shared" si="125"/>
        <v>0</v>
      </c>
      <c r="T1327" s="9"/>
    </row>
    <row r="1328" spans="1:20" hidden="1" x14ac:dyDescent="0.25">
      <c r="A1328" s="7">
        <v>1326</v>
      </c>
      <c r="B1328" s="7" t="str">
        <f t="shared" si="120"/>
        <v>1B000274</v>
      </c>
      <c r="C1328" s="9" t="s">
        <v>1268</v>
      </c>
      <c r="D1328" s="9" t="s">
        <v>3085</v>
      </c>
      <c r="E1328" s="9" t="s">
        <v>3851</v>
      </c>
      <c r="F1328" s="7" t="s">
        <v>141</v>
      </c>
      <c r="G1328" s="46">
        <v>1.58</v>
      </c>
      <c r="H1328" s="11">
        <v>4</v>
      </c>
      <c r="I1328" s="11">
        <v>4</v>
      </c>
      <c r="J1328" s="11">
        <f>VLOOKUP(B1328,'[1]Jan''24 (3)'!$G$4:$T$2414,14,0)</f>
        <v>6.32</v>
      </c>
      <c r="K1328" s="11">
        <f t="shared" si="121"/>
        <v>2.3200000000000003</v>
      </c>
      <c r="L1328" s="11" t="b">
        <f t="shared" si="122"/>
        <v>0</v>
      </c>
      <c r="M1328" s="11" t="b">
        <f t="shared" si="123"/>
        <v>0</v>
      </c>
      <c r="N1328" s="8">
        <v>45315</v>
      </c>
      <c r="O1328" s="8" t="s">
        <v>3873</v>
      </c>
      <c r="P1328" s="7"/>
      <c r="Q1328" s="7" t="b">
        <f t="shared" si="124"/>
        <v>1</v>
      </c>
      <c r="R1328" s="7"/>
      <c r="S1328" s="11">
        <f t="shared" si="125"/>
        <v>0</v>
      </c>
      <c r="T1328" s="9"/>
    </row>
    <row r="1329" spans="1:20" hidden="1" x14ac:dyDescent="0.25">
      <c r="A1329" s="7">
        <v>1327</v>
      </c>
      <c r="B1329" s="7" t="str">
        <f t="shared" si="120"/>
        <v>1B000273</v>
      </c>
      <c r="C1329" s="9" t="s">
        <v>1269</v>
      </c>
      <c r="D1329" s="9" t="s">
        <v>3086</v>
      </c>
      <c r="E1329" s="9" t="s">
        <v>3851</v>
      </c>
      <c r="F1329" s="7" t="s">
        <v>141</v>
      </c>
      <c r="G1329" s="46">
        <v>1.79</v>
      </c>
      <c r="H1329" s="11">
        <v>4</v>
      </c>
      <c r="I1329" s="11">
        <v>4</v>
      </c>
      <c r="J1329" s="11">
        <f>VLOOKUP(B1329,'[1]Jan''24 (3)'!$G$4:$T$2414,14,0)</f>
        <v>7.16</v>
      </c>
      <c r="K1329" s="11">
        <f t="shared" si="121"/>
        <v>3.16</v>
      </c>
      <c r="L1329" s="11" t="b">
        <f t="shared" si="122"/>
        <v>0</v>
      </c>
      <c r="M1329" s="11" t="b">
        <f t="shared" si="123"/>
        <v>0</v>
      </c>
      <c r="N1329" s="8">
        <v>45318</v>
      </c>
      <c r="O1329" s="8" t="s">
        <v>3873</v>
      </c>
      <c r="P1329" s="7"/>
      <c r="Q1329" s="7" t="b">
        <f t="shared" si="124"/>
        <v>1</v>
      </c>
      <c r="R1329" s="7"/>
      <c r="S1329" s="11">
        <f t="shared" si="125"/>
        <v>0</v>
      </c>
      <c r="T1329" s="9"/>
    </row>
    <row r="1330" spans="1:20" hidden="1" x14ac:dyDescent="0.25">
      <c r="A1330" s="7">
        <v>1328</v>
      </c>
      <c r="B1330" s="7" t="str">
        <f t="shared" si="120"/>
        <v>1D001138-VS</v>
      </c>
      <c r="C1330" s="9" t="s">
        <v>1270</v>
      </c>
      <c r="D1330" s="9" t="s">
        <v>3087</v>
      </c>
      <c r="E1330" s="9" t="s">
        <v>3851</v>
      </c>
      <c r="F1330" s="7" t="s">
        <v>141</v>
      </c>
      <c r="G1330" s="46">
        <v>7.4545454545454541</v>
      </c>
      <c r="H1330" s="11">
        <v>8</v>
      </c>
      <c r="I1330" s="11">
        <f>4+4</f>
        <v>8</v>
      </c>
      <c r="J1330" s="11">
        <f>VLOOKUP(B1330,'[1]Jan''24 (3)'!$G$4:$T$2414,14,0)</f>
        <v>59.636363636363633</v>
      </c>
      <c r="K1330" s="11">
        <f t="shared" si="121"/>
        <v>51.636363636363633</v>
      </c>
      <c r="L1330" s="11" t="b">
        <f t="shared" si="122"/>
        <v>0</v>
      </c>
      <c r="M1330" s="11" t="b">
        <f t="shared" si="123"/>
        <v>0</v>
      </c>
      <c r="N1330" s="8">
        <v>45318</v>
      </c>
      <c r="O1330" s="8" t="s">
        <v>3877</v>
      </c>
      <c r="P1330" s="7"/>
      <c r="Q1330" s="7" t="b">
        <f t="shared" si="124"/>
        <v>1</v>
      </c>
      <c r="R1330" s="7"/>
      <c r="S1330" s="11">
        <f t="shared" si="125"/>
        <v>0</v>
      </c>
      <c r="T1330" s="9"/>
    </row>
    <row r="1331" spans="1:20" hidden="1" x14ac:dyDescent="0.25">
      <c r="A1331" s="7">
        <v>1329</v>
      </c>
      <c r="B1331" s="7" t="str">
        <f t="shared" si="120"/>
        <v>B017974</v>
      </c>
      <c r="C1331" s="9" t="s">
        <v>1271</v>
      </c>
      <c r="D1331" s="9" t="s">
        <v>3088</v>
      </c>
      <c r="E1331" s="9" t="s">
        <v>3851</v>
      </c>
      <c r="F1331" s="7" t="s">
        <v>141</v>
      </c>
      <c r="G1331" s="46">
        <v>12.67</v>
      </c>
      <c r="H1331" s="11">
        <v>4</v>
      </c>
      <c r="I1331" s="11">
        <v>4</v>
      </c>
      <c r="J1331" s="11">
        <f>VLOOKUP(B1331,'[1]Jan''24 (3)'!$G$4:$T$2414,14,0)</f>
        <v>50.68</v>
      </c>
      <c r="K1331" s="11">
        <f t="shared" si="121"/>
        <v>46.68</v>
      </c>
      <c r="L1331" s="11" t="b">
        <f t="shared" si="122"/>
        <v>0</v>
      </c>
      <c r="M1331" s="11" t="b">
        <f t="shared" si="123"/>
        <v>0</v>
      </c>
      <c r="N1331" s="8">
        <v>45318</v>
      </c>
      <c r="O1331" s="8" t="s">
        <v>3877</v>
      </c>
      <c r="P1331" s="7"/>
      <c r="Q1331" s="7" t="b">
        <f t="shared" si="124"/>
        <v>1</v>
      </c>
      <c r="R1331" s="7"/>
      <c r="S1331" s="11">
        <f t="shared" si="125"/>
        <v>0</v>
      </c>
      <c r="T1331" s="9"/>
    </row>
    <row r="1332" spans="1:20" hidden="1" x14ac:dyDescent="0.25">
      <c r="A1332" s="7">
        <v>1330</v>
      </c>
      <c r="B1332" s="7" t="str">
        <f t="shared" si="120"/>
        <v>563728</v>
      </c>
      <c r="C1332" s="9">
        <v>563728</v>
      </c>
      <c r="D1332" s="9" t="s">
        <v>2181</v>
      </c>
      <c r="E1332" s="9" t="s">
        <v>3851</v>
      </c>
      <c r="F1332" s="7" t="s">
        <v>141</v>
      </c>
      <c r="G1332" s="46">
        <v>0.63</v>
      </c>
      <c r="H1332" s="11">
        <v>10</v>
      </c>
      <c r="I1332" s="11">
        <v>10</v>
      </c>
      <c r="J1332" s="11">
        <f>VLOOKUP(B1332,'[1]Jan''24 (3)'!$G$4:$T$2414,14,0)</f>
        <v>6.3</v>
      </c>
      <c r="K1332" s="11">
        <f t="shared" si="121"/>
        <v>-3.7</v>
      </c>
      <c r="L1332" s="11" t="b">
        <f t="shared" si="122"/>
        <v>0</v>
      </c>
      <c r="M1332" s="11" t="b">
        <f t="shared" si="123"/>
        <v>0</v>
      </c>
      <c r="N1332" s="8">
        <v>45318</v>
      </c>
      <c r="O1332" s="8" t="s">
        <v>3877</v>
      </c>
      <c r="P1332" s="7"/>
      <c r="Q1332" s="7" t="b">
        <f t="shared" si="124"/>
        <v>1</v>
      </c>
      <c r="R1332" s="7"/>
      <c r="S1332" s="11">
        <f t="shared" si="125"/>
        <v>0</v>
      </c>
      <c r="T1332" s="9"/>
    </row>
    <row r="1333" spans="1:20" hidden="1" x14ac:dyDescent="0.25">
      <c r="A1333" s="7">
        <v>1331</v>
      </c>
      <c r="B1333" s="7" t="str">
        <f t="shared" si="120"/>
        <v>B015453</v>
      </c>
      <c r="C1333" s="9" t="s">
        <v>1272</v>
      </c>
      <c r="D1333" s="9" t="s">
        <v>3089</v>
      </c>
      <c r="E1333" s="9" t="s">
        <v>3851</v>
      </c>
      <c r="F1333" s="7" t="s">
        <v>141</v>
      </c>
      <c r="G1333" s="46">
        <v>4.13</v>
      </c>
      <c r="H1333" s="11">
        <v>4</v>
      </c>
      <c r="I1333" s="11">
        <v>4</v>
      </c>
      <c r="J1333" s="11">
        <f>VLOOKUP(B1333,'[1]Jan''24 (3)'!$G$4:$T$2414,14,0)</f>
        <v>16.52</v>
      </c>
      <c r="K1333" s="11">
        <f t="shared" si="121"/>
        <v>12.52</v>
      </c>
      <c r="L1333" s="11" t="b">
        <f t="shared" si="122"/>
        <v>0</v>
      </c>
      <c r="M1333" s="11" t="b">
        <f t="shared" si="123"/>
        <v>0</v>
      </c>
      <c r="N1333" s="8">
        <v>45318</v>
      </c>
      <c r="O1333" s="8" t="s">
        <v>3873</v>
      </c>
      <c r="P1333" s="7"/>
      <c r="Q1333" s="7" t="b">
        <f t="shared" si="124"/>
        <v>1</v>
      </c>
      <c r="R1333" s="7"/>
      <c r="S1333" s="11">
        <f t="shared" si="125"/>
        <v>0</v>
      </c>
      <c r="T1333" s="9"/>
    </row>
    <row r="1334" spans="1:20" hidden="1" x14ac:dyDescent="0.25">
      <c r="A1334" s="7">
        <v>1332</v>
      </c>
      <c r="B1334" s="7" t="str">
        <f t="shared" si="120"/>
        <v>B015456</v>
      </c>
      <c r="C1334" s="9" t="s">
        <v>1273</v>
      </c>
      <c r="D1334" s="9" t="s">
        <v>3090</v>
      </c>
      <c r="E1334" s="9" t="s">
        <v>3851</v>
      </c>
      <c r="F1334" s="7" t="s">
        <v>3856</v>
      </c>
      <c r="G1334" s="46">
        <v>2.17</v>
      </c>
      <c r="H1334" s="11">
        <v>4</v>
      </c>
      <c r="I1334" s="11">
        <f>2+2</f>
        <v>4</v>
      </c>
      <c r="J1334" s="11">
        <f>VLOOKUP(B1334,'[1]Jan''24 (3)'!$G$4:$T$2414,14,0)</f>
        <v>8.68</v>
      </c>
      <c r="K1334" s="11">
        <f t="shared" si="121"/>
        <v>4.68</v>
      </c>
      <c r="L1334" s="11" t="b">
        <f t="shared" si="122"/>
        <v>0</v>
      </c>
      <c r="M1334" s="11" t="b">
        <f t="shared" si="123"/>
        <v>0</v>
      </c>
      <c r="N1334" s="8">
        <v>45318</v>
      </c>
      <c r="O1334" s="8" t="s">
        <v>3873</v>
      </c>
      <c r="P1334" s="7"/>
      <c r="Q1334" s="7" t="b">
        <f t="shared" si="124"/>
        <v>1</v>
      </c>
      <c r="R1334" s="7"/>
      <c r="S1334" s="11">
        <f t="shared" si="125"/>
        <v>0</v>
      </c>
      <c r="T1334" s="9"/>
    </row>
    <row r="1335" spans="1:20" hidden="1" x14ac:dyDescent="0.25">
      <c r="A1335" s="7">
        <v>1333</v>
      </c>
      <c r="B1335" s="7" t="str">
        <f t="shared" si="120"/>
        <v>B013437</v>
      </c>
      <c r="C1335" s="9" t="s">
        <v>1274</v>
      </c>
      <c r="D1335" s="9" t="s">
        <v>3091</v>
      </c>
      <c r="E1335" s="9" t="s">
        <v>3851</v>
      </c>
      <c r="F1335" s="7" t="s">
        <v>141</v>
      </c>
      <c r="G1335" s="46">
        <v>8.9600000000000009</v>
      </c>
      <c r="H1335" s="11">
        <v>4</v>
      </c>
      <c r="I1335" s="11">
        <v>4</v>
      </c>
      <c r="J1335" s="11">
        <f>VLOOKUP(B1335,'[1]Jan''24 (3)'!$G$4:$T$2414,14,0)</f>
        <v>35.840000000000003</v>
      </c>
      <c r="K1335" s="11">
        <f t="shared" si="121"/>
        <v>31.840000000000003</v>
      </c>
      <c r="L1335" s="11" t="b">
        <f t="shared" si="122"/>
        <v>0</v>
      </c>
      <c r="M1335" s="11" t="b">
        <f t="shared" si="123"/>
        <v>0</v>
      </c>
      <c r="N1335" s="8">
        <v>45318</v>
      </c>
      <c r="O1335" s="8" t="s">
        <v>3873</v>
      </c>
      <c r="P1335" s="7"/>
      <c r="Q1335" s="7" t="b">
        <f t="shared" si="124"/>
        <v>1</v>
      </c>
      <c r="R1335" s="7"/>
      <c r="S1335" s="11">
        <f t="shared" si="125"/>
        <v>0</v>
      </c>
      <c r="T1335" s="9"/>
    </row>
    <row r="1336" spans="1:20" hidden="1" x14ac:dyDescent="0.25">
      <c r="A1336" s="7">
        <v>1334</v>
      </c>
      <c r="B1336" s="7" t="str">
        <f t="shared" si="120"/>
        <v>1C000614</v>
      </c>
      <c r="C1336" s="9" t="s">
        <v>1275</v>
      </c>
      <c r="D1336" s="9" t="s">
        <v>3092</v>
      </c>
      <c r="E1336" s="9" t="s">
        <v>3851</v>
      </c>
      <c r="F1336" s="7" t="s">
        <v>141</v>
      </c>
      <c r="G1336" s="46">
        <v>16.13</v>
      </c>
      <c r="H1336" s="11">
        <v>3</v>
      </c>
      <c r="I1336" s="11">
        <v>3</v>
      </c>
      <c r="J1336" s="11">
        <f>VLOOKUP(B1336,'[1]Jan''24 (3)'!$G$4:$T$2414,14,0)</f>
        <v>48.39</v>
      </c>
      <c r="K1336" s="11">
        <f t="shared" si="121"/>
        <v>45.39</v>
      </c>
      <c r="L1336" s="11" t="b">
        <f t="shared" si="122"/>
        <v>0</v>
      </c>
      <c r="M1336" s="11" t="b">
        <f t="shared" si="123"/>
        <v>0</v>
      </c>
      <c r="N1336" s="8">
        <v>45310</v>
      </c>
      <c r="O1336" s="8" t="s">
        <v>3877</v>
      </c>
      <c r="P1336" s="7"/>
      <c r="Q1336" s="7" t="b">
        <f t="shared" si="124"/>
        <v>1</v>
      </c>
      <c r="R1336" s="7"/>
      <c r="S1336" s="11">
        <f t="shared" si="125"/>
        <v>0</v>
      </c>
      <c r="T1336" s="9"/>
    </row>
    <row r="1337" spans="1:20" hidden="1" x14ac:dyDescent="0.25">
      <c r="A1337" s="7">
        <v>1335</v>
      </c>
      <c r="B1337" s="7" t="str">
        <f t="shared" si="120"/>
        <v>668849</v>
      </c>
      <c r="C1337" s="9">
        <v>668849</v>
      </c>
      <c r="D1337" s="9" t="s">
        <v>3092</v>
      </c>
      <c r="E1337" s="9" t="s">
        <v>3851</v>
      </c>
      <c r="F1337" s="7" t="s">
        <v>141</v>
      </c>
      <c r="G1337" s="46">
        <v>20.96</v>
      </c>
      <c r="H1337" s="11">
        <v>4</v>
      </c>
      <c r="I1337" s="11">
        <f>3+1</f>
        <v>4</v>
      </c>
      <c r="J1337" s="11">
        <f>VLOOKUP(B1337,'[1]Jan''24 (3)'!$G$4:$T$2414,14,0)</f>
        <v>83.84</v>
      </c>
      <c r="K1337" s="11">
        <f t="shared" si="121"/>
        <v>79.84</v>
      </c>
      <c r="L1337" s="11" t="b">
        <f t="shared" si="122"/>
        <v>0</v>
      </c>
      <c r="M1337" s="11" t="b">
        <f t="shared" si="123"/>
        <v>0</v>
      </c>
      <c r="N1337" s="8">
        <v>45318</v>
      </c>
      <c r="O1337" s="8" t="s">
        <v>3877</v>
      </c>
      <c r="P1337" s="7"/>
      <c r="Q1337" s="7" t="b">
        <f t="shared" si="124"/>
        <v>1</v>
      </c>
      <c r="R1337" s="7"/>
      <c r="S1337" s="11">
        <f t="shared" si="125"/>
        <v>0</v>
      </c>
      <c r="T1337" s="9"/>
    </row>
    <row r="1338" spans="1:20" hidden="1" x14ac:dyDescent="0.25">
      <c r="A1338" s="7">
        <v>1336</v>
      </c>
      <c r="B1338" s="7" t="str">
        <f t="shared" si="120"/>
        <v>487989</v>
      </c>
      <c r="C1338" s="9">
        <v>487989</v>
      </c>
      <c r="D1338" s="9" t="s">
        <v>2319</v>
      </c>
      <c r="E1338" s="9" t="s">
        <v>3851</v>
      </c>
      <c r="F1338" s="7" t="s">
        <v>141</v>
      </c>
      <c r="G1338" s="46">
        <v>1.1100000000000001</v>
      </c>
      <c r="H1338" s="11">
        <v>8</v>
      </c>
      <c r="I1338" s="11">
        <v>8</v>
      </c>
      <c r="J1338" s="11">
        <f>VLOOKUP(B1338,'[1]Jan''24 (3)'!$G$4:$T$2414,14,0)</f>
        <v>8.8800000000000008</v>
      </c>
      <c r="K1338" s="11">
        <f t="shared" si="121"/>
        <v>0.88000000000000078</v>
      </c>
      <c r="L1338" s="11" t="b">
        <f t="shared" si="122"/>
        <v>0</v>
      </c>
      <c r="M1338" s="11" t="b">
        <f t="shared" si="123"/>
        <v>0</v>
      </c>
      <c r="N1338" s="8">
        <v>45318</v>
      </c>
      <c r="O1338" s="8" t="s">
        <v>3873</v>
      </c>
      <c r="P1338" s="7"/>
      <c r="Q1338" s="7" t="b">
        <f t="shared" si="124"/>
        <v>1</v>
      </c>
      <c r="R1338" s="7"/>
      <c r="S1338" s="11">
        <f t="shared" si="125"/>
        <v>0</v>
      </c>
      <c r="T1338" s="9"/>
    </row>
    <row r="1339" spans="1:20" hidden="1" x14ac:dyDescent="0.25">
      <c r="A1339" s="7">
        <v>1337</v>
      </c>
      <c r="B1339" s="7" t="str">
        <f t="shared" si="120"/>
        <v>B015989</v>
      </c>
      <c r="C1339" s="9" t="s">
        <v>1276</v>
      </c>
      <c r="D1339" s="9" t="s">
        <v>3093</v>
      </c>
      <c r="E1339" s="9" t="s">
        <v>3851</v>
      </c>
      <c r="F1339" s="7" t="s">
        <v>141</v>
      </c>
      <c r="G1339" s="46">
        <v>0.48</v>
      </c>
      <c r="H1339" s="11">
        <v>5</v>
      </c>
      <c r="I1339" s="11">
        <v>5</v>
      </c>
      <c r="J1339" s="11">
        <f>VLOOKUP(B1339,'[1]Jan''24 (3)'!$G$4:$T$2414,14,0)</f>
        <v>2.4</v>
      </c>
      <c r="K1339" s="11">
        <f t="shared" si="121"/>
        <v>-2.6</v>
      </c>
      <c r="L1339" s="11" t="b">
        <f t="shared" si="122"/>
        <v>0</v>
      </c>
      <c r="M1339" s="11" t="b">
        <f t="shared" si="123"/>
        <v>0</v>
      </c>
      <c r="N1339" s="8">
        <v>45318</v>
      </c>
      <c r="O1339" s="8" t="s">
        <v>3873</v>
      </c>
      <c r="P1339" s="7"/>
      <c r="Q1339" s="7" t="b">
        <f t="shared" si="124"/>
        <v>1</v>
      </c>
      <c r="R1339" s="7"/>
      <c r="S1339" s="11">
        <f t="shared" si="125"/>
        <v>0</v>
      </c>
      <c r="T1339" s="9"/>
    </row>
    <row r="1340" spans="1:20" hidden="1" x14ac:dyDescent="0.25">
      <c r="A1340" s="7">
        <v>1338</v>
      </c>
      <c r="B1340" s="7" t="str">
        <f t="shared" si="120"/>
        <v>576464</v>
      </c>
      <c r="C1340" s="9">
        <v>576464</v>
      </c>
      <c r="D1340" s="9" t="s">
        <v>3094</v>
      </c>
      <c r="E1340" s="9" t="s">
        <v>3851</v>
      </c>
      <c r="F1340" s="7" t="s">
        <v>141</v>
      </c>
      <c r="G1340" s="46">
        <v>3.14</v>
      </c>
      <c r="H1340" s="11">
        <v>1</v>
      </c>
      <c r="I1340" s="11">
        <v>1</v>
      </c>
      <c r="J1340" s="11">
        <f>VLOOKUP(B1340,'[1]Jan''24 (3)'!$G$4:$T$2414,14,0)</f>
        <v>3.14</v>
      </c>
      <c r="K1340" s="11">
        <f t="shared" si="121"/>
        <v>2.14</v>
      </c>
      <c r="L1340" s="11" t="b">
        <f t="shared" si="122"/>
        <v>0</v>
      </c>
      <c r="M1340" s="11" t="b">
        <f t="shared" si="123"/>
        <v>0</v>
      </c>
      <c r="N1340" s="8">
        <v>45318</v>
      </c>
      <c r="O1340" s="8" t="s">
        <v>3873</v>
      </c>
      <c r="P1340" s="7"/>
      <c r="Q1340" s="7" t="b">
        <f t="shared" si="124"/>
        <v>1</v>
      </c>
      <c r="R1340" s="7"/>
      <c r="S1340" s="11">
        <f t="shared" si="125"/>
        <v>0</v>
      </c>
      <c r="T1340" s="9"/>
    </row>
    <row r="1341" spans="1:20" hidden="1" x14ac:dyDescent="0.25">
      <c r="A1341" s="7">
        <v>1339</v>
      </c>
      <c r="B1341" s="7" t="str">
        <f t="shared" si="120"/>
        <v>127927</v>
      </c>
      <c r="C1341" s="9">
        <v>127927</v>
      </c>
      <c r="D1341" s="9" t="s">
        <v>2226</v>
      </c>
      <c r="E1341" s="9" t="s">
        <v>3851</v>
      </c>
      <c r="F1341" s="7" t="s">
        <v>141</v>
      </c>
      <c r="G1341" s="46">
        <v>0.14000000000000001</v>
      </c>
      <c r="H1341" s="11">
        <v>25</v>
      </c>
      <c r="I1341" s="11">
        <v>25</v>
      </c>
      <c r="J1341" s="11">
        <f>VLOOKUP(B1341,'[1]Jan''24 (3)'!$G$4:$T$2414,14,0)</f>
        <v>3.5000000000000004</v>
      </c>
      <c r="K1341" s="11">
        <f t="shared" si="121"/>
        <v>-21.5</v>
      </c>
      <c r="L1341" s="11" t="b">
        <f t="shared" si="122"/>
        <v>0</v>
      </c>
      <c r="M1341" s="11" t="b">
        <f t="shared" si="123"/>
        <v>0</v>
      </c>
      <c r="N1341" s="8">
        <v>45318</v>
      </c>
      <c r="O1341" s="8" t="s">
        <v>3873</v>
      </c>
      <c r="P1341" s="7"/>
      <c r="Q1341" s="7" t="b">
        <f t="shared" si="124"/>
        <v>1</v>
      </c>
      <c r="R1341" s="7"/>
      <c r="S1341" s="11">
        <f t="shared" si="125"/>
        <v>0</v>
      </c>
      <c r="T1341" s="9"/>
    </row>
    <row r="1342" spans="1:20" hidden="1" x14ac:dyDescent="0.25">
      <c r="A1342" s="7">
        <v>1340</v>
      </c>
      <c r="B1342" s="7" t="str">
        <f t="shared" si="120"/>
        <v>1C000966</v>
      </c>
      <c r="C1342" s="9" t="s">
        <v>1277</v>
      </c>
      <c r="D1342" s="9" t="s">
        <v>3095</v>
      </c>
      <c r="E1342" s="9" t="s">
        <v>3851</v>
      </c>
      <c r="F1342" s="7" t="s">
        <v>141</v>
      </c>
      <c r="G1342" s="46">
        <v>29.44</v>
      </c>
      <c r="H1342" s="11">
        <v>4</v>
      </c>
      <c r="I1342" s="11">
        <v>4</v>
      </c>
      <c r="J1342" s="11">
        <f>VLOOKUP(B1342,'[1]Jan''24 (3)'!$G$4:$T$2414,14,0)</f>
        <v>117.76</v>
      </c>
      <c r="K1342" s="11">
        <f t="shared" si="121"/>
        <v>113.76</v>
      </c>
      <c r="L1342" s="11" t="b">
        <f t="shared" si="122"/>
        <v>0</v>
      </c>
      <c r="M1342" s="11" t="b">
        <f t="shared" si="123"/>
        <v>0</v>
      </c>
      <c r="N1342" s="8">
        <v>45318</v>
      </c>
      <c r="O1342" s="8" t="s">
        <v>3873</v>
      </c>
      <c r="P1342" s="7"/>
      <c r="Q1342" s="7" t="b">
        <f t="shared" si="124"/>
        <v>1</v>
      </c>
      <c r="R1342" s="7"/>
      <c r="S1342" s="11">
        <f t="shared" si="125"/>
        <v>0</v>
      </c>
      <c r="T1342" s="9"/>
    </row>
    <row r="1343" spans="1:20" hidden="1" x14ac:dyDescent="0.25">
      <c r="A1343" s="7">
        <v>1341</v>
      </c>
      <c r="B1343" s="7" t="str">
        <f t="shared" si="120"/>
        <v>CM006903</v>
      </c>
      <c r="C1343" s="9" t="s">
        <v>1278</v>
      </c>
      <c r="D1343" s="9" t="s">
        <v>3096</v>
      </c>
      <c r="E1343" s="9" t="s">
        <v>3851</v>
      </c>
      <c r="F1343" s="7" t="s">
        <v>141</v>
      </c>
      <c r="G1343" s="46">
        <v>0.52</v>
      </c>
      <c r="H1343" s="11">
        <v>20</v>
      </c>
      <c r="I1343" s="11">
        <v>20</v>
      </c>
      <c r="J1343" s="11">
        <f>VLOOKUP(B1343,'[1]Jan''24 (3)'!$G$4:$T$2414,14,0)</f>
        <v>10.4</v>
      </c>
      <c r="K1343" s="11">
        <f t="shared" si="121"/>
        <v>-9.6</v>
      </c>
      <c r="L1343" s="11" t="b">
        <f t="shared" si="122"/>
        <v>0</v>
      </c>
      <c r="M1343" s="11" t="b">
        <f t="shared" si="123"/>
        <v>0</v>
      </c>
      <c r="N1343" s="8">
        <v>45318</v>
      </c>
      <c r="O1343" s="8" t="s">
        <v>3873</v>
      </c>
      <c r="P1343" s="7"/>
      <c r="Q1343" s="7" t="b">
        <f t="shared" si="124"/>
        <v>1</v>
      </c>
      <c r="R1343" s="7"/>
      <c r="S1343" s="11">
        <f t="shared" si="125"/>
        <v>0</v>
      </c>
      <c r="T1343" s="9"/>
    </row>
    <row r="1344" spans="1:20" hidden="1" x14ac:dyDescent="0.25">
      <c r="A1344" s="7">
        <v>1342</v>
      </c>
      <c r="B1344" s="7" t="str">
        <f t="shared" si="120"/>
        <v>5A000035</v>
      </c>
      <c r="C1344" s="9" t="s">
        <v>1279</v>
      </c>
      <c r="D1344" s="9" t="s">
        <v>3097</v>
      </c>
      <c r="E1344" s="9" t="s">
        <v>3851</v>
      </c>
      <c r="F1344" s="7" t="s">
        <v>141</v>
      </c>
      <c r="G1344" s="46">
        <v>0.28999999999999998</v>
      </c>
      <c r="H1344" s="11">
        <v>4</v>
      </c>
      <c r="I1344" s="11">
        <v>4</v>
      </c>
      <c r="J1344" s="11">
        <f>VLOOKUP(B1344,'[1]Jan''24 (3)'!$G$4:$T$2414,14,0)</f>
        <v>1.1599999999999999</v>
      </c>
      <c r="K1344" s="11">
        <f t="shared" si="121"/>
        <v>-2.84</v>
      </c>
      <c r="L1344" s="11" t="b">
        <f t="shared" si="122"/>
        <v>0</v>
      </c>
      <c r="M1344" s="11" t="b">
        <f t="shared" si="123"/>
        <v>0</v>
      </c>
      <c r="N1344" s="8">
        <v>45318</v>
      </c>
      <c r="O1344" s="8" t="s">
        <v>3873</v>
      </c>
      <c r="P1344" s="7"/>
      <c r="Q1344" s="7" t="b">
        <f t="shared" si="124"/>
        <v>1</v>
      </c>
      <c r="R1344" s="7"/>
      <c r="S1344" s="11">
        <f t="shared" si="125"/>
        <v>0</v>
      </c>
      <c r="T1344" s="9"/>
    </row>
    <row r="1345" spans="1:20" hidden="1" x14ac:dyDescent="0.25">
      <c r="A1345" s="7">
        <v>1343</v>
      </c>
      <c r="B1345" s="7" t="str">
        <f t="shared" si="120"/>
        <v>641040</v>
      </c>
      <c r="C1345" s="9">
        <v>641040</v>
      </c>
      <c r="D1345" s="9" t="s">
        <v>3098</v>
      </c>
      <c r="E1345" s="9" t="s">
        <v>3851</v>
      </c>
      <c r="F1345" s="7" t="s">
        <v>141</v>
      </c>
      <c r="G1345" s="46">
        <v>2.0499999999999998</v>
      </c>
      <c r="H1345" s="11">
        <v>4</v>
      </c>
      <c r="I1345" s="11">
        <v>4</v>
      </c>
      <c r="J1345" s="11">
        <f>VLOOKUP(B1345,'[1]Jan''24 (3)'!$G$4:$T$2414,14,0)</f>
        <v>8.1999999999999993</v>
      </c>
      <c r="K1345" s="11">
        <f t="shared" si="121"/>
        <v>4.1999999999999993</v>
      </c>
      <c r="L1345" s="11" t="b">
        <f t="shared" si="122"/>
        <v>0</v>
      </c>
      <c r="M1345" s="11" t="b">
        <f t="shared" si="123"/>
        <v>0</v>
      </c>
      <c r="N1345" s="8">
        <v>45318</v>
      </c>
      <c r="O1345" s="8" t="s">
        <v>3873</v>
      </c>
      <c r="P1345" s="7"/>
      <c r="Q1345" s="7" t="b">
        <f t="shared" si="124"/>
        <v>1</v>
      </c>
      <c r="R1345" s="7"/>
      <c r="S1345" s="11">
        <f t="shared" si="125"/>
        <v>0</v>
      </c>
      <c r="T1345" s="9"/>
    </row>
    <row r="1346" spans="1:20" hidden="1" x14ac:dyDescent="0.25">
      <c r="A1346" s="7">
        <v>1344</v>
      </c>
      <c r="B1346" s="7" t="str">
        <f t="shared" si="120"/>
        <v>641385</v>
      </c>
      <c r="C1346" s="9">
        <v>641385</v>
      </c>
      <c r="D1346" s="9" t="s">
        <v>3099</v>
      </c>
      <c r="E1346" s="9" t="s">
        <v>3851</v>
      </c>
      <c r="F1346" s="7" t="s">
        <v>141</v>
      </c>
      <c r="G1346" s="46">
        <v>3.31</v>
      </c>
      <c r="H1346" s="11">
        <v>6</v>
      </c>
      <c r="I1346" s="11">
        <f>5+1</f>
        <v>6</v>
      </c>
      <c r="J1346" s="11">
        <f>VLOOKUP(B1346,'[1]Jan''24 (3)'!$G$4:$T$2414,14,0)</f>
        <v>19.86</v>
      </c>
      <c r="K1346" s="11">
        <f t="shared" si="121"/>
        <v>13.86</v>
      </c>
      <c r="L1346" s="11" t="b">
        <f t="shared" si="122"/>
        <v>0</v>
      </c>
      <c r="M1346" s="11" t="b">
        <f t="shared" si="123"/>
        <v>0</v>
      </c>
      <c r="N1346" s="8">
        <v>45318</v>
      </c>
      <c r="O1346" s="8" t="s">
        <v>3873</v>
      </c>
      <c r="P1346" s="7"/>
      <c r="Q1346" s="7" t="b">
        <f t="shared" si="124"/>
        <v>1</v>
      </c>
      <c r="R1346" s="7"/>
      <c r="S1346" s="11">
        <f t="shared" si="125"/>
        <v>0</v>
      </c>
      <c r="T1346" s="9"/>
    </row>
    <row r="1347" spans="1:20" hidden="1" x14ac:dyDescent="0.25">
      <c r="A1347" s="7">
        <v>1345</v>
      </c>
      <c r="B1347" s="7" t="str">
        <f t="shared" si="120"/>
        <v>1B001867</v>
      </c>
      <c r="C1347" s="9" t="s">
        <v>1280</v>
      </c>
      <c r="D1347" s="9" t="s">
        <v>3100</v>
      </c>
      <c r="E1347" s="9" t="s">
        <v>3851</v>
      </c>
      <c r="F1347" s="7" t="s">
        <v>141</v>
      </c>
      <c r="G1347" s="46">
        <v>10.4</v>
      </c>
      <c r="H1347" s="11">
        <v>2</v>
      </c>
      <c r="I1347" s="11">
        <v>2</v>
      </c>
      <c r="J1347" s="11">
        <f>VLOOKUP(B1347,'[1]Jan''24 (3)'!$G$4:$T$2414,14,0)</f>
        <v>20.8</v>
      </c>
      <c r="K1347" s="11">
        <f t="shared" si="121"/>
        <v>18.8</v>
      </c>
      <c r="L1347" s="11" t="b">
        <f t="shared" si="122"/>
        <v>0</v>
      </c>
      <c r="M1347" s="11" t="b">
        <f t="shared" si="123"/>
        <v>0</v>
      </c>
      <c r="N1347" s="8">
        <v>45318</v>
      </c>
      <c r="O1347" s="8" t="s">
        <v>3873</v>
      </c>
      <c r="P1347" s="7"/>
      <c r="Q1347" s="7" t="b">
        <f t="shared" si="124"/>
        <v>1</v>
      </c>
      <c r="R1347" s="7"/>
      <c r="S1347" s="11">
        <f t="shared" si="125"/>
        <v>0</v>
      </c>
      <c r="T1347" s="9"/>
    </row>
    <row r="1348" spans="1:20" hidden="1" x14ac:dyDescent="0.25">
      <c r="A1348" s="7">
        <v>1346</v>
      </c>
      <c r="B1348" s="7" t="str">
        <f t="shared" ref="B1348:B1411" si="126">TRIM(C1348)</f>
        <v>B016731</v>
      </c>
      <c r="C1348" s="9" t="s">
        <v>1281</v>
      </c>
      <c r="D1348" s="9" t="s">
        <v>3101</v>
      </c>
      <c r="E1348" s="9" t="s">
        <v>3851</v>
      </c>
      <c r="F1348" s="7" t="s">
        <v>141</v>
      </c>
      <c r="G1348" s="46">
        <v>6.98</v>
      </c>
      <c r="H1348" s="11">
        <v>8</v>
      </c>
      <c r="I1348" s="11">
        <v>8</v>
      </c>
      <c r="J1348" s="11">
        <f>VLOOKUP(B1348,'[1]Jan''24 (3)'!$G$4:$T$2414,14,0)</f>
        <v>55.84</v>
      </c>
      <c r="K1348" s="11">
        <f t="shared" ref="K1348:K1411" si="127">J1348-I1348</f>
        <v>47.84</v>
      </c>
      <c r="L1348" s="11" t="b">
        <f t="shared" ref="L1348:L1411" si="128">J1348=I1348</f>
        <v>0</v>
      </c>
      <c r="M1348" s="11" t="b">
        <f t="shared" ref="M1348:M1411" si="129">I1348=L1348</f>
        <v>0</v>
      </c>
      <c r="N1348" s="8">
        <v>45318</v>
      </c>
      <c r="O1348" s="8" t="s">
        <v>3873</v>
      </c>
      <c r="P1348" s="7"/>
      <c r="Q1348" s="7" t="b">
        <f t="shared" ref="Q1348:Q1411" si="130">H1348=I1348</f>
        <v>1</v>
      </c>
      <c r="R1348" s="7"/>
      <c r="S1348" s="11">
        <f t="shared" ref="S1348:S1411" si="131">H1348-I1348</f>
        <v>0</v>
      </c>
      <c r="T1348" s="9"/>
    </row>
    <row r="1349" spans="1:20" hidden="1" x14ac:dyDescent="0.25">
      <c r="A1349" s="7">
        <v>1347</v>
      </c>
      <c r="B1349" s="7" t="str">
        <f t="shared" si="126"/>
        <v>781120</v>
      </c>
      <c r="C1349" s="9">
        <v>781120</v>
      </c>
      <c r="D1349" s="9" t="s">
        <v>3102</v>
      </c>
      <c r="E1349" s="9" t="s">
        <v>3851</v>
      </c>
      <c r="F1349" s="7" t="s">
        <v>141</v>
      </c>
      <c r="G1349" s="46">
        <v>6.0909090909090908</v>
      </c>
      <c r="H1349" s="11">
        <v>4</v>
      </c>
      <c r="I1349" s="11">
        <v>4</v>
      </c>
      <c r="J1349" s="11">
        <f>VLOOKUP(B1349,'[1]Jan''24 (3)'!$G$4:$T$2414,14,0)</f>
        <v>24.363636363636363</v>
      </c>
      <c r="K1349" s="11">
        <f t="shared" si="127"/>
        <v>20.363636363636363</v>
      </c>
      <c r="L1349" s="11" t="b">
        <f t="shared" si="128"/>
        <v>0</v>
      </c>
      <c r="M1349" s="11" t="b">
        <f t="shared" si="129"/>
        <v>0</v>
      </c>
      <c r="N1349" s="8">
        <v>45310</v>
      </c>
      <c r="O1349" s="8" t="s">
        <v>3877</v>
      </c>
      <c r="P1349" s="7"/>
      <c r="Q1349" s="7" t="b">
        <f t="shared" si="130"/>
        <v>1</v>
      </c>
      <c r="R1349" s="7"/>
      <c r="S1349" s="11">
        <f t="shared" si="131"/>
        <v>0</v>
      </c>
      <c r="T1349" s="9"/>
    </row>
    <row r="1350" spans="1:20" hidden="1" x14ac:dyDescent="0.25">
      <c r="A1350" s="7">
        <v>1348</v>
      </c>
      <c r="B1350" s="7" t="str">
        <f t="shared" si="126"/>
        <v>1B001016</v>
      </c>
      <c r="C1350" s="9" t="s">
        <v>1282</v>
      </c>
      <c r="D1350" s="9" t="s">
        <v>3103</v>
      </c>
      <c r="E1350" s="9" t="s">
        <v>3851</v>
      </c>
      <c r="F1350" s="7" t="s">
        <v>141</v>
      </c>
      <c r="G1350" s="46">
        <v>2.0499999999999998</v>
      </c>
      <c r="H1350" s="11">
        <v>4</v>
      </c>
      <c r="I1350" s="11">
        <v>4</v>
      </c>
      <c r="J1350" s="11">
        <f>VLOOKUP(B1350,'[1]Jan''24 (3)'!$G$4:$T$2414,14,0)</f>
        <v>8.1999999999999993</v>
      </c>
      <c r="K1350" s="11">
        <f t="shared" si="127"/>
        <v>4.1999999999999993</v>
      </c>
      <c r="L1350" s="11" t="b">
        <f t="shared" si="128"/>
        <v>0</v>
      </c>
      <c r="M1350" s="11" t="b">
        <f t="shared" si="129"/>
        <v>0</v>
      </c>
      <c r="N1350" s="8">
        <v>45318</v>
      </c>
      <c r="O1350" s="8" t="s">
        <v>3873</v>
      </c>
      <c r="P1350" s="7"/>
      <c r="Q1350" s="7" t="b">
        <f t="shared" si="130"/>
        <v>1</v>
      </c>
      <c r="R1350" s="7"/>
      <c r="S1350" s="11">
        <f t="shared" si="131"/>
        <v>0</v>
      </c>
      <c r="T1350" s="9"/>
    </row>
    <row r="1351" spans="1:20" hidden="1" x14ac:dyDescent="0.25">
      <c r="A1351" s="7">
        <v>1349</v>
      </c>
      <c r="B1351" s="7" t="str">
        <f t="shared" si="126"/>
        <v>1D000122</v>
      </c>
      <c r="C1351" s="9" t="s">
        <v>1283</v>
      </c>
      <c r="D1351" s="9" t="s">
        <v>3104</v>
      </c>
      <c r="E1351" s="9" t="s">
        <v>3851</v>
      </c>
      <c r="F1351" s="7" t="s">
        <v>141</v>
      </c>
      <c r="G1351" s="46">
        <v>18.399999999999999</v>
      </c>
      <c r="H1351" s="11">
        <v>3</v>
      </c>
      <c r="I1351" s="11">
        <v>3</v>
      </c>
      <c r="J1351" s="11">
        <f>VLOOKUP(B1351,'[1]Jan''24 (3)'!$G$4:$T$2414,14,0)</f>
        <v>55.199999999999996</v>
      </c>
      <c r="K1351" s="11">
        <f t="shared" si="127"/>
        <v>52.199999999999996</v>
      </c>
      <c r="L1351" s="11" t="b">
        <f t="shared" si="128"/>
        <v>0</v>
      </c>
      <c r="M1351" s="11" t="b">
        <f t="shared" si="129"/>
        <v>0</v>
      </c>
      <c r="N1351" s="8">
        <v>45318</v>
      </c>
      <c r="O1351" s="8" t="s">
        <v>3873</v>
      </c>
      <c r="P1351" s="7"/>
      <c r="Q1351" s="7" t="b">
        <f t="shared" si="130"/>
        <v>1</v>
      </c>
      <c r="R1351" s="7"/>
      <c r="S1351" s="11">
        <f t="shared" si="131"/>
        <v>0</v>
      </c>
      <c r="T1351" s="9"/>
    </row>
    <row r="1352" spans="1:20" hidden="1" x14ac:dyDescent="0.25">
      <c r="A1352" s="7">
        <v>1350</v>
      </c>
      <c r="B1352" s="7" t="str">
        <f t="shared" si="126"/>
        <v>1D001118</v>
      </c>
      <c r="C1352" s="9" t="s">
        <v>1284</v>
      </c>
      <c r="D1352" s="9" t="s">
        <v>3105</v>
      </c>
      <c r="E1352" s="9" t="s">
        <v>3851</v>
      </c>
      <c r="F1352" s="7" t="s">
        <v>141</v>
      </c>
      <c r="G1352" s="46">
        <v>57.58</v>
      </c>
      <c r="H1352" s="11">
        <v>2</v>
      </c>
      <c r="I1352" s="11">
        <v>2</v>
      </c>
      <c r="J1352" s="11">
        <f>VLOOKUP(B1352,'[1]Jan''24 (3)'!$G$4:$T$2414,14,0)</f>
        <v>115.16</v>
      </c>
      <c r="K1352" s="11">
        <f t="shared" si="127"/>
        <v>113.16</v>
      </c>
      <c r="L1352" s="11" t="b">
        <f t="shared" si="128"/>
        <v>0</v>
      </c>
      <c r="M1352" s="11" t="b">
        <f t="shared" si="129"/>
        <v>0</v>
      </c>
      <c r="N1352" s="8">
        <v>45310</v>
      </c>
      <c r="O1352" s="8" t="s">
        <v>3877</v>
      </c>
      <c r="P1352" s="7"/>
      <c r="Q1352" s="7" t="b">
        <f t="shared" si="130"/>
        <v>1</v>
      </c>
      <c r="R1352" s="7"/>
      <c r="S1352" s="11">
        <f t="shared" si="131"/>
        <v>0</v>
      </c>
      <c r="T1352" s="9"/>
    </row>
    <row r="1353" spans="1:20" hidden="1" x14ac:dyDescent="0.25">
      <c r="A1353" s="7">
        <v>1351</v>
      </c>
      <c r="B1353" s="7" t="str">
        <f t="shared" si="126"/>
        <v>642652</v>
      </c>
      <c r="C1353" s="9">
        <v>642652</v>
      </c>
      <c r="D1353" s="9" t="s">
        <v>3106</v>
      </c>
      <c r="E1353" s="9" t="s">
        <v>3851</v>
      </c>
      <c r="F1353" s="7" t="s">
        <v>141</v>
      </c>
      <c r="G1353" s="46">
        <v>11.18</v>
      </c>
      <c r="H1353" s="11">
        <v>9</v>
      </c>
      <c r="I1353" s="11">
        <f>8+1</f>
        <v>9</v>
      </c>
      <c r="J1353" s="11">
        <f>VLOOKUP(B1353,'[1]Jan''24 (3)'!$G$4:$T$2414,14,0)</f>
        <v>100.62</v>
      </c>
      <c r="K1353" s="11">
        <f t="shared" si="127"/>
        <v>91.62</v>
      </c>
      <c r="L1353" s="11" t="b">
        <f t="shared" si="128"/>
        <v>0</v>
      </c>
      <c r="M1353" s="11" t="b">
        <f t="shared" si="129"/>
        <v>0</v>
      </c>
      <c r="N1353" s="8">
        <v>45318</v>
      </c>
      <c r="O1353" s="8" t="s">
        <v>3873</v>
      </c>
      <c r="P1353" s="7"/>
      <c r="Q1353" s="7" t="b">
        <f t="shared" si="130"/>
        <v>1</v>
      </c>
      <c r="R1353" s="7"/>
      <c r="S1353" s="11">
        <f t="shared" si="131"/>
        <v>0</v>
      </c>
      <c r="T1353" s="9"/>
    </row>
    <row r="1354" spans="1:20" hidden="1" x14ac:dyDescent="0.25">
      <c r="A1354" s="7">
        <v>1352</v>
      </c>
      <c r="B1354" s="7" t="str">
        <f t="shared" si="126"/>
        <v>1B0017080000C</v>
      </c>
      <c r="C1354" s="9" t="s">
        <v>1285</v>
      </c>
      <c r="D1354" s="9" t="s">
        <v>3107</v>
      </c>
      <c r="E1354" s="9" t="s">
        <v>3851</v>
      </c>
      <c r="F1354" s="7" t="s">
        <v>141</v>
      </c>
      <c r="G1354" s="46">
        <v>10.4</v>
      </c>
      <c r="H1354" s="11">
        <v>2</v>
      </c>
      <c r="I1354" s="11">
        <v>2</v>
      </c>
      <c r="J1354" s="11">
        <f>VLOOKUP(B1354,'[1]Jan''24 (3)'!$G$4:$T$2414,14,0)</f>
        <v>20.8</v>
      </c>
      <c r="K1354" s="11">
        <f t="shared" si="127"/>
        <v>18.8</v>
      </c>
      <c r="L1354" s="11" t="b">
        <f t="shared" si="128"/>
        <v>0</v>
      </c>
      <c r="M1354" s="11" t="b">
        <f t="shared" si="129"/>
        <v>0</v>
      </c>
      <c r="N1354" s="8">
        <v>45320</v>
      </c>
      <c r="O1354" s="8" t="s">
        <v>3873</v>
      </c>
      <c r="P1354" s="7"/>
      <c r="Q1354" s="7" t="b">
        <f t="shared" si="130"/>
        <v>1</v>
      </c>
      <c r="R1354" s="7"/>
      <c r="S1354" s="11">
        <f t="shared" si="131"/>
        <v>0</v>
      </c>
      <c r="T1354" s="9"/>
    </row>
    <row r="1355" spans="1:20" hidden="1" x14ac:dyDescent="0.25">
      <c r="A1355" s="7">
        <v>1353</v>
      </c>
      <c r="B1355" s="7" t="str">
        <f t="shared" si="126"/>
        <v>1D001234</v>
      </c>
      <c r="C1355" s="9" t="s">
        <v>1286</v>
      </c>
      <c r="D1355" s="9" t="s">
        <v>3108</v>
      </c>
      <c r="E1355" s="9" t="s">
        <v>3851</v>
      </c>
      <c r="F1355" s="7" t="s">
        <v>141</v>
      </c>
      <c r="G1355" s="46">
        <v>58.06</v>
      </c>
      <c r="H1355" s="11">
        <v>2</v>
      </c>
      <c r="I1355" s="11">
        <v>2</v>
      </c>
      <c r="J1355" s="11">
        <f>VLOOKUP(B1355,'[1]Jan''24 (3)'!$G$4:$T$2414,14,0)</f>
        <v>116.12</v>
      </c>
      <c r="K1355" s="11">
        <f t="shared" si="127"/>
        <v>114.12</v>
      </c>
      <c r="L1355" s="11" t="b">
        <f t="shared" si="128"/>
        <v>0</v>
      </c>
      <c r="M1355" s="11" t="b">
        <f t="shared" si="129"/>
        <v>0</v>
      </c>
      <c r="N1355" s="8">
        <v>45310</v>
      </c>
      <c r="O1355" s="8" t="s">
        <v>3877</v>
      </c>
      <c r="P1355" s="7"/>
      <c r="Q1355" s="7" t="b">
        <f t="shared" si="130"/>
        <v>1</v>
      </c>
      <c r="R1355" s="7"/>
      <c r="S1355" s="11">
        <f t="shared" si="131"/>
        <v>0</v>
      </c>
      <c r="T1355" s="9"/>
    </row>
    <row r="1356" spans="1:20" hidden="1" x14ac:dyDescent="0.25">
      <c r="A1356" s="7">
        <v>1354</v>
      </c>
      <c r="B1356" s="7" t="str">
        <f t="shared" si="126"/>
        <v>642653</v>
      </c>
      <c r="C1356" s="9">
        <v>642653</v>
      </c>
      <c r="D1356" s="9" t="s">
        <v>3109</v>
      </c>
      <c r="E1356" s="9" t="s">
        <v>3851</v>
      </c>
      <c r="F1356" s="7" t="s">
        <v>141</v>
      </c>
      <c r="G1356" s="46">
        <v>11.18</v>
      </c>
      <c r="H1356" s="11">
        <v>9</v>
      </c>
      <c r="I1356" s="11">
        <f>8+1</f>
        <v>9</v>
      </c>
      <c r="J1356" s="11">
        <f>VLOOKUP(B1356,'[1]Jan''24 (3)'!$G$4:$T$2414,14,0)</f>
        <v>100.62</v>
      </c>
      <c r="K1356" s="11">
        <f t="shared" si="127"/>
        <v>91.62</v>
      </c>
      <c r="L1356" s="11" t="b">
        <f t="shared" si="128"/>
        <v>0</v>
      </c>
      <c r="M1356" s="11" t="b">
        <f t="shared" si="129"/>
        <v>0</v>
      </c>
      <c r="N1356" s="8">
        <v>45318</v>
      </c>
      <c r="O1356" s="8" t="s">
        <v>3873</v>
      </c>
      <c r="P1356" s="7"/>
      <c r="Q1356" s="7" t="b">
        <f t="shared" si="130"/>
        <v>1</v>
      </c>
      <c r="R1356" s="7"/>
      <c r="S1356" s="11">
        <f t="shared" si="131"/>
        <v>0</v>
      </c>
      <c r="T1356" s="9"/>
    </row>
    <row r="1357" spans="1:20" hidden="1" x14ac:dyDescent="0.25">
      <c r="A1357" s="7">
        <v>1355</v>
      </c>
      <c r="B1357" s="7" t="str">
        <f t="shared" si="126"/>
        <v>1C000579R</v>
      </c>
      <c r="C1357" s="9" t="s">
        <v>1287</v>
      </c>
      <c r="D1357" s="9" t="s">
        <v>3110</v>
      </c>
      <c r="E1357" s="9" t="s">
        <v>3851</v>
      </c>
      <c r="F1357" s="7" t="s">
        <v>141</v>
      </c>
      <c r="G1357" s="46">
        <v>25.16</v>
      </c>
      <c r="H1357" s="11">
        <v>8</v>
      </c>
      <c r="I1357" s="11">
        <f>4+4</f>
        <v>8</v>
      </c>
      <c r="J1357" s="11">
        <f>VLOOKUP(B1357,'[1]Jan''24 (3)'!$G$4:$T$2414,14,0)</f>
        <v>201.28</v>
      </c>
      <c r="K1357" s="11">
        <f t="shared" si="127"/>
        <v>193.28</v>
      </c>
      <c r="L1357" s="11" t="b">
        <f t="shared" si="128"/>
        <v>0</v>
      </c>
      <c r="M1357" s="11" t="b">
        <f t="shared" si="129"/>
        <v>0</v>
      </c>
      <c r="N1357" s="8">
        <v>45318</v>
      </c>
      <c r="O1357" s="8" t="s">
        <v>3873</v>
      </c>
      <c r="P1357" s="7"/>
      <c r="Q1357" s="7" t="b">
        <f t="shared" si="130"/>
        <v>1</v>
      </c>
      <c r="R1357" s="7"/>
      <c r="S1357" s="11">
        <f t="shared" si="131"/>
        <v>0</v>
      </c>
      <c r="T1357" s="9"/>
    </row>
    <row r="1358" spans="1:20" hidden="1" x14ac:dyDescent="0.25">
      <c r="A1358" s="7">
        <v>1356</v>
      </c>
      <c r="B1358" s="7" t="str">
        <f t="shared" si="126"/>
        <v>1C000960</v>
      </c>
      <c r="C1358" s="9" t="s">
        <v>1288</v>
      </c>
      <c r="D1358" s="9" t="s">
        <v>3111</v>
      </c>
      <c r="E1358" s="9" t="s">
        <v>3851</v>
      </c>
      <c r="F1358" s="7" t="s">
        <v>141</v>
      </c>
      <c r="G1358" s="46">
        <v>46.31</v>
      </c>
      <c r="H1358" s="11">
        <v>2</v>
      </c>
      <c r="I1358" s="11">
        <v>2</v>
      </c>
      <c r="J1358" s="11">
        <f>VLOOKUP(B1358,'[1]Jan''24 (3)'!$G$4:$T$2414,14,0)</f>
        <v>92.62</v>
      </c>
      <c r="K1358" s="11">
        <f t="shared" si="127"/>
        <v>90.62</v>
      </c>
      <c r="L1358" s="11" t="b">
        <f t="shared" si="128"/>
        <v>0</v>
      </c>
      <c r="M1358" s="11" t="b">
        <f t="shared" si="129"/>
        <v>0</v>
      </c>
      <c r="N1358" s="8">
        <v>45318</v>
      </c>
      <c r="O1358" s="8" t="s">
        <v>3873</v>
      </c>
      <c r="P1358" s="7"/>
      <c r="Q1358" s="7" t="b">
        <f t="shared" si="130"/>
        <v>1</v>
      </c>
      <c r="R1358" s="7"/>
      <c r="S1358" s="11">
        <f t="shared" si="131"/>
        <v>0</v>
      </c>
      <c r="T1358" s="9"/>
    </row>
    <row r="1359" spans="1:20" hidden="1" x14ac:dyDescent="0.25">
      <c r="A1359" s="7">
        <v>1357</v>
      </c>
      <c r="B1359" s="7" t="str">
        <f t="shared" si="126"/>
        <v>1C001122</v>
      </c>
      <c r="C1359" s="9" t="s">
        <v>1289</v>
      </c>
      <c r="D1359" s="9" t="s">
        <v>3112</v>
      </c>
      <c r="E1359" s="9" t="s">
        <v>3851</v>
      </c>
      <c r="F1359" s="7" t="s">
        <v>141</v>
      </c>
      <c r="G1359" s="46">
        <v>68.34</v>
      </c>
      <c r="H1359" s="11">
        <v>4</v>
      </c>
      <c r="I1359" s="11">
        <f>1+3</f>
        <v>4</v>
      </c>
      <c r="J1359" s="11">
        <f>VLOOKUP(B1359,'[1]Jan''24 (3)'!$G$4:$T$2414,14,0)</f>
        <v>273.36</v>
      </c>
      <c r="K1359" s="11">
        <f t="shared" si="127"/>
        <v>269.36</v>
      </c>
      <c r="L1359" s="11" t="b">
        <f t="shared" si="128"/>
        <v>0</v>
      </c>
      <c r="M1359" s="11" t="b">
        <f t="shared" si="129"/>
        <v>0</v>
      </c>
      <c r="N1359" s="8">
        <v>45318</v>
      </c>
      <c r="O1359" s="8" t="s">
        <v>3877</v>
      </c>
      <c r="P1359" s="7"/>
      <c r="Q1359" s="7" t="b">
        <f t="shared" si="130"/>
        <v>1</v>
      </c>
      <c r="R1359" s="7"/>
      <c r="S1359" s="11">
        <f t="shared" si="131"/>
        <v>0</v>
      </c>
      <c r="T1359" s="9"/>
    </row>
    <row r="1360" spans="1:20" hidden="1" x14ac:dyDescent="0.25">
      <c r="A1360" s="7">
        <v>1358</v>
      </c>
      <c r="B1360" s="7" t="str">
        <f t="shared" si="126"/>
        <v>1C001606R</v>
      </c>
      <c r="C1360" s="9" t="s">
        <v>1290</v>
      </c>
      <c r="D1360" s="9" t="s">
        <v>3113</v>
      </c>
      <c r="E1360" s="9" t="s">
        <v>3851</v>
      </c>
      <c r="F1360" s="7" t="s">
        <v>141</v>
      </c>
      <c r="G1360" s="46">
        <v>64.28</v>
      </c>
      <c r="H1360" s="11">
        <v>1</v>
      </c>
      <c r="I1360" s="11">
        <v>1</v>
      </c>
      <c r="J1360" s="11">
        <f>VLOOKUP(B1360,'[1]Jan''24 (3)'!$G$4:$T$2414,14,0)</f>
        <v>64.28</v>
      </c>
      <c r="K1360" s="11">
        <f t="shared" si="127"/>
        <v>63.28</v>
      </c>
      <c r="L1360" s="11" t="b">
        <f t="shared" si="128"/>
        <v>0</v>
      </c>
      <c r="M1360" s="11" t="b">
        <f t="shared" si="129"/>
        <v>0</v>
      </c>
      <c r="N1360" s="8">
        <v>45318</v>
      </c>
      <c r="O1360" s="8" t="s">
        <v>3873</v>
      </c>
      <c r="P1360" s="7"/>
      <c r="Q1360" s="7" t="b">
        <f t="shared" si="130"/>
        <v>1</v>
      </c>
      <c r="R1360" s="7"/>
      <c r="S1360" s="11">
        <f t="shared" si="131"/>
        <v>0</v>
      </c>
      <c r="T1360" s="9"/>
    </row>
    <row r="1361" spans="1:20" hidden="1" x14ac:dyDescent="0.25">
      <c r="A1361" s="7">
        <v>1359</v>
      </c>
      <c r="B1361" s="7" t="str">
        <f t="shared" si="126"/>
        <v>598918</v>
      </c>
      <c r="C1361" s="9">
        <v>598918</v>
      </c>
      <c r="D1361" s="9" t="s">
        <v>3114</v>
      </c>
      <c r="E1361" s="9" t="s">
        <v>3851</v>
      </c>
      <c r="F1361" s="7" t="s">
        <v>141</v>
      </c>
      <c r="G1361" s="46">
        <v>0.27</v>
      </c>
      <c r="H1361" s="11">
        <v>4</v>
      </c>
      <c r="I1361" s="11">
        <v>4</v>
      </c>
      <c r="J1361" s="11">
        <f>VLOOKUP(B1361,'[1]Jan''24 (3)'!$G$4:$T$2414,14,0)</f>
        <v>1.08</v>
      </c>
      <c r="K1361" s="11">
        <f t="shared" si="127"/>
        <v>-2.92</v>
      </c>
      <c r="L1361" s="11" t="b">
        <f t="shared" si="128"/>
        <v>0</v>
      </c>
      <c r="M1361" s="11" t="b">
        <f t="shared" si="129"/>
        <v>0</v>
      </c>
      <c r="N1361" s="8">
        <v>45318</v>
      </c>
      <c r="O1361" s="8" t="s">
        <v>3873</v>
      </c>
      <c r="P1361" s="7"/>
      <c r="Q1361" s="7" t="b">
        <f t="shared" si="130"/>
        <v>1</v>
      </c>
      <c r="R1361" s="7"/>
      <c r="S1361" s="11">
        <f t="shared" si="131"/>
        <v>0</v>
      </c>
      <c r="T1361" s="9"/>
    </row>
    <row r="1362" spans="1:20" hidden="1" x14ac:dyDescent="0.25">
      <c r="A1362" s="7">
        <v>1360</v>
      </c>
      <c r="B1362" s="7" t="str">
        <f t="shared" si="126"/>
        <v>642065</v>
      </c>
      <c r="C1362" s="9">
        <v>642065</v>
      </c>
      <c r="D1362" s="9" t="s">
        <v>3115</v>
      </c>
      <c r="E1362" s="9" t="s">
        <v>3851</v>
      </c>
      <c r="F1362" s="7" t="s">
        <v>141</v>
      </c>
      <c r="G1362" s="46">
        <v>4.18</v>
      </c>
      <c r="H1362" s="11">
        <v>7</v>
      </c>
      <c r="I1362" s="11">
        <v>7</v>
      </c>
      <c r="J1362" s="11">
        <f>VLOOKUP(B1362,'[1]Jan''24 (3)'!$G$4:$T$2414,14,0)</f>
        <v>29.259999999999998</v>
      </c>
      <c r="K1362" s="11">
        <f t="shared" si="127"/>
        <v>22.259999999999998</v>
      </c>
      <c r="L1362" s="11" t="b">
        <f t="shared" si="128"/>
        <v>0</v>
      </c>
      <c r="M1362" s="11" t="b">
        <f t="shared" si="129"/>
        <v>0</v>
      </c>
      <c r="N1362" s="8">
        <v>45318</v>
      </c>
      <c r="O1362" s="8" t="s">
        <v>3873</v>
      </c>
      <c r="P1362" s="7"/>
      <c r="Q1362" s="7" t="b">
        <f t="shared" si="130"/>
        <v>1</v>
      </c>
      <c r="R1362" s="7"/>
      <c r="S1362" s="11">
        <f t="shared" si="131"/>
        <v>0</v>
      </c>
      <c r="T1362" s="9"/>
    </row>
    <row r="1363" spans="1:20" hidden="1" x14ac:dyDescent="0.25">
      <c r="A1363" s="7">
        <v>1361</v>
      </c>
      <c r="B1363" s="7" t="str">
        <f t="shared" si="126"/>
        <v>58115R</v>
      </c>
      <c r="C1363" s="9" t="s">
        <v>1291</v>
      </c>
      <c r="D1363" s="9" t="s">
        <v>3116</v>
      </c>
      <c r="E1363" s="9" t="s">
        <v>3851</v>
      </c>
      <c r="F1363" s="7" t="s">
        <v>141</v>
      </c>
      <c r="G1363" s="46">
        <v>6.9</v>
      </c>
      <c r="H1363" s="11">
        <v>3</v>
      </c>
      <c r="I1363" s="11">
        <v>3</v>
      </c>
      <c r="J1363" s="11">
        <f>VLOOKUP(B1363,'[1]Jan''24 (3)'!$G$4:$T$2414,14,0)</f>
        <v>20.700000000000003</v>
      </c>
      <c r="K1363" s="11">
        <f t="shared" si="127"/>
        <v>17.700000000000003</v>
      </c>
      <c r="L1363" s="11" t="b">
        <f t="shared" si="128"/>
        <v>0</v>
      </c>
      <c r="M1363" s="11" t="b">
        <f t="shared" si="129"/>
        <v>0</v>
      </c>
      <c r="N1363" s="8">
        <v>45318</v>
      </c>
      <c r="O1363" s="8" t="s">
        <v>3873</v>
      </c>
      <c r="P1363" s="7"/>
      <c r="Q1363" s="7" t="b">
        <f t="shared" si="130"/>
        <v>1</v>
      </c>
      <c r="R1363" s="7"/>
      <c r="S1363" s="11">
        <f t="shared" si="131"/>
        <v>0</v>
      </c>
      <c r="T1363" s="9"/>
    </row>
    <row r="1364" spans="1:20" hidden="1" x14ac:dyDescent="0.25">
      <c r="A1364" s="7">
        <v>1362</v>
      </c>
      <c r="B1364" s="7" t="str">
        <f t="shared" si="126"/>
        <v>298729</v>
      </c>
      <c r="C1364" s="9">
        <v>298729</v>
      </c>
      <c r="D1364" s="9" t="s">
        <v>3117</v>
      </c>
      <c r="E1364" s="9" t="s">
        <v>3851</v>
      </c>
      <c r="F1364" s="7" t="s">
        <v>141</v>
      </c>
      <c r="G1364" s="46">
        <v>0.14000000000000001</v>
      </c>
      <c r="H1364" s="11">
        <v>4</v>
      </c>
      <c r="I1364" s="11">
        <v>4</v>
      </c>
      <c r="J1364" s="11">
        <f>VLOOKUP(B1364,'[1]Jan''24 (3)'!$G$4:$T$2414,14,0)</f>
        <v>0.56000000000000005</v>
      </c>
      <c r="K1364" s="11">
        <f t="shared" si="127"/>
        <v>-3.44</v>
      </c>
      <c r="L1364" s="11" t="b">
        <f t="shared" si="128"/>
        <v>0</v>
      </c>
      <c r="M1364" s="11" t="b">
        <f t="shared" si="129"/>
        <v>0</v>
      </c>
      <c r="N1364" s="8">
        <v>45318</v>
      </c>
      <c r="O1364" s="8" t="s">
        <v>3873</v>
      </c>
      <c r="P1364" s="7"/>
      <c r="Q1364" s="7" t="b">
        <f t="shared" si="130"/>
        <v>1</v>
      </c>
      <c r="R1364" s="7"/>
      <c r="S1364" s="11">
        <f t="shared" si="131"/>
        <v>0</v>
      </c>
      <c r="T1364" s="9"/>
    </row>
    <row r="1365" spans="1:20" hidden="1" x14ac:dyDescent="0.25">
      <c r="A1365" s="7">
        <v>1363</v>
      </c>
      <c r="B1365" s="7" t="str">
        <f t="shared" si="126"/>
        <v>CM260902</v>
      </c>
      <c r="C1365" s="9" t="s">
        <v>1292</v>
      </c>
      <c r="D1365" s="9" t="s">
        <v>3118</v>
      </c>
      <c r="E1365" s="9" t="s">
        <v>3851</v>
      </c>
      <c r="F1365" s="7" t="s">
        <v>141</v>
      </c>
      <c r="G1365" s="46">
        <v>20.37</v>
      </c>
      <c r="H1365" s="11">
        <v>1</v>
      </c>
      <c r="I1365" s="11">
        <v>1</v>
      </c>
      <c r="J1365" s="11">
        <f>VLOOKUP(B1365,'[1]Jan''24 (3)'!$G$4:$T$2414,14,0)</f>
        <v>20.37</v>
      </c>
      <c r="K1365" s="11">
        <f t="shared" si="127"/>
        <v>19.37</v>
      </c>
      <c r="L1365" s="11" t="b">
        <f t="shared" si="128"/>
        <v>0</v>
      </c>
      <c r="M1365" s="11" t="b">
        <f t="shared" si="129"/>
        <v>0</v>
      </c>
      <c r="N1365" s="8">
        <v>45318</v>
      </c>
      <c r="O1365" s="8" t="s">
        <v>3873</v>
      </c>
      <c r="P1365" s="7"/>
      <c r="Q1365" s="7" t="b">
        <f t="shared" si="130"/>
        <v>1</v>
      </c>
      <c r="R1365" s="7"/>
      <c r="S1365" s="11">
        <f t="shared" si="131"/>
        <v>0</v>
      </c>
      <c r="T1365" s="9"/>
    </row>
    <row r="1366" spans="1:20" hidden="1" x14ac:dyDescent="0.25">
      <c r="A1366" s="7">
        <v>1364</v>
      </c>
      <c r="B1366" s="7" t="str">
        <f t="shared" si="126"/>
        <v>666845</v>
      </c>
      <c r="C1366" s="9">
        <v>666845</v>
      </c>
      <c r="D1366" s="9" t="s">
        <v>3119</v>
      </c>
      <c r="E1366" s="9" t="s">
        <v>3851</v>
      </c>
      <c r="F1366" s="7" t="s">
        <v>141</v>
      </c>
      <c r="G1366" s="46">
        <v>2.91</v>
      </c>
      <c r="H1366" s="11">
        <v>8</v>
      </c>
      <c r="I1366" s="11">
        <v>8</v>
      </c>
      <c r="J1366" s="11">
        <f>VLOOKUP(B1366,'[1]Jan''24 (3)'!$G$4:$T$2414,14,0)</f>
        <v>23.28</v>
      </c>
      <c r="K1366" s="11">
        <f t="shared" si="127"/>
        <v>15.280000000000001</v>
      </c>
      <c r="L1366" s="11" t="b">
        <f t="shared" si="128"/>
        <v>0</v>
      </c>
      <c r="M1366" s="11" t="b">
        <f t="shared" si="129"/>
        <v>0</v>
      </c>
      <c r="N1366" s="8">
        <v>45318</v>
      </c>
      <c r="O1366" s="8" t="s">
        <v>3873</v>
      </c>
      <c r="P1366" s="7"/>
      <c r="Q1366" s="7" t="b">
        <f t="shared" si="130"/>
        <v>1</v>
      </c>
      <c r="R1366" s="7"/>
      <c r="S1366" s="11">
        <f t="shared" si="131"/>
        <v>0</v>
      </c>
      <c r="T1366" s="9"/>
    </row>
    <row r="1367" spans="1:20" hidden="1" x14ac:dyDescent="0.25">
      <c r="A1367" s="7">
        <v>1365</v>
      </c>
      <c r="B1367" s="7" t="str">
        <f t="shared" si="126"/>
        <v>CM180610</v>
      </c>
      <c r="C1367" s="9" t="s">
        <v>1293</v>
      </c>
      <c r="D1367" s="9" t="s">
        <v>3120</v>
      </c>
      <c r="E1367" s="9" t="s">
        <v>3851</v>
      </c>
      <c r="F1367" s="7" t="s">
        <v>141</v>
      </c>
      <c r="G1367" s="46">
        <v>10.97</v>
      </c>
      <c r="H1367" s="11">
        <v>4</v>
      </c>
      <c r="I1367" s="11">
        <v>4</v>
      </c>
      <c r="J1367" s="11">
        <f>VLOOKUP(B1367,'[1]Jan''24 (3)'!$G$4:$T$2414,14,0)</f>
        <v>43.88</v>
      </c>
      <c r="K1367" s="11">
        <f t="shared" si="127"/>
        <v>39.880000000000003</v>
      </c>
      <c r="L1367" s="11" t="b">
        <f t="shared" si="128"/>
        <v>0</v>
      </c>
      <c r="M1367" s="11" t="b">
        <f t="shared" si="129"/>
        <v>0</v>
      </c>
      <c r="N1367" s="8">
        <v>45318</v>
      </c>
      <c r="O1367" s="8" t="s">
        <v>3873</v>
      </c>
      <c r="P1367" s="7"/>
      <c r="Q1367" s="7" t="b">
        <f t="shared" si="130"/>
        <v>1</v>
      </c>
      <c r="R1367" s="7"/>
      <c r="S1367" s="11">
        <f t="shared" si="131"/>
        <v>0</v>
      </c>
      <c r="T1367" s="9"/>
    </row>
    <row r="1368" spans="1:20" hidden="1" x14ac:dyDescent="0.25">
      <c r="A1368" s="7">
        <v>1366</v>
      </c>
      <c r="B1368" s="7" t="str">
        <f t="shared" si="126"/>
        <v>CM169101</v>
      </c>
      <c r="C1368" s="9" t="s">
        <v>1294</v>
      </c>
      <c r="D1368" s="9" t="s">
        <v>3121</v>
      </c>
      <c r="E1368" s="9" t="s">
        <v>3851</v>
      </c>
      <c r="F1368" s="7" t="s">
        <v>141</v>
      </c>
      <c r="G1368" s="46">
        <v>2.0099999999999998</v>
      </c>
      <c r="H1368" s="11">
        <v>6</v>
      </c>
      <c r="I1368" s="11">
        <v>6</v>
      </c>
      <c r="J1368" s="11">
        <f>VLOOKUP(B1368,'[1]Jan''24 (3)'!$G$4:$T$2414,14,0)</f>
        <v>12.059999999999999</v>
      </c>
      <c r="K1368" s="11">
        <f t="shared" si="127"/>
        <v>6.0599999999999987</v>
      </c>
      <c r="L1368" s="11" t="b">
        <f t="shared" si="128"/>
        <v>0</v>
      </c>
      <c r="M1368" s="11" t="b">
        <f t="shared" si="129"/>
        <v>0</v>
      </c>
      <c r="N1368" s="8">
        <v>45320</v>
      </c>
      <c r="O1368" s="8" t="s">
        <v>3873</v>
      </c>
      <c r="P1368" s="7"/>
      <c r="Q1368" s="7" t="b">
        <f t="shared" si="130"/>
        <v>1</v>
      </c>
      <c r="R1368" s="7"/>
      <c r="S1368" s="11">
        <f t="shared" si="131"/>
        <v>0</v>
      </c>
      <c r="T1368" s="9"/>
    </row>
    <row r="1369" spans="1:20" hidden="1" x14ac:dyDescent="0.25">
      <c r="A1369" s="7">
        <v>1367</v>
      </c>
      <c r="B1369" s="7" t="str">
        <f t="shared" si="126"/>
        <v>B019236</v>
      </c>
      <c r="C1369" s="9" t="s">
        <v>1295</v>
      </c>
      <c r="D1369" s="9" t="s">
        <v>3122</v>
      </c>
      <c r="E1369" s="9" t="s">
        <v>3851</v>
      </c>
      <c r="F1369" s="7" t="s">
        <v>141</v>
      </c>
      <c r="G1369" s="46">
        <v>1.73</v>
      </c>
      <c r="H1369" s="11">
        <v>6</v>
      </c>
      <c r="I1369" s="11">
        <v>6</v>
      </c>
      <c r="J1369" s="11">
        <f>VLOOKUP(B1369,'[1]Jan''24 (3)'!$G$4:$T$2414,14,0)</f>
        <v>10.379999999999999</v>
      </c>
      <c r="K1369" s="11">
        <f t="shared" si="127"/>
        <v>4.379999999999999</v>
      </c>
      <c r="L1369" s="11" t="b">
        <f t="shared" si="128"/>
        <v>0</v>
      </c>
      <c r="M1369" s="11" t="b">
        <f t="shared" si="129"/>
        <v>0</v>
      </c>
      <c r="N1369" s="8">
        <v>45316</v>
      </c>
      <c r="O1369" s="8" t="s">
        <v>3877</v>
      </c>
      <c r="P1369" s="7"/>
      <c r="Q1369" s="7" t="b">
        <f t="shared" si="130"/>
        <v>1</v>
      </c>
      <c r="R1369" s="7"/>
      <c r="S1369" s="11">
        <f t="shared" si="131"/>
        <v>0</v>
      </c>
      <c r="T1369" s="9"/>
    </row>
    <row r="1370" spans="1:20" hidden="1" x14ac:dyDescent="0.25">
      <c r="A1370" s="7">
        <v>1368</v>
      </c>
      <c r="B1370" s="7" t="str">
        <f t="shared" si="126"/>
        <v>1A001380</v>
      </c>
      <c r="C1370" s="9" t="s">
        <v>1296</v>
      </c>
      <c r="D1370" s="9" t="s">
        <v>3122</v>
      </c>
      <c r="E1370" s="9" t="s">
        <v>3851</v>
      </c>
      <c r="F1370" s="7" t="s">
        <v>141</v>
      </c>
      <c r="G1370" s="46">
        <v>1.68</v>
      </c>
      <c r="H1370" s="11">
        <v>12</v>
      </c>
      <c r="I1370" s="11">
        <v>12</v>
      </c>
      <c r="J1370" s="11">
        <f>VLOOKUP(B1370,'[1]Jan''24 (3)'!$G$4:$T$2414,14,0)</f>
        <v>20.16</v>
      </c>
      <c r="K1370" s="11">
        <f t="shared" si="127"/>
        <v>8.16</v>
      </c>
      <c r="L1370" s="11" t="b">
        <f t="shared" si="128"/>
        <v>0</v>
      </c>
      <c r="M1370" s="11" t="b">
        <f t="shared" si="129"/>
        <v>0</v>
      </c>
      <c r="N1370" s="8">
        <v>45318</v>
      </c>
      <c r="O1370" s="8" t="s">
        <v>3873</v>
      </c>
      <c r="P1370" s="7"/>
      <c r="Q1370" s="7" t="b">
        <f t="shared" si="130"/>
        <v>1</v>
      </c>
      <c r="R1370" s="7"/>
      <c r="S1370" s="11">
        <f t="shared" si="131"/>
        <v>0</v>
      </c>
      <c r="T1370" s="9"/>
    </row>
    <row r="1371" spans="1:20" hidden="1" x14ac:dyDescent="0.25">
      <c r="A1371" s="7">
        <v>1369</v>
      </c>
      <c r="B1371" s="7" t="str">
        <f t="shared" si="126"/>
        <v>CM257703</v>
      </c>
      <c r="C1371" s="9" t="s">
        <v>1297</v>
      </c>
      <c r="D1371" s="9" t="s">
        <v>3123</v>
      </c>
      <c r="E1371" s="9" t="s">
        <v>3851</v>
      </c>
      <c r="F1371" s="7" t="s">
        <v>141</v>
      </c>
      <c r="G1371" s="46">
        <v>15.37</v>
      </c>
      <c r="H1371" s="11">
        <v>2</v>
      </c>
      <c r="I1371" s="11">
        <v>2</v>
      </c>
      <c r="J1371" s="11">
        <f>VLOOKUP(B1371,'[1]Jan''24 (3)'!$G$4:$T$2414,14,0)</f>
        <v>30.74</v>
      </c>
      <c r="K1371" s="11">
        <f t="shared" si="127"/>
        <v>28.74</v>
      </c>
      <c r="L1371" s="11" t="b">
        <f t="shared" si="128"/>
        <v>0</v>
      </c>
      <c r="M1371" s="11" t="b">
        <f t="shared" si="129"/>
        <v>0</v>
      </c>
      <c r="N1371" s="8">
        <v>45318</v>
      </c>
      <c r="O1371" s="8" t="s">
        <v>3873</v>
      </c>
      <c r="P1371" s="7"/>
      <c r="Q1371" s="7" t="b">
        <f t="shared" si="130"/>
        <v>1</v>
      </c>
      <c r="R1371" s="7"/>
      <c r="S1371" s="11">
        <f t="shared" si="131"/>
        <v>0</v>
      </c>
      <c r="T1371" s="9"/>
    </row>
    <row r="1372" spans="1:20" hidden="1" x14ac:dyDescent="0.25">
      <c r="A1372" s="7">
        <v>1370</v>
      </c>
      <c r="B1372" s="7" t="str">
        <f t="shared" si="126"/>
        <v>B018108</v>
      </c>
      <c r="C1372" s="9" t="s">
        <v>1298</v>
      </c>
      <c r="D1372" s="9" t="s">
        <v>3124</v>
      </c>
      <c r="E1372" s="9" t="s">
        <v>3851</v>
      </c>
      <c r="F1372" s="7" t="s">
        <v>141</v>
      </c>
      <c r="G1372" s="46">
        <v>33.869999999999997</v>
      </c>
      <c r="H1372" s="11">
        <v>4</v>
      </c>
      <c r="I1372" s="11">
        <v>4</v>
      </c>
      <c r="J1372" s="11">
        <f>VLOOKUP(B1372,'[1]Jan''24 (3)'!$G$4:$T$2414,14,0)</f>
        <v>135.47999999999999</v>
      </c>
      <c r="K1372" s="11">
        <f t="shared" si="127"/>
        <v>131.47999999999999</v>
      </c>
      <c r="L1372" s="11" t="b">
        <f t="shared" si="128"/>
        <v>0</v>
      </c>
      <c r="M1372" s="11" t="b">
        <f t="shared" si="129"/>
        <v>0</v>
      </c>
      <c r="N1372" s="8">
        <v>45318</v>
      </c>
      <c r="O1372" s="8" t="s">
        <v>3873</v>
      </c>
      <c r="P1372" s="7"/>
      <c r="Q1372" s="7" t="b">
        <f t="shared" si="130"/>
        <v>1</v>
      </c>
      <c r="R1372" s="7"/>
      <c r="S1372" s="11">
        <f t="shared" si="131"/>
        <v>0</v>
      </c>
      <c r="T1372" s="9"/>
    </row>
    <row r="1373" spans="1:20" hidden="1" x14ac:dyDescent="0.25">
      <c r="A1373" s="7">
        <v>1371</v>
      </c>
      <c r="B1373" s="7" t="str">
        <f t="shared" si="126"/>
        <v>1B002837</v>
      </c>
      <c r="C1373" s="9" t="s">
        <v>1299</v>
      </c>
      <c r="D1373" s="9" t="s">
        <v>3125</v>
      </c>
      <c r="E1373" s="9" t="s">
        <v>3851</v>
      </c>
      <c r="F1373" s="7" t="s">
        <v>141</v>
      </c>
      <c r="G1373" s="46">
        <v>27.32</v>
      </c>
      <c r="H1373" s="11">
        <v>1</v>
      </c>
      <c r="I1373" s="11">
        <v>1</v>
      </c>
      <c r="J1373" s="11">
        <f>VLOOKUP(B1373,'[1]Jan''24 (3)'!$G$4:$T$2414,14,0)</f>
        <v>27.32</v>
      </c>
      <c r="K1373" s="11">
        <f t="shared" si="127"/>
        <v>26.32</v>
      </c>
      <c r="L1373" s="11" t="b">
        <f t="shared" si="128"/>
        <v>0</v>
      </c>
      <c r="M1373" s="11" t="b">
        <f t="shared" si="129"/>
        <v>0</v>
      </c>
      <c r="N1373" s="8">
        <v>45318</v>
      </c>
      <c r="O1373" s="8" t="s">
        <v>3873</v>
      </c>
      <c r="P1373" s="7"/>
      <c r="Q1373" s="7" t="b">
        <f t="shared" si="130"/>
        <v>1</v>
      </c>
      <c r="R1373" s="7"/>
      <c r="S1373" s="11">
        <f t="shared" si="131"/>
        <v>0</v>
      </c>
      <c r="T1373" s="9"/>
    </row>
    <row r="1374" spans="1:20" hidden="1" x14ac:dyDescent="0.25">
      <c r="A1374" s="7">
        <v>1372</v>
      </c>
      <c r="B1374" s="7" t="str">
        <f t="shared" si="126"/>
        <v>672536</v>
      </c>
      <c r="C1374" s="9">
        <v>672536</v>
      </c>
      <c r="D1374" s="9" t="s">
        <v>3126</v>
      </c>
      <c r="E1374" s="9" t="s">
        <v>3851</v>
      </c>
      <c r="F1374" s="7" t="s">
        <v>141</v>
      </c>
      <c r="G1374" s="46">
        <v>24.36</v>
      </c>
      <c r="H1374" s="11">
        <v>4</v>
      </c>
      <c r="I1374" s="11">
        <v>4</v>
      </c>
      <c r="J1374" s="11">
        <f>VLOOKUP(B1374,'[1]Jan''24 (3)'!$G$4:$T$2414,14,0)</f>
        <v>97.44</v>
      </c>
      <c r="K1374" s="11">
        <f t="shared" si="127"/>
        <v>93.44</v>
      </c>
      <c r="L1374" s="11" t="b">
        <f t="shared" si="128"/>
        <v>0</v>
      </c>
      <c r="M1374" s="11" t="b">
        <f t="shared" si="129"/>
        <v>0</v>
      </c>
      <c r="N1374" s="8">
        <v>45318</v>
      </c>
      <c r="O1374" s="8" t="s">
        <v>3873</v>
      </c>
      <c r="P1374" s="7"/>
      <c r="Q1374" s="7" t="b">
        <f t="shared" si="130"/>
        <v>1</v>
      </c>
      <c r="R1374" s="7"/>
      <c r="S1374" s="11">
        <f t="shared" si="131"/>
        <v>0</v>
      </c>
      <c r="T1374" s="9"/>
    </row>
    <row r="1375" spans="1:20" hidden="1" x14ac:dyDescent="0.25">
      <c r="A1375" s="7">
        <v>1373</v>
      </c>
      <c r="B1375" s="7" t="str">
        <f t="shared" si="126"/>
        <v>1A0016765</v>
      </c>
      <c r="C1375" s="9" t="s">
        <v>1300</v>
      </c>
      <c r="D1375" s="9" t="s">
        <v>3127</v>
      </c>
      <c r="E1375" s="9" t="s">
        <v>3851</v>
      </c>
      <c r="F1375" s="7" t="s">
        <v>141</v>
      </c>
      <c r="G1375" s="46">
        <v>149</v>
      </c>
      <c r="H1375" s="11">
        <v>4</v>
      </c>
      <c r="I1375" s="11">
        <v>4</v>
      </c>
      <c r="J1375" s="11">
        <f>VLOOKUP(B1375,'[1]Jan''24 (3)'!$G$4:$T$2414,14,0)</f>
        <v>596</v>
      </c>
      <c r="K1375" s="11">
        <f t="shared" si="127"/>
        <v>592</v>
      </c>
      <c r="L1375" s="11" t="b">
        <f t="shared" si="128"/>
        <v>0</v>
      </c>
      <c r="M1375" s="11" t="b">
        <f t="shared" si="129"/>
        <v>0</v>
      </c>
      <c r="N1375" s="8">
        <v>45318</v>
      </c>
      <c r="O1375" s="8" t="s">
        <v>3873</v>
      </c>
      <c r="P1375" s="7"/>
      <c r="Q1375" s="7" t="b">
        <f t="shared" si="130"/>
        <v>1</v>
      </c>
      <c r="R1375" s="7"/>
      <c r="S1375" s="11">
        <f t="shared" si="131"/>
        <v>0</v>
      </c>
      <c r="T1375" s="9"/>
    </row>
    <row r="1376" spans="1:20" hidden="1" x14ac:dyDescent="0.25">
      <c r="A1376" s="7">
        <v>1374</v>
      </c>
      <c r="B1376" s="7" t="str">
        <f t="shared" si="126"/>
        <v>B017219</v>
      </c>
      <c r="C1376" s="9" t="s">
        <v>1301</v>
      </c>
      <c r="D1376" s="9" t="s">
        <v>3128</v>
      </c>
      <c r="E1376" s="9" t="s">
        <v>3851</v>
      </c>
      <c r="F1376" s="7" t="s">
        <v>141</v>
      </c>
      <c r="G1376" s="46">
        <v>0.98</v>
      </c>
      <c r="H1376" s="11">
        <v>12</v>
      </c>
      <c r="I1376" s="11">
        <v>12</v>
      </c>
      <c r="J1376" s="11">
        <f>VLOOKUP(B1376,'[1]Jan''24 (3)'!$G$4:$T$2414,14,0)</f>
        <v>11.76</v>
      </c>
      <c r="K1376" s="11">
        <f t="shared" si="127"/>
        <v>-0.24000000000000021</v>
      </c>
      <c r="L1376" s="11" t="b">
        <f t="shared" si="128"/>
        <v>0</v>
      </c>
      <c r="M1376" s="11" t="b">
        <f t="shared" si="129"/>
        <v>0</v>
      </c>
      <c r="N1376" s="8">
        <v>45318</v>
      </c>
      <c r="O1376" s="8" t="s">
        <v>3873</v>
      </c>
      <c r="P1376" s="7"/>
      <c r="Q1376" s="7" t="b">
        <f t="shared" si="130"/>
        <v>1</v>
      </c>
      <c r="R1376" s="7"/>
      <c r="S1376" s="11">
        <f t="shared" si="131"/>
        <v>0</v>
      </c>
      <c r="T1376" s="9"/>
    </row>
    <row r="1377" spans="1:20" hidden="1" x14ac:dyDescent="0.25">
      <c r="A1377" s="7">
        <v>1375</v>
      </c>
      <c r="B1377" s="7" t="str">
        <f t="shared" si="126"/>
        <v>601205</v>
      </c>
      <c r="C1377" s="9">
        <v>601205</v>
      </c>
      <c r="D1377" s="9" t="s">
        <v>2203</v>
      </c>
      <c r="E1377" s="9" t="s">
        <v>3851</v>
      </c>
      <c r="F1377" s="7" t="s">
        <v>141</v>
      </c>
      <c r="G1377" s="46">
        <v>2.62</v>
      </c>
      <c r="H1377" s="11">
        <v>4</v>
      </c>
      <c r="I1377" s="11">
        <v>4</v>
      </c>
      <c r="J1377" s="11">
        <f>VLOOKUP(B1377,'[1]Jan''24 (3)'!$G$4:$T$2414,14,0)</f>
        <v>10.48</v>
      </c>
      <c r="K1377" s="11">
        <f t="shared" si="127"/>
        <v>6.48</v>
      </c>
      <c r="L1377" s="11" t="b">
        <f t="shared" si="128"/>
        <v>0</v>
      </c>
      <c r="M1377" s="11" t="b">
        <f t="shared" si="129"/>
        <v>0</v>
      </c>
      <c r="N1377" s="8">
        <v>45318</v>
      </c>
      <c r="O1377" s="8" t="s">
        <v>3873</v>
      </c>
      <c r="P1377" s="7"/>
      <c r="Q1377" s="7" t="b">
        <f t="shared" si="130"/>
        <v>1</v>
      </c>
      <c r="R1377" s="7"/>
      <c r="S1377" s="11">
        <f t="shared" si="131"/>
        <v>0</v>
      </c>
      <c r="T1377" s="9"/>
    </row>
    <row r="1378" spans="1:20" hidden="1" x14ac:dyDescent="0.25">
      <c r="A1378" s="7">
        <v>1376</v>
      </c>
      <c r="B1378" s="7" t="str">
        <f t="shared" si="126"/>
        <v>B017488</v>
      </c>
      <c r="C1378" s="9" t="s">
        <v>1302</v>
      </c>
      <c r="D1378" s="9" t="s">
        <v>3129</v>
      </c>
      <c r="E1378" s="9" t="s">
        <v>3851</v>
      </c>
      <c r="F1378" s="7" t="s">
        <v>141</v>
      </c>
      <c r="G1378" s="46">
        <v>1.03</v>
      </c>
      <c r="H1378" s="11">
        <v>40</v>
      </c>
      <c r="I1378" s="11">
        <v>40</v>
      </c>
      <c r="J1378" s="11">
        <f>VLOOKUP(B1378,'[1]Jan''24 (3)'!$G$4:$T$2414,14,0)</f>
        <v>41.2</v>
      </c>
      <c r="K1378" s="11">
        <f t="shared" si="127"/>
        <v>1.2000000000000028</v>
      </c>
      <c r="L1378" s="11" t="b">
        <f t="shared" si="128"/>
        <v>0</v>
      </c>
      <c r="M1378" s="11" t="b">
        <f t="shared" si="129"/>
        <v>0</v>
      </c>
      <c r="N1378" s="8">
        <v>45318</v>
      </c>
      <c r="O1378" s="8" t="s">
        <v>3873</v>
      </c>
      <c r="P1378" s="7"/>
      <c r="Q1378" s="7" t="b">
        <f t="shared" si="130"/>
        <v>1</v>
      </c>
      <c r="R1378" s="7"/>
      <c r="S1378" s="11">
        <f t="shared" si="131"/>
        <v>0</v>
      </c>
      <c r="T1378" s="9"/>
    </row>
    <row r="1379" spans="1:20" hidden="1" x14ac:dyDescent="0.25">
      <c r="A1379" s="7">
        <v>1377</v>
      </c>
      <c r="B1379" s="7" t="str">
        <f t="shared" si="126"/>
        <v>1D001003</v>
      </c>
      <c r="C1379" s="9" t="s">
        <v>1303</v>
      </c>
      <c r="D1379" s="9" t="s">
        <v>73</v>
      </c>
      <c r="E1379" s="9" t="s">
        <v>3851</v>
      </c>
      <c r="F1379" s="7" t="s">
        <v>141</v>
      </c>
      <c r="G1379" s="46">
        <v>6.88</v>
      </c>
      <c r="H1379" s="11">
        <v>7</v>
      </c>
      <c r="I1379" s="11">
        <v>7</v>
      </c>
      <c r="J1379" s="11">
        <f>VLOOKUP(B1379,'[1]Jan''24 (3)'!$G$4:$T$2414,14,0)</f>
        <v>48.16</v>
      </c>
      <c r="K1379" s="11">
        <f t="shared" si="127"/>
        <v>41.16</v>
      </c>
      <c r="L1379" s="11" t="b">
        <f t="shared" si="128"/>
        <v>0</v>
      </c>
      <c r="M1379" s="11" t="b">
        <f t="shared" si="129"/>
        <v>0</v>
      </c>
      <c r="N1379" s="8">
        <v>45318</v>
      </c>
      <c r="O1379" s="8" t="s">
        <v>3873</v>
      </c>
      <c r="P1379" s="7"/>
      <c r="Q1379" s="7" t="b">
        <f t="shared" si="130"/>
        <v>1</v>
      </c>
      <c r="R1379" s="7"/>
      <c r="S1379" s="11">
        <f t="shared" si="131"/>
        <v>0</v>
      </c>
      <c r="T1379" s="9"/>
    </row>
    <row r="1380" spans="1:20" hidden="1" x14ac:dyDescent="0.25">
      <c r="A1380" s="7">
        <v>1378</v>
      </c>
      <c r="B1380" s="7" t="str">
        <f t="shared" si="126"/>
        <v>642200</v>
      </c>
      <c r="C1380" s="9">
        <v>642200</v>
      </c>
      <c r="D1380" s="9" t="s">
        <v>3130</v>
      </c>
      <c r="E1380" s="9" t="s">
        <v>3851</v>
      </c>
      <c r="F1380" s="7" t="s">
        <v>141</v>
      </c>
      <c r="G1380" s="46">
        <v>5.66</v>
      </c>
      <c r="H1380" s="11">
        <v>8</v>
      </c>
      <c r="I1380" s="11">
        <f>4+4</f>
        <v>8</v>
      </c>
      <c r="J1380" s="11">
        <f>VLOOKUP(B1380,'[1]Jan''24 (3)'!$G$4:$T$2414,14,0)</f>
        <v>45.28</v>
      </c>
      <c r="K1380" s="11">
        <f t="shared" si="127"/>
        <v>37.28</v>
      </c>
      <c r="L1380" s="11" t="b">
        <f t="shared" si="128"/>
        <v>0</v>
      </c>
      <c r="M1380" s="11" t="b">
        <f t="shared" si="129"/>
        <v>0</v>
      </c>
      <c r="N1380" s="8">
        <v>45323</v>
      </c>
      <c r="O1380" s="8" t="s">
        <v>3877</v>
      </c>
      <c r="P1380" s="7"/>
      <c r="Q1380" s="7" t="b">
        <f t="shared" si="130"/>
        <v>1</v>
      </c>
      <c r="R1380" s="7"/>
      <c r="S1380" s="11">
        <f t="shared" si="131"/>
        <v>0</v>
      </c>
      <c r="T1380" s="9"/>
    </row>
    <row r="1381" spans="1:20" hidden="1" x14ac:dyDescent="0.25">
      <c r="A1381" s="7">
        <v>1379</v>
      </c>
      <c r="B1381" s="7" t="str">
        <f t="shared" si="126"/>
        <v>638853</v>
      </c>
      <c r="C1381" s="9">
        <v>638853</v>
      </c>
      <c r="D1381" s="9" t="s">
        <v>3131</v>
      </c>
      <c r="E1381" s="9" t="s">
        <v>3851</v>
      </c>
      <c r="F1381" s="7" t="s">
        <v>141</v>
      </c>
      <c r="G1381" s="46">
        <v>5.97</v>
      </c>
      <c r="H1381" s="11">
        <v>4</v>
      </c>
      <c r="I1381" s="11">
        <v>4</v>
      </c>
      <c r="J1381" s="11">
        <f>VLOOKUP(B1381,'[1]Jan''24 (3)'!$G$4:$T$2414,14,0)</f>
        <v>23.88</v>
      </c>
      <c r="K1381" s="11">
        <f t="shared" si="127"/>
        <v>19.88</v>
      </c>
      <c r="L1381" s="11" t="b">
        <f t="shared" si="128"/>
        <v>0</v>
      </c>
      <c r="M1381" s="11" t="b">
        <f t="shared" si="129"/>
        <v>0</v>
      </c>
      <c r="N1381" s="8">
        <v>45318</v>
      </c>
      <c r="O1381" s="8" t="s">
        <v>3873</v>
      </c>
      <c r="P1381" s="7"/>
      <c r="Q1381" s="7" t="b">
        <f t="shared" si="130"/>
        <v>1</v>
      </c>
      <c r="R1381" s="7"/>
      <c r="S1381" s="11">
        <f t="shared" si="131"/>
        <v>0</v>
      </c>
      <c r="T1381" s="9"/>
    </row>
    <row r="1382" spans="1:20" hidden="1" x14ac:dyDescent="0.25">
      <c r="A1382" s="7">
        <v>1380</v>
      </c>
      <c r="B1382" s="7" t="str">
        <f t="shared" si="126"/>
        <v>1D001493R</v>
      </c>
      <c r="C1382" s="9" t="s">
        <v>1304</v>
      </c>
      <c r="D1382" s="9" t="s">
        <v>3132</v>
      </c>
      <c r="E1382" s="9" t="s">
        <v>3851</v>
      </c>
      <c r="F1382" s="7" t="s">
        <v>141</v>
      </c>
      <c r="G1382" s="46">
        <v>77.318181818181813</v>
      </c>
      <c r="H1382" s="11">
        <v>4</v>
      </c>
      <c r="I1382" s="11">
        <v>4</v>
      </c>
      <c r="J1382" s="11">
        <f>VLOOKUP(B1382,'[1]Jan''24 (3)'!$G$4:$T$2414,14,0)</f>
        <v>309.27272727272725</v>
      </c>
      <c r="K1382" s="11">
        <f t="shared" si="127"/>
        <v>305.27272727272725</v>
      </c>
      <c r="L1382" s="11" t="b">
        <f t="shared" si="128"/>
        <v>0</v>
      </c>
      <c r="M1382" s="11" t="b">
        <f t="shared" si="129"/>
        <v>0</v>
      </c>
      <c r="N1382" s="8">
        <v>45318</v>
      </c>
      <c r="O1382" s="8" t="s">
        <v>3873</v>
      </c>
      <c r="P1382" s="7"/>
      <c r="Q1382" s="7" t="b">
        <f t="shared" si="130"/>
        <v>1</v>
      </c>
      <c r="R1382" s="7"/>
      <c r="S1382" s="11">
        <f t="shared" si="131"/>
        <v>0</v>
      </c>
      <c r="T1382" s="9"/>
    </row>
    <row r="1383" spans="1:20" hidden="1" x14ac:dyDescent="0.25">
      <c r="A1383" s="7">
        <v>1381</v>
      </c>
      <c r="B1383" s="7" t="str">
        <f t="shared" si="126"/>
        <v>5A000046</v>
      </c>
      <c r="C1383" s="9" t="s">
        <v>1305</v>
      </c>
      <c r="D1383" s="9" t="s">
        <v>2252</v>
      </c>
      <c r="E1383" s="9" t="s">
        <v>3851</v>
      </c>
      <c r="F1383" s="7" t="s">
        <v>141</v>
      </c>
      <c r="G1383" s="46">
        <v>0.85</v>
      </c>
      <c r="H1383" s="11">
        <v>10</v>
      </c>
      <c r="I1383" s="11">
        <v>10</v>
      </c>
      <c r="J1383" s="11">
        <f>VLOOKUP(B1383,'[1]Jan''24 (3)'!$G$4:$T$2414,14,0)</f>
        <v>8.5</v>
      </c>
      <c r="K1383" s="11">
        <f t="shared" si="127"/>
        <v>-1.5</v>
      </c>
      <c r="L1383" s="11" t="b">
        <f t="shared" si="128"/>
        <v>0</v>
      </c>
      <c r="M1383" s="11" t="b">
        <f t="shared" si="129"/>
        <v>0</v>
      </c>
      <c r="N1383" s="8">
        <v>45321</v>
      </c>
      <c r="O1383" s="8" t="s">
        <v>3877</v>
      </c>
      <c r="P1383" s="7"/>
      <c r="Q1383" s="7" t="b">
        <f t="shared" si="130"/>
        <v>1</v>
      </c>
      <c r="R1383" s="7"/>
      <c r="S1383" s="11">
        <f t="shared" si="131"/>
        <v>0</v>
      </c>
      <c r="T1383" s="9"/>
    </row>
    <row r="1384" spans="1:20" hidden="1" x14ac:dyDescent="0.25">
      <c r="A1384" s="7">
        <v>1382</v>
      </c>
      <c r="B1384" s="7" t="str">
        <f t="shared" si="126"/>
        <v>647384</v>
      </c>
      <c r="C1384" s="9">
        <v>647384</v>
      </c>
      <c r="D1384" s="9" t="s">
        <v>63</v>
      </c>
      <c r="E1384" s="9" t="s">
        <v>3851</v>
      </c>
      <c r="F1384" s="7" t="s">
        <v>141</v>
      </c>
      <c r="G1384" s="46">
        <v>0.59</v>
      </c>
      <c r="H1384" s="11">
        <v>5</v>
      </c>
      <c r="I1384" s="11">
        <v>5</v>
      </c>
      <c r="J1384" s="11">
        <f>VLOOKUP(B1384,'[1]Jan''24 (3)'!$G$4:$T$2414,14,0)</f>
        <v>2.9499999999999997</v>
      </c>
      <c r="K1384" s="11">
        <f t="shared" si="127"/>
        <v>-2.0500000000000003</v>
      </c>
      <c r="L1384" s="11" t="b">
        <f t="shared" si="128"/>
        <v>0</v>
      </c>
      <c r="M1384" s="11" t="b">
        <f t="shared" si="129"/>
        <v>0</v>
      </c>
      <c r="N1384" s="8">
        <v>45318</v>
      </c>
      <c r="O1384" s="8" t="s">
        <v>3873</v>
      </c>
      <c r="P1384" s="7"/>
      <c r="Q1384" s="7" t="b">
        <f t="shared" si="130"/>
        <v>1</v>
      </c>
      <c r="R1384" s="7"/>
      <c r="S1384" s="11">
        <f t="shared" si="131"/>
        <v>0</v>
      </c>
      <c r="T1384" s="9"/>
    </row>
    <row r="1385" spans="1:20" hidden="1" x14ac:dyDescent="0.25">
      <c r="A1385" s="7">
        <v>1383</v>
      </c>
      <c r="B1385" s="7" t="str">
        <f t="shared" si="126"/>
        <v>295788</v>
      </c>
      <c r="C1385" s="9">
        <v>295788</v>
      </c>
      <c r="D1385" s="9" t="s">
        <v>3133</v>
      </c>
      <c r="E1385" s="9" t="s">
        <v>3851</v>
      </c>
      <c r="F1385" s="7" t="s">
        <v>141</v>
      </c>
      <c r="G1385" s="46">
        <v>0.9</v>
      </c>
      <c r="H1385" s="11">
        <v>4</v>
      </c>
      <c r="I1385" s="11">
        <v>4</v>
      </c>
      <c r="J1385" s="11">
        <f>VLOOKUP(B1385,'[1]Jan''24 (3)'!$G$4:$T$2414,14,0)</f>
        <v>3.6</v>
      </c>
      <c r="K1385" s="11">
        <f t="shared" si="127"/>
        <v>-0.39999999999999991</v>
      </c>
      <c r="L1385" s="11" t="b">
        <f t="shared" si="128"/>
        <v>0</v>
      </c>
      <c r="M1385" s="11" t="b">
        <f t="shared" si="129"/>
        <v>0</v>
      </c>
      <c r="N1385" s="8">
        <v>45318</v>
      </c>
      <c r="O1385" s="8" t="s">
        <v>3873</v>
      </c>
      <c r="P1385" s="7"/>
      <c r="Q1385" s="7" t="b">
        <f t="shared" si="130"/>
        <v>1</v>
      </c>
      <c r="R1385" s="7"/>
      <c r="S1385" s="11">
        <f t="shared" si="131"/>
        <v>0</v>
      </c>
      <c r="T1385" s="9"/>
    </row>
    <row r="1386" spans="1:20" hidden="1" x14ac:dyDescent="0.25">
      <c r="A1386" s="7">
        <v>1384</v>
      </c>
      <c r="B1386" s="7" t="str">
        <f t="shared" si="126"/>
        <v>295789</v>
      </c>
      <c r="C1386" s="9">
        <v>295789</v>
      </c>
      <c r="D1386" s="9" t="s">
        <v>3133</v>
      </c>
      <c r="E1386" s="9" t="s">
        <v>3851</v>
      </c>
      <c r="F1386" s="7" t="s">
        <v>141</v>
      </c>
      <c r="G1386" s="46">
        <v>0.9</v>
      </c>
      <c r="H1386" s="11">
        <v>4</v>
      </c>
      <c r="I1386" s="11">
        <v>4</v>
      </c>
      <c r="J1386" s="11">
        <f>VLOOKUP(B1386,'[1]Jan''24 (3)'!$G$4:$T$2414,14,0)</f>
        <v>3.6</v>
      </c>
      <c r="K1386" s="11">
        <f t="shared" si="127"/>
        <v>-0.39999999999999991</v>
      </c>
      <c r="L1386" s="11" t="b">
        <f t="shared" si="128"/>
        <v>0</v>
      </c>
      <c r="M1386" s="11" t="b">
        <f t="shared" si="129"/>
        <v>0</v>
      </c>
      <c r="N1386" s="8">
        <v>45318</v>
      </c>
      <c r="O1386" s="8" t="s">
        <v>3873</v>
      </c>
      <c r="P1386" s="7"/>
      <c r="Q1386" s="7" t="b">
        <f t="shared" si="130"/>
        <v>1</v>
      </c>
      <c r="R1386" s="7"/>
      <c r="S1386" s="11">
        <f t="shared" si="131"/>
        <v>0</v>
      </c>
      <c r="T1386" s="9"/>
    </row>
    <row r="1387" spans="1:20" hidden="1" x14ac:dyDescent="0.25">
      <c r="A1387" s="7">
        <v>1385</v>
      </c>
      <c r="B1387" s="7" t="str">
        <f t="shared" si="126"/>
        <v>668750</v>
      </c>
      <c r="C1387" s="9">
        <v>668750</v>
      </c>
      <c r="D1387" s="9" t="s">
        <v>3134</v>
      </c>
      <c r="E1387" s="9" t="s">
        <v>3851</v>
      </c>
      <c r="F1387" s="7" t="s">
        <v>141</v>
      </c>
      <c r="G1387" s="46">
        <v>28.88</v>
      </c>
      <c r="H1387" s="11">
        <v>4</v>
      </c>
      <c r="I1387" s="11">
        <v>4</v>
      </c>
      <c r="J1387" s="11">
        <f>VLOOKUP(B1387,'[1]Jan''24 (3)'!$G$4:$T$2414,14,0)</f>
        <v>115.52</v>
      </c>
      <c r="K1387" s="11">
        <f t="shared" si="127"/>
        <v>111.52</v>
      </c>
      <c r="L1387" s="11" t="b">
        <f t="shared" si="128"/>
        <v>0</v>
      </c>
      <c r="M1387" s="11" t="b">
        <f t="shared" si="129"/>
        <v>0</v>
      </c>
      <c r="N1387" s="8">
        <v>45317</v>
      </c>
      <c r="O1387" s="8" t="s">
        <v>3873</v>
      </c>
      <c r="P1387" s="7"/>
      <c r="Q1387" s="7" t="b">
        <f t="shared" si="130"/>
        <v>1</v>
      </c>
      <c r="R1387" s="7"/>
      <c r="S1387" s="11">
        <f t="shared" si="131"/>
        <v>0</v>
      </c>
      <c r="T1387" s="9"/>
    </row>
    <row r="1388" spans="1:20" hidden="1" x14ac:dyDescent="0.25">
      <c r="A1388" s="7">
        <v>1386</v>
      </c>
      <c r="B1388" s="7" t="str">
        <f t="shared" si="126"/>
        <v>CM013202</v>
      </c>
      <c r="C1388" s="9" t="s">
        <v>1306</v>
      </c>
      <c r="D1388" s="9" t="s">
        <v>3135</v>
      </c>
      <c r="E1388" s="9" t="s">
        <v>3851</v>
      </c>
      <c r="F1388" s="7" t="s">
        <v>141</v>
      </c>
      <c r="G1388" s="46">
        <v>0.73</v>
      </c>
      <c r="H1388" s="11">
        <v>4</v>
      </c>
      <c r="I1388" s="11">
        <v>4</v>
      </c>
      <c r="J1388" s="11">
        <f>VLOOKUP(B1388,'[1]Jan''24 (3)'!$G$4:$T$2414,14,0)</f>
        <v>2.92</v>
      </c>
      <c r="K1388" s="11">
        <f t="shared" si="127"/>
        <v>-1.08</v>
      </c>
      <c r="L1388" s="11" t="b">
        <f t="shared" si="128"/>
        <v>0</v>
      </c>
      <c r="M1388" s="11" t="b">
        <f t="shared" si="129"/>
        <v>0</v>
      </c>
      <c r="N1388" s="8">
        <v>45318</v>
      </c>
      <c r="O1388" s="8" t="s">
        <v>3873</v>
      </c>
      <c r="P1388" s="7"/>
      <c r="Q1388" s="7" t="b">
        <f t="shared" si="130"/>
        <v>1</v>
      </c>
      <c r="R1388" s="7"/>
      <c r="S1388" s="11">
        <f t="shared" si="131"/>
        <v>0</v>
      </c>
      <c r="T1388" s="9"/>
    </row>
    <row r="1389" spans="1:20" hidden="1" x14ac:dyDescent="0.25">
      <c r="A1389" s="7">
        <v>1387</v>
      </c>
      <c r="B1389" s="7" t="str">
        <f t="shared" si="126"/>
        <v>1B000248</v>
      </c>
      <c r="C1389" s="9" t="s">
        <v>1307</v>
      </c>
      <c r="D1389" s="9" t="s">
        <v>3136</v>
      </c>
      <c r="E1389" s="9" t="s">
        <v>3851</v>
      </c>
      <c r="F1389" s="7" t="s">
        <v>141</v>
      </c>
      <c r="G1389" s="46">
        <v>20.39</v>
      </c>
      <c r="H1389" s="11">
        <v>4</v>
      </c>
      <c r="I1389" s="11">
        <v>4</v>
      </c>
      <c r="J1389" s="11">
        <f>VLOOKUP(B1389,'[1]Jan''24 (3)'!$G$4:$T$2414,14,0)</f>
        <v>81.56</v>
      </c>
      <c r="K1389" s="11">
        <f t="shared" si="127"/>
        <v>77.56</v>
      </c>
      <c r="L1389" s="11" t="b">
        <f t="shared" si="128"/>
        <v>0</v>
      </c>
      <c r="M1389" s="11" t="b">
        <f t="shared" si="129"/>
        <v>0</v>
      </c>
      <c r="N1389" s="8">
        <v>45318</v>
      </c>
      <c r="O1389" s="8" t="s">
        <v>3873</v>
      </c>
      <c r="P1389" s="7"/>
      <c r="Q1389" s="7" t="b">
        <f t="shared" si="130"/>
        <v>1</v>
      </c>
      <c r="R1389" s="7"/>
      <c r="S1389" s="11">
        <f t="shared" si="131"/>
        <v>0</v>
      </c>
      <c r="T1389" s="9"/>
    </row>
    <row r="1390" spans="1:20" hidden="1" x14ac:dyDescent="0.25">
      <c r="A1390" s="7">
        <v>1388</v>
      </c>
      <c r="B1390" s="7" t="str">
        <f t="shared" si="126"/>
        <v>1D000892R</v>
      </c>
      <c r="C1390" s="9" t="s">
        <v>1308</v>
      </c>
      <c r="D1390" s="9" t="s">
        <v>3137</v>
      </c>
      <c r="E1390" s="9" t="s">
        <v>3851</v>
      </c>
      <c r="F1390" s="7" t="s">
        <v>141</v>
      </c>
      <c r="G1390" s="46">
        <v>6.71</v>
      </c>
      <c r="H1390" s="11">
        <v>4</v>
      </c>
      <c r="I1390" s="11">
        <v>4</v>
      </c>
      <c r="J1390" s="11">
        <f>VLOOKUP(B1390,'[1]Jan''24 (3)'!$G$4:$T$2414,14,0)</f>
        <v>26.84</v>
      </c>
      <c r="K1390" s="11">
        <f t="shared" si="127"/>
        <v>22.84</v>
      </c>
      <c r="L1390" s="11" t="b">
        <f t="shared" si="128"/>
        <v>0</v>
      </c>
      <c r="M1390" s="11" t="b">
        <f t="shared" si="129"/>
        <v>0</v>
      </c>
      <c r="N1390" s="8">
        <v>45318</v>
      </c>
      <c r="O1390" s="8" t="s">
        <v>3873</v>
      </c>
      <c r="P1390" s="7"/>
      <c r="Q1390" s="7" t="b">
        <f t="shared" si="130"/>
        <v>1</v>
      </c>
      <c r="R1390" s="7"/>
      <c r="S1390" s="11">
        <f t="shared" si="131"/>
        <v>0</v>
      </c>
      <c r="T1390" s="9"/>
    </row>
    <row r="1391" spans="1:20" hidden="1" x14ac:dyDescent="0.25">
      <c r="A1391" s="7">
        <v>1389</v>
      </c>
      <c r="B1391" s="7" t="str">
        <f t="shared" si="126"/>
        <v>B018955</v>
      </c>
      <c r="C1391" s="9" t="s">
        <v>1309</v>
      </c>
      <c r="D1391" s="9" t="s">
        <v>3138</v>
      </c>
      <c r="E1391" s="9" t="s">
        <v>3851</v>
      </c>
      <c r="F1391" s="7" t="s">
        <v>141</v>
      </c>
      <c r="G1391" s="46">
        <v>8.17</v>
      </c>
      <c r="H1391" s="11">
        <v>4</v>
      </c>
      <c r="I1391" s="11">
        <v>4</v>
      </c>
      <c r="J1391" s="11">
        <f>VLOOKUP(B1391,'[1]Jan''24 (3)'!$G$4:$T$2414,14,0)</f>
        <v>32.68</v>
      </c>
      <c r="K1391" s="11">
        <f t="shared" si="127"/>
        <v>28.68</v>
      </c>
      <c r="L1391" s="11" t="b">
        <f t="shared" si="128"/>
        <v>0</v>
      </c>
      <c r="M1391" s="11" t="b">
        <f t="shared" si="129"/>
        <v>0</v>
      </c>
      <c r="N1391" s="8">
        <v>45318</v>
      </c>
      <c r="O1391" s="8" t="s">
        <v>3873</v>
      </c>
      <c r="P1391" s="7"/>
      <c r="Q1391" s="7" t="b">
        <f t="shared" si="130"/>
        <v>1</v>
      </c>
      <c r="R1391" s="7"/>
      <c r="S1391" s="11">
        <f t="shared" si="131"/>
        <v>0</v>
      </c>
      <c r="T1391" s="9"/>
    </row>
    <row r="1392" spans="1:20" hidden="1" x14ac:dyDescent="0.25">
      <c r="A1392" s="7">
        <v>1390</v>
      </c>
      <c r="B1392" s="7" t="str">
        <f t="shared" si="126"/>
        <v>3140115</v>
      </c>
      <c r="C1392" s="9">
        <v>3140115</v>
      </c>
      <c r="D1392" s="9" t="s">
        <v>3139</v>
      </c>
      <c r="E1392" s="9" t="s">
        <v>3851</v>
      </c>
      <c r="F1392" s="7" t="s">
        <v>141</v>
      </c>
      <c r="G1392" s="46">
        <v>2.4</v>
      </c>
      <c r="H1392" s="11">
        <f>10-5</f>
        <v>5</v>
      </c>
      <c r="I1392" s="11">
        <f>5</f>
        <v>5</v>
      </c>
      <c r="J1392" s="11">
        <f>VLOOKUP(B1392,'[1]Jan''24 (3)'!$G$4:$T$2414,14,0)</f>
        <v>12</v>
      </c>
      <c r="K1392" s="11">
        <f t="shared" si="127"/>
        <v>7</v>
      </c>
      <c r="L1392" s="11" t="b">
        <f t="shared" si="128"/>
        <v>0</v>
      </c>
      <c r="M1392" s="11" t="b">
        <f t="shared" si="129"/>
        <v>0</v>
      </c>
      <c r="N1392" s="8">
        <v>45308</v>
      </c>
      <c r="O1392" s="8" t="s">
        <v>3873</v>
      </c>
      <c r="P1392" s="7"/>
      <c r="Q1392" s="7" t="b">
        <f t="shared" si="130"/>
        <v>1</v>
      </c>
      <c r="R1392" s="7"/>
      <c r="S1392" s="11">
        <f t="shared" si="131"/>
        <v>0</v>
      </c>
      <c r="T1392" s="9" t="s">
        <v>4107</v>
      </c>
    </row>
    <row r="1393" spans="1:20" hidden="1" x14ac:dyDescent="0.25">
      <c r="A1393" s="7">
        <v>1391</v>
      </c>
      <c r="B1393" s="7" t="str">
        <f t="shared" si="126"/>
        <v>58273R</v>
      </c>
      <c r="C1393" s="9" t="s">
        <v>1310</v>
      </c>
      <c r="D1393" s="9" t="s">
        <v>3140</v>
      </c>
      <c r="E1393" s="9" t="s">
        <v>3851</v>
      </c>
      <c r="F1393" s="7" t="s">
        <v>141</v>
      </c>
      <c r="G1393" s="46">
        <v>9.98</v>
      </c>
      <c r="H1393" s="11">
        <v>3</v>
      </c>
      <c r="I1393" s="11">
        <v>3</v>
      </c>
      <c r="J1393" s="11">
        <f>VLOOKUP(B1393,'[1]Jan''24 (3)'!$G$4:$T$2414,14,0)</f>
        <v>29.94</v>
      </c>
      <c r="K1393" s="11">
        <f t="shared" si="127"/>
        <v>26.94</v>
      </c>
      <c r="L1393" s="11" t="b">
        <f t="shared" si="128"/>
        <v>0</v>
      </c>
      <c r="M1393" s="11" t="b">
        <f t="shared" si="129"/>
        <v>0</v>
      </c>
      <c r="N1393" s="8">
        <v>45318</v>
      </c>
      <c r="O1393" s="8" t="s">
        <v>3873</v>
      </c>
      <c r="P1393" s="7"/>
      <c r="Q1393" s="7" t="b">
        <f t="shared" si="130"/>
        <v>1</v>
      </c>
      <c r="R1393" s="7"/>
      <c r="S1393" s="11">
        <f t="shared" si="131"/>
        <v>0</v>
      </c>
      <c r="T1393" s="9"/>
    </row>
    <row r="1394" spans="1:20" hidden="1" x14ac:dyDescent="0.25">
      <c r="A1394" s="7">
        <v>1392</v>
      </c>
      <c r="B1394" s="7" t="str">
        <f t="shared" si="126"/>
        <v>58282R</v>
      </c>
      <c r="C1394" s="9" t="s">
        <v>1311</v>
      </c>
      <c r="D1394" s="9" t="s">
        <v>3141</v>
      </c>
      <c r="E1394" s="9" t="s">
        <v>3851</v>
      </c>
      <c r="F1394" s="7" t="s">
        <v>141</v>
      </c>
      <c r="G1394" s="46">
        <v>68.36</v>
      </c>
      <c r="H1394" s="11">
        <v>4</v>
      </c>
      <c r="I1394" s="11">
        <f>2+2</f>
        <v>4</v>
      </c>
      <c r="J1394" s="11">
        <f>VLOOKUP(B1394,'[1]Jan''24 (3)'!$G$4:$T$2414,14,0)</f>
        <v>273.44</v>
      </c>
      <c r="K1394" s="11">
        <f t="shared" si="127"/>
        <v>269.44</v>
      </c>
      <c r="L1394" s="11" t="b">
        <f t="shared" si="128"/>
        <v>0</v>
      </c>
      <c r="M1394" s="11" t="b">
        <f t="shared" si="129"/>
        <v>0</v>
      </c>
      <c r="N1394" s="8">
        <v>45318</v>
      </c>
      <c r="O1394" s="8" t="s">
        <v>3873</v>
      </c>
      <c r="P1394" s="7"/>
      <c r="Q1394" s="7" t="b">
        <f t="shared" si="130"/>
        <v>1</v>
      </c>
      <c r="R1394" s="7"/>
      <c r="S1394" s="11">
        <f t="shared" si="131"/>
        <v>0</v>
      </c>
      <c r="T1394" s="9"/>
    </row>
    <row r="1395" spans="1:20" hidden="1" x14ac:dyDescent="0.25">
      <c r="A1395" s="7">
        <v>1393</v>
      </c>
      <c r="B1395" s="7" t="str">
        <f t="shared" si="126"/>
        <v>1A007303</v>
      </c>
      <c r="C1395" s="9" t="s">
        <v>1312</v>
      </c>
      <c r="D1395" s="9" t="s">
        <v>3142</v>
      </c>
      <c r="E1395" s="9" t="s">
        <v>3851</v>
      </c>
      <c r="F1395" s="7" t="s">
        <v>141</v>
      </c>
      <c r="G1395" s="46">
        <v>128.87</v>
      </c>
      <c r="H1395" s="11">
        <v>1</v>
      </c>
      <c r="I1395" s="11">
        <v>1</v>
      </c>
      <c r="J1395" s="11">
        <f>VLOOKUP(B1395,'[1]Jan''24 (3)'!$G$4:$T$2414,14,0)</f>
        <v>128.87</v>
      </c>
      <c r="K1395" s="11">
        <f t="shared" si="127"/>
        <v>127.87</v>
      </c>
      <c r="L1395" s="11" t="b">
        <f t="shared" si="128"/>
        <v>0</v>
      </c>
      <c r="M1395" s="11" t="b">
        <f t="shared" si="129"/>
        <v>0</v>
      </c>
      <c r="N1395" s="8">
        <v>45318</v>
      </c>
      <c r="O1395" s="8" t="s">
        <v>3873</v>
      </c>
      <c r="P1395" s="7"/>
      <c r="Q1395" s="7" t="b">
        <f t="shared" si="130"/>
        <v>1</v>
      </c>
      <c r="R1395" s="7"/>
      <c r="S1395" s="11">
        <f t="shared" si="131"/>
        <v>0</v>
      </c>
      <c r="T1395" s="9"/>
    </row>
    <row r="1396" spans="1:20" hidden="1" x14ac:dyDescent="0.25">
      <c r="A1396" s="7">
        <v>1394</v>
      </c>
      <c r="B1396" s="7" t="str">
        <f t="shared" si="126"/>
        <v>B015067</v>
      </c>
      <c r="C1396" s="9" t="s">
        <v>1313</v>
      </c>
      <c r="D1396" s="9" t="s">
        <v>3143</v>
      </c>
      <c r="E1396" s="9" t="s">
        <v>3851</v>
      </c>
      <c r="F1396" s="7" t="s">
        <v>141</v>
      </c>
      <c r="G1396" s="46">
        <v>4.74</v>
      </c>
      <c r="H1396" s="11">
        <v>8</v>
      </c>
      <c r="I1396" s="11">
        <v>8</v>
      </c>
      <c r="J1396" s="11">
        <f>VLOOKUP(B1396,'[1]Jan''24 (3)'!$G$4:$T$2414,14,0)</f>
        <v>37.92</v>
      </c>
      <c r="K1396" s="11">
        <f t="shared" si="127"/>
        <v>29.92</v>
      </c>
      <c r="L1396" s="11" t="b">
        <f t="shared" si="128"/>
        <v>0</v>
      </c>
      <c r="M1396" s="11" t="b">
        <f t="shared" si="129"/>
        <v>0</v>
      </c>
      <c r="N1396" s="8">
        <v>45318</v>
      </c>
      <c r="O1396" s="8" t="s">
        <v>3873</v>
      </c>
      <c r="P1396" s="7"/>
      <c r="Q1396" s="7" t="b">
        <f t="shared" si="130"/>
        <v>1</v>
      </c>
      <c r="R1396" s="7"/>
      <c r="S1396" s="11">
        <f t="shared" si="131"/>
        <v>0</v>
      </c>
      <c r="T1396" s="9"/>
    </row>
    <row r="1397" spans="1:20" hidden="1" x14ac:dyDescent="0.25">
      <c r="A1397" s="7">
        <v>1395</v>
      </c>
      <c r="B1397" s="7" t="str">
        <f t="shared" si="126"/>
        <v>CM166001</v>
      </c>
      <c r="C1397" s="9" t="s">
        <v>1314</v>
      </c>
      <c r="D1397" s="9" t="s">
        <v>3143</v>
      </c>
      <c r="E1397" s="9" t="s">
        <v>3851</v>
      </c>
      <c r="F1397" s="7" t="s">
        <v>141</v>
      </c>
      <c r="G1397" s="46">
        <v>2.8</v>
      </c>
      <c r="H1397" s="11">
        <v>7</v>
      </c>
      <c r="I1397" s="11">
        <v>7</v>
      </c>
      <c r="J1397" s="11">
        <f>VLOOKUP(B1397,'[1]Jan''24 (3)'!$G$4:$T$2414,14,0)</f>
        <v>19.599999999999998</v>
      </c>
      <c r="K1397" s="11">
        <f t="shared" si="127"/>
        <v>12.599999999999998</v>
      </c>
      <c r="L1397" s="11" t="b">
        <f t="shared" si="128"/>
        <v>0</v>
      </c>
      <c r="M1397" s="11" t="b">
        <f t="shared" si="129"/>
        <v>0</v>
      </c>
      <c r="N1397" s="8">
        <v>45318</v>
      </c>
      <c r="O1397" s="8" t="s">
        <v>3873</v>
      </c>
      <c r="P1397" s="7"/>
      <c r="Q1397" s="7" t="b">
        <f t="shared" si="130"/>
        <v>1</v>
      </c>
      <c r="R1397" s="7"/>
      <c r="S1397" s="11">
        <f t="shared" si="131"/>
        <v>0</v>
      </c>
      <c r="T1397" s="9"/>
    </row>
    <row r="1398" spans="1:20" hidden="1" x14ac:dyDescent="0.25">
      <c r="A1398" s="7">
        <v>1396</v>
      </c>
      <c r="B1398" s="7" t="str">
        <f t="shared" si="126"/>
        <v>B0176695</v>
      </c>
      <c r="C1398" s="9" t="s">
        <v>1315</v>
      </c>
      <c r="D1398" s="9" t="s">
        <v>3143</v>
      </c>
      <c r="E1398" s="9" t="s">
        <v>3851</v>
      </c>
      <c r="F1398" s="7" t="s">
        <v>141</v>
      </c>
      <c r="G1398" s="46">
        <v>24.48</v>
      </c>
      <c r="H1398" s="11">
        <v>4</v>
      </c>
      <c r="I1398" s="11">
        <v>4</v>
      </c>
      <c r="J1398" s="11">
        <f>VLOOKUP(B1398,'[1]Jan''24 (3)'!$G$4:$T$2414,14,0)</f>
        <v>97.92</v>
      </c>
      <c r="K1398" s="11">
        <f t="shared" si="127"/>
        <v>93.92</v>
      </c>
      <c r="L1398" s="11" t="b">
        <f t="shared" si="128"/>
        <v>0</v>
      </c>
      <c r="M1398" s="11" t="b">
        <f t="shared" si="129"/>
        <v>0</v>
      </c>
      <c r="N1398" s="8">
        <v>45318</v>
      </c>
      <c r="O1398" s="8" t="s">
        <v>3873</v>
      </c>
      <c r="P1398" s="7"/>
      <c r="Q1398" s="7" t="b">
        <f t="shared" si="130"/>
        <v>1</v>
      </c>
      <c r="R1398" s="7"/>
      <c r="S1398" s="11">
        <f t="shared" si="131"/>
        <v>0</v>
      </c>
      <c r="T1398" s="9"/>
    </row>
    <row r="1399" spans="1:20" hidden="1" x14ac:dyDescent="0.25">
      <c r="A1399" s="7">
        <v>1397</v>
      </c>
      <c r="B1399" s="7" t="str">
        <f t="shared" si="126"/>
        <v>597679</v>
      </c>
      <c r="C1399" s="9">
        <v>597679</v>
      </c>
      <c r="D1399" s="9" t="s">
        <v>3144</v>
      </c>
      <c r="E1399" s="9" t="s">
        <v>3851</v>
      </c>
      <c r="F1399" s="7" t="s">
        <v>141</v>
      </c>
      <c r="G1399" s="46">
        <v>1.75</v>
      </c>
      <c r="H1399" s="11">
        <v>4</v>
      </c>
      <c r="I1399" s="11">
        <v>4</v>
      </c>
      <c r="J1399" s="11">
        <f>VLOOKUP(B1399,'[1]Jan''24 (3)'!$G$4:$T$2414,14,0)</f>
        <v>7</v>
      </c>
      <c r="K1399" s="11">
        <f t="shared" si="127"/>
        <v>3</v>
      </c>
      <c r="L1399" s="11" t="b">
        <f t="shared" si="128"/>
        <v>0</v>
      </c>
      <c r="M1399" s="11" t="b">
        <f t="shared" si="129"/>
        <v>0</v>
      </c>
      <c r="N1399" s="8">
        <v>45318</v>
      </c>
      <c r="O1399" s="8" t="s">
        <v>3873</v>
      </c>
      <c r="P1399" s="7"/>
      <c r="Q1399" s="7" t="b">
        <f t="shared" si="130"/>
        <v>1</v>
      </c>
      <c r="R1399" s="7"/>
      <c r="S1399" s="11">
        <f t="shared" si="131"/>
        <v>0</v>
      </c>
      <c r="T1399" s="9"/>
    </row>
    <row r="1400" spans="1:20" hidden="1" x14ac:dyDescent="0.25">
      <c r="A1400" s="7">
        <v>1398</v>
      </c>
      <c r="B1400" s="7" t="str">
        <f t="shared" si="126"/>
        <v>668561</v>
      </c>
      <c r="C1400" s="9">
        <v>668561</v>
      </c>
      <c r="D1400" s="9" t="s">
        <v>3145</v>
      </c>
      <c r="E1400" s="9" t="s">
        <v>3851</v>
      </c>
      <c r="F1400" s="7" t="s">
        <v>141</v>
      </c>
      <c r="G1400" s="46">
        <v>30.09</v>
      </c>
      <c r="H1400" s="11">
        <v>1</v>
      </c>
      <c r="I1400" s="11">
        <v>1</v>
      </c>
      <c r="J1400" s="11">
        <f>VLOOKUP(B1400,'[1]Jan''24 (3)'!$G$4:$T$2414,14,0)</f>
        <v>30.09</v>
      </c>
      <c r="K1400" s="11">
        <f t="shared" si="127"/>
        <v>29.09</v>
      </c>
      <c r="L1400" s="11" t="b">
        <f t="shared" si="128"/>
        <v>0</v>
      </c>
      <c r="M1400" s="11" t="b">
        <f t="shared" si="129"/>
        <v>0</v>
      </c>
      <c r="N1400" s="8">
        <v>45318</v>
      </c>
      <c r="O1400" s="8" t="s">
        <v>3877</v>
      </c>
      <c r="P1400" s="7"/>
      <c r="Q1400" s="7" t="b">
        <f t="shared" si="130"/>
        <v>1</v>
      </c>
      <c r="R1400" s="7"/>
      <c r="S1400" s="11">
        <f t="shared" si="131"/>
        <v>0</v>
      </c>
      <c r="T1400" s="9"/>
    </row>
    <row r="1401" spans="1:20" hidden="1" x14ac:dyDescent="0.25">
      <c r="A1401" s="7">
        <v>1399</v>
      </c>
      <c r="B1401" s="7" t="str">
        <f t="shared" si="126"/>
        <v>1B000272</v>
      </c>
      <c r="C1401" s="9" t="s">
        <v>1316</v>
      </c>
      <c r="D1401" s="9" t="s">
        <v>3146</v>
      </c>
      <c r="E1401" s="9" t="s">
        <v>3851</v>
      </c>
      <c r="F1401" s="7" t="s">
        <v>141</v>
      </c>
      <c r="G1401" s="46">
        <v>1.55</v>
      </c>
      <c r="H1401" s="11">
        <v>4</v>
      </c>
      <c r="I1401" s="11">
        <v>4</v>
      </c>
      <c r="J1401" s="11">
        <f>VLOOKUP(B1401,'[1]Jan''24 (3)'!$G$4:$T$2414,14,0)</f>
        <v>6.2</v>
      </c>
      <c r="K1401" s="11">
        <f t="shared" si="127"/>
        <v>2.2000000000000002</v>
      </c>
      <c r="L1401" s="11" t="b">
        <f t="shared" si="128"/>
        <v>0</v>
      </c>
      <c r="M1401" s="11" t="b">
        <f t="shared" si="129"/>
        <v>0</v>
      </c>
      <c r="N1401" s="8">
        <v>45318</v>
      </c>
      <c r="O1401" s="8" t="s">
        <v>3873</v>
      </c>
      <c r="P1401" s="7"/>
      <c r="Q1401" s="7" t="b">
        <f t="shared" si="130"/>
        <v>1</v>
      </c>
      <c r="R1401" s="7"/>
      <c r="S1401" s="11">
        <f t="shared" si="131"/>
        <v>0</v>
      </c>
      <c r="T1401" s="9"/>
    </row>
    <row r="1402" spans="1:20" hidden="1" x14ac:dyDescent="0.25">
      <c r="A1402" s="7">
        <v>1400</v>
      </c>
      <c r="B1402" s="7" t="str">
        <f t="shared" si="126"/>
        <v>1A002004</v>
      </c>
      <c r="C1402" s="9" t="s">
        <v>1317</v>
      </c>
      <c r="D1402" s="9" t="s">
        <v>3147</v>
      </c>
      <c r="E1402" s="9" t="s">
        <v>3851</v>
      </c>
      <c r="F1402" s="7" t="s">
        <v>141</v>
      </c>
      <c r="G1402" s="46">
        <v>42.71</v>
      </c>
      <c r="H1402" s="11">
        <v>2</v>
      </c>
      <c r="I1402" s="11">
        <f>1+1</f>
        <v>2</v>
      </c>
      <c r="J1402" s="11">
        <f>VLOOKUP(B1402,'[1]Jan''24 (3)'!$G$4:$T$2414,14,0)</f>
        <v>85.42</v>
      </c>
      <c r="K1402" s="11">
        <f t="shared" si="127"/>
        <v>83.42</v>
      </c>
      <c r="L1402" s="11" t="b">
        <f t="shared" si="128"/>
        <v>0</v>
      </c>
      <c r="M1402" s="11" t="b">
        <f t="shared" si="129"/>
        <v>0</v>
      </c>
      <c r="N1402" s="8">
        <v>45318</v>
      </c>
      <c r="O1402" s="8" t="s">
        <v>3873</v>
      </c>
      <c r="P1402" s="7"/>
      <c r="Q1402" s="7" t="b">
        <f t="shared" si="130"/>
        <v>1</v>
      </c>
      <c r="R1402" s="7"/>
      <c r="S1402" s="11">
        <f t="shared" si="131"/>
        <v>0</v>
      </c>
      <c r="T1402" s="9"/>
    </row>
    <row r="1403" spans="1:20" hidden="1" x14ac:dyDescent="0.25">
      <c r="A1403" s="7">
        <v>1401</v>
      </c>
      <c r="B1403" s="7" t="str">
        <f t="shared" si="126"/>
        <v>1A002006</v>
      </c>
      <c r="C1403" s="9" t="s">
        <v>1318</v>
      </c>
      <c r="D1403" s="9" t="s">
        <v>3147</v>
      </c>
      <c r="E1403" s="9" t="s">
        <v>3851</v>
      </c>
      <c r="F1403" s="7" t="s">
        <v>141</v>
      </c>
      <c r="G1403" s="46">
        <v>42.71</v>
      </c>
      <c r="H1403" s="11">
        <v>2</v>
      </c>
      <c r="I1403" s="11">
        <f>1+1</f>
        <v>2</v>
      </c>
      <c r="J1403" s="11">
        <f>VLOOKUP(B1403,'[1]Jan''24 (3)'!$G$4:$T$2414,14,0)</f>
        <v>85.42</v>
      </c>
      <c r="K1403" s="11">
        <f t="shared" si="127"/>
        <v>83.42</v>
      </c>
      <c r="L1403" s="11" t="b">
        <f t="shared" si="128"/>
        <v>0</v>
      </c>
      <c r="M1403" s="11" t="b">
        <f t="shared" si="129"/>
        <v>0</v>
      </c>
      <c r="N1403" s="8">
        <v>45318</v>
      </c>
      <c r="O1403" s="8" t="s">
        <v>3873</v>
      </c>
      <c r="P1403" s="7"/>
      <c r="Q1403" s="7" t="b">
        <f t="shared" si="130"/>
        <v>1</v>
      </c>
      <c r="R1403" s="7"/>
      <c r="S1403" s="11">
        <f t="shared" si="131"/>
        <v>0</v>
      </c>
      <c r="T1403" s="9"/>
    </row>
    <row r="1404" spans="1:20" hidden="1" x14ac:dyDescent="0.25">
      <c r="A1404" s="7">
        <v>1402</v>
      </c>
      <c r="B1404" s="7" t="str">
        <f t="shared" si="126"/>
        <v>5A000190</v>
      </c>
      <c r="C1404" s="9" t="s">
        <v>1319</v>
      </c>
      <c r="D1404" s="9" t="s">
        <v>2332</v>
      </c>
      <c r="E1404" s="9" t="s">
        <v>3851</v>
      </c>
      <c r="F1404" s="7" t="s">
        <v>141</v>
      </c>
      <c r="G1404" s="46">
        <v>0.48</v>
      </c>
      <c r="H1404" s="11">
        <v>10</v>
      </c>
      <c r="I1404" s="11">
        <v>10</v>
      </c>
      <c r="J1404" s="11">
        <f>VLOOKUP(B1404,'[1]Jan''24 (3)'!$G$4:$T$2414,14,0)</f>
        <v>4.8</v>
      </c>
      <c r="K1404" s="11">
        <f t="shared" si="127"/>
        <v>-5.2</v>
      </c>
      <c r="L1404" s="11" t="b">
        <f t="shared" si="128"/>
        <v>0</v>
      </c>
      <c r="M1404" s="11" t="b">
        <f t="shared" si="129"/>
        <v>0</v>
      </c>
      <c r="N1404" s="8">
        <v>45318</v>
      </c>
      <c r="O1404" s="8" t="s">
        <v>3873</v>
      </c>
      <c r="P1404" s="7"/>
      <c r="Q1404" s="7" t="b">
        <f t="shared" si="130"/>
        <v>1</v>
      </c>
      <c r="R1404" s="7"/>
      <c r="S1404" s="11">
        <f t="shared" si="131"/>
        <v>0</v>
      </c>
      <c r="T1404" s="9"/>
    </row>
    <row r="1405" spans="1:20" hidden="1" x14ac:dyDescent="0.25">
      <c r="A1405" s="7">
        <v>1403</v>
      </c>
      <c r="B1405" s="7" t="str">
        <f t="shared" si="126"/>
        <v>656106</v>
      </c>
      <c r="C1405" s="9">
        <v>656106</v>
      </c>
      <c r="D1405" s="9" t="s">
        <v>3148</v>
      </c>
      <c r="E1405" s="9" t="s">
        <v>3851</v>
      </c>
      <c r="F1405" s="7" t="s">
        <v>141</v>
      </c>
      <c r="G1405" s="46">
        <v>82.64</v>
      </c>
      <c r="H1405" s="11">
        <v>10</v>
      </c>
      <c r="I1405" s="11">
        <v>10</v>
      </c>
      <c r="J1405" s="11">
        <f>VLOOKUP(B1405,'[1]Jan''24 (3)'!$G$4:$T$2414,14,0)</f>
        <v>826.4</v>
      </c>
      <c r="K1405" s="11">
        <f t="shared" si="127"/>
        <v>816.4</v>
      </c>
      <c r="L1405" s="11" t="b">
        <f t="shared" si="128"/>
        <v>0</v>
      </c>
      <c r="M1405" s="11" t="b">
        <f t="shared" si="129"/>
        <v>0</v>
      </c>
      <c r="N1405" s="8">
        <v>45318</v>
      </c>
      <c r="O1405" s="8" t="s">
        <v>3873</v>
      </c>
      <c r="P1405" s="7"/>
      <c r="Q1405" s="7" t="b">
        <f t="shared" si="130"/>
        <v>1</v>
      </c>
      <c r="R1405" s="7"/>
      <c r="S1405" s="11">
        <f t="shared" si="131"/>
        <v>0</v>
      </c>
      <c r="T1405" s="9"/>
    </row>
    <row r="1406" spans="1:20" hidden="1" x14ac:dyDescent="0.25">
      <c r="A1406" s="7">
        <v>1404</v>
      </c>
      <c r="B1406" s="7" t="str">
        <f t="shared" si="126"/>
        <v>655376</v>
      </c>
      <c r="C1406" s="9">
        <v>655376</v>
      </c>
      <c r="D1406" s="9" t="s">
        <v>3149</v>
      </c>
      <c r="E1406" s="9" t="s">
        <v>3851</v>
      </c>
      <c r="F1406" s="55" t="s">
        <v>242</v>
      </c>
      <c r="G1406" s="46">
        <v>57.48</v>
      </c>
      <c r="H1406" s="11">
        <v>14</v>
      </c>
      <c r="I1406" s="11">
        <v>14</v>
      </c>
      <c r="J1406" s="11">
        <f>VLOOKUP(B1406,'[1]Jan''24 (3)'!$G$4:$T$2414,14,0)</f>
        <v>804.71999999999991</v>
      </c>
      <c r="K1406" s="11">
        <f t="shared" si="127"/>
        <v>790.71999999999991</v>
      </c>
      <c r="L1406" s="11" t="b">
        <f t="shared" si="128"/>
        <v>0</v>
      </c>
      <c r="M1406" s="11" t="b">
        <f t="shared" si="129"/>
        <v>0</v>
      </c>
      <c r="N1406" s="8">
        <v>45318</v>
      </c>
      <c r="O1406" s="8" t="s">
        <v>3873</v>
      </c>
      <c r="P1406" s="7"/>
      <c r="Q1406" s="7" t="b">
        <f t="shared" si="130"/>
        <v>1</v>
      </c>
      <c r="R1406" s="7"/>
      <c r="S1406" s="11">
        <f t="shared" si="131"/>
        <v>0</v>
      </c>
      <c r="T1406" s="9"/>
    </row>
    <row r="1407" spans="1:20" hidden="1" x14ac:dyDescent="0.25">
      <c r="A1407" s="7">
        <v>1405</v>
      </c>
      <c r="B1407" s="7" t="str">
        <f t="shared" si="126"/>
        <v>1B000928</v>
      </c>
      <c r="C1407" s="9" t="s">
        <v>1320</v>
      </c>
      <c r="D1407" s="9" t="s">
        <v>3150</v>
      </c>
      <c r="E1407" s="9" t="s">
        <v>3851</v>
      </c>
      <c r="F1407" s="55" t="s">
        <v>242</v>
      </c>
      <c r="G1407" s="46">
        <v>46.42</v>
      </c>
      <c r="H1407" s="11">
        <v>9</v>
      </c>
      <c r="I1407" s="11">
        <v>9</v>
      </c>
      <c r="J1407" s="11">
        <f>VLOOKUP(B1407,'[1]Jan''24 (3)'!$G$4:$T$2414,14,0)</f>
        <v>417.78000000000003</v>
      </c>
      <c r="K1407" s="11">
        <f t="shared" si="127"/>
        <v>408.78000000000003</v>
      </c>
      <c r="L1407" s="11" t="b">
        <f t="shared" si="128"/>
        <v>0</v>
      </c>
      <c r="M1407" s="11" t="b">
        <f t="shared" si="129"/>
        <v>0</v>
      </c>
      <c r="N1407" s="8">
        <v>45318</v>
      </c>
      <c r="O1407" s="8" t="s">
        <v>3873</v>
      </c>
      <c r="P1407" s="7"/>
      <c r="Q1407" s="7" t="b">
        <f t="shared" si="130"/>
        <v>1</v>
      </c>
      <c r="R1407" s="7"/>
      <c r="S1407" s="11">
        <f t="shared" si="131"/>
        <v>0</v>
      </c>
      <c r="T1407" s="9"/>
    </row>
    <row r="1408" spans="1:20" hidden="1" x14ac:dyDescent="0.25">
      <c r="A1408" s="7">
        <v>1406</v>
      </c>
      <c r="B1408" s="7" t="str">
        <f t="shared" si="126"/>
        <v>1B000975</v>
      </c>
      <c r="C1408" s="9" t="s">
        <v>1321</v>
      </c>
      <c r="D1408" s="9" t="s">
        <v>3151</v>
      </c>
      <c r="E1408" s="9" t="s">
        <v>3851</v>
      </c>
      <c r="F1408" s="7" t="s">
        <v>141</v>
      </c>
      <c r="G1408" s="46">
        <v>23.21</v>
      </c>
      <c r="H1408" s="11">
        <v>9</v>
      </c>
      <c r="I1408" s="11">
        <v>9</v>
      </c>
      <c r="J1408" s="11">
        <f>VLOOKUP(B1408,'[1]Jan''24 (3)'!$G$4:$T$2414,14,0)</f>
        <v>208.89000000000001</v>
      </c>
      <c r="K1408" s="11">
        <f t="shared" si="127"/>
        <v>199.89000000000001</v>
      </c>
      <c r="L1408" s="11" t="b">
        <f t="shared" si="128"/>
        <v>0</v>
      </c>
      <c r="M1408" s="11" t="b">
        <f t="shared" si="129"/>
        <v>0</v>
      </c>
      <c r="N1408" s="8">
        <v>45318</v>
      </c>
      <c r="O1408" s="8" t="s">
        <v>3873</v>
      </c>
      <c r="P1408" s="7"/>
      <c r="Q1408" s="7" t="b">
        <f t="shared" si="130"/>
        <v>1</v>
      </c>
      <c r="R1408" s="7"/>
      <c r="S1408" s="11">
        <f t="shared" si="131"/>
        <v>0</v>
      </c>
      <c r="T1408" s="9"/>
    </row>
    <row r="1409" spans="1:20" hidden="1" x14ac:dyDescent="0.25">
      <c r="A1409" s="7">
        <v>1407</v>
      </c>
      <c r="B1409" s="7" t="str">
        <f t="shared" si="126"/>
        <v>1B000927</v>
      </c>
      <c r="C1409" s="9" t="s">
        <v>1322</v>
      </c>
      <c r="D1409" s="9" t="s">
        <v>3152</v>
      </c>
      <c r="E1409" s="9" t="s">
        <v>3851</v>
      </c>
      <c r="F1409" s="55" t="s">
        <v>242</v>
      </c>
      <c r="G1409" s="46">
        <v>47.78</v>
      </c>
      <c r="H1409" s="11">
        <v>4</v>
      </c>
      <c r="I1409" s="11">
        <v>4</v>
      </c>
      <c r="J1409" s="11">
        <f>VLOOKUP(B1409,'[1]Jan''24 (3)'!$G$4:$T$2414,14,0)</f>
        <v>191.12</v>
      </c>
      <c r="K1409" s="11">
        <f t="shared" si="127"/>
        <v>187.12</v>
      </c>
      <c r="L1409" s="11" t="b">
        <f t="shared" si="128"/>
        <v>0</v>
      </c>
      <c r="M1409" s="11" t="b">
        <f t="shared" si="129"/>
        <v>0</v>
      </c>
      <c r="N1409" s="8">
        <v>45318</v>
      </c>
      <c r="O1409" s="8" t="s">
        <v>3873</v>
      </c>
      <c r="P1409" s="7"/>
      <c r="Q1409" s="7" t="b">
        <f t="shared" si="130"/>
        <v>1</v>
      </c>
      <c r="R1409" s="7"/>
      <c r="S1409" s="11">
        <f t="shared" si="131"/>
        <v>0</v>
      </c>
      <c r="T1409" s="9"/>
    </row>
    <row r="1410" spans="1:20" hidden="1" x14ac:dyDescent="0.25">
      <c r="A1410" s="7">
        <v>1408</v>
      </c>
      <c r="B1410" s="7" t="str">
        <f t="shared" si="126"/>
        <v>1D001210R</v>
      </c>
      <c r="C1410" s="9" t="s">
        <v>1323</v>
      </c>
      <c r="D1410" s="9" t="s">
        <v>3017</v>
      </c>
      <c r="E1410" s="9" t="s">
        <v>3851</v>
      </c>
      <c r="F1410" s="7" t="s">
        <v>141</v>
      </c>
      <c r="G1410" s="46">
        <v>180.31</v>
      </c>
      <c r="H1410" s="11">
        <v>1</v>
      </c>
      <c r="I1410" s="11">
        <v>1</v>
      </c>
      <c r="J1410" s="11">
        <f>VLOOKUP(B1410,'[1]Jan''24 (3)'!$G$4:$T$2414,14,0)</f>
        <v>180.31</v>
      </c>
      <c r="K1410" s="11">
        <f t="shared" si="127"/>
        <v>179.31</v>
      </c>
      <c r="L1410" s="11" t="b">
        <f t="shared" si="128"/>
        <v>0</v>
      </c>
      <c r="M1410" s="11" t="b">
        <f t="shared" si="129"/>
        <v>0</v>
      </c>
      <c r="N1410" s="8">
        <v>45310</v>
      </c>
      <c r="O1410" s="8" t="s">
        <v>3877</v>
      </c>
      <c r="P1410" s="7"/>
      <c r="Q1410" s="7" t="b">
        <f t="shared" si="130"/>
        <v>1</v>
      </c>
      <c r="R1410" s="7"/>
      <c r="S1410" s="11">
        <f t="shared" si="131"/>
        <v>0</v>
      </c>
      <c r="T1410" s="9"/>
    </row>
    <row r="1411" spans="1:20" hidden="1" x14ac:dyDescent="0.25">
      <c r="A1411" s="7">
        <v>1409</v>
      </c>
      <c r="B1411" s="7" t="str">
        <f t="shared" si="126"/>
        <v>VN1B000789</v>
      </c>
      <c r="C1411" s="9" t="s">
        <v>1324</v>
      </c>
      <c r="D1411" s="9" t="s">
        <v>3153</v>
      </c>
      <c r="E1411" s="9" t="s">
        <v>3851</v>
      </c>
      <c r="F1411" s="7" t="s">
        <v>141</v>
      </c>
      <c r="G1411" s="46">
        <v>92.19</v>
      </c>
      <c r="H1411" s="11">
        <v>9</v>
      </c>
      <c r="I1411" s="53">
        <f>9+1</f>
        <v>10</v>
      </c>
      <c r="J1411" s="11">
        <f>VLOOKUP(B1411,'[1]Jan''24 (3)'!$G$4:$T$2414,14,0)</f>
        <v>921.9</v>
      </c>
      <c r="K1411" s="11">
        <f t="shared" si="127"/>
        <v>911.9</v>
      </c>
      <c r="L1411" s="11" t="b">
        <f t="shared" si="128"/>
        <v>0</v>
      </c>
      <c r="M1411" s="11" t="b">
        <f t="shared" si="129"/>
        <v>0</v>
      </c>
      <c r="N1411" s="8">
        <v>45318</v>
      </c>
      <c r="O1411" s="8" t="s">
        <v>3873</v>
      </c>
      <c r="P1411" s="7"/>
      <c r="Q1411" s="7" t="b">
        <f t="shared" si="130"/>
        <v>0</v>
      </c>
      <c r="R1411" s="7"/>
      <c r="S1411" s="11">
        <f t="shared" si="131"/>
        <v>-1</v>
      </c>
      <c r="T1411" s="9"/>
    </row>
    <row r="1412" spans="1:20" hidden="1" x14ac:dyDescent="0.25">
      <c r="A1412" s="7">
        <v>1410</v>
      </c>
      <c r="B1412" s="7" t="str">
        <f t="shared" ref="B1412:B1475" si="132">TRIM(C1412)</f>
        <v>657083</v>
      </c>
      <c r="C1412" s="9">
        <v>657083</v>
      </c>
      <c r="D1412" s="9" t="s">
        <v>3154</v>
      </c>
      <c r="E1412" s="9" t="s">
        <v>3851</v>
      </c>
      <c r="F1412" s="7" t="s">
        <v>141</v>
      </c>
      <c r="G1412" s="46">
        <v>51.74</v>
      </c>
      <c r="H1412" s="11">
        <v>8</v>
      </c>
      <c r="I1412" s="11">
        <v>8</v>
      </c>
      <c r="J1412" s="11">
        <f>VLOOKUP(B1412,'[1]Jan''24 (3)'!$G$4:$T$2414,14,0)</f>
        <v>413.92</v>
      </c>
      <c r="K1412" s="11">
        <f t="shared" ref="K1412:K1475" si="133">J1412-I1412</f>
        <v>405.92</v>
      </c>
      <c r="L1412" s="11" t="b">
        <f t="shared" ref="L1412:L1475" si="134">J1412=I1412</f>
        <v>0</v>
      </c>
      <c r="M1412" s="11" t="b">
        <f t="shared" ref="M1412:M1475" si="135">I1412=L1412</f>
        <v>0</v>
      </c>
      <c r="N1412" s="8">
        <v>45318</v>
      </c>
      <c r="O1412" s="8" t="s">
        <v>3873</v>
      </c>
      <c r="P1412" s="7"/>
      <c r="Q1412" s="7" t="b">
        <f t="shared" ref="Q1412:Q1475" si="136">H1412=I1412</f>
        <v>1</v>
      </c>
      <c r="R1412" s="7"/>
      <c r="S1412" s="11">
        <f t="shared" ref="S1412:S1475" si="137">H1412-I1412</f>
        <v>0</v>
      </c>
      <c r="T1412" s="9"/>
    </row>
    <row r="1413" spans="1:20" hidden="1" x14ac:dyDescent="0.25">
      <c r="A1413" s="7">
        <v>1411</v>
      </c>
      <c r="B1413" s="7" t="str">
        <f t="shared" si="132"/>
        <v>602920M</v>
      </c>
      <c r="C1413" s="9" t="s">
        <v>1325</v>
      </c>
      <c r="D1413" s="9" t="s">
        <v>3155</v>
      </c>
      <c r="E1413" s="9" t="s">
        <v>3851</v>
      </c>
      <c r="F1413" s="7" t="s">
        <v>141</v>
      </c>
      <c r="G1413" s="46">
        <v>13.65</v>
      </c>
      <c r="H1413" s="11">
        <v>9</v>
      </c>
      <c r="I1413" s="51">
        <v>8</v>
      </c>
      <c r="J1413" s="11">
        <f>VLOOKUP(B1413,'[1]Jan''24 (3)'!$G$4:$T$2414,14,0)</f>
        <v>109.2</v>
      </c>
      <c r="K1413" s="11">
        <f t="shared" si="133"/>
        <v>101.2</v>
      </c>
      <c r="L1413" s="11" t="b">
        <f t="shared" si="134"/>
        <v>0</v>
      </c>
      <c r="M1413" s="11" t="b">
        <f t="shared" si="135"/>
        <v>0</v>
      </c>
      <c r="N1413" s="8">
        <v>45318</v>
      </c>
      <c r="O1413" s="8" t="s">
        <v>3877</v>
      </c>
      <c r="P1413" s="7"/>
      <c r="Q1413" s="7" t="b">
        <f t="shared" si="136"/>
        <v>0</v>
      </c>
      <c r="R1413" s="7"/>
      <c r="S1413" s="11">
        <f t="shared" si="137"/>
        <v>1</v>
      </c>
      <c r="T1413" s="9"/>
    </row>
    <row r="1414" spans="1:20" hidden="1" x14ac:dyDescent="0.25">
      <c r="A1414" s="7">
        <v>1412</v>
      </c>
      <c r="B1414" s="7" t="str">
        <f t="shared" si="132"/>
        <v>67394900AI</v>
      </c>
      <c r="C1414" s="9" t="s">
        <v>1326</v>
      </c>
      <c r="D1414" s="9" t="s">
        <v>3156</v>
      </c>
      <c r="E1414" s="9" t="s">
        <v>3851</v>
      </c>
      <c r="F1414" s="7" t="s">
        <v>141</v>
      </c>
      <c r="G1414" s="46">
        <v>74.73</v>
      </c>
      <c r="H1414" s="11">
        <v>2</v>
      </c>
      <c r="I1414" s="11">
        <v>2</v>
      </c>
      <c r="J1414" s="11">
        <f>VLOOKUP(B1414,'[1]Jan''24 (3)'!$G$4:$T$2414,14,0)</f>
        <v>149.46</v>
      </c>
      <c r="K1414" s="11">
        <f t="shared" si="133"/>
        <v>147.46</v>
      </c>
      <c r="L1414" s="11" t="b">
        <f t="shared" si="134"/>
        <v>0</v>
      </c>
      <c r="M1414" s="11" t="b">
        <f t="shared" si="135"/>
        <v>0</v>
      </c>
      <c r="N1414" s="8">
        <v>45318</v>
      </c>
      <c r="O1414" s="8" t="s">
        <v>3873</v>
      </c>
      <c r="P1414" s="7"/>
      <c r="Q1414" s="7" t="b">
        <f t="shared" si="136"/>
        <v>1</v>
      </c>
      <c r="R1414" s="7"/>
      <c r="S1414" s="11">
        <f t="shared" si="137"/>
        <v>0</v>
      </c>
      <c r="T1414" s="9"/>
    </row>
    <row r="1415" spans="1:20" hidden="1" x14ac:dyDescent="0.25">
      <c r="A1415" s="7">
        <v>1413</v>
      </c>
      <c r="B1415" s="7" t="str">
        <f t="shared" si="132"/>
        <v>67394900BM</v>
      </c>
      <c r="C1415" s="9" t="s">
        <v>1327</v>
      </c>
      <c r="D1415" s="9" t="s">
        <v>3156</v>
      </c>
      <c r="E1415" s="9" t="s">
        <v>3851</v>
      </c>
      <c r="F1415" s="7" t="s">
        <v>141</v>
      </c>
      <c r="G1415" s="46">
        <v>89.82</v>
      </c>
      <c r="H1415" s="11">
        <v>2</v>
      </c>
      <c r="I1415" s="11">
        <v>2</v>
      </c>
      <c r="J1415" s="11">
        <f>VLOOKUP(B1415,'[1]Jan''24 (3)'!$G$4:$T$2414,14,0)</f>
        <v>179.64</v>
      </c>
      <c r="K1415" s="11">
        <f t="shared" si="133"/>
        <v>177.64</v>
      </c>
      <c r="L1415" s="11" t="b">
        <f t="shared" si="134"/>
        <v>0</v>
      </c>
      <c r="M1415" s="11" t="b">
        <f t="shared" si="135"/>
        <v>0</v>
      </c>
      <c r="N1415" s="8">
        <v>45318</v>
      </c>
      <c r="O1415" s="8" t="s">
        <v>3873</v>
      </c>
      <c r="P1415" s="7"/>
      <c r="Q1415" s="7" t="b">
        <f t="shared" si="136"/>
        <v>1</v>
      </c>
      <c r="R1415" s="7"/>
      <c r="S1415" s="11">
        <f t="shared" si="137"/>
        <v>0</v>
      </c>
      <c r="T1415" s="9"/>
    </row>
    <row r="1416" spans="1:20" hidden="1" x14ac:dyDescent="0.25">
      <c r="A1416" s="7">
        <v>1414</v>
      </c>
      <c r="B1416" s="7" t="str">
        <f t="shared" si="132"/>
        <v>67394900EP</v>
      </c>
      <c r="C1416" s="9" t="s">
        <v>1328</v>
      </c>
      <c r="D1416" s="9" t="s">
        <v>3156</v>
      </c>
      <c r="E1416" s="9" t="s">
        <v>3851</v>
      </c>
      <c r="F1416" s="7" t="s">
        <v>141</v>
      </c>
      <c r="G1416" s="46">
        <v>86.23</v>
      </c>
      <c r="H1416" s="11">
        <v>2</v>
      </c>
      <c r="I1416" s="11">
        <v>2</v>
      </c>
      <c r="J1416" s="11">
        <f>VLOOKUP(B1416,'[1]Jan''24 (3)'!$G$4:$T$2414,14,0)</f>
        <v>172.46</v>
      </c>
      <c r="K1416" s="11">
        <f t="shared" si="133"/>
        <v>170.46</v>
      </c>
      <c r="L1416" s="11" t="b">
        <f t="shared" si="134"/>
        <v>0</v>
      </c>
      <c r="M1416" s="11" t="b">
        <f t="shared" si="135"/>
        <v>0</v>
      </c>
      <c r="N1416" s="8">
        <v>45318</v>
      </c>
      <c r="O1416" s="8" t="s">
        <v>3873</v>
      </c>
      <c r="P1416" s="7"/>
      <c r="Q1416" s="7" t="b">
        <f t="shared" si="136"/>
        <v>1</v>
      </c>
      <c r="R1416" s="7"/>
      <c r="S1416" s="11">
        <f t="shared" si="137"/>
        <v>0</v>
      </c>
      <c r="T1416" s="9"/>
    </row>
    <row r="1417" spans="1:20" hidden="1" x14ac:dyDescent="0.25">
      <c r="A1417" s="7">
        <v>1415</v>
      </c>
      <c r="B1417" s="7" t="str">
        <f t="shared" si="132"/>
        <v>1B000811</v>
      </c>
      <c r="C1417" s="9" t="s">
        <v>1329</v>
      </c>
      <c r="D1417" s="9" t="s">
        <v>3157</v>
      </c>
      <c r="E1417" s="9" t="s">
        <v>3851</v>
      </c>
      <c r="F1417" s="55" t="s">
        <v>242</v>
      </c>
      <c r="G1417" s="46">
        <v>64.67</v>
      </c>
      <c r="H1417" s="11">
        <v>12</v>
      </c>
      <c r="I1417" s="11">
        <v>12</v>
      </c>
      <c r="J1417" s="11">
        <f>VLOOKUP(B1417,'[1]Jan''24 (3)'!$G$4:$T$2414,14,0)</f>
        <v>776.04</v>
      </c>
      <c r="K1417" s="11">
        <f t="shared" si="133"/>
        <v>764.04</v>
      </c>
      <c r="L1417" s="11" t="b">
        <f t="shared" si="134"/>
        <v>0</v>
      </c>
      <c r="M1417" s="11" t="b">
        <f t="shared" si="135"/>
        <v>0</v>
      </c>
      <c r="N1417" s="8">
        <v>45318</v>
      </c>
      <c r="O1417" s="8" t="s">
        <v>3873</v>
      </c>
      <c r="P1417" s="7"/>
      <c r="Q1417" s="7" t="b">
        <f t="shared" si="136"/>
        <v>1</v>
      </c>
      <c r="R1417" s="7"/>
      <c r="S1417" s="11">
        <f t="shared" si="137"/>
        <v>0</v>
      </c>
      <c r="T1417" s="9"/>
    </row>
    <row r="1418" spans="1:20" hidden="1" x14ac:dyDescent="0.25">
      <c r="A1418" s="7">
        <v>1416</v>
      </c>
      <c r="B1418" s="7" t="str">
        <f t="shared" si="132"/>
        <v>VN1B000815</v>
      </c>
      <c r="C1418" s="9" t="s">
        <v>1330</v>
      </c>
      <c r="D1418" s="9" t="s">
        <v>3154</v>
      </c>
      <c r="E1418" s="9" t="s">
        <v>3851</v>
      </c>
      <c r="F1418" s="7" t="s">
        <v>141</v>
      </c>
      <c r="G1418" s="46">
        <v>59.39</v>
      </c>
      <c r="H1418" s="11">
        <v>10</v>
      </c>
      <c r="I1418" s="11">
        <v>10</v>
      </c>
      <c r="J1418" s="11">
        <f>VLOOKUP(B1418,'[1]Jan''24 (3)'!$G$4:$T$2414,14,0)</f>
        <v>593.9</v>
      </c>
      <c r="K1418" s="11">
        <f t="shared" si="133"/>
        <v>583.9</v>
      </c>
      <c r="L1418" s="11" t="b">
        <f t="shared" si="134"/>
        <v>0</v>
      </c>
      <c r="M1418" s="11" t="b">
        <f t="shared" si="135"/>
        <v>0</v>
      </c>
      <c r="N1418" s="8">
        <v>45318</v>
      </c>
      <c r="O1418" s="8" t="s">
        <v>3873</v>
      </c>
      <c r="P1418" s="7"/>
      <c r="Q1418" s="7" t="b">
        <f t="shared" si="136"/>
        <v>1</v>
      </c>
      <c r="R1418" s="7"/>
      <c r="S1418" s="11">
        <f t="shared" si="137"/>
        <v>0</v>
      </c>
      <c r="T1418" s="9"/>
    </row>
    <row r="1419" spans="1:20" hidden="1" x14ac:dyDescent="0.25">
      <c r="A1419" s="7">
        <v>1417</v>
      </c>
      <c r="B1419" s="7" t="str">
        <f t="shared" si="132"/>
        <v>1B0000160XN2</v>
      </c>
      <c r="C1419" s="9" t="s">
        <v>1331</v>
      </c>
      <c r="D1419" s="9" t="s">
        <v>3156</v>
      </c>
      <c r="E1419" s="9" t="s">
        <v>3851</v>
      </c>
      <c r="F1419" s="7" t="s">
        <v>141</v>
      </c>
      <c r="G1419" s="46">
        <v>86.23</v>
      </c>
      <c r="H1419" s="11">
        <v>3</v>
      </c>
      <c r="I1419" s="11">
        <v>3</v>
      </c>
      <c r="J1419" s="11">
        <f>VLOOKUP(B1419,'[1]Jan''24 (3)'!$G$4:$T$2414,14,0)</f>
        <v>258.69</v>
      </c>
      <c r="K1419" s="11">
        <f t="shared" si="133"/>
        <v>255.69</v>
      </c>
      <c r="L1419" s="11" t="b">
        <f t="shared" si="134"/>
        <v>0</v>
      </c>
      <c r="M1419" s="11" t="b">
        <f t="shared" si="135"/>
        <v>0</v>
      </c>
      <c r="N1419" s="8">
        <v>45318</v>
      </c>
      <c r="O1419" s="8" t="s">
        <v>3873</v>
      </c>
      <c r="P1419" s="7"/>
      <c r="Q1419" s="7" t="b">
        <f t="shared" si="136"/>
        <v>1</v>
      </c>
      <c r="R1419" s="7"/>
      <c r="S1419" s="11">
        <f t="shared" si="137"/>
        <v>0</v>
      </c>
      <c r="T1419" s="9"/>
    </row>
    <row r="1420" spans="1:20" hidden="1" x14ac:dyDescent="0.25">
      <c r="A1420" s="7">
        <v>1418</v>
      </c>
      <c r="B1420" s="7" t="str">
        <f t="shared" si="132"/>
        <v>1B00001600DE</v>
      </c>
      <c r="C1420" s="9" t="s">
        <v>1332</v>
      </c>
      <c r="D1420" s="9" t="s">
        <v>3156</v>
      </c>
      <c r="E1420" s="9" t="s">
        <v>3851</v>
      </c>
      <c r="F1420" s="7" t="s">
        <v>141</v>
      </c>
      <c r="G1420" s="46">
        <v>86.23</v>
      </c>
      <c r="H1420" s="11">
        <v>1</v>
      </c>
      <c r="I1420" s="11">
        <v>1</v>
      </c>
      <c r="J1420" s="11">
        <f>VLOOKUP(B1420,'[1]Jan''24 (3)'!$G$4:$T$2414,14,0)</f>
        <v>86.23</v>
      </c>
      <c r="K1420" s="11">
        <f t="shared" si="133"/>
        <v>85.23</v>
      </c>
      <c r="L1420" s="11" t="b">
        <f t="shared" si="134"/>
        <v>0</v>
      </c>
      <c r="M1420" s="11" t="b">
        <f t="shared" si="135"/>
        <v>0</v>
      </c>
      <c r="N1420" s="8">
        <v>45318</v>
      </c>
      <c r="O1420" s="8" t="s">
        <v>3873</v>
      </c>
      <c r="P1420" s="7"/>
      <c r="Q1420" s="7" t="b">
        <f t="shared" si="136"/>
        <v>1</v>
      </c>
      <c r="R1420" s="7"/>
      <c r="S1420" s="11">
        <f t="shared" si="137"/>
        <v>0</v>
      </c>
      <c r="T1420" s="9"/>
    </row>
    <row r="1421" spans="1:20" hidden="1" x14ac:dyDescent="0.25">
      <c r="A1421" s="7">
        <v>1419</v>
      </c>
      <c r="B1421" s="7" t="str">
        <f t="shared" si="132"/>
        <v>1B0000160M4</v>
      </c>
      <c r="C1421" s="9" t="s">
        <v>1333</v>
      </c>
      <c r="D1421" s="9" t="s">
        <v>3156</v>
      </c>
      <c r="E1421" s="9" t="s">
        <v>3851</v>
      </c>
      <c r="F1421" s="7" t="s">
        <v>141</v>
      </c>
      <c r="G1421" s="46">
        <v>86.23</v>
      </c>
      <c r="H1421" s="11">
        <v>2</v>
      </c>
      <c r="I1421" s="11">
        <v>2</v>
      </c>
      <c r="J1421" s="11">
        <f>VLOOKUP(B1421,'[1]Jan''24 (3)'!$G$4:$T$2414,14,0)</f>
        <v>172.46</v>
      </c>
      <c r="K1421" s="11">
        <f t="shared" si="133"/>
        <v>170.46</v>
      </c>
      <c r="L1421" s="11" t="b">
        <f t="shared" si="134"/>
        <v>0</v>
      </c>
      <c r="M1421" s="11" t="b">
        <f t="shared" si="135"/>
        <v>0</v>
      </c>
      <c r="N1421" s="8">
        <v>45318</v>
      </c>
      <c r="O1421" s="8" t="s">
        <v>3873</v>
      </c>
      <c r="P1421" s="7"/>
      <c r="Q1421" s="7" t="b">
        <f t="shared" si="136"/>
        <v>1</v>
      </c>
      <c r="R1421" s="7"/>
      <c r="S1421" s="11">
        <f t="shared" si="137"/>
        <v>0</v>
      </c>
      <c r="T1421" s="9"/>
    </row>
    <row r="1422" spans="1:20" hidden="1" x14ac:dyDescent="0.25">
      <c r="A1422" s="7">
        <v>1420</v>
      </c>
      <c r="B1422" s="7" t="str">
        <f t="shared" si="132"/>
        <v>1B00001600M4</v>
      </c>
      <c r="C1422" s="9" t="s">
        <v>1334</v>
      </c>
      <c r="D1422" s="9" t="s">
        <v>3156</v>
      </c>
      <c r="E1422" s="9" t="s">
        <v>3851</v>
      </c>
      <c r="F1422" s="7" t="s">
        <v>141</v>
      </c>
      <c r="G1422" s="46">
        <v>86.23</v>
      </c>
      <c r="H1422" s="11">
        <v>1</v>
      </c>
      <c r="I1422" s="11">
        <v>1</v>
      </c>
      <c r="J1422" s="11">
        <f>VLOOKUP(B1422,'[1]Jan''24 (3)'!$G$4:$T$2414,14,0)</f>
        <v>86.23</v>
      </c>
      <c r="K1422" s="11">
        <f t="shared" si="133"/>
        <v>85.23</v>
      </c>
      <c r="L1422" s="11" t="b">
        <f t="shared" si="134"/>
        <v>0</v>
      </c>
      <c r="M1422" s="11" t="b">
        <f t="shared" si="135"/>
        <v>0</v>
      </c>
      <c r="N1422" s="8">
        <v>45318</v>
      </c>
      <c r="O1422" s="8" t="s">
        <v>3873</v>
      </c>
      <c r="P1422" s="7"/>
      <c r="Q1422" s="7" t="b">
        <f t="shared" si="136"/>
        <v>1</v>
      </c>
      <c r="R1422" s="7"/>
      <c r="S1422" s="11">
        <f t="shared" si="137"/>
        <v>0</v>
      </c>
      <c r="T1422" s="9"/>
    </row>
    <row r="1423" spans="1:20" hidden="1" x14ac:dyDescent="0.25">
      <c r="A1423" s="7">
        <v>1421</v>
      </c>
      <c r="B1423" s="7" t="str">
        <f t="shared" si="132"/>
        <v>5A000412000R7</v>
      </c>
      <c r="C1423" s="9" t="s">
        <v>1335</v>
      </c>
      <c r="D1423" s="9" t="s">
        <v>3158</v>
      </c>
      <c r="E1423" s="9" t="s">
        <v>3851</v>
      </c>
      <c r="F1423" s="7" t="s">
        <v>141</v>
      </c>
      <c r="G1423" s="46">
        <v>29.545454545454547</v>
      </c>
      <c r="H1423" s="11">
        <v>2</v>
      </c>
      <c r="I1423" s="11">
        <v>2</v>
      </c>
      <c r="J1423" s="11">
        <f>VLOOKUP(B1423,'[1]Jan''24 (3)'!$G$4:$T$2414,14,0)</f>
        <v>59.090909090909093</v>
      </c>
      <c r="K1423" s="11">
        <f t="shared" si="133"/>
        <v>57.090909090909093</v>
      </c>
      <c r="L1423" s="11" t="b">
        <f t="shared" si="134"/>
        <v>0</v>
      </c>
      <c r="M1423" s="11" t="b">
        <f t="shared" si="135"/>
        <v>0</v>
      </c>
      <c r="N1423" s="8">
        <v>45318</v>
      </c>
      <c r="O1423" s="8" t="s">
        <v>3873</v>
      </c>
      <c r="P1423" s="7"/>
      <c r="Q1423" s="7" t="b">
        <f t="shared" si="136"/>
        <v>1</v>
      </c>
      <c r="R1423" s="7"/>
      <c r="S1423" s="11">
        <f t="shared" si="137"/>
        <v>0</v>
      </c>
      <c r="T1423" s="9"/>
    </row>
    <row r="1424" spans="1:20" hidden="1" x14ac:dyDescent="0.25">
      <c r="A1424" s="7">
        <v>1422</v>
      </c>
      <c r="B1424" s="7" t="str">
        <f t="shared" si="132"/>
        <v>675052000C</v>
      </c>
      <c r="C1424" s="9" t="s">
        <v>1336</v>
      </c>
      <c r="D1424" s="9" t="s">
        <v>3159</v>
      </c>
      <c r="E1424" s="9" t="s">
        <v>3851</v>
      </c>
      <c r="F1424" s="7" t="s">
        <v>141</v>
      </c>
      <c r="G1424" s="46">
        <v>0.95454545454545459</v>
      </c>
      <c r="H1424" s="11">
        <v>5</v>
      </c>
      <c r="I1424" s="11">
        <v>5</v>
      </c>
      <c r="J1424" s="11">
        <f>VLOOKUP(B1424,'[1]Jan''24 (3)'!$G$4:$T$2414,14,0)</f>
        <v>4.7727272727272734</v>
      </c>
      <c r="K1424" s="11">
        <f t="shared" si="133"/>
        <v>-0.22727272727272663</v>
      </c>
      <c r="L1424" s="11" t="b">
        <f t="shared" si="134"/>
        <v>0</v>
      </c>
      <c r="M1424" s="11" t="b">
        <f t="shared" si="135"/>
        <v>0</v>
      </c>
      <c r="N1424" s="8">
        <v>45318</v>
      </c>
      <c r="O1424" s="8" t="s">
        <v>3873</v>
      </c>
      <c r="P1424" s="7"/>
      <c r="Q1424" s="7" t="b">
        <f t="shared" si="136"/>
        <v>1</v>
      </c>
      <c r="R1424" s="7"/>
      <c r="S1424" s="11">
        <f t="shared" si="137"/>
        <v>0</v>
      </c>
      <c r="T1424" s="9"/>
    </row>
    <row r="1425" spans="1:20" hidden="1" x14ac:dyDescent="0.25">
      <c r="A1425" s="7">
        <v>1423</v>
      </c>
      <c r="B1425" s="7" t="str">
        <f t="shared" si="132"/>
        <v>67364700HM</v>
      </c>
      <c r="C1425" s="9" t="s">
        <v>1337</v>
      </c>
      <c r="D1425" s="9" t="s">
        <v>3160</v>
      </c>
      <c r="E1425" s="9" t="s">
        <v>3851</v>
      </c>
      <c r="F1425" s="7" t="s">
        <v>141</v>
      </c>
      <c r="G1425" s="46">
        <v>32</v>
      </c>
      <c r="H1425" s="11">
        <v>2</v>
      </c>
      <c r="I1425" s="11">
        <v>2</v>
      </c>
      <c r="J1425" s="11">
        <f>VLOOKUP(B1425,'[1]Jan''24 (3)'!$G$4:$T$2414,14,0)</f>
        <v>64</v>
      </c>
      <c r="K1425" s="11">
        <f t="shared" si="133"/>
        <v>62</v>
      </c>
      <c r="L1425" s="11" t="b">
        <f t="shared" si="134"/>
        <v>0</v>
      </c>
      <c r="M1425" s="11" t="b">
        <f t="shared" si="135"/>
        <v>0</v>
      </c>
      <c r="N1425" s="8">
        <v>45318</v>
      </c>
      <c r="O1425" s="8" t="s">
        <v>3873</v>
      </c>
      <c r="P1425" s="7"/>
      <c r="Q1425" s="7" t="b">
        <f t="shared" si="136"/>
        <v>1</v>
      </c>
      <c r="R1425" s="7"/>
      <c r="S1425" s="11">
        <f t="shared" si="137"/>
        <v>0</v>
      </c>
      <c r="T1425" s="9"/>
    </row>
    <row r="1426" spans="1:20" hidden="1" x14ac:dyDescent="0.25">
      <c r="A1426" s="7">
        <v>1424</v>
      </c>
      <c r="B1426" s="7" t="str">
        <f t="shared" si="132"/>
        <v>5A000412000HM</v>
      </c>
      <c r="C1426" s="9" t="s">
        <v>1338</v>
      </c>
      <c r="D1426" s="9" t="s">
        <v>3158</v>
      </c>
      <c r="E1426" s="9" t="s">
        <v>3851</v>
      </c>
      <c r="F1426" s="7" t="s">
        <v>141</v>
      </c>
      <c r="G1426" s="46">
        <v>29.545454545454547</v>
      </c>
      <c r="H1426" s="11">
        <v>2</v>
      </c>
      <c r="I1426" s="11">
        <v>2</v>
      </c>
      <c r="J1426" s="11">
        <f>VLOOKUP(B1426,'[1]Jan''24 (3)'!$G$4:$T$2414,14,0)</f>
        <v>59.090909090909093</v>
      </c>
      <c r="K1426" s="11">
        <f t="shared" si="133"/>
        <v>57.090909090909093</v>
      </c>
      <c r="L1426" s="11" t="b">
        <f t="shared" si="134"/>
        <v>0</v>
      </c>
      <c r="M1426" s="11" t="b">
        <f t="shared" si="135"/>
        <v>0</v>
      </c>
      <c r="N1426" s="8">
        <v>45318</v>
      </c>
      <c r="O1426" s="8" t="s">
        <v>3873</v>
      </c>
      <c r="P1426" s="7"/>
      <c r="Q1426" s="7" t="b">
        <f t="shared" si="136"/>
        <v>1</v>
      </c>
      <c r="R1426" s="7"/>
      <c r="S1426" s="11">
        <f t="shared" si="137"/>
        <v>0</v>
      </c>
      <c r="T1426" s="9"/>
    </row>
    <row r="1427" spans="1:20" hidden="1" x14ac:dyDescent="0.25">
      <c r="A1427" s="7">
        <v>1425</v>
      </c>
      <c r="B1427" s="7" t="str">
        <f t="shared" si="132"/>
        <v>1A006324</v>
      </c>
      <c r="C1427" s="9" t="s">
        <v>1339</v>
      </c>
      <c r="D1427" s="9" t="s">
        <v>3161</v>
      </c>
      <c r="E1427" s="9" t="s">
        <v>3851</v>
      </c>
      <c r="F1427" s="7" t="s">
        <v>141</v>
      </c>
      <c r="G1427" s="46">
        <v>53.090909090909093</v>
      </c>
      <c r="H1427" s="11">
        <v>3</v>
      </c>
      <c r="I1427" s="11">
        <f>2+1</f>
        <v>3</v>
      </c>
      <c r="J1427" s="11">
        <f>VLOOKUP(B1427,'[1]Jan''24 (3)'!$G$4:$T$2414,14,0)</f>
        <v>159.27272727272728</v>
      </c>
      <c r="K1427" s="11">
        <f t="shared" si="133"/>
        <v>156.27272727272728</v>
      </c>
      <c r="L1427" s="11" t="b">
        <f t="shared" si="134"/>
        <v>0</v>
      </c>
      <c r="M1427" s="11" t="b">
        <f t="shared" si="135"/>
        <v>0</v>
      </c>
      <c r="N1427" s="8">
        <v>45318</v>
      </c>
      <c r="O1427" s="8" t="s">
        <v>3873</v>
      </c>
      <c r="P1427" s="7"/>
      <c r="Q1427" s="7" t="b">
        <f t="shared" si="136"/>
        <v>1</v>
      </c>
      <c r="R1427" s="7"/>
      <c r="S1427" s="11">
        <f t="shared" si="137"/>
        <v>0</v>
      </c>
      <c r="T1427" s="9"/>
    </row>
    <row r="1428" spans="1:20" hidden="1" x14ac:dyDescent="0.25">
      <c r="A1428" s="7">
        <v>1426</v>
      </c>
      <c r="B1428" s="7" t="str">
        <f t="shared" si="132"/>
        <v>67364700ND</v>
      </c>
      <c r="C1428" s="9" t="s">
        <v>1340</v>
      </c>
      <c r="D1428" s="9" t="s">
        <v>3160</v>
      </c>
      <c r="E1428" s="9" t="s">
        <v>3851</v>
      </c>
      <c r="F1428" s="7" t="s">
        <v>141</v>
      </c>
      <c r="G1428" s="46">
        <v>32</v>
      </c>
      <c r="H1428" s="11">
        <v>2</v>
      </c>
      <c r="I1428" s="11">
        <v>2</v>
      </c>
      <c r="J1428" s="11">
        <f>VLOOKUP(B1428,'[1]Jan''24 (3)'!$G$4:$T$2414,14,0)</f>
        <v>64</v>
      </c>
      <c r="K1428" s="11">
        <f t="shared" si="133"/>
        <v>62</v>
      </c>
      <c r="L1428" s="11" t="b">
        <f t="shared" si="134"/>
        <v>0</v>
      </c>
      <c r="M1428" s="11" t="b">
        <f t="shared" si="135"/>
        <v>0</v>
      </c>
      <c r="N1428" s="8">
        <v>45318</v>
      </c>
      <c r="O1428" s="8" t="s">
        <v>3873</v>
      </c>
      <c r="P1428" s="7"/>
      <c r="Q1428" s="7" t="b">
        <f t="shared" si="136"/>
        <v>1</v>
      </c>
      <c r="R1428" s="7"/>
      <c r="S1428" s="11">
        <f t="shared" si="137"/>
        <v>0</v>
      </c>
      <c r="T1428" s="9"/>
    </row>
    <row r="1429" spans="1:20" hidden="1" x14ac:dyDescent="0.25">
      <c r="A1429" s="7">
        <v>1427</v>
      </c>
      <c r="B1429" s="7" t="str">
        <f t="shared" si="132"/>
        <v>5A000412000ND</v>
      </c>
      <c r="C1429" s="9" t="s">
        <v>1341</v>
      </c>
      <c r="D1429" s="9" t="s">
        <v>3158</v>
      </c>
      <c r="E1429" s="9" t="s">
        <v>3851</v>
      </c>
      <c r="F1429" s="7" t="s">
        <v>141</v>
      </c>
      <c r="G1429" s="46">
        <v>29.545454545454547</v>
      </c>
      <c r="H1429" s="11">
        <v>2</v>
      </c>
      <c r="I1429" s="11">
        <v>2</v>
      </c>
      <c r="J1429" s="11">
        <f>VLOOKUP(B1429,'[1]Jan''24 (3)'!$G$4:$T$2414,14,0)</f>
        <v>59.090909090909093</v>
      </c>
      <c r="K1429" s="11">
        <f t="shared" si="133"/>
        <v>57.090909090909093</v>
      </c>
      <c r="L1429" s="11" t="b">
        <f t="shared" si="134"/>
        <v>0</v>
      </c>
      <c r="M1429" s="11" t="b">
        <f t="shared" si="135"/>
        <v>0</v>
      </c>
      <c r="N1429" s="8">
        <v>45318</v>
      </c>
      <c r="O1429" s="8" t="s">
        <v>3877</v>
      </c>
      <c r="P1429" s="7"/>
      <c r="Q1429" s="7" t="b">
        <f t="shared" si="136"/>
        <v>1</v>
      </c>
      <c r="R1429" s="7"/>
      <c r="S1429" s="11">
        <f t="shared" si="137"/>
        <v>0</v>
      </c>
      <c r="T1429" s="9"/>
    </row>
    <row r="1430" spans="1:20" hidden="1" x14ac:dyDescent="0.25">
      <c r="A1430" s="7">
        <v>1428</v>
      </c>
      <c r="B1430" s="7" t="str">
        <f t="shared" si="132"/>
        <v>37514</v>
      </c>
      <c r="C1430" s="9">
        <v>37514</v>
      </c>
      <c r="D1430" s="9" t="s">
        <v>3162</v>
      </c>
      <c r="E1430" s="9" t="s">
        <v>3851</v>
      </c>
      <c r="F1430" s="7" t="s">
        <v>141</v>
      </c>
      <c r="G1430" s="46">
        <v>0.28999999999999998</v>
      </c>
      <c r="H1430" s="11">
        <v>9</v>
      </c>
      <c r="I1430" s="11">
        <v>9</v>
      </c>
      <c r="J1430" s="11">
        <f>VLOOKUP(B1430,'[1]Jan''24 (3)'!$G$4:$T$2414,14,0)</f>
        <v>2.61</v>
      </c>
      <c r="K1430" s="11">
        <f t="shared" si="133"/>
        <v>-6.3900000000000006</v>
      </c>
      <c r="L1430" s="11" t="b">
        <f t="shared" si="134"/>
        <v>0</v>
      </c>
      <c r="M1430" s="11" t="b">
        <f t="shared" si="135"/>
        <v>0</v>
      </c>
      <c r="N1430" s="8">
        <v>45318</v>
      </c>
      <c r="O1430" s="8" t="s">
        <v>3873</v>
      </c>
      <c r="P1430" s="7"/>
      <c r="Q1430" s="7" t="b">
        <f t="shared" si="136"/>
        <v>1</v>
      </c>
      <c r="R1430" s="7"/>
      <c r="S1430" s="11">
        <f t="shared" si="137"/>
        <v>0</v>
      </c>
      <c r="T1430" s="9"/>
    </row>
    <row r="1431" spans="1:20" hidden="1" x14ac:dyDescent="0.25">
      <c r="A1431" s="7">
        <v>1429</v>
      </c>
      <c r="B1431" s="7" t="str">
        <f t="shared" si="132"/>
        <v>120/70-11</v>
      </c>
      <c r="C1431" s="9" t="s">
        <v>1342</v>
      </c>
      <c r="D1431" s="9" t="s">
        <v>3163</v>
      </c>
      <c r="E1431" s="9" t="s">
        <v>3851</v>
      </c>
      <c r="F1431" s="7" t="s">
        <v>141</v>
      </c>
      <c r="G1431" s="46">
        <v>24.5</v>
      </c>
      <c r="H1431" s="11">
        <v>1</v>
      </c>
      <c r="I1431" s="11">
        <v>1</v>
      </c>
      <c r="J1431" s="11">
        <f>VLOOKUP(B1431,'[1]Jan''24 (3)'!$G$4:$T$2414,14,0)</f>
        <v>24.5</v>
      </c>
      <c r="K1431" s="11">
        <f t="shared" si="133"/>
        <v>23.5</v>
      </c>
      <c r="L1431" s="11" t="b">
        <f t="shared" si="134"/>
        <v>0</v>
      </c>
      <c r="M1431" s="11" t="b">
        <f t="shared" si="135"/>
        <v>0</v>
      </c>
      <c r="N1431" s="8">
        <v>45318</v>
      </c>
      <c r="O1431" s="8" t="s">
        <v>3873</v>
      </c>
      <c r="P1431" s="7"/>
      <c r="Q1431" s="7" t="b">
        <f t="shared" si="136"/>
        <v>1</v>
      </c>
      <c r="R1431" s="7"/>
      <c r="S1431" s="11">
        <f t="shared" si="137"/>
        <v>0</v>
      </c>
      <c r="T1431" s="9"/>
    </row>
    <row r="1432" spans="1:20" hidden="1" x14ac:dyDescent="0.25">
      <c r="A1432" s="7">
        <v>1430</v>
      </c>
      <c r="B1432" s="7" t="str">
        <f t="shared" si="132"/>
        <v>675053000C</v>
      </c>
      <c r="C1432" s="9" t="s">
        <v>1343</v>
      </c>
      <c r="D1432" s="9" t="s">
        <v>3164</v>
      </c>
      <c r="E1432" s="9" t="s">
        <v>3851</v>
      </c>
      <c r="F1432" s="7" t="s">
        <v>141</v>
      </c>
      <c r="G1432" s="46">
        <v>0.95454545454545459</v>
      </c>
      <c r="H1432" s="11">
        <v>4</v>
      </c>
      <c r="I1432" s="11">
        <v>4</v>
      </c>
      <c r="J1432" s="11">
        <f>VLOOKUP(B1432,'[1]Jan''24 (3)'!$G$4:$T$2414,14,0)</f>
        <v>3.8181818181818183</v>
      </c>
      <c r="K1432" s="11">
        <f t="shared" si="133"/>
        <v>-0.18181818181818166</v>
      </c>
      <c r="L1432" s="11" t="b">
        <f t="shared" si="134"/>
        <v>0</v>
      </c>
      <c r="M1432" s="11" t="b">
        <f t="shared" si="135"/>
        <v>0</v>
      </c>
      <c r="N1432" s="8">
        <v>45318</v>
      </c>
      <c r="O1432" s="8" t="s">
        <v>3873</v>
      </c>
      <c r="P1432" s="7"/>
      <c r="Q1432" s="7" t="b">
        <f t="shared" si="136"/>
        <v>1</v>
      </c>
      <c r="R1432" s="7"/>
      <c r="S1432" s="11">
        <f t="shared" si="137"/>
        <v>0</v>
      </c>
      <c r="T1432" s="9"/>
    </row>
    <row r="1433" spans="1:20" hidden="1" x14ac:dyDescent="0.25">
      <c r="A1433" s="7">
        <v>1431</v>
      </c>
      <c r="B1433" s="7" t="str">
        <f t="shared" si="132"/>
        <v>CM259104</v>
      </c>
      <c r="C1433" s="9" t="s">
        <v>1344</v>
      </c>
      <c r="D1433" s="9" t="s">
        <v>3165</v>
      </c>
      <c r="E1433" s="9" t="s">
        <v>3851</v>
      </c>
      <c r="F1433" s="7" t="s">
        <v>141</v>
      </c>
      <c r="G1433" s="46">
        <v>19.636363636363637</v>
      </c>
      <c r="H1433" s="11">
        <v>1</v>
      </c>
      <c r="I1433" s="11">
        <v>1</v>
      </c>
      <c r="J1433" s="11">
        <f>VLOOKUP(B1433,'[1]Jan''24 (3)'!$G$4:$T$2414,14,0)</f>
        <v>19.636363636363637</v>
      </c>
      <c r="K1433" s="11">
        <f t="shared" si="133"/>
        <v>18.636363636363637</v>
      </c>
      <c r="L1433" s="11" t="b">
        <f t="shared" si="134"/>
        <v>0</v>
      </c>
      <c r="M1433" s="11" t="b">
        <f t="shared" si="135"/>
        <v>0</v>
      </c>
      <c r="N1433" s="8">
        <v>45318</v>
      </c>
      <c r="O1433" s="8" t="s">
        <v>3873</v>
      </c>
      <c r="P1433" s="7"/>
      <c r="Q1433" s="7" t="b">
        <f t="shared" si="136"/>
        <v>1</v>
      </c>
      <c r="R1433" s="7"/>
      <c r="S1433" s="11">
        <f t="shared" si="137"/>
        <v>0</v>
      </c>
      <c r="T1433" s="9"/>
    </row>
    <row r="1434" spans="1:20" hidden="1" x14ac:dyDescent="0.25">
      <c r="A1434" s="7">
        <v>1432</v>
      </c>
      <c r="B1434" s="7" t="str">
        <f t="shared" si="132"/>
        <v>CM169001</v>
      </c>
      <c r="C1434" s="9" t="s">
        <v>1345</v>
      </c>
      <c r="D1434" s="9" t="s">
        <v>3166</v>
      </c>
      <c r="E1434" s="9" t="s">
        <v>3851</v>
      </c>
      <c r="F1434" s="7" t="s">
        <v>141</v>
      </c>
      <c r="G1434" s="46">
        <v>14.818181818181818</v>
      </c>
      <c r="H1434" s="11">
        <v>5</v>
      </c>
      <c r="I1434" s="11">
        <f>3+2</f>
        <v>5</v>
      </c>
      <c r="J1434" s="11">
        <f>VLOOKUP(B1434,'[1]Jan''24 (3)'!$G$4:$T$2414,14,0)</f>
        <v>74.090909090909093</v>
      </c>
      <c r="K1434" s="11">
        <f t="shared" si="133"/>
        <v>69.090909090909093</v>
      </c>
      <c r="L1434" s="11" t="b">
        <f t="shared" si="134"/>
        <v>0</v>
      </c>
      <c r="M1434" s="11" t="b">
        <f t="shared" si="135"/>
        <v>0</v>
      </c>
      <c r="N1434" s="8">
        <v>45318</v>
      </c>
      <c r="O1434" s="8" t="s">
        <v>3873</v>
      </c>
      <c r="P1434" s="7"/>
      <c r="Q1434" s="7" t="b">
        <f t="shared" si="136"/>
        <v>1</v>
      </c>
      <c r="R1434" s="7"/>
      <c r="S1434" s="11">
        <f t="shared" si="137"/>
        <v>0</v>
      </c>
      <c r="T1434" s="9"/>
    </row>
    <row r="1435" spans="1:20" hidden="1" x14ac:dyDescent="0.25">
      <c r="A1435" s="7">
        <v>1433</v>
      </c>
      <c r="B1435" s="7" t="str">
        <f t="shared" si="132"/>
        <v>673641</v>
      </c>
      <c r="C1435" s="9">
        <v>673641</v>
      </c>
      <c r="D1435" s="9" t="s">
        <v>3167</v>
      </c>
      <c r="E1435" s="9" t="s">
        <v>3851</v>
      </c>
      <c r="F1435" s="7" t="s">
        <v>141</v>
      </c>
      <c r="G1435" s="46">
        <v>7.0909090909090908</v>
      </c>
      <c r="H1435" s="11">
        <v>4</v>
      </c>
      <c r="I1435" s="11">
        <v>4</v>
      </c>
      <c r="J1435" s="11">
        <f>VLOOKUP(B1435,'[1]Jan''24 (3)'!$G$4:$T$2414,14,0)</f>
        <v>28.363636363636363</v>
      </c>
      <c r="K1435" s="11">
        <f t="shared" si="133"/>
        <v>24.363636363636363</v>
      </c>
      <c r="L1435" s="11" t="b">
        <f t="shared" si="134"/>
        <v>0</v>
      </c>
      <c r="M1435" s="11" t="b">
        <f t="shared" si="135"/>
        <v>0</v>
      </c>
      <c r="N1435" s="8">
        <v>45318</v>
      </c>
      <c r="O1435" s="8" t="s">
        <v>3877</v>
      </c>
      <c r="P1435" s="7"/>
      <c r="Q1435" s="7" t="b">
        <f t="shared" si="136"/>
        <v>1</v>
      </c>
      <c r="R1435" s="7"/>
      <c r="S1435" s="11">
        <f t="shared" si="137"/>
        <v>0</v>
      </c>
      <c r="T1435" s="9"/>
    </row>
    <row r="1436" spans="1:20" hidden="1" x14ac:dyDescent="0.25">
      <c r="A1436" s="7">
        <v>1434</v>
      </c>
      <c r="B1436" s="7" t="str">
        <f t="shared" si="132"/>
        <v>67364700DE</v>
      </c>
      <c r="C1436" s="9" t="s">
        <v>1346</v>
      </c>
      <c r="D1436" s="9" t="s">
        <v>3160</v>
      </c>
      <c r="E1436" s="9" t="s">
        <v>3851</v>
      </c>
      <c r="F1436" s="7" t="s">
        <v>141</v>
      </c>
      <c r="G1436" s="46">
        <v>32</v>
      </c>
      <c r="H1436" s="11">
        <v>2</v>
      </c>
      <c r="I1436" s="11">
        <v>2</v>
      </c>
      <c r="J1436" s="11">
        <f>VLOOKUP(B1436,'[1]Jan''24 (3)'!$G$4:$T$2414,14,0)</f>
        <v>64</v>
      </c>
      <c r="K1436" s="11">
        <f t="shared" si="133"/>
        <v>62</v>
      </c>
      <c r="L1436" s="11" t="b">
        <f t="shared" si="134"/>
        <v>0</v>
      </c>
      <c r="M1436" s="11" t="b">
        <f t="shared" si="135"/>
        <v>0</v>
      </c>
      <c r="N1436" s="8">
        <v>45318</v>
      </c>
      <c r="O1436" s="8" t="s">
        <v>3873</v>
      </c>
      <c r="P1436" s="7"/>
      <c r="Q1436" s="7" t="b">
        <f t="shared" si="136"/>
        <v>1</v>
      </c>
      <c r="R1436" s="7"/>
      <c r="S1436" s="11">
        <f t="shared" si="137"/>
        <v>0</v>
      </c>
      <c r="T1436" s="9"/>
    </row>
    <row r="1437" spans="1:20" hidden="1" x14ac:dyDescent="0.25">
      <c r="A1437" s="7">
        <v>1435</v>
      </c>
      <c r="B1437" s="7" t="str">
        <f t="shared" si="132"/>
        <v>5A000412000DE</v>
      </c>
      <c r="C1437" s="9" t="s">
        <v>1347</v>
      </c>
      <c r="D1437" s="9" t="s">
        <v>3158</v>
      </c>
      <c r="E1437" s="9" t="s">
        <v>3851</v>
      </c>
      <c r="F1437" s="7" t="s">
        <v>141</v>
      </c>
      <c r="G1437" s="46">
        <v>29.545454545454547</v>
      </c>
      <c r="H1437" s="11">
        <v>2</v>
      </c>
      <c r="I1437" s="11">
        <v>2</v>
      </c>
      <c r="J1437" s="11">
        <f>VLOOKUP(B1437,'[1]Jan''24 (3)'!$G$4:$T$2414,14,0)</f>
        <v>59.090909090909093</v>
      </c>
      <c r="K1437" s="11">
        <f t="shared" si="133"/>
        <v>57.090909090909093</v>
      </c>
      <c r="L1437" s="11" t="b">
        <f t="shared" si="134"/>
        <v>0</v>
      </c>
      <c r="M1437" s="11" t="b">
        <f t="shared" si="135"/>
        <v>0</v>
      </c>
      <c r="N1437" s="8">
        <v>45318</v>
      </c>
      <c r="O1437" s="8" t="s">
        <v>3873</v>
      </c>
      <c r="P1437" s="7"/>
      <c r="Q1437" s="7" t="b">
        <f t="shared" si="136"/>
        <v>1</v>
      </c>
      <c r="R1437" s="7"/>
      <c r="S1437" s="11">
        <f t="shared" si="137"/>
        <v>0</v>
      </c>
      <c r="T1437" s="9"/>
    </row>
    <row r="1438" spans="1:20" hidden="1" x14ac:dyDescent="0.25">
      <c r="A1438" s="7">
        <v>1436</v>
      </c>
      <c r="B1438" s="7" t="str">
        <f t="shared" si="132"/>
        <v>673640</v>
      </c>
      <c r="C1438" s="9">
        <v>673640</v>
      </c>
      <c r="D1438" s="9" t="s">
        <v>3168</v>
      </c>
      <c r="E1438" s="9" t="s">
        <v>3851</v>
      </c>
      <c r="F1438" s="7" t="s">
        <v>141</v>
      </c>
      <c r="G1438" s="46">
        <v>7.0909090909090908</v>
      </c>
      <c r="H1438" s="11">
        <v>4</v>
      </c>
      <c r="I1438" s="11">
        <v>4</v>
      </c>
      <c r="J1438" s="11">
        <f>VLOOKUP(B1438,'[1]Jan''24 (3)'!$G$4:$T$2414,14,0)</f>
        <v>28.363636363636363</v>
      </c>
      <c r="K1438" s="11">
        <f t="shared" si="133"/>
        <v>24.363636363636363</v>
      </c>
      <c r="L1438" s="11" t="b">
        <f t="shared" si="134"/>
        <v>0</v>
      </c>
      <c r="M1438" s="11" t="b">
        <f t="shared" si="135"/>
        <v>0</v>
      </c>
      <c r="N1438" s="8">
        <v>45318</v>
      </c>
      <c r="O1438" s="8" t="s">
        <v>3877</v>
      </c>
      <c r="P1438" s="7"/>
      <c r="Q1438" s="7" t="b">
        <f t="shared" si="136"/>
        <v>1</v>
      </c>
      <c r="R1438" s="7"/>
      <c r="S1438" s="11">
        <f t="shared" si="137"/>
        <v>0</v>
      </c>
      <c r="T1438" s="9"/>
    </row>
    <row r="1439" spans="1:20" hidden="1" x14ac:dyDescent="0.25">
      <c r="A1439" s="7">
        <v>1437</v>
      </c>
      <c r="B1439" s="7" t="str">
        <f t="shared" si="132"/>
        <v>1B005469000R7</v>
      </c>
      <c r="C1439" s="9" t="s">
        <v>1348</v>
      </c>
      <c r="D1439" s="9" t="s">
        <v>3160</v>
      </c>
      <c r="E1439" s="9" t="s">
        <v>3851</v>
      </c>
      <c r="F1439" s="7" t="s">
        <v>141</v>
      </c>
      <c r="G1439" s="46">
        <v>41.227272727272727</v>
      </c>
      <c r="H1439" s="11">
        <v>2</v>
      </c>
      <c r="I1439" s="11">
        <v>2</v>
      </c>
      <c r="J1439" s="11">
        <f>VLOOKUP(B1439,'[1]Jan''24 (3)'!$G$4:$T$2414,14,0)</f>
        <v>82.454545454545453</v>
      </c>
      <c r="K1439" s="11">
        <f t="shared" si="133"/>
        <v>80.454545454545453</v>
      </c>
      <c r="L1439" s="11" t="b">
        <f t="shared" si="134"/>
        <v>0</v>
      </c>
      <c r="M1439" s="11" t="b">
        <f t="shared" si="135"/>
        <v>0</v>
      </c>
      <c r="N1439" s="8">
        <v>45318</v>
      </c>
      <c r="O1439" s="8" t="s">
        <v>3873</v>
      </c>
      <c r="P1439" s="7"/>
      <c r="Q1439" s="7" t="b">
        <f t="shared" si="136"/>
        <v>1</v>
      </c>
      <c r="R1439" s="7"/>
      <c r="S1439" s="11">
        <f t="shared" si="137"/>
        <v>0</v>
      </c>
      <c r="T1439" s="9"/>
    </row>
    <row r="1440" spans="1:20" hidden="1" x14ac:dyDescent="0.25">
      <c r="A1440" s="7">
        <v>1438</v>
      </c>
      <c r="B1440" s="7" t="str">
        <f t="shared" si="132"/>
        <v>CM257702</v>
      </c>
      <c r="C1440" s="9" t="s">
        <v>1349</v>
      </c>
      <c r="D1440" s="9" t="s">
        <v>3166</v>
      </c>
      <c r="E1440" s="9" t="s">
        <v>3851</v>
      </c>
      <c r="F1440" s="7" t="s">
        <v>141</v>
      </c>
      <c r="G1440" s="46">
        <v>28</v>
      </c>
      <c r="H1440" s="11">
        <v>2</v>
      </c>
      <c r="I1440" s="11">
        <v>2</v>
      </c>
      <c r="J1440" s="11">
        <f>VLOOKUP(B1440,'[1]Jan''24 (3)'!$G$4:$T$2414,14,0)</f>
        <v>56</v>
      </c>
      <c r="K1440" s="11">
        <f t="shared" si="133"/>
        <v>54</v>
      </c>
      <c r="L1440" s="11" t="b">
        <f t="shared" si="134"/>
        <v>0</v>
      </c>
      <c r="M1440" s="11" t="b">
        <f t="shared" si="135"/>
        <v>0</v>
      </c>
      <c r="N1440" s="8">
        <v>45318</v>
      </c>
      <c r="O1440" s="8" t="s">
        <v>3873</v>
      </c>
      <c r="P1440" s="7"/>
      <c r="Q1440" s="7" t="b">
        <f t="shared" si="136"/>
        <v>1</v>
      </c>
      <c r="R1440" s="7"/>
      <c r="S1440" s="11">
        <f t="shared" si="137"/>
        <v>0</v>
      </c>
      <c r="T1440" s="9"/>
    </row>
    <row r="1441" spans="1:20" hidden="1" x14ac:dyDescent="0.25">
      <c r="A1441" s="7">
        <v>1439</v>
      </c>
      <c r="B1441" s="7" t="str">
        <f t="shared" si="132"/>
        <v>642888</v>
      </c>
      <c r="C1441" s="9">
        <v>642888</v>
      </c>
      <c r="D1441" s="9" t="s">
        <v>3169</v>
      </c>
      <c r="E1441" s="9" t="s">
        <v>3851</v>
      </c>
      <c r="F1441" s="7" t="s">
        <v>141</v>
      </c>
      <c r="G1441" s="46">
        <v>119.77272727272727</v>
      </c>
      <c r="H1441" s="11">
        <v>1</v>
      </c>
      <c r="I1441" s="11">
        <v>1</v>
      </c>
      <c r="J1441" s="11">
        <f>VLOOKUP(B1441,'[1]Jan''24 (3)'!$G$4:$T$2414,14,0)</f>
        <v>119.77272727272727</v>
      </c>
      <c r="K1441" s="11">
        <f t="shared" si="133"/>
        <v>118.77272727272727</v>
      </c>
      <c r="L1441" s="11" t="b">
        <f t="shared" si="134"/>
        <v>0</v>
      </c>
      <c r="M1441" s="11" t="b">
        <f t="shared" si="135"/>
        <v>0</v>
      </c>
      <c r="N1441" s="8">
        <v>45320</v>
      </c>
      <c r="O1441" s="8" t="s">
        <v>3873</v>
      </c>
      <c r="P1441" s="7"/>
      <c r="Q1441" s="7" t="b">
        <f t="shared" si="136"/>
        <v>1</v>
      </c>
      <c r="R1441" s="7"/>
      <c r="S1441" s="11">
        <f t="shared" si="137"/>
        <v>0</v>
      </c>
      <c r="T1441" s="9"/>
    </row>
    <row r="1442" spans="1:20" hidden="1" x14ac:dyDescent="0.25">
      <c r="A1442" s="7">
        <v>1440</v>
      </c>
      <c r="B1442" s="7" t="str">
        <f t="shared" si="132"/>
        <v>582787</v>
      </c>
      <c r="C1442" s="9">
        <v>582787</v>
      </c>
      <c r="D1442" s="9" t="s">
        <v>3170</v>
      </c>
      <c r="E1442" s="9" t="s">
        <v>3851</v>
      </c>
      <c r="F1442" s="7" t="s">
        <v>141</v>
      </c>
      <c r="G1442" s="46">
        <v>0.8</v>
      </c>
      <c r="H1442" s="11">
        <v>8</v>
      </c>
      <c r="I1442" s="11">
        <v>8</v>
      </c>
      <c r="J1442" s="11">
        <f>VLOOKUP(B1442,'[1]Jan''24 (3)'!$G$4:$T$2414,14,0)</f>
        <v>6.4</v>
      </c>
      <c r="K1442" s="11">
        <f t="shared" si="133"/>
        <v>-1.5999999999999996</v>
      </c>
      <c r="L1442" s="11" t="b">
        <f t="shared" si="134"/>
        <v>0</v>
      </c>
      <c r="M1442" s="11" t="b">
        <f t="shared" si="135"/>
        <v>0</v>
      </c>
      <c r="N1442" s="8">
        <v>45318</v>
      </c>
      <c r="O1442" s="8" t="s">
        <v>3873</v>
      </c>
      <c r="P1442" s="7"/>
      <c r="Q1442" s="7" t="b">
        <f t="shared" si="136"/>
        <v>1</v>
      </c>
      <c r="R1442" s="7"/>
      <c r="S1442" s="11">
        <f t="shared" si="137"/>
        <v>0</v>
      </c>
      <c r="T1442" s="9"/>
    </row>
    <row r="1443" spans="1:20" hidden="1" x14ac:dyDescent="0.25">
      <c r="A1443" s="7">
        <v>1441</v>
      </c>
      <c r="B1443" s="7" t="str">
        <f t="shared" si="132"/>
        <v>CM167205</v>
      </c>
      <c r="C1443" s="9" t="s">
        <v>1350</v>
      </c>
      <c r="D1443" s="9" t="s">
        <v>3171</v>
      </c>
      <c r="E1443" s="9" t="s">
        <v>3851</v>
      </c>
      <c r="F1443" s="7" t="s">
        <v>141</v>
      </c>
      <c r="G1443" s="46">
        <v>42</v>
      </c>
      <c r="H1443" s="11">
        <v>2</v>
      </c>
      <c r="I1443" s="11">
        <v>2</v>
      </c>
      <c r="J1443" s="11">
        <f>VLOOKUP(B1443,'[1]Jan''24 (3)'!$G$4:$T$2414,14,0)</f>
        <v>84</v>
      </c>
      <c r="K1443" s="11">
        <f t="shared" si="133"/>
        <v>82</v>
      </c>
      <c r="L1443" s="11" t="b">
        <f t="shared" si="134"/>
        <v>0</v>
      </c>
      <c r="M1443" s="11" t="b">
        <f t="shared" si="135"/>
        <v>0</v>
      </c>
      <c r="N1443" s="8">
        <v>45318</v>
      </c>
      <c r="O1443" s="8" t="s">
        <v>3873</v>
      </c>
      <c r="P1443" s="7"/>
      <c r="Q1443" s="7" t="b">
        <f t="shared" si="136"/>
        <v>1</v>
      </c>
      <c r="R1443" s="7"/>
      <c r="S1443" s="11">
        <f t="shared" si="137"/>
        <v>0</v>
      </c>
      <c r="T1443" s="9"/>
    </row>
    <row r="1444" spans="1:20" hidden="1" x14ac:dyDescent="0.25">
      <c r="A1444" s="7">
        <v>1442</v>
      </c>
      <c r="B1444" s="7" t="str">
        <f t="shared" si="132"/>
        <v>497042</v>
      </c>
      <c r="C1444" s="9">
        <v>497042</v>
      </c>
      <c r="D1444" s="9" t="s">
        <v>3172</v>
      </c>
      <c r="E1444" s="9" t="s">
        <v>3851</v>
      </c>
      <c r="F1444" s="7" t="s">
        <v>141</v>
      </c>
      <c r="G1444" s="46">
        <v>4.38</v>
      </c>
      <c r="H1444" s="11">
        <v>4</v>
      </c>
      <c r="I1444" s="11">
        <f>2+2</f>
        <v>4</v>
      </c>
      <c r="J1444" s="11">
        <f>VLOOKUP(B1444,'[1]Jan''24 (3)'!$G$4:$T$2414,14,0)</f>
        <v>17.52</v>
      </c>
      <c r="K1444" s="11">
        <f t="shared" si="133"/>
        <v>13.52</v>
      </c>
      <c r="L1444" s="11" t="b">
        <f t="shared" si="134"/>
        <v>0</v>
      </c>
      <c r="M1444" s="11" t="b">
        <f t="shared" si="135"/>
        <v>0</v>
      </c>
      <c r="N1444" s="8">
        <v>45318</v>
      </c>
      <c r="O1444" s="8" t="s">
        <v>3873</v>
      </c>
      <c r="P1444" s="7"/>
      <c r="Q1444" s="7" t="b">
        <f t="shared" si="136"/>
        <v>1</v>
      </c>
      <c r="R1444" s="7"/>
      <c r="S1444" s="11">
        <f t="shared" si="137"/>
        <v>0</v>
      </c>
      <c r="T1444" s="9"/>
    </row>
    <row r="1445" spans="1:20" hidden="1" x14ac:dyDescent="0.25">
      <c r="A1445" s="7">
        <v>1443</v>
      </c>
      <c r="B1445" s="7" t="str">
        <f t="shared" si="132"/>
        <v>CM084202</v>
      </c>
      <c r="C1445" s="9" t="s">
        <v>1351</v>
      </c>
      <c r="D1445" s="9" t="s">
        <v>3173</v>
      </c>
      <c r="E1445" s="9" t="s">
        <v>3851</v>
      </c>
      <c r="F1445" s="7" t="s">
        <v>141</v>
      </c>
      <c r="G1445" s="46">
        <v>3.4545454545454546</v>
      </c>
      <c r="H1445" s="11">
        <v>2</v>
      </c>
      <c r="I1445" s="11">
        <v>2</v>
      </c>
      <c r="J1445" s="11">
        <f>VLOOKUP(B1445,'[1]Jan''24 (3)'!$G$4:$T$2414,14,0)</f>
        <v>6.9090909090909092</v>
      </c>
      <c r="K1445" s="11">
        <f t="shared" si="133"/>
        <v>4.9090909090909092</v>
      </c>
      <c r="L1445" s="11" t="b">
        <f t="shared" si="134"/>
        <v>0</v>
      </c>
      <c r="M1445" s="11" t="b">
        <f t="shared" si="135"/>
        <v>0</v>
      </c>
      <c r="N1445" s="8">
        <v>45318</v>
      </c>
      <c r="O1445" s="8" t="s">
        <v>3873</v>
      </c>
      <c r="P1445" s="7"/>
      <c r="Q1445" s="7" t="b">
        <f t="shared" si="136"/>
        <v>1</v>
      </c>
      <c r="R1445" s="7"/>
      <c r="S1445" s="11">
        <f t="shared" si="137"/>
        <v>0</v>
      </c>
      <c r="T1445" s="9"/>
    </row>
    <row r="1446" spans="1:20" hidden="1" x14ac:dyDescent="0.25">
      <c r="A1446" s="7">
        <v>1444</v>
      </c>
      <c r="B1446" s="7" t="str">
        <f t="shared" si="132"/>
        <v>CM084201</v>
      </c>
      <c r="C1446" s="9" t="s">
        <v>1352</v>
      </c>
      <c r="D1446" s="9" t="s">
        <v>3174</v>
      </c>
      <c r="E1446" s="9" t="s">
        <v>3851</v>
      </c>
      <c r="F1446" s="7" t="s">
        <v>141</v>
      </c>
      <c r="G1446" s="46">
        <v>3.4545454545454546</v>
      </c>
      <c r="H1446" s="11">
        <v>2</v>
      </c>
      <c r="I1446" s="11">
        <v>2</v>
      </c>
      <c r="J1446" s="11">
        <f>VLOOKUP(B1446,'[1]Jan''24 (3)'!$G$4:$T$2414,14,0)</f>
        <v>6.9090909090909092</v>
      </c>
      <c r="K1446" s="11">
        <f t="shared" si="133"/>
        <v>4.9090909090909092</v>
      </c>
      <c r="L1446" s="11" t="b">
        <f t="shared" si="134"/>
        <v>0</v>
      </c>
      <c r="M1446" s="11" t="b">
        <f t="shared" si="135"/>
        <v>0</v>
      </c>
      <c r="N1446" s="8">
        <v>45318</v>
      </c>
      <c r="O1446" s="8" t="s">
        <v>3873</v>
      </c>
      <c r="P1446" s="7"/>
      <c r="Q1446" s="7" t="b">
        <f t="shared" si="136"/>
        <v>1</v>
      </c>
      <c r="R1446" s="7"/>
      <c r="S1446" s="11">
        <f t="shared" si="137"/>
        <v>0</v>
      </c>
      <c r="T1446" s="9"/>
    </row>
    <row r="1447" spans="1:20" hidden="1" x14ac:dyDescent="0.25">
      <c r="A1447" s="7">
        <v>1445</v>
      </c>
      <c r="B1447" s="7" t="str">
        <f t="shared" si="132"/>
        <v>666129</v>
      </c>
      <c r="C1447" s="9">
        <v>666129</v>
      </c>
      <c r="D1447" s="9" t="s">
        <v>3175</v>
      </c>
      <c r="E1447" s="9" t="s">
        <v>3851</v>
      </c>
      <c r="F1447" s="7" t="s">
        <v>141</v>
      </c>
      <c r="G1447" s="46">
        <v>0.40909090909090912</v>
      </c>
      <c r="H1447" s="11">
        <v>10</v>
      </c>
      <c r="I1447" s="11">
        <v>10</v>
      </c>
      <c r="J1447" s="11">
        <f>VLOOKUP(B1447,'[1]Jan''24 (3)'!$G$4:$T$2414,14,0)</f>
        <v>4.0909090909090908</v>
      </c>
      <c r="K1447" s="11">
        <f t="shared" si="133"/>
        <v>-5.9090909090909092</v>
      </c>
      <c r="L1447" s="11" t="b">
        <f t="shared" si="134"/>
        <v>0</v>
      </c>
      <c r="M1447" s="11" t="b">
        <f t="shared" si="135"/>
        <v>0</v>
      </c>
      <c r="N1447" s="8">
        <v>45318</v>
      </c>
      <c r="O1447" s="8" t="s">
        <v>3873</v>
      </c>
      <c r="P1447" s="7"/>
      <c r="Q1447" s="7" t="b">
        <f t="shared" si="136"/>
        <v>1</v>
      </c>
      <c r="R1447" s="7"/>
      <c r="S1447" s="11">
        <f t="shared" si="137"/>
        <v>0</v>
      </c>
      <c r="T1447" s="9"/>
    </row>
    <row r="1448" spans="1:20" hidden="1" x14ac:dyDescent="0.25">
      <c r="A1448" s="7">
        <v>1446</v>
      </c>
      <c r="B1448" s="7" t="str">
        <f t="shared" si="132"/>
        <v>668845</v>
      </c>
      <c r="C1448" s="9">
        <v>668845</v>
      </c>
      <c r="D1448" s="9" t="s">
        <v>3176</v>
      </c>
      <c r="E1448" s="9" t="s">
        <v>3851</v>
      </c>
      <c r="F1448" s="7" t="s">
        <v>141</v>
      </c>
      <c r="G1448" s="46">
        <v>10.181818181818182</v>
      </c>
      <c r="H1448" s="11">
        <v>1</v>
      </c>
      <c r="I1448" s="11">
        <v>1</v>
      </c>
      <c r="J1448" s="11">
        <f>VLOOKUP(B1448,'[1]Jan''24 (3)'!$G$4:$T$2414,14,0)</f>
        <v>10.181818181818182</v>
      </c>
      <c r="K1448" s="11">
        <f t="shared" si="133"/>
        <v>9.1818181818181817</v>
      </c>
      <c r="L1448" s="11" t="b">
        <f t="shared" si="134"/>
        <v>0</v>
      </c>
      <c r="M1448" s="11" t="b">
        <f t="shared" si="135"/>
        <v>0</v>
      </c>
      <c r="N1448" s="8">
        <v>45318</v>
      </c>
      <c r="O1448" s="8" t="s">
        <v>3873</v>
      </c>
      <c r="P1448" s="7"/>
      <c r="Q1448" s="7" t="b">
        <f t="shared" si="136"/>
        <v>1</v>
      </c>
      <c r="R1448" s="7"/>
      <c r="S1448" s="11">
        <f t="shared" si="137"/>
        <v>0</v>
      </c>
      <c r="T1448" s="9"/>
    </row>
    <row r="1449" spans="1:20" hidden="1" x14ac:dyDescent="0.25">
      <c r="A1449" s="7">
        <v>1447</v>
      </c>
      <c r="B1449" s="7" t="str">
        <f t="shared" si="132"/>
        <v>655114</v>
      </c>
      <c r="C1449" s="9">
        <v>655114</v>
      </c>
      <c r="D1449" s="9" t="s">
        <v>3177</v>
      </c>
      <c r="E1449" s="9" t="s">
        <v>3851</v>
      </c>
      <c r="F1449" s="7" t="s">
        <v>141</v>
      </c>
      <c r="G1449" s="46">
        <v>5.2272727272727275</v>
      </c>
      <c r="H1449" s="11">
        <v>5</v>
      </c>
      <c r="I1449" s="11">
        <v>5</v>
      </c>
      <c r="J1449" s="11">
        <f>VLOOKUP(B1449,'[1]Jan''24 (3)'!$G$4:$T$2414,14,0)</f>
        <v>26.136363636363637</v>
      </c>
      <c r="K1449" s="11">
        <f t="shared" si="133"/>
        <v>21.136363636363637</v>
      </c>
      <c r="L1449" s="11" t="b">
        <f t="shared" si="134"/>
        <v>0</v>
      </c>
      <c r="M1449" s="11" t="b">
        <f t="shared" si="135"/>
        <v>0</v>
      </c>
      <c r="N1449" s="8">
        <v>45318</v>
      </c>
      <c r="O1449" s="8" t="s">
        <v>3873</v>
      </c>
      <c r="P1449" s="7"/>
      <c r="Q1449" s="7" t="b">
        <f t="shared" si="136"/>
        <v>1</v>
      </c>
      <c r="R1449" s="7"/>
      <c r="S1449" s="11">
        <f t="shared" si="137"/>
        <v>0</v>
      </c>
      <c r="T1449" s="9"/>
    </row>
    <row r="1450" spans="1:20" hidden="1" x14ac:dyDescent="0.25">
      <c r="A1450" s="7">
        <v>1448</v>
      </c>
      <c r="B1450" s="7" t="str">
        <f t="shared" si="132"/>
        <v>622126</v>
      </c>
      <c r="C1450" s="9">
        <v>622126</v>
      </c>
      <c r="D1450" s="9" t="s">
        <v>3164</v>
      </c>
      <c r="E1450" s="9" t="s">
        <v>3851</v>
      </c>
      <c r="F1450" s="7" t="s">
        <v>141</v>
      </c>
      <c r="G1450" s="46">
        <v>4</v>
      </c>
      <c r="H1450" s="11">
        <v>5</v>
      </c>
      <c r="I1450" s="11">
        <v>5</v>
      </c>
      <c r="J1450" s="11">
        <f>VLOOKUP(B1450,'[1]Jan''24 (3)'!$G$4:$T$2414,14,0)</f>
        <v>20</v>
      </c>
      <c r="K1450" s="11">
        <f t="shared" si="133"/>
        <v>15</v>
      </c>
      <c r="L1450" s="11" t="b">
        <f t="shared" si="134"/>
        <v>0</v>
      </c>
      <c r="M1450" s="11" t="b">
        <f t="shared" si="135"/>
        <v>0</v>
      </c>
      <c r="N1450" s="8">
        <v>45318</v>
      </c>
      <c r="O1450" s="8" t="s">
        <v>3873</v>
      </c>
      <c r="P1450" s="7"/>
      <c r="Q1450" s="7" t="b">
        <f t="shared" si="136"/>
        <v>1</v>
      </c>
      <c r="R1450" s="7"/>
      <c r="S1450" s="11">
        <f t="shared" si="137"/>
        <v>0</v>
      </c>
      <c r="T1450" s="9"/>
    </row>
    <row r="1451" spans="1:20" hidden="1" x14ac:dyDescent="0.25">
      <c r="A1451" s="7">
        <v>1449</v>
      </c>
      <c r="B1451" s="7" t="str">
        <f t="shared" si="132"/>
        <v>622188</v>
      </c>
      <c r="C1451" s="9">
        <v>622188</v>
      </c>
      <c r="D1451" s="9" t="s">
        <v>3178</v>
      </c>
      <c r="E1451" s="9" t="s">
        <v>3851</v>
      </c>
      <c r="F1451" s="7" t="s">
        <v>141</v>
      </c>
      <c r="G1451" s="46">
        <v>5.5</v>
      </c>
      <c r="H1451" s="11">
        <v>1</v>
      </c>
      <c r="I1451" s="11">
        <v>1</v>
      </c>
      <c r="J1451" s="11">
        <f>VLOOKUP(B1451,'[1]Jan''24 (3)'!$G$4:$T$2414,14,0)</f>
        <v>5.5</v>
      </c>
      <c r="K1451" s="11">
        <f t="shared" si="133"/>
        <v>4.5</v>
      </c>
      <c r="L1451" s="11" t="b">
        <f t="shared" si="134"/>
        <v>0</v>
      </c>
      <c r="M1451" s="11" t="b">
        <f t="shared" si="135"/>
        <v>0</v>
      </c>
      <c r="N1451" s="8">
        <v>45316</v>
      </c>
      <c r="O1451" s="8" t="s">
        <v>3873</v>
      </c>
      <c r="P1451" s="7"/>
      <c r="Q1451" s="7" t="b">
        <f t="shared" si="136"/>
        <v>1</v>
      </c>
      <c r="R1451" s="7"/>
      <c r="S1451" s="11">
        <f t="shared" si="137"/>
        <v>0</v>
      </c>
      <c r="T1451" s="9"/>
    </row>
    <row r="1452" spans="1:20" hidden="1" x14ac:dyDescent="0.25">
      <c r="A1452" s="7">
        <v>1450</v>
      </c>
      <c r="B1452" s="7" t="str">
        <f t="shared" si="132"/>
        <v>622125</v>
      </c>
      <c r="C1452" s="9">
        <v>622125</v>
      </c>
      <c r="D1452" s="9" t="s">
        <v>3159</v>
      </c>
      <c r="E1452" s="9" t="s">
        <v>3851</v>
      </c>
      <c r="F1452" s="7" t="s">
        <v>141</v>
      </c>
      <c r="G1452" s="46">
        <v>4</v>
      </c>
      <c r="H1452" s="11">
        <v>5</v>
      </c>
      <c r="I1452" s="11">
        <v>5</v>
      </c>
      <c r="J1452" s="11">
        <f>VLOOKUP(B1452,'[1]Jan''24 (3)'!$G$4:$T$2414,14,0)</f>
        <v>20</v>
      </c>
      <c r="K1452" s="11">
        <f t="shared" si="133"/>
        <v>15</v>
      </c>
      <c r="L1452" s="11" t="b">
        <f t="shared" si="134"/>
        <v>0</v>
      </c>
      <c r="M1452" s="11" t="b">
        <f t="shared" si="135"/>
        <v>0</v>
      </c>
      <c r="N1452" s="8">
        <v>45318</v>
      </c>
      <c r="O1452" s="8" t="s">
        <v>3873</v>
      </c>
      <c r="P1452" s="7"/>
      <c r="Q1452" s="7" t="b">
        <f t="shared" si="136"/>
        <v>1</v>
      </c>
      <c r="R1452" s="7"/>
      <c r="S1452" s="11">
        <f t="shared" si="137"/>
        <v>0</v>
      </c>
      <c r="T1452" s="9"/>
    </row>
    <row r="1453" spans="1:20" hidden="1" x14ac:dyDescent="0.25">
      <c r="A1453" s="7">
        <v>1451</v>
      </c>
      <c r="B1453" s="7" t="str">
        <f t="shared" si="132"/>
        <v>642000</v>
      </c>
      <c r="C1453" s="9">
        <v>642000</v>
      </c>
      <c r="D1453" s="9" t="s">
        <v>3179</v>
      </c>
      <c r="E1453" s="9" t="s">
        <v>3851</v>
      </c>
      <c r="F1453" s="7" t="s">
        <v>141</v>
      </c>
      <c r="G1453" s="46">
        <v>13.272727272727273</v>
      </c>
      <c r="H1453" s="11">
        <v>2</v>
      </c>
      <c r="I1453" s="11">
        <v>2</v>
      </c>
      <c r="J1453" s="11">
        <f>VLOOKUP(B1453,'[1]Jan''24 (3)'!$G$4:$T$2414,14,0)</f>
        <v>26.545454545454547</v>
      </c>
      <c r="K1453" s="11">
        <f t="shared" si="133"/>
        <v>24.545454545454547</v>
      </c>
      <c r="L1453" s="11" t="b">
        <f t="shared" si="134"/>
        <v>0</v>
      </c>
      <c r="M1453" s="11" t="b">
        <f t="shared" si="135"/>
        <v>0</v>
      </c>
      <c r="N1453" s="8">
        <v>45318</v>
      </c>
      <c r="O1453" s="8" t="s">
        <v>3873</v>
      </c>
      <c r="P1453" s="7"/>
      <c r="Q1453" s="7" t="b">
        <f t="shared" si="136"/>
        <v>1</v>
      </c>
      <c r="R1453" s="7"/>
      <c r="S1453" s="11">
        <f t="shared" si="137"/>
        <v>0</v>
      </c>
      <c r="T1453" s="9"/>
    </row>
    <row r="1454" spans="1:20" hidden="1" x14ac:dyDescent="0.25">
      <c r="A1454" s="7">
        <v>1452</v>
      </c>
      <c r="B1454" s="7" t="str">
        <f t="shared" si="132"/>
        <v>1D000450</v>
      </c>
      <c r="C1454" s="9" t="s">
        <v>1353</v>
      </c>
      <c r="D1454" s="9" t="s">
        <v>3180</v>
      </c>
      <c r="E1454" s="9" t="s">
        <v>3851</v>
      </c>
      <c r="F1454" s="7" t="s">
        <v>141</v>
      </c>
      <c r="G1454" s="46">
        <v>54.31818181818182</v>
      </c>
      <c r="H1454" s="11">
        <v>2</v>
      </c>
      <c r="I1454" s="11">
        <v>2</v>
      </c>
      <c r="J1454" s="11">
        <f>VLOOKUP(B1454,'[1]Jan''24 (3)'!$G$4:$T$2414,14,0)</f>
        <v>108.63636363636364</v>
      </c>
      <c r="K1454" s="11">
        <f t="shared" si="133"/>
        <v>106.63636363636364</v>
      </c>
      <c r="L1454" s="11" t="b">
        <f t="shared" si="134"/>
        <v>0</v>
      </c>
      <c r="M1454" s="11" t="b">
        <f t="shared" si="135"/>
        <v>0</v>
      </c>
      <c r="N1454" s="8">
        <v>45318</v>
      </c>
      <c r="O1454" s="8" t="s">
        <v>3873</v>
      </c>
      <c r="P1454" s="7"/>
      <c r="Q1454" s="7" t="b">
        <f t="shared" si="136"/>
        <v>1</v>
      </c>
      <c r="R1454" s="7"/>
      <c r="S1454" s="11">
        <f t="shared" si="137"/>
        <v>0</v>
      </c>
      <c r="T1454" s="9"/>
    </row>
    <row r="1455" spans="1:20" hidden="1" x14ac:dyDescent="0.25">
      <c r="A1455" s="7">
        <v>1453</v>
      </c>
      <c r="B1455" s="7" t="str">
        <f t="shared" si="132"/>
        <v>1C001628</v>
      </c>
      <c r="C1455" s="9" t="s">
        <v>1354</v>
      </c>
      <c r="D1455" s="9" t="s">
        <v>3181</v>
      </c>
      <c r="E1455" s="9" t="s">
        <v>3851</v>
      </c>
      <c r="F1455" s="7" t="s">
        <v>141</v>
      </c>
      <c r="G1455" s="46">
        <v>1.8181818181818181</v>
      </c>
      <c r="H1455" s="11">
        <v>7</v>
      </c>
      <c r="I1455" s="11">
        <v>7</v>
      </c>
      <c r="J1455" s="11">
        <f>VLOOKUP(B1455,'[1]Jan''24 (3)'!$G$4:$T$2414,14,0)</f>
        <v>12.727272727272727</v>
      </c>
      <c r="K1455" s="11">
        <f t="shared" si="133"/>
        <v>5.7272727272727266</v>
      </c>
      <c r="L1455" s="11" t="b">
        <f t="shared" si="134"/>
        <v>0</v>
      </c>
      <c r="M1455" s="11" t="b">
        <f t="shared" si="135"/>
        <v>0</v>
      </c>
      <c r="N1455" s="8">
        <v>45318</v>
      </c>
      <c r="O1455" s="8" t="s">
        <v>3873</v>
      </c>
      <c r="P1455" s="7"/>
      <c r="Q1455" s="7" t="b">
        <f t="shared" si="136"/>
        <v>1</v>
      </c>
      <c r="R1455" s="7"/>
      <c r="S1455" s="11">
        <f t="shared" si="137"/>
        <v>0</v>
      </c>
      <c r="T1455" s="9"/>
    </row>
    <row r="1456" spans="1:20" hidden="1" x14ac:dyDescent="0.25">
      <c r="A1456" s="7">
        <v>1454</v>
      </c>
      <c r="B1456" s="7" t="str">
        <f t="shared" si="132"/>
        <v>641914</v>
      </c>
      <c r="C1456" s="9">
        <v>641914</v>
      </c>
      <c r="D1456" s="9" t="s">
        <v>3182</v>
      </c>
      <c r="E1456" s="9" t="s">
        <v>3851</v>
      </c>
      <c r="F1456" s="7" t="s">
        <v>141</v>
      </c>
      <c r="G1456" s="46">
        <v>6.6818181818181817</v>
      </c>
      <c r="H1456" s="11">
        <v>3</v>
      </c>
      <c r="I1456" s="11">
        <v>3</v>
      </c>
      <c r="J1456" s="11">
        <f>VLOOKUP(B1456,'[1]Jan''24 (3)'!$G$4:$T$2414,14,0)</f>
        <v>20.045454545454547</v>
      </c>
      <c r="K1456" s="11">
        <f t="shared" si="133"/>
        <v>17.045454545454547</v>
      </c>
      <c r="L1456" s="11" t="b">
        <f t="shared" si="134"/>
        <v>0</v>
      </c>
      <c r="M1456" s="11" t="b">
        <f t="shared" si="135"/>
        <v>0</v>
      </c>
      <c r="N1456" s="8">
        <v>45310</v>
      </c>
      <c r="O1456" s="8" t="s">
        <v>3877</v>
      </c>
      <c r="P1456" s="7"/>
      <c r="Q1456" s="7" t="b">
        <f t="shared" si="136"/>
        <v>1</v>
      </c>
      <c r="R1456" s="7"/>
      <c r="S1456" s="11">
        <f t="shared" si="137"/>
        <v>0</v>
      </c>
      <c r="T1456" s="9"/>
    </row>
    <row r="1457" spans="1:20" hidden="1" x14ac:dyDescent="0.25">
      <c r="A1457" s="7">
        <v>1455</v>
      </c>
      <c r="B1457" s="7" t="str">
        <f t="shared" si="132"/>
        <v>641913</v>
      </c>
      <c r="C1457" s="9">
        <v>641913</v>
      </c>
      <c r="D1457" s="9" t="s">
        <v>3183</v>
      </c>
      <c r="E1457" s="9" t="s">
        <v>3851</v>
      </c>
      <c r="F1457" s="7" t="s">
        <v>141</v>
      </c>
      <c r="G1457" s="46">
        <v>6.6818181818181817</v>
      </c>
      <c r="H1457" s="11">
        <v>2</v>
      </c>
      <c r="I1457" s="11">
        <v>2</v>
      </c>
      <c r="J1457" s="11">
        <f>VLOOKUP(B1457,'[1]Jan''24 (3)'!$G$4:$T$2414,14,0)</f>
        <v>13.363636363636363</v>
      </c>
      <c r="K1457" s="11">
        <f t="shared" si="133"/>
        <v>11.363636363636363</v>
      </c>
      <c r="L1457" s="11" t="b">
        <f t="shared" si="134"/>
        <v>0</v>
      </c>
      <c r="M1457" s="11" t="b">
        <f t="shared" si="135"/>
        <v>0</v>
      </c>
      <c r="N1457" s="8">
        <v>45310</v>
      </c>
      <c r="O1457" s="8" t="s">
        <v>3877</v>
      </c>
      <c r="P1457" s="7"/>
      <c r="Q1457" s="7" t="b">
        <f t="shared" si="136"/>
        <v>1</v>
      </c>
      <c r="R1457" s="7"/>
      <c r="S1457" s="11">
        <f t="shared" si="137"/>
        <v>0</v>
      </c>
      <c r="T1457" s="9"/>
    </row>
    <row r="1458" spans="1:20" hidden="1" x14ac:dyDescent="0.25">
      <c r="A1458" s="7">
        <v>1456</v>
      </c>
      <c r="B1458" s="7" t="str">
        <f t="shared" si="132"/>
        <v>641136</v>
      </c>
      <c r="C1458" s="9">
        <v>641136</v>
      </c>
      <c r="D1458" s="9" t="s">
        <v>3184</v>
      </c>
      <c r="E1458" s="9" t="s">
        <v>3851</v>
      </c>
      <c r="F1458" s="7" t="s">
        <v>141</v>
      </c>
      <c r="G1458" s="46">
        <v>83.954545454545453</v>
      </c>
      <c r="H1458" s="11">
        <v>2</v>
      </c>
      <c r="I1458" s="11">
        <v>2</v>
      </c>
      <c r="J1458" s="11">
        <f>VLOOKUP(B1458,'[1]Jan''24 (3)'!$G$4:$T$2414,14,0)</f>
        <v>167.90909090909091</v>
      </c>
      <c r="K1458" s="11">
        <f t="shared" si="133"/>
        <v>165.90909090909091</v>
      </c>
      <c r="L1458" s="11" t="b">
        <f t="shared" si="134"/>
        <v>0</v>
      </c>
      <c r="M1458" s="11" t="b">
        <f t="shared" si="135"/>
        <v>0</v>
      </c>
      <c r="N1458" s="8">
        <v>45318</v>
      </c>
      <c r="O1458" s="8" t="s">
        <v>3873</v>
      </c>
      <c r="P1458" s="7"/>
      <c r="Q1458" s="7" t="b">
        <f t="shared" si="136"/>
        <v>1</v>
      </c>
      <c r="R1458" s="7"/>
      <c r="S1458" s="11">
        <f t="shared" si="137"/>
        <v>0</v>
      </c>
      <c r="T1458" s="9"/>
    </row>
    <row r="1459" spans="1:20" hidden="1" x14ac:dyDescent="0.25">
      <c r="A1459" s="7">
        <v>1457</v>
      </c>
      <c r="B1459" s="7" t="str">
        <f t="shared" si="132"/>
        <v>641912</v>
      </c>
      <c r="C1459" s="9">
        <v>641912</v>
      </c>
      <c r="D1459" s="9" t="s">
        <v>3185</v>
      </c>
      <c r="E1459" s="9" t="s">
        <v>3851</v>
      </c>
      <c r="F1459" s="7" t="s">
        <v>141</v>
      </c>
      <c r="G1459" s="46">
        <v>5.8181818181818183</v>
      </c>
      <c r="H1459" s="11">
        <v>1</v>
      </c>
      <c r="I1459" s="11">
        <v>1</v>
      </c>
      <c r="J1459" s="11">
        <f>VLOOKUP(B1459,'[1]Jan''24 (3)'!$G$4:$T$2414,14,0)</f>
        <v>5.8181818181818183</v>
      </c>
      <c r="K1459" s="11">
        <f t="shared" si="133"/>
        <v>4.8181818181818183</v>
      </c>
      <c r="L1459" s="11" t="b">
        <f t="shared" si="134"/>
        <v>0</v>
      </c>
      <c r="M1459" s="11" t="b">
        <f t="shared" si="135"/>
        <v>0</v>
      </c>
      <c r="N1459" s="8">
        <v>45310</v>
      </c>
      <c r="O1459" s="8" t="s">
        <v>3877</v>
      </c>
      <c r="P1459" s="7"/>
      <c r="Q1459" s="7" t="b">
        <f t="shared" si="136"/>
        <v>1</v>
      </c>
      <c r="R1459" s="7"/>
      <c r="S1459" s="11">
        <f t="shared" si="137"/>
        <v>0</v>
      </c>
      <c r="T1459" s="9"/>
    </row>
    <row r="1460" spans="1:20" hidden="1" x14ac:dyDescent="0.25">
      <c r="A1460" s="7">
        <v>1458</v>
      </c>
      <c r="B1460" s="7" t="str">
        <f t="shared" si="132"/>
        <v>65426300VL</v>
      </c>
      <c r="C1460" s="9" t="s">
        <v>1355</v>
      </c>
      <c r="D1460" s="9" t="s">
        <v>3186</v>
      </c>
      <c r="E1460" s="9" t="s">
        <v>3851</v>
      </c>
      <c r="F1460" s="7" t="s">
        <v>141</v>
      </c>
      <c r="G1460" s="46">
        <v>16.90909090909091</v>
      </c>
      <c r="H1460" s="11">
        <v>1</v>
      </c>
      <c r="I1460" s="11">
        <v>1</v>
      </c>
      <c r="J1460" s="11">
        <f>VLOOKUP(B1460,'[1]Jan''24 (3)'!$G$4:$T$2414,14,0)</f>
        <v>16.90909090909091</v>
      </c>
      <c r="K1460" s="11">
        <f t="shared" si="133"/>
        <v>15.90909090909091</v>
      </c>
      <c r="L1460" s="11" t="b">
        <f t="shared" si="134"/>
        <v>0</v>
      </c>
      <c r="M1460" s="11" t="b">
        <f t="shared" si="135"/>
        <v>0</v>
      </c>
      <c r="N1460" s="8">
        <v>45310</v>
      </c>
      <c r="O1460" s="8" t="s">
        <v>3877</v>
      </c>
      <c r="P1460" s="7"/>
      <c r="Q1460" s="7" t="b">
        <f t="shared" si="136"/>
        <v>1</v>
      </c>
      <c r="R1460" s="7"/>
      <c r="S1460" s="11">
        <f t="shared" si="137"/>
        <v>0</v>
      </c>
      <c r="T1460" s="9"/>
    </row>
    <row r="1461" spans="1:20" hidden="1" x14ac:dyDescent="0.25">
      <c r="A1461" s="7">
        <v>1459</v>
      </c>
      <c r="B1461" s="7" t="str">
        <f t="shared" si="132"/>
        <v>666132</v>
      </c>
      <c r="C1461" s="9">
        <v>666132</v>
      </c>
      <c r="D1461" s="9" t="s">
        <v>3187</v>
      </c>
      <c r="E1461" s="9" t="s">
        <v>3851</v>
      </c>
      <c r="F1461" s="7" t="s">
        <v>141</v>
      </c>
      <c r="G1461" s="46">
        <v>1.4090909090909092</v>
      </c>
      <c r="H1461" s="11">
        <v>4</v>
      </c>
      <c r="I1461" s="11">
        <v>4</v>
      </c>
      <c r="J1461" s="11">
        <f>VLOOKUP(B1461,'[1]Jan''24 (3)'!$G$4:$T$2414,14,0)</f>
        <v>5.6363636363636367</v>
      </c>
      <c r="K1461" s="11">
        <f t="shared" si="133"/>
        <v>1.6363636363636367</v>
      </c>
      <c r="L1461" s="11" t="b">
        <f t="shared" si="134"/>
        <v>0</v>
      </c>
      <c r="M1461" s="11" t="b">
        <f t="shared" si="135"/>
        <v>0</v>
      </c>
      <c r="N1461" s="8">
        <v>45318</v>
      </c>
      <c r="O1461" s="8" t="s">
        <v>3873</v>
      </c>
      <c r="P1461" s="7"/>
      <c r="Q1461" s="7" t="b">
        <f t="shared" si="136"/>
        <v>1</v>
      </c>
      <c r="R1461" s="7"/>
      <c r="S1461" s="11">
        <f t="shared" si="137"/>
        <v>0</v>
      </c>
      <c r="T1461" s="9"/>
    </row>
    <row r="1462" spans="1:20" hidden="1" x14ac:dyDescent="0.25">
      <c r="A1462" s="7">
        <v>1460</v>
      </c>
      <c r="B1462" s="7" t="str">
        <f t="shared" si="132"/>
        <v>666131</v>
      </c>
      <c r="C1462" s="9">
        <v>666131</v>
      </c>
      <c r="D1462" s="9" t="s">
        <v>3188</v>
      </c>
      <c r="E1462" s="9" t="s">
        <v>3851</v>
      </c>
      <c r="F1462" s="7" t="s">
        <v>141</v>
      </c>
      <c r="G1462" s="46">
        <v>1.4090909090909092</v>
      </c>
      <c r="H1462" s="11">
        <v>5</v>
      </c>
      <c r="I1462" s="11">
        <v>5</v>
      </c>
      <c r="J1462" s="11">
        <f>VLOOKUP(B1462,'[1]Jan''24 (3)'!$G$4:$T$2414,14,0)</f>
        <v>7.0454545454545459</v>
      </c>
      <c r="K1462" s="11">
        <f t="shared" si="133"/>
        <v>2.0454545454545459</v>
      </c>
      <c r="L1462" s="11" t="b">
        <f t="shared" si="134"/>
        <v>0</v>
      </c>
      <c r="M1462" s="11" t="b">
        <f t="shared" si="135"/>
        <v>0</v>
      </c>
      <c r="N1462" s="8">
        <v>45318</v>
      </c>
      <c r="O1462" s="8" t="s">
        <v>3873</v>
      </c>
      <c r="P1462" s="7"/>
      <c r="Q1462" s="7" t="b">
        <f t="shared" si="136"/>
        <v>1</v>
      </c>
      <c r="R1462" s="7"/>
      <c r="S1462" s="11">
        <f t="shared" si="137"/>
        <v>0</v>
      </c>
      <c r="T1462" s="9"/>
    </row>
    <row r="1463" spans="1:20" hidden="1" x14ac:dyDescent="0.25">
      <c r="A1463" s="7">
        <v>1461</v>
      </c>
      <c r="B1463" s="7" t="str">
        <f t="shared" si="132"/>
        <v>65751700VL</v>
      </c>
      <c r="C1463" s="9" t="s">
        <v>1356</v>
      </c>
      <c r="D1463" s="9" t="s">
        <v>3189</v>
      </c>
      <c r="E1463" s="9" t="s">
        <v>3851</v>
      </c>
      <c r="F1463" s="7" t="s">
        <v>141</v>
      </c>
      <c r="G1463" s="46">
        <v>30.772727272727273</v>
      </c>
      <c r="H1463" s="11">
        <v>1</v>
      </c>
      <c r="I1463" s="11">
        <v>1</v>
      </c>
      <c r="J1463" s="11">
        <f>VLOOKUP(B1463,'[1]Jan''24 (3)'!$G$4:$T$2414,14,0)</f>
        <v>30.772727272727273</v>
      </c>
      <c r="K1463" s="11">
        <f t="shared" si="133"/>
        <v>29.772727272727273</v>
      </c>
      <c r="L1463" s="11" t="b">
        <f t="shared" si="134"/>
        <v>0</v>
      </c>
      <c r="M1463" s="11" t="b">
        <f t="shared" si="135"/>
        <v>0</v>
      </c>
      <c r="N1463" s="8">
        <v>45315</v>
      </c>
      <c r="O1463" s="8" t="s">
        <v>3873</v>
      </c>
      <c r="P1463" s="7"/>
      <c r="Q1463" s="7" t="b">
        <f t="shared" si="136"/>
        <v>1</v>
      </c>
      <c r="R1463" s="7"/>
      <c r="S1463" s="11">
        <f t="shared" si="137"/>
        <v>0</v>
      </c>
      <c r="T1463" s="9"/>
    </row>
    <row r="1464" spans="1:20" hidden="1" x14ac:dyDescent="0.25">
      <c r="A1464" s="7">
        <v>1462</v>
      </c>
      <c r="B1464" s="7" t="str">
        <f t="shared" si="132"/>
        <v>654149</v>
      </c>
      <c r="C1464" s="9">
        <v>654149</v>
      </c>
      <c r="D1464" s="9" t="s">
        <v>2181</v>
      </c>
      <c r="E1464" s="9" t="s">
        <v>3851</v>
      </c>
      <c r="F1464" s="7" t="s">
        <v>141</v>
      </c>
      <c r="G1464" s="46">
        <v>1.1818181818181819</v>
      </c>
      <c r="H1464" s="11">
        <v>6</v>
      </c>
      <c r="I1464" s="11">
        <v>6</v>
      </c>
      <c r="J1464" s="11">
        <f>VLOOKUP(B1464,'[1]Jan''24 (3)'!$G$4:$T$2414,14,0)</f>
        <v>7.0909090909090917</v>
      </c>
      <c r="K1464" s="11">
        <f t="shared" si="133"/>
        <v>1.0909090909090917</v>
      </c>
      <c r="L1464" s="11" t="b">
        <f t="shared" si="134"/>
        <v>0</v>
      </c>
      <c r="M1464" s="11" t="b">
        <f t="shared" si="135"/>
        <v>0</v>
      </c>
      <c r="N1464" s="8">
        <v>45318</v>
      </c>
      <c r="O1464" s="8" t="s">
        <v>3873</v>
      </c>
      <c r="P1464" s="7"/>
      <c r="Q1464" s="7" t="b">
        <f t="shared" si="136"/>
        <v>1</v>
      </c>
      <c r="R1464" s="7"/>
      <c r="S1464" s="11">
        <f t="shared" si="137"/>
        <v>0</v>
      </c>
      <c r="T1464" s="9"/>
    </row>
    <row r="1465" spans="1:20" hidden="1" x14ac:dyDescent="0.25">
      <c r="A1465" s="7">
        <v>1463</v>
      </c>
      <c r="B1465" s="7" t="str">
        <f t="shared" si="132"/>
        <v>665765L</v>
      </c>
      <c r="C1465" s="9" t="s">
        <v>1357</v>
      </c>
      <c r="D1465" s="9" t="s">
        <v>3132</v>
      </c>
      <c r="E1465" s="9" t="s">
        <v>3851</v>
      </c>
      <c r="F1465" s="7" t="s">
        <v>141</v>
      </c>
      <c r="G1465" s="46">
        <v>18.214285714285715</v>
      </c>
      <c r="H1465" s="11">
        <v>5</v>
      </c>
      <c r="I1465" s="11">
        <f>3+2</f>
        <v>5</v>
      </c>
      <c r="J1465" s="11">
        <f>VLOOKUP(B1465,'[1]Jan''24 (3)'!$G$4:$T$2414,14,0)</f>
        <v>91.071428571428584</v>
      </c>
      <c r="K1465" s="11">
        <f t="shared" si="133"/>
        <v>86.071428571428584</v>
      </c>
      <c r="L1465" s="11" t="b">
        <f t="shared" si="134"/>
        <v>0</v>
      </c>
      <c r="M1465" s="11" t="b">
        <f t="shared" si="135"/>
        <v>0</v>
      </c>
      <c r="N1465" s="8">
        <v>45324</v>
      </c>
      <c r="O1465" s="8" t="s">
        <v>3873</v>
      </c>
      <c r="P1465" s="7"/>
      <c r="Q1465" s="7" t="b">
        <f t="shared" si="136"/>
        <v>1</v>
      </c>
      <c r="R1465" s="7"/>
      <c r="S1465" s="11">
        <f t="shared" si="137"/>
        <v>0</v>
      </c>
      <c r="T1465" s="9"/>
    </row>
    <row r="1466" spans="1:20" hidden="1" x14ac:dyDescent="0.25">
      <c r="A1466" s="7">
        <v>1464</v>
      </c>
      <c r="B1466" s="7" t="str">
        <f t="shared" si="132"/>
        <v>573426L</v>
      </c>
      <c r="C1466" s="9" t="s">
        <v>1358</v>
      </c>
      <c r="D1466" s="9" t="s">
        <v>3190</v>
      </c>
      <c r="E1466" s="9" t="s">
        <v>3851</v>
      </c>
      <c r="F1466" s="7" t="s">
        <v>141</v>
      </c>
      <c r="G1466" s="46">
        <v>22.727272727272727</v>
      </c>
      <c r="H1466" s="11">
        <v>2</v>
      </c>
      <c r="I1466" s="11">
        <v>2</v>
      </c>
      <c r="J1466" s="11">
        <f>VLOOKUP(B1466,'[1]Jan''24 (3)'!$G$4:$T$2414,14,0)</f>
        <v>45.454545454545453</v>
      </c>
      <c r="K1466" s="11">
        <f t="shared" si="133"/>
        <v>43.454545454545453</v>
      </c>
      <c r="L1466" s="11" t="b">
        <f t="shared" si="134"/>
        <v>0</v>
      </c>
      <c r="M1466" s="11" t="b">
        <f t="shared" si="135"/>
        <v>0</v>
      </c>
      <c r="N1466" s="8">
        <v>45318</v>
      </c>
      <c r="O1466" s="8" t="s">
        <v>3873</v>
      </c>
      <c r="P1466" s="7"/>
      <c r="Q1466" s="7" t="b">
        <f t="shared" si="136"/>
        <v>1</v>
      </c>
      <c r="R1466" s="7"/>
      <c r="S1466" s="11">
        <f t="shared" si="137"/>
        <v>0</v>
      </c>
      <c r="T1466" s="9"/>
    </row>
    <row r="1467" spans="1:20" hidden="1" x14ac:dyDescent="0.25">
      <c r="A1467" s="7">
        <v>1465</v>
      </c>
      <c r="B1467" s="7" t="str">
        <f t="shared" si="132"/>
        <v>65069345-6507545L</v>
      </c>
      <c r="C1467" s="9" t="s">
        <v>1359</v>
      </c>
      <c r="D1467" s="9" t="s">
        <v>3191</v>
      </c>
      <c r="E1467" s="9" t="s">
        <v>3851</v>
      </c>
      <c r="F1467" s="7" t="s">
        <v>141</v>
      </c>
      <c r="G1467" s="46">
        <v>19</v>
      </c>
      <c r="H1467" s="11">
        <v>2</v>
      </c>
      <c r="I1467" s="11">
        <f>1+1</f>
        <v>2</v>
      </c>
      <c r="J1467" s="11">
        <f>VLOOKUP(B1467,'[1]Jan''24 (3)'!$G$4:$T$2414,14,0)</f>
        <v>38</v>
      </c>
      <c r="K1467" s="11">
        <f t="shared" si="133"/>
        <v>36</v>
      </c>
      <c r="L1467" s="11" t="b">
        <f t="shared" si="134"/>
        <v>0</v>
      </c>
      <c r="M1467" s="11" t="b">
        <f t="shared" si="135"/>
        <v>0</v>
      </c>
      <c r="N1467" s="8">
        <v>45324</v>
      </c>
      <c r="O1467" s="8" t="s">
        <v>3873</v>
      </c>
      <c r="P1467" s="7"/>
      <c r="Q1467" s="7" t="b">
        <f t="shared" si="136"/>
        <v>1</v>
      </c>
      <c r="R1467" s="7"/>
      <c r="S1467" s="11">
        <f t="shared" si="137"/>
        <v>0</v>
      </c>
      <c r="T1467" s="9"/>
    </row>
    <row r="1468" spans="1:20" hidden="1" x14ac:dyDescent="0.25">
      <c r="A1468" s="7">
        <v>1466</v>
      </c>
      <c r="B1468" s="7" t="str">
        <f t="shared" si="132"/>
        <v>120/70-10</v>
      </c>
      <c r="C1468" s="9" t="s">
        <v>1360</v>
      </c>
      <c r="D1468" s="9" t="s">
        <v>3192</v>
      </c>
      <c r="E1468" s="9" t="s">
        <v>3851</v>
      </c>
      <c r="F1468" s="7" t="s">
        <v>141</v>
      </c>
      <c r="G1468" s="46">
        <v>21</v>
      </c>
      <c r="H1468" s="11">
        <v>3</v>
      </c>
      <c r="I1468" s="11">
        <f>2+1</f>
        <v>3</v>
      </c>
      <c r="J1468" s="11">
        <f>VLOOKUP(B1468,'[1]Jan''24 (3)'!$G$4:$T$2414,14,0)</f>
        <v>63</v>
      </c>
      <c r="K1468" s="11">
        <f t="shared" si="133"/>
        <v>60</v>
      </c>
      <c r="L1468" s="11" t="b">
        <f t="shared" si="134"/>
        <v>0</v>
      </c>
      <c r="M1468" s="11" t="b">
        <f t="shared" si="135"/>
        <v>0</v>
      </c>
      <c r="N1468" s="8">
        <v>45318</v>
      </c>
      <c r="O1468" s="8" t="s">
        <v>3873</v>
      </c>
      <c r="P1468" s="7"/>
      <c r="Q1468" s="7" t="b">
        <f t="shared" si="136"/>
        <v>1</v>
      </c>
      <c r="R1468" s="7"/>
      <c r="S1468" s="11">
        <f t="shared" si="137"/>
        <v>0</v>
      </c>
      <c r="T1468" s="9"/>
    </row>
    <row r="1469" spans="1:20" hidden="1" x14ac:dyDescent="0.25">
      <c r="A1469" s="7">
        <v>1467</v>
      </c>
      <c r="B1469" s="7" t="str">
        <f t="shared" si="132"/>
        <v>1C002490L</v>
      </c>
      <c r="C1469" s="9" t="s">
        <v>1361</v>
      </c>
      <c r="D1469" s="9" t="s">
        <v>3193</v>
      </c>
      <c r="E1469" s="9" t="s">
        <v>3851</v>
      </c>
      <c r="F1469" s="7" t="s">
        <v>141</v>
      </c>
      <c r="G1469" s="46">
        <v>15.357142857142858</v>
      </c>
      <c r="H1469" s="11">
        <v>2</v>
      </c>
      <c r="I1469" s="11">
        <v>2</v>
      </c>
      <c r="J1469" s="11">
        <f>VLOOKUP(B1469,'[1]Jan''24 (3)'!$G$4:$T$2414,14,0)</f>
        <v>30.714285714285715</v>
      </c>
      <c r="K1469" s="11">
        <f t="shared" si="133"/>
        <v>28.714285714285715</v>
      </c>
      <c r="L1469" s="11" t="b">
        <f t="shared" si="134"/>
        <v>0</v>
      </c>
      <c r="M1469" s="11" t="b">
        <f t="shared" si="135"/>
        <v>0</v>
      </c>
      <c r="N1469" s="8">
        <v>45315</v>
      </c>
      <c r="O1469" s="8" t="s">
        <v>3873</v>
      </c>
      <c r="P1469" s="7"/>
      <c r="Q1469" s="7" t="b">
        <f t="shared" si="136"/>
        <v>1</v>
      </c>
      <c r="R1469" s="7"/>
      <c r="S1469" s="11">
        <f t="shared" si="137"/>
        <v>0</v>
      </c>
      <c r="T1469" s="9"/>
    </row>
    <row r="1470" spans="1:20" hidden="1" x14ac:dyDescent="0.25">
      <c r="A1470" s="7">
        <v>1468</v>
      </c>
      <c r="B1470" s="7" t="str">
        <f t="shared" si="132"/>
        <v>110/70-17</v>
      </c>
      <c r="C1470" s="54" t="s">
        <v>3965</v>
      </c>
      <c r="D1470" s="54" t="s">
        <v>3966</v>
      </c>
      <c r="E1470" s="9" t="s">
        <v>3851</v>
      </c>
      <c r="F1470" s="7" t="s">
        <v>141</v>
      </c>
      <c r="G1470" s="46">
        <v>29.642857142857142</v>
      </c>
      <c r="H1470" s="11">
        <v>1</v>
      </c>
      <c r="I1470" s="11">
        <v>1</v>
      </c>
      <c r="J1470" s="11">
        <f>VLOOKUP(B1470,'[1]Jan''24 (3)'!$G$4:$T$2414,14,0)</f>
        <v>29.642857142857142</v>
      </c>
      <c r="K1470" s="11">
        <f t="shared" si="133"/>
        <v>28.642857142857142</v>
      </c>
      <c r="L1470" s="11" t="b">
        <f t="shared" si="134"/>
        <v>0</v>
      </c>
      <c r="M1470" s="11" t="b">
        <f t="shared" si="135"/>
        <v>0</v>
      </c>
      <c r="N1470" s="8">
        <v>45321</v>
      </c>
      <c r="O1470" s="8" t="s">
        <v>3873</v>
      </c>
      <c r="P1470" s="7"/>
      <c r="Q1470" s="7" t="b">
        <f t="shared" si="136"/>
        <v>1</v>
      </c>
      <c r="R1470" s="7"/>
      <c r="S1470" s="11">
        <f t="shared" si="137"/>
        <v>0</v>
      </c>
      <c r="T1470" s="9"/>
    </row>
    <row r="1471" spans="1:20" hidden="1" x14ac:dyDescent="0.25">
      <c r="A1471" s="7">
        <v>1469</v>
      </c>
      <c r="B1471" s="7" t="str">
        <f t="shared" si="132"/>
        <v>MBZ25-C0002</v>
      </c>
      <c r="C1471" s="9" t="s">
        <v>101</v>
      </c>
      <c r="D1471" s="9" t="s">
        <v>128</v>
      </c>
      <c r="E1471" s="9" t="s">
        <v>67</v>
      </c>
      <c r="F1471" s="7" t="s">
        <v>141</v>
      </c>
      <c r="G1471" s="46">
        <v>2.2000000000000002</v>
      </c>
      <c r="H1471" s="11">
        <v>1</v>
      </c>
      <c r="I1471" s="11">
        <v>1</v>
      </c>
      <c r="J1471" s="11">
        <f>VLOOKUP(B1471,'[1]Jan''24 (3)'!$G$4:$T$2414,14,0)</f>
        <v>2.2000000000000002</v>
      </c>
      <c r="K1471" s="11">
        <f t="shared" si="133"/>
        <v>1.2000000000000002</v>
      </c>
      <c r="L1471" s="11" t="b">
        <f t="shared" si="134"/>
        <v>0</v>
      </c>
      <c r="M1471" s="11" t="b">
        <f t="shared" si="135"/>
        <v>0</v>
      </c>
      <c r="N1471" s="8">
        <v>45315</v>
      </c>
      <c r="O1471" s="8" t="s">
        <v>3877</v>
      </c>
      <c r="P1471" s="7"/>
      <c r="Q1471" s="7" t="b">
        <f t="shared" si="136"/>
        <v>1</v>
      </c>
      <c r="R1471" s="7"/>
      <c r="S1471" s="11">
        <f t="shared" si="137"/>
        <v>0</v>
      </c>
      <c r="T1471" s="9"/>
    </row>
    <row r="1472" spans="1:20" hidden="1" x14ac:dyDescent="0.25">
      <c r="A1472" s="7">
        <v>1470</v>
      </c>
      <c r="B1472" s="7" t="str">
        <f t="shared" si="132"/>
        <v>MBZ25-E0002</v>
      </c>
      <c r="C1472" s="9" t="s">
        <v>102</v>
      </c>
      <c r="D1472" s="9" t="s">
        <v>129</v>
      </c>
      <c r="E1472" s="9" t="s">
        <v>67</v>
      </c>
      <c r="F1472" s="7" t="s">
        <v>141</v>
      </c>
      <c r="G1472" s="46">
        <v>0.7</v>
      </c>
      <c r="H1472" s="11">
        <v>2</v>
      </c>
      <c r="I1472" s="11">
        <v>2</v>
      </c>
      <c r="J1472" s="11">
        <f>VLOOKUP(B1472,'[1]Jan''24 (3)'!$G$4:$T$2414,14,0)</f>
        <v>1.4</v>
      </c>
      <c r="K1472" s="11">
        <f t="shared" si="133"/>
        <v>-0.60000000000000009</v>
      </c>
      <c r="L1472" s="11" t="b">
        <f t="shared" si="134"/>
        <v>0</v>
      </c>
      <c r="M1472" s="11" t="b">
        <f t="shared" si="135"/>
        <v>0</v>
      </c>
      <c r="N1472" s="8">
        <v>45318</v>
      </c>
      <c r="O1472" s="8" t="s">
        <v>3877</v>
      </c>
      <c r="P1472" s="7"/>
      <c r="Q1472" s="7" t="b">
        <f t="shared" si="136"/>
        <v>1</v>
      </c>
      <c r="R1472" s="7"/>
      <c r="S1472" s="11">
        <f t="shared" si="137"/>
        <v>0</v>
      </c>
      <c r="T1472" s="9"/>
    </row>
    <row r="1473" spans="1:20" hidden="1" x14ac:dyDescent="0.25">
      <c r="A1473" s="7">
        <v>1471</v>
      </c>
      <c r="B1473" s="7" t="str">
        <f t="shared" si="132"/>
        <v>MBZ25-E0003(R)</v>
      </c>
      <c r="C1473" s="9" t="s">
        <v>1362</v>
      </c>
      <c r="D1473" s="9" t="s">
        <v>3194</v>
      </c>
      <c r="E1473" s="9" t="s">
        <v>67</v>
      </c>
      <c r="F1473" s="7" t="s">
        <v>141</v>
      </c>
      <c r="G1473" s="46">
        <v>13</v>
      </c>
      <c r="H1473" s="11">
        <v>1</v>
      </c>
      <c r="I1473" s="53">
        <f>1+1</f>
        <v>2</v>
      </c>
      <c r="J1473" s="11">
        <f>VLOOKUP(B1473,'[1]Jan''24 (3)'!$G$4:$T$2414,14,0)</f>
        <v>26</v>
      </c>
      <c r="K1473" s="11">
        <f t="shared" si="133"/>
        <v>24</v>
      </c>
      <c r="L1473" s="11" t="b">
        <f t="shared" si="134"/>
        <v>0</v>
      </c>
      <c r="M1473" s="11" t="b">
        <f t="shared" si="135"/>
        <v>0</v>
      </c>
      <c r="N1473" s="8">
        <v>45322</v>
      </c>
      <c r="O1473" s="8" t="s">
        <v>3877</v>
      </c>
      <c r="P1473" s="7"/>
      <c r="Q1473" s="7" t="b">
        <f t="shared" si="136"/>
        <v>0</v>
      </c>
      <c r="R1473" s="7"/>
      <c r="S1473" s="11">
        <f t="shared" si="137"/>
        <v>-1</v>
      </c>
      <c r="T1473" s="9"/>
    </row>
    <row r="1474" spans="1:20" hidden="1" x14ac:dyDescent="0.25">
      <c r="A1474" s="7">
        <v>1472</v>
      </c>
      <c r="B1474" s="7" t="str">
        <f t="shared" si="132"/>
        <v>MSP25-E0002</v>
      </c>
      <c r="C1474" s="9" t="s">
        <v>1363</v>
      </c>
      <c r="D1474" s="9" t="s">
        <v>3195</v>
      </c>
      <c r="E1474" s="9" t="s">
        <v>67</v>
      </c>
      <c r="F1474" s="7" t="s">
        <v>141</v>
      </c>
      <c r="G1474" s="46">
        <v>1.06</v>
      </c>
      <c r="H1474" s="11">
        <v>1</v>
      </c>
      <c r="I1474" s="11">
        <v>1</v>
      </c>
      <c r="J1474" s="11">
        <f>VLOOKUP(B1474,'[1]Jan''24 (3)'!$G$4:$T$2414,14,0)</f>
        <v>1.06</v>
      </c>
      <c r="K1474" s="11">
        <f t="shared" si="133"/>
        <v>6.0000000000000053E-2</v>
      </c>
      <c r="L1474" s="11" t="b">
        <f t="shared" si="134"/>
        <v>0</v>
      </c>
      <c r="M1474" s="11" t="b">
        <f t="shared" si="135"/>
        <v>0</v>
      </c>
      <c r="N1474" s="8">
        <v>45315</v>
      </c>
      <c r="O1474" s="8" t="s">
        <v>3877</v>
      </c>
      <c r="P1474" s="7"/>
      <c r="Q1474" s="7" t="b">
        <f t="shared" si="136"/>
        <v>1</v>
      </c>
      <c r="R1474" s="7"/>
      <c r="S1474" s="11">
        <f t="shared" si="137"/>
        <v>0</v>
      </c>
      <c r="T1474" s="9"/>
    </row>
    <row r="1475" spans="1:20" hidden="1" x14ac:dyDescent="0.25">
      <c r="A1475" s="7">
        <v>1473</v>
      </c>
      <c r="B1475" s="7" t="str">
        <f t="shared" si="132"/>
        <v>MSP25-E0006</v>
      </c>
      <c r="C1475" s="9" t="s">
        <v>1364</v>
      </c>
      <c r="D1475" s="9" t="s">
        <v>2667</v>
      </c>
      <c r="E1475" s="9" t="s">
        <v>67</v>
      </c>
      <c r="F1475" s="7" t="s">
        <v>141</v>
      </c>
      <c r="G1475" s="46">
        <v>0.39</v>
      </c>
      <c r="H1475" s="11">
        <v>2</v>
      </c>
      <c r="I1475" s="11">
        <v>2</v>
      </c>
      <c r="J1475" s="11">
        <f>VLOOKUP(B1475,'[1]Jan''24 (3)'!$G$4:$T$2414,14,0)</f>
        <v>0.78</v>
      </c>
      <c r="K1475" s="11">
        <f t="shared" si="133"/>
        <v>-1.22</v>
      </c>
      <c r="L1475" s="11" t="b">
        <f t="shared" si="134"/>
        <v>0</v>
      </c>
      <c r="M1475" s="11" t="b">
        <f t="shared" si="135"/>
        <v>0</v>
      </c>
      <c r="N1475" s="8">
        <v>45315</v>
      </c>
      <c r="O1475" s="8" t="s">
        <v>3877</v>
      </c>
      <c r="P1475" s="7"/>
      <c r="Q1475" s="7" t="b">
        <f t="shared" si="136"/>
        <v>1</v>
      </c>
      <c r="R1475" s="7"/>
      <c r="S1475" s="11">
        <f t="shared" si="137"/>
        <v>0</v>
      </c>
      <c r="T1475" s="9"/>
    </row>
    <row r="1476" spans="1:20" hidden="1" x14ac:dyDescent="0.25">
      <c r="A1476" s="7">
        <v>1474</v>
      </c>
      <c r="B1476" s="7" t="str">
        <f t="shared" ref="B1476:B1539" si="138">TRIM(C1476)</f>
        <v>MSP25-E0009</v>
      </c>
      <c r="C1476" s="9" t="s">
        <v>1365</v>
      </c>
      <c r="D1476" s="9" t="s">
        <v>3196</v>
      </c>
      <c r="E1476" s="9" t="s">
        <v>67</v>
      </c>
      <c r="F1476" s="7" t="s">
        <v>141</v>
      </c>
      <c r="G1476" s="46">
        <v>11.4</v>
      </c>
      <c r="H1476" s="11">
        <v>1</v>
      </c>
      <c r="I1476" s="11">
        <v>1</v>
      </c>
      <c r="J1476" s="11">
        <f>VLOOKUP(B1476,'[1]Jan''24 (3)'!$G$4:$T$2414,14,0)</f>
        <v>11.4</v>
      </c>
      <c r="K1476" s="11">
        <f t="shared" ref="K1476:K1539" si="139">J1476-I1476</f>
        <v>10.4</v>
      </c>
      <c r="L1476" s="11" t="b">
        <f t="shared" ref="L1476:L1539" si="140">J1476=I1476</f>
        <v>0</v>
      </c>
      <c r="M1476" s="11" t="b">
        <f t="shared" ref="M1476:M1539" si="141">I1476=L1476</f>
        <v>0</v>
      </c>
      <c r="N1476" s="8">
        <v>45315</v>
      </c>
      <c r="O1476" s="8" t="s">
        <v>3877</v>
      </c>
      <c r="P1476" s="7"/>
      <c r="Q1476" s="7" t="b">
        <f t="shared" ref="Q1476:Q1539" si="142">H1476=I1476</f>
        <v>1</v>
      </c>
      <c r="R1476" s="7"/>
      <c r="S1476" s="11">
        <f t="shared" ref="S1476:S1539" si="143">H1476-I1476</f>
        <v>0</v>
      </c>
      <c r="T1476" s="9"/>
    </row>
    <row r="1477" spans="1:20" hidden="1" x14ac:dyDescent="0.25">
      <c r="A1477" s="7">
        <v>1475</v>
      </c>
      <c r="B1477" s="7" t="str">
        <f t="shared" si="138"/>
        <v>MSR20-T0001</v>
      </c>
      <c r="C1477" s="9" t="s">
        <v>1366</v>
      </c>
      <c r="D1477" s="9" t="s">
        <v>3197</v>
      </c>
      <c r="E1477" s="9" t="s">
        <v>67</v>
      </c>
      <c r="F1477" s="7" t="s">
        <v>141</v>
      </c>
      <c r="G1477" s="46">
        <v>1.3</v>
      </c>
      <c r="H1477" s="11">
        <v>2</v>
      </c>
      <c r="I1477" s="11">
        <v>2</v>
      </c>
      <c r="J1477" s="11">
        <f>VLOOKUP(B1477,'[1]Jan''24 (3)'!$G$4:$T$2414,14,0)</f>
        <v>2.6</v>
      </c>
      <c r="K1477" s="11">
        <f t="shared" si="139"/>
        <v>0.60000000000000009</v>
      </c>
      <c r="L1477" s="11" t="b">
        <f t="shared" si="140"/>
        <v>0</v>
      </c>
      <c r="M1477" s="11" t="b">
        <f t="shared" si="141"/>
        <v>0</v>
      </c>
      <c r="N1477" s="8">
        <v>45315</v>
      </c>
      <c r="O1477" s="8" t="s">
        <v>3877</v>
      </c>
      <c r="P1477" s="7"/>
      <c r="Q1477" s="7" t="b">
        <f t="shared" si="142"/>
        <v>1</v>
      </c>
      <c r="R1477" s="7"/>
      <c r="S1477" s="11">
        <f t="shared" si="143"/>
        <v>0</v>
      </c>
      <c r="T1477" s="9"/>
    </row>
    <row r="1478" spans="1:20" hidden="1" x14ac:dyDescent="0.25">
      <c r="A1478" s="7">
        <v>1476</v>
      </c>
      <c r="B1478" s="7" t="str">
        <f t="shared" si="138"/>
        <v>MSR20-EG0001</v>
      </c>
      <c r="C1478" s="9" t="s">
        <v>103</v>
      </c>
      <c r="D1478" s="9" t="s">
        <v>130</v>
      </c>
      <c r="E1478" s="9" t="s">
        <v>67</v>
      </c>
      <c r="F1478" s="7" t="s">
        <v>141</v>
      </c>
      <c r="G1478" s="46">
        <v>3.3</v>
      </c>
      <c r="H1478" s="11">
        <v>1</v>
      </c>
      <c r="I1478" s="11">
        <v>1</v>
      </c>
      <c r="J1478" s="11">
        <f>VLOOKUP(B1478,'[1]Jan''24 (3)'!$G$4:$T$2414,14,0)</f>
        <v>3.3</v>
      </c>
      <c r="K1478" s="11">
        <f t="shared" si="139"/>
        <v>2.2999999999999998</v>
      </c>
      <c r="L1478" s="11" t="b">
        <f t="shared" si="140"/>
        <v>0</v>
      </c>
      <c r="M1478" s="11" t="b">
        <f t="shared" si="141"/>
        <v>0</v>
      </c>
      <c r="N1478" s="8">
        <v>45320</v>
      </c>
      <c r="O1478" s="8" t="s">
        <v>3873</v>
      </c>
      <c r="P1478" s="7"/>
      <c r="Q1478" s="7" t="b">
        <f t="shared" si="142"/>
        <v>1</v>
      </c>
      <c r="R1478" s="7"/>
      <c r="S1478" s="11">
        <f t="shared" si="143"/>
        <v>0</v>
      </c>
      <c r="T1478" s="9"/>
    </row>
    <row r="1479" spans="1:20" hidden="1" x14ac:dyDescent="0.25">
      <c r="A1479" s="7">
        <v>1477</v>
      </c>
      <c r="B1479" s="7" t="str">
        <f t="shared" si="138"/>
        <v>MBZ25-E0005</v>
      </c>
      <c r="C1479" s="9" t="s">
        <v>1367</v>
      </c>
      <c r="D1479" s="9" t="s">
        <v>3198</v>
      </c>
      <c r="E1479" s="9" t="s">
        <v>67</v>
      </c>
      <c r="F1479" s="7" t="s">
        <v>141</v>
      </c>
      <c r="G1479" s="46">
        <v>1.6</v>
      </c>
      <c r="H1479" s="11">
        <v>4</v>
      </c>
      <c r="I1479" s="11">
        <v>4</v>
      </c>
      <c r="J1479" s="11">
        <f>VLOOKUP(B1479,'[1]Jan''24 (3)'!$G$4:$T$2414,14,0)</f>
        <v>6.4</v>
      </c>
      <c r="K1479" s="11">
        <f t="shared" si="139"/>
        <v>2.4000000000000004</v>
      </c>
      <c r="L1479" s="11" t="b">
        <f t="shared" si="140"/>
        <v>0</v>
      </c>
      <c r="M1479" s="11" t="b">
        <f t="shared" si="141"/>
        <v>0</v>
      </c>
      <c r="N1479" s="8">
        <v>45315</v>
      </c>
      <c r="O1479" s="8" t="s">
        <v>3877</v>
      </c>
      <c r="P1479" s="7"/>
      <c r="Q1479" s="7" t="b">
        <f t="shared" si="142"/>
        <v>1</v>
      </c>
      <c r="R1479" s="7"/>
      <c r="S1479" s="11">
        <f t="shared" si="143"/>
        <v>0</v>
      </c>
      <c r="T1479" s="9"/>
    </row>
    <row r="1480" spans="1:20" hidden="1" x14ac:dyDescent="0.25">
      <c r="A1480" s="7">
        <v>1478</v>
      </c>
      <c r="B1480" s="7" t="str">
        <f t="shared" si="138"/>
        <v>MBZ25-E0006</v>
      </c>
      <c r="C1480" s="9" t="s">
        <v>1368</v>
      </c>
      <c r="D1480" s="9" t="s">
        <v>3199</v>
      </c>
      <c r="E1480" s="9" t="s">
        <v>67</v>
      </c>
      <c r="F1480" s="7" t="s">
        <v>141</v>
      </c>
      <c r="G1480" s="46">
        <v>1.7</v>
      </c>
      <c r="H1480" s="11">
        <v>5</v>
      </c>
      <c r="I1480" s="11">
        <v>5</v>
      </c>
      <c r="J1480" s="11">
        <f>VLOOKUP(B1480,'[1]Jan''24 (3)'!$G$4:$T$2414,14,0)</f>
        <v>8.5</v>
      </c>
      <c r="K1480" s="11">
        <f t="shared" si="139"/>
        <v>3.5</v>
      </c>
      <c r="L1480" s="11" t="b">
        <f t="shared" si="140"/>
        <v>0</v>
      </c>
      <c r="M1480" s="11" t="b">
        <f t="shared" si="141"/>
        <v>0</v>
      </c>
      <c r="N1480" s="8">
        <v>45315</v>
      </c>
      <c r="O1480" s="8" t="s">
        <v>3877</v>
      </c>
      <c r="P1480" s="7"/>
      <c r="Q1480" s="7" t="b">
        <f t="shared" si="142"/>
        <v>1</v>
      </c>
      <c r="R1480" s="7"/>
      <c r="S1480" s="11">
        <f t="shared" si="143"/>
        <v>0</v>
      </c>
      <c r="T1480" s="9"/>
    </row>
    <row r="1481" spans="1:20" hidden="1" x14ac:dyDescent="0.25">
      <c r="A1481" s="7">
        <v>1479</v>
      </c>
      <c r="B1481" s="7" t="str">
        <f t="shared" si="138"/>
        <v>MBZ25-E0007</v>
      </c>
      <c r="C1481" s="9" t="s">
        <v>93</v>
      </c>
      <c r="D1481" s="9" t="s">
        <v>94</v>
      </c>
      <c r="E1481" s="9" t="s">
        <v>67</v>
      </c>
      <c r="F1481" s="7" t="s">
        <v>141</v>
      </c>
      <c r="G1481" s="46">
        <v>3</v>
      </c>
      <c r="H1481" s="11">
        <v>1</v>
      </c>
      <c r="I1481" s="53">
        <v>2</v>
      </c>
      <c r="J1481" s="11">
        <f>VLOOKUP(B1481,'[1]Jan''24 (3)'!$G$4:$T$2414,14,0)</f>
        <v>6</v>
      </c>
      <c r="K1481" s="11">
        <f t="shared" si="139"/>
        <v>4</v>
      </c>
      <c r="L1481" s="11" t="b">
        <f t="shared" si="140"/>
        <v>0</v>
      </c>
      <c r="M1481" s="11" t="b">
        <f t="shared" si="141"/>
        <v>0</v>
      </c>
      <c r="N1481" s="8">
        <v>45315</v>
      </c>
      <c r="O1481" s="8" t="s">
        <v>3877</v>
      </c>
      <c r="P1481" s="7"/>
      <c r="Q1481" s="7" t="b">
        <f t="shared" si="142"/>
        <v>0</v>
      </c>
      <c r="R1481" s="7"/>
      <c r="S1481" s="11">
        <f t="shared" si="143"/>
        <v>-1</v>
      </c>
      <c r="T1481" s="9"/>
    </row>
    <row r="1482" spans="1:20" hidden="1" x14ac:dyDescent="0.25">
      <c r="A1482" s="7">
        <v>1480</v>
      </c>
      <c r="B1482" s="7" t="str">
        <f t="shared" si="138"/>
        <v>MBZ25-E0016</v>
      </c>
      <c r="C1482" s="9" t="s">
        <v>1369</v>
      </c>
      <c r="D1482" s="9" t="s">
        <v>3200</v>
      </c>
      <c r="E1482" s="9" t="s">
        <v>67</v>
      </c>
      <c r="F1482" s="7" t="s">
        <v>141</v>
      </c>
      <c r="G1482" s="46">
        <v>5</v>
      </c>
      <c r="H1482" s="11">
        <v>5</v>
      </c>
      <c r="I1482" s="11">
        <v>5</v>
      </c>
      <c r="J1482" s="11">
        <f>VLOOKUP(B1482,'[1]Jan''24 (3)'!$G$4:$T$2414,14,0)</f>
        <v>25</v>
      </c>
      <c r="K1482" s="11">
        <f t="shared" si="139"/>
        <v>20</v>
      </c>
      <c r="L1482" s="11" t="b">
        <f t="shared" si="140"/>
        <v>0</v>
      </c>
      <c r="M1482" s="11" t="b">
        <f t="shared" si="141"/>
        <v>0</v>
      </c>
      <c r="N1482" s="8">
        <v>45315</v>
      </c>
      <c r="O1482" s="8" t="s">
        <v>3877</v>
      </c>
      <c r="P1482" s="7"/>
      <c r="Q1482" s="7" t="b">
        <f t="shared" si="142"/>
        <v>1</v>
      </c>
      <c r="R1482" s="7"/>
      <c r="S1482" s="11">
        <f t="shared" si="143"/>
        <v>0</v>
      </c>
      <c r="T1482" s="9"/>
    </row>
    <row r="1483" spans="1:20" hidden="1" x14ac:dyDescent="0.25">
      <c r="A1483" s="7">
        <v>1481</v>
      </c>
      <c r="B1483" s="7" t="str">
        <f t="shared" si="138"/>
        <v>MBZ25-E0018</v>
      </c>
      <c r="C1483" s="9" t="s">
        <v>275</v>
      </c>
      <c r="D1483" s="9" t="s">
        <v>295</v>
      </c>
      <c r="E1483" s="9" t="s">
        <v>67</v>
      </c>
      <c r="F1483" s="7" t="s">
        <v>141</v>
      </c>
      <c r="G1483" s="46">
        <v>2</v>
      </c>
      <c r="H1483" s="11">
        <v>2</v>
      </c>
      <c r="I1483" s="11">
        <v>2</v>
      </c>
      <c r="J1483" s="11">
        <f>VLOOKUP(B1483,'[1]Jan''24 (3)'!$G$4:$T$2414,14,0)</f>
        <v>4</v>
      </c>
      <c r="K1483" s="11">
        <f t="shared" si="139"/>
        <v>2</v>
      </c>
      <c r="L1483" s="11" t="b">
        <f t="shared" si="140"/>
        <v>0</v>
      </c>
      <c r="M1483" s="11" t="b">
        <f t="shared" si="141"/>
        <v>0</v>
      </c>
      <c r="N1483" s="8">
        <v>45315</v>
      </c>
      <c r="O1483" s="8" t="s">
        <v>3877</v>
      </c>
      <c r="P1483" s="7"/>
      <c r="Q1483" s="7" t="b">
        <f t="shared" si="142"/>
        <v>1</v>
      </c>
      <c r="R1483" s="7"/>
      <c r="S1483" s="11">
        <f t="shared" si="143"/>
        <v>0</v>
      </c>
      <c r="T1483" s="9"/>
    </row>
    <row r="1484" spans="1:20" hidden="1" x14ac:dyDescent="0.25">
      <c r="A1484" s="7">
        <v>1482</v>
      </c>
      <c r="B1484" s="7" t="str">
        <f t="shared" si="138"/>
        <v>MBZ25-C0006</v>
      </c>
      <c r="C1484" s="9" t="s">
        <v>232</v>
      </c>
      <c r="D1484" s="9" t="s">
        <v>217</v>
      </c>
      <c r="E1484" s="9" t="s">
        <v>67</v>
      </c>
      <c r="F1484" s="7" t="s">
        <v>141</v>
      </c>
      <c r="G1484" s="46">
        <v>0.7</v>
      </c>
      <c r="H1484" s="11">
        <v>4</v>
      </c>
      <c r="I1484" s="11">
        <v>4</v>
      </c>
      <c r="J1484" s="11">
        <f>VLOOKUP(B1484,'[1]Jan''24 (3)'!$G$4:$T$2414,14,0)</f>
        <v>2.8</v>
      </c>
      <c r="K1484" s="11">
        <f t="shared" si="139"/>
        <v>-1.2000000000000002</v>
      </c>
      <c r="L1484" s="11" t="b">
        <f t="shared" si="140"/>
        <v>0</v>
      </c>
      <c r="M1484" s="11" t="b">
        <f t="shared" si="141"/>
        <v>0</v>
      </c>
      <c r="N1484" s="8">
        <v>45315</v>
      </c>
      <c r="O1484" s="8" t="s">
        <v>3877</v>
      </c>
      <c r="P1484" s="7"/>
      <c r="Q1484" s="7" t="b">
        <f t="shared" si="142"/>
        <v>1</v>
      </c>
      <c r="R1484" s="7"/>
      <c r="S1484" s="11">
        <f t="shared" si="143"/>
        <v>0</v>
      </c>
      <c r="T1484" s="9"/>
    </row>
    <row r="1485" spans="1:20" hidden="1" x14ac:dyDescent="0.25">
      <c r="A1485" s="7">
        <v>1483</v>
      </c>
      <c r="B1485" s="7" t="str">
        <f t="shared" si="138"/>
        <v>MBZ25-C0004</v>
      </c>
      <c r="C1485" s="9" t="s">
        <v>104</v>
      </c>
      <c r="D1485" s="9" t="s">
        <v>131</v>
      </c>
      <c r="E1485" s="9" t="s">
        <v>67</v>
      </c>
      <c r="F1485" s="7" t="s">
        <v>141</v>
      </c>
      <c r="G1485" s="46">
        <v>0.75</v>
      </c>
      <c r="H1485" s="11">
        <v>2</v>
      </c>
      <c r="I1485" s="11">
        <v>2</v>
      </c>
      <c r="J1485" s="11">
        <f>VLOOKUP(B1485,'[1]Jan''24 (3)'!$G$4:$T$2414,14,0)</f>
        <v>1.5</v>
      </c>
      <c r="K1485" s="11">
        <f t="shared" si="139"/>
        <v>-0.5</v>
      </c>
      <c r="L1485" s="11" t="b">
        <f t="shared" si="140"/>
        <v>0</v>
      </c>
      <c r="M1485" s="11" t="b">
        <f t="shared" si="141"/>
        <v>0</v>
      </c>
      <c r="N1485" s="8">
        <v>45315</v>
      </c>
      <c r="O1485" s="8" t="s">
        <v>3877</v>
      </c>
      <c r="P1485" s="7"/>
      <c r="Q1485" s="7" t="b">
        <f t="shared" si="142"/>
        <v>1</v>
      </c>
      <c r="R1485" s="7"/>
      <c r="S1485" s="11">
        <f t="shared" si="143"/>
        <v>0</v>
      </c>
      <c r="T1485" s="9"/>
    </row>
    <row r="1486" spans="1:20" hidden="1" x14ac:dyDescent="0.25">
      <c r="A1486" s="7">
        <v>1484</v>
      </c>
      <c r="B1486" s="7" t="str">
        <f t="shared" si="138"/>
        <v>MRL20-T0001</v>
      </c>
      <c r="C1486" s="9" t="s">
        <v>105</v>
      </c>
      <c r="D1486" s="9" t="s">
        <v>66</v>
      </c>
      <c r="E1486" s="9" t="s">
        <v>67</v>
      </c>
      <c r="F1486" s="7" t="s">
        <v>141</v>
      </c>
      <c r="G1486" s="46">
        <v>2.2999999999999998</v>
      </c>
      <c r="H1486" s="11">
        <v>2</v>
      </c>
      <c r="I1486" s="53">
        <v>4</v>
      </c>
      <c r="J1486" s="11">
        <f>VLOOKUP(B1486,'[1]Jan''24 (3)'!$G$4:$T$2414,14,0)</f>
        <v>9.1999999999999993</v>
      </c>
      <c r="K1486" s="11">
        <f t="shared" si="139"/>
        <v>5.1999999999999993</v>
      </c>
      <c r="L1486" s="11" t="b">
        <f t="shared" si="140"/>
        <v>0</v>
      </c>
      <c r="M1486" s="11" t="b">
        <f t="shared" si="141"/>
        <v>0</v>
      </c>
      <c r="N1486" s="8">
        <v>45313</v>
      </c>
      <c r="O1486" s="8" t="s">
        <v>3873</v>
      </c>
      <c r="P1486" s="7"/>
      <c r="Q1486" s="7" t="b">
        <f t="shared" si="142"/>
        <v>0</v>
      </c>
      <c r="R1486" s="7"/>
      <c r="S1486" s="11">
        <f t="shared" si="143"/>
        <v>-2</v>
      </c>
      <c r="T1486" s="9"/>
    </row>
    <row r="1487" spans="1:20" hidden="1" x14ac:dyDescent="0.25">
      <c r="A1487" s="7">
        <v>1485</v>
      </c>
      <c r="B1487" s="7" t="str">
        <f t="shared" si="138"/>
        <v>MRL20-E0006</v>
      </c>
      <c r="C1487" s="9" t="s">
        <v>1370</v>
      </c>
      <c r="D1487" s="9" t="s">
        <v>3201</v>
      </c>
      <c r="E1487" s="9" t="s">
        <v>67</v>
      </c>
      <c r="F1487" s="7" t="s">
        <v>141</v>
      </c>
      <c r="G1487" s="46">
        <v>2</v>
      </c>
      <c r="H1487" s="11">
        <v>1</v>
      </c>
      <c r="I1487" s="53">
        <f>1+1</f>
        <v>2</v>
      </c>
      <c r="J1487" s="11">
        <f>VLOOKUP(B1487,'[1]Jan''24 (3)'!$G$4:$T$2414,14,0)</f>
        <v>4</v>
      </c>
      <c r="K1487" s="11">
        <f t="shared" si="139"/>
        <v>2</v>
      </c>
      <c r="L1487" s="11" t="b">
        <f t="shared" si="140"/>
        <v>0</v>
      </c>
      <c r="M1487" s="11" t="b">
        <f t="shared" si="141"/>
        <v>0</v>
      </c>
      <c r="N1487" s="8">
        <v>45322</v>
      </c>
      <c r="O1487" s="8" t="s">
        <v>3877</v>
      </c>
      <c r="P1487" s="7"/>
      <c r="Q1487" s="7" t="b">
        <f t="shared" si="142"/>
        <v>0</v>
      </c>
      <c r="R1487" s="7"/>
      <c r="S1487" s="11">
        <f t="shared" si="143"/>
        <v>-1</v>
      </c>
      <c r="T1487" s="9"/>
    </row>
    <row r="1488" spans="1:20" hidden="1" x14ac:dyDescent="0.25">
      <c r="A1488" s="7">
        <v>1486</v>
      </c>
      <c r="B1488" s="7" t="str">
        <f t="shared" si="138"/>
        <v>MRL20-E0001</v>
      </c>
      <c r="C1488" s="9" t="s">
        <v>1371</v>
      </c>
      <c r="D1488" s="9" t="s">
        <v>129</v>
      </c>
      <c r="E1488" s="9" t="s">
        <v>67</v>
      </c>
      <c r="F1488" s="7" t="s">
        <v>141</v>
      </c>
      <c r="G1488" s="46">
        <v>1.6</v>
      </c>
      <c r="H1488" s="11">
        <v>7</v>
      </c>
      <c r="I1488" s="11">
        <v>7</v>
      </c>
      <c r="J1488" s="11">
        <f>VLOOKUP(B1488,'[1]Jan''24 (3)'!$G$4:$T$2414,14,0)</f>
        <v>11.200000000000001</v>
      </c>
      <c r="K1488" s="11">
        <f t="shared" si="139"/>
        <v>4.2000000000000011</v>
      </c>
      <c r="L1488" s="11" t="b">
        <f t="shared" si="140"/>
        <v>0</v>
      </c>
      <c r="M1488" s="11" t="b">
        <f t="shared" si="141"/>
        <v>0</v>
      </c>
      <c r="N1488" s="8">
        <v>45313</v>
      </c>
      <c r="O1488" s="8" t="s">
        <v>3873</v>
      </c>
      <c r="P1488" s="7"/>
      <c r="Q1488" s="7" t="b">
        <f t="shared" si="142"/>
        <v>1</v>
      </c>
      <c r="R1488" s="7"/>
      <c r="S1488" s="11">
        <f t="shared" si="143"/>
        <v>0</v>
      </c>
      <c r="T1488" s="9"/>
    </row>
    <row r="1489" spans="1:20" hidden="1" x14ac:dyDescent="0.25">
      <c r="A1489" s="7">
        <v>1487</v>
      </c>
      <c r="B1489" s="7" t="str">
        <f t="shared" si="138"/>
        <v>MRL20-E0007</v>
      </c>
      <c r="C1489" s="9" t="s">
        <v>276</v>
      </c>
      <c r="D1489" s="9" t="s">
        <v>297</v>
      </c>
      <c r="E1489" s="9" t="s">
        <v>67</v>
      </c>
      <c r="F1489" s="7" t="s">
        <v>141</v>
      </c>
      <c r="G1489" s="46">
        <v>11.5</v>
      </c>
      <c r="H1489" s="11">
        <v>1</v>
      </c>
      <c r="I1489" s="11">
        <v>1</v>
      </c>
      <c r="J1489" s="11">
        <f>VLOOKUP(B1489,'[1]Jan''24 (3)'!$G$4:$T$2414,14,0)</f>
        <v>11.5</v>
      </c>
      <c r="K1489" s="11">
        <f t="shared" si="139"/>
        <v>10.5</v>
      </c>
      <c r="L1489" s="11" t="b">
        <f t="shared" si="140"/>
        <v>0</v>
      </c>
      <c r="M1489" s="11" t="b">
        <f t="shared" si="141"/>
        <v>0</v>
      </c>
      <c r="N1489" s="8">
        <v>45313</v>
      </c>
      <c r="O1489" s="8" t="s">
        <v>3873</v>
      </c>
      <c r="P1489" s="7"/>
      <c r="Q1489" s="7" t="b">
        <f t="shared" si="142"/>
        <v>1</v>
      </c>
      <c r="R1489" s="7"/>
      <c r="S1489" s="11">
        <f t="shared" si="143"/>
        <v>0</v>
      </c>
      <c r="T1489" s="9"/>
    </row>
    <row r="1490" spans="1:20" hidden="1" x14ac:dyDescent="0.25">
      <c r="A1490" s="7">
        <v>1488</v>
      </c>
      <c r="B1490" s="7" t="str">
        <f t="shared" si="138"/>
        <v>MRL20-F0002</v>
      </c>
      <c r="C1490" s="9" t="s">
        <v>1372</v>
      </c>
      <c r="D1490" s="9" t="s">
        <v>3202</v>
      </c>
      <c r="E1490" s="9" t="s">
        <v>67</v>
      </c>
      <c r="F1490" s="7" t="s">
        <v>141</v>
      </c>
      <c r="G1490" s="46">
        <v>8.9</v>
      </c>
      <c r="H1490" s="11">
        <v>3</v>
      </c>
      <c r="I1490" s="11">
        <v>3</v>
      </c>
      <c r="J1490" s="11">
        <f>VLOOKUP(B1490,'[1]Jan''24 (3)'!$G$4:$T$2414,14,0)</f>
        <v>26.700000000000003</v>
      </c>
      <c r="K1490" s="11">
        <f t="shared" si="139"/>
        <v>23.700000000000003</v>
      </c>
      <c r="L1490" s="11" t="b">
        <f t="shared" si="140"/>
        <v>0</v>
      </c>
      <c r="M1490" s="11" t="b">
        <f t="shared" si="141"/>
        <v>0</v>
      </c>
      <c r="N1490" s="8">
        <v>45318</v>
      </c>
      <c r="O1490" s="8" t="s">
        <v>3873</v>
      </c>
      <c r="P1490" s="7"/>
      <c r="Q1490" s="7" t="b">
        <f t="shared" si="142"/>
        <v>1</v>
      </c>
      <c r="R1490" s="7"/>
      <c r="S1490" s="11">
        <f t="shared" si="143"/>
        <v>0</v>
      </c>
      <c r="T1490" s="9"/>
    </row>
    <row r="1491" spans="1:20" hidden="1" x14ac:dyDescent="0.25">
      <c r="A1491" s="7">
        <v>1489</v>
      </c>
      <c r="B1491" s="7" t="str">
        <f t="shared" si="138"/>
        <v>MRL20-E0005 (RH)</v>
      </c>
      <c r="C1491" s="9" t="s">
        <v>1373</v>
      </c>
      <c r="D1491" s="9" t="s">
        <v>3203</v>
      </c>
      <c r="E1491" s="9" t="s">
        <v>67</v>
      </c>
      <c r="F1491" s="7" t="s">
        <v>141</v>
      </c>
      <c r="G1491" s="46">
        <v>7.8</v>
      </c>
      <c r="H1491" s="11">
        <v>1</v>
      </c>
      <c r="I1491" s="11">
        <v>1</v>
      </c>
      <c r="J1491" s="11">
        <f>VLOOKUP(B1491,'[1]Jan''24 (3)'!$G$4:$T$2414,14,0)</f>
        <v>7.8</v>
      </c>
      <c r="K1491" s="11">
        <f t="shared" si="139"/>
        <v>6.8</v>
      </c>
      <c r="L1491" s="11" t="b">
        <f t="shared" si="140"/>
        <v>0</v>
      </c>
      <c r="M1491" s="11" t="b">
        <f t="shared" si="141"/>
        <v>0</v>
      </c>
      <c r="N1491" s="8">
        <v>45320</v>
      </c>
      <c r="O1491" s="8" t="s">
        <v>3873</v>
      </c>
      <c r="P1491" s="7"/>
      <c r="Q1491" s="7" t="b">
        <f t="shared" si="142"/>
        <v>1</v>
      </c>
      <c r="R1491" s="7"/>
      <c r="S1491" s="11">
        <f t="shared" si="143"/>
        <v>0</v>
      </c>
      <c r="T1491" s="9"/>
    </row>
    <row r="1492" spans="1:20" hidden="1" x14ac:dyDescent="0.25">
      <c r="A1492" s="7">
        <v>1490</v>
      </c>
      <c r="B1492" s="7" t="str">
        <f t="shared" si="138"/>
        <v>MBZ25-O0010</v>
      </c>
      <c r="C1492" s="9" t="s">
        <v>3867</v>
      </c>
      <c r="D1492" s="9" t="s">
        <v>3204</v>
      </c>
      <c r="E1492" s="9" t="s">
        <v>67</v>
      </c>
      <c r="F1492" s="7" t="s">
        <v>141</v>
      </c>
      <c r="G1492" s="46">
        <v>11.290322580645162</v>
      </c>
      <c r="H1492" s="11">
        <f>2-2</f>
        <v>0</v>
      </c>
      <c r="I1492" s="11">
        <v>0</v>
      </c>
      <c r="J1492" s="11">
        <f>VLOOKUP(B1492,'[1]Jan''24 (3)'!$G$4:$T$2414,14,0)</f>
        <v>0</v>
      </c>
      <c r="K1492" s="11">
        <f t="shared" si="139"/>
        <v>0</v>
      </c>
      <c r="L1492" s="11" t="b">
        <f t="shared" si="140"/>
        <v>1</v>
      </c>
      <c r="M1492" s="11" t="b">
        <f t="shared" si="141"/>
        <v>0</v>
      </c>
      <c r="N1492" s="8">
        <v>45321</v>
      </c>
      <c r="O1492" s="8" t="s">
        <v>3873</v>
      </c>
      <c r="P1492" s="7"/>
      <c r="Q1492" s="7" t="b">
        <f t="shared" si="142"/>
        <v>1</v>
      </c>
      <c r="R1492" s="7"/>
      <c r="S1492" s="11">
        <f t="shared" si="143"/>
        <v>0</v>
      </c>
      <c r="T1492" s="9" t="s">
        <v>3976</v>
      </c>
    </row>
    <row r="1493" spans="1:20" hidden="1" x14ac:dyDescent="0.25">
      <c r="A1493" s="7">
        <v>1491</v>
      </c>
      <c r="B1493" s="7" t="str">
        <f t="shared" si="138"/>
        <v>MBZ25-O0012</v>
      </c>
      <c r="C1493" s="9" t="s">
        <v>1374</v>
      </c>
      <c r="D1493" s="9" t="s">
        <v>3205</v>
      </c>
      <c r="E1493" s="9" t="s">
        <v>67</v>
      </c>
      <c r="F1493" s="7" t="s">
        <v>141</v>
      </c>
      <c r="G1493" s="46">
        <v>3.3</v>
      </c>
      <c r="H1493" s="11">
        <v>1</v>
      </c>
      <c r="I1493" s="11">
        <v>1</v>
      </c>
      <c r="J1493" s="11">
        <f>VLOOKUP(B1493,'[1]Jan''24 (3)'!$G$4:$T$2414,14,0)</f>
        <v>3.3</v>
      </c>
      <c r="K1493" s="11">
        <f t="shared" si="139"/>
        <v>2.2999999999999998</v>
      </c>
      <c r="L1493" s="11" t="b">
        <f t="shared" si="140"/>
        <v>0</v>
      </c>
      <c r="M1493" s="11" t="b">
        <f t="shared" si="141"/>
        <v>0</v>
      </c>
      <c r="N1493" s="8">
        <v>45315</v>
      </c>
      <c r="O1493" s="8" t="s">
        <v>3877</v>
      </c>
      <c r="P1493" s="7"/>
      <c r="Q1493" s="7" t="b">
        <f t="shared" si="142"/>
        <v>1</v>
      </c>
      <c r="R1493" s="7"/>
      <c r="S1493" s="11">
        <f t="shared" si="143"/>
        <v>0</v>
      </c>
      <c r="T1493" s="9"/>
    </row>
    <row r="1494" spans="1:20" hidden="1" x14ac:dyDescent="0.25">
      <c r="A1494" s="7">
        <v>1492</v>
      </c>
      <c r="B1494" s="7" t="str">
        <f t="shared" si="138"/>
        <v>320/30L</v>
      </c>
      <c r="C1494" s="9" t="s">
        <v>106</v>
      </c>
      <c r="D1494" s="9" t="s">
        <v>132</v>
      </c>
      <c r="E1494" s="9" t="s">
        <v>33</v>
      </c>
      <c r="F1494" s="7" t="s">
        <v>141</v>
      </c>
      <c r="G1494" s="46">
        <v>1</v>
      </c>
      <c r="H1494" s="11">
        <v>2</v>
      </c>
      <c r="I1494" s="11">
        <v>2</v>
      </c>
      <c r="J1494" s="11">
        <f>VLOOKUP(B1494,'[1]Jan''24 (3)'!$G$4:$T$2414,14,0)</f>
        <v>2</v>
      </c>
      <c r="K1494" s="11">
        <f t="shared" si="139"/>
        <v>0</v>
      </c>
      <c r="L1494" s="11" t="b">
        <f t="shared" si="140"/>
        <v>1</v>
      </c>
      <c r="M1494" s="11" t="b">
        <f t="shared" si="141"/>
        <v>0</v>
      </c>
      <c r="N1494" s="8">
        <v>45315</v>
      </c>
      <c r="O1494" s="8" t="s">
        <v>3877</v>
      </c>
      <c r="P1494" s="7"/>
      <c r="Q1494" s="7" t="b">
        <f t="shared" si="142"/>
        <v>1</v>
      </c>
      <c r="R1494" s="7"/>
      <c r="S1494" s="11">
        <f t="shared" si="143"/>
        <v>0</v>
      </c>
      <c r="T1494" s="9"/>
    </row>
    <row r="1495" spans="1:20" hidden="1" x14ac:dyDescent="0.25">
      <c r="A1495" s="7">
        <v>1493</v>
      </c>
      <c r="B1495" s="7" t="str">
        <f t="shared" si="138"/>
        <v>MBZ25-C0001</v>
      </c>
      <c r="C1495" s="9" t="s">
        <v>233</v>
      </c>
      <c r="D1495" s="9" t="s">
        <v>68</v>
      </c>
      <c r="E1495" s="9" t="s">
        <v>67</v>
      </c>
      <c r="F1495" s="7" t="s">
        <v>141</v>
      </c>
      <c r="G1495" s="46">
        <v>0.7</v>
      </c>
      <c r="H1495" s="11">
        <v>10</v>
      </c>
      <c r="I1495" s="11">
        <f>5+5</f>
        <v>10</v>
      </c>
      <c r="J1495" s="11">
        <f>VLOOKUP(B1495,'[1]Jan''24 (3)'!$G$4:$T$2414,14,0)</f>
        <v>7</v>
      </c>
      <c r="K1495" s="11">
        <f t="shared" si="139"/>
        <v>-3</v>
      </c>
      <c r="L1495" s="11" t="b">
        <f t="shared" si="140"/>
        <v>0</v>
      </c>
      <c r="M1495" s="11" t="b">
        <f t="shared" si="141"/>
        <v>0</v>
      </c>
      <c r="N1495" s="8">
        <v>45321</v>
      </c>
      <c r="O1495" s="8" t="s">
        <v>3877</v>
      </c>
      <c r="P1495" s="7"/>
      <c r="Q1495" s="7" t="b">
        <f t="shared" si="142"/>
        <v>1</v>
      </c>
      <c r="R1495" s="7"/>
      <c r="S1495" s="11">
        <f t="shared" si="143"/>
        <v>0</v>
      </c>
      <c r="T1495" s="9"/>
    </row>
    <row r="1496" spans="1:20" hidden="1" x14ac:dyDescent="0.25">
      <c r="A1496" s="7">
        <v>1494</v>
      </c>
      <c r="B1496" s="7" t="str">
        <f t="shared" si="138"/>
        <v>MBZ25-E0004</v>
      </c>
      <c r="C1496" s="9" t="s">
        <v>1375</v>
      </c>
      <c r="D1496" s="9" t="s">
        <v>3206</v>
      </c>
      <c r="E1496" s="9" t="s">
        <v>67</v>
      </c>
      <c r="F1496" s="7" t="s">
        <v>141</v>
      </c>
      <c r="G1496" s="46">
        <v>12</v>
      </c>
      <c r="H1496" s="11">
        <v>2</v>
      </c>
      <c r="I1496" s="11">
        <v>2</v>
      </c>
      <c r="J1496" s="11">
        <f>VLOOKUP(B1496,'[1]Jan''24 (3)'!$G$4:$T$2414,14,0)</f>
        <v>24</v>
      </c>
      <c r="K1496" s="11">
        <f t="shared" si="139"/>
        <v>22</v>
      </c>
      <c r="L1496" s="11" t="b">
        <f t="shared" si="140"/>
        <v>0</v>
      </c>
      <c r="M1496" s="11" t="b">
        <f t="shared" si="141"/>
        <v>0</v>
      </c>
      <c r="N1496" s="8">
        <v>45320</v>
      </c>
      <c r="O1496" s="8" t="s">
        <v>3873</v>
      </c>
      <c r="P1496" s="7"/>
      <c r="Q1496" s="7" t="b">
        <f t="shared" si="142"/>
        <v>1</v>
      </c>
      <c r="R1496" s="7"/>
      <c r="S1496" s="11">
        <f t="shared" si="143"/>
        <v>0</v>
      </c>
      <c r="T1496" s="9"/>
    </row>
    <row r="1497" spans="1:20" hidden="1" x14ac:dyDescent="0.25">
      <c r="A1497" s="7">
        <v>1495</v>
      </c>
      <c r="B1497" s="7" t="str">
        <f t="shared" si="138"/>
        <v>MSP25-E0001</v>
      </c>
      <c r="C1497" s="9" t="s">
        <v>1376</v>
      </c>
      <c r="D1497" s="9" t="s">
        <v>3207</v>
      </c>
      <c r="E1497" s="9" t="s">
        <v>67</v>
      </c>
      <c r="F1497" s="7" t="s">
        <v>141</v>
      </c>
      <c r="G1497" s="46">
        <v>11.7</v>
      </c>
      <c r="H1497" s="11">
        <v>1</v>
      </c>
      <c r="I1497" s="11">
        <v>1</v>
      </c>
      <c r="J1497" s="11">
        <f>VLOOKUP(B1497,'[1]Jan''24 (3)'!$G$4:$T$2414,14,0)</f>
        <v>11.7</v>
      </c>
      <c r="K1497" s="11">
        <f t="shared" si="139"/>
        <v>10.7</v>
      </c>
      <c r="L1497" s="11" t="b">
        <f t="shared" si="140"/>
        <v>0</v>
      </c>
      <c r="M1497" s="11" t="b">
        <f t="shared" si="141"/>
        <v>0</v>
      </c>
      <c r="N1497" s="8">
        <v>45315</v>
      </c>
      <c r="O1497" s="8" t="s">
        <v>3873</v>
      </c>
      <c r="P1497" s="7"/>
      <c r="Q1497" s="7" t="b">
        <f t="shared" si="142"/>
        <v>1</v>
      </c>
      <c r="R1497" s="7"/>
      <c r="S1497" s="11">
        <f t="shared" si="143"/>
        <v>0</v>
      </c>
      <c r="T1497" s="9"/>
    </row>
    <row r="1498" spans="1:20" hidden="1" x14ac:dyDescent="0.25">
      <c r="A1498" s="7">
        <v>1496</v>
      </c>
      <c r="B1498" s="7" t="str">
        <f t="shared" si="138"/>
        <v>MSP25-E0003</v>
      </c>
      <c r="C1498" s="9" t="s">
        <v>1377</v>
      </c>
      <c r="D1498" s="9" t="s">
        <v>3208</v>
      </c>
      <c r="E1498" s="9" t="s">
        <v>67</v>
      </c>
      <c r="F1498" s="7" t="s">
        <v>141</v>
      </c>
      <c r="G1498" s="46">
        <v>1.56</v>
      </c>
      <c r="H1498" s="11">
        <v>2</v>
      </c>
      <c r="I1498" s="11">
        <v>2</v>
      </c>
      <c r="J1498" s="11">
        <f>VLOOKUP(B1498,'[1]Jan''24 (3)'!$G$4:$T$2414,14,0)</f>
        <v>3.12</v>
      </c>
      <c r="K1498" s="11">
        <f t="shared" si="139"/>
        <v>1.1200000000000001</v>
      </c>
      <c r="L1498" s="11" t="b">
        <f t="shared" si="140"/>
        <v>0</v>
      </c>
      <c r="M1498" s="11" t="b">
        <f t="shared" si="141"/>
        <v>0</v>
      </c>
      <c r="N1498" s="8">
        <v>45316</v>
      </c>
      <c r="O1498" s="8" t="s">
        <v>3877</v>
      </c>
      <c r="P1498" s="7"/>
      <c r="Q1498" s="7" t="b">
        <f t="shared" si="142"/>
        <v>1</v>
      </c>
      <c r="R1498" s="7"/>
      <c r="S1498" s="11">
        <f t="shared" si="143"/>
        <v>0</v>
      </c>
      <c r="T1498" s="9"/>
    </row>
    <row r="1499" spans="1:20" hidden="1" x14ac:dyDescent="0.25">
      <c r="A1499" s="7">
        <v>1497</v>
      </c>
      <c r="B1499" s="7" t="str">
        <f t="shared" si="138"/>
        <v>MSP25-C0001</v>
      </c>
      <c r="C1499" s="9" t="s">
        <v>1378</v>
      </c>
      <c r="D1499" s="9" t="s">
        <v>3209</v>
      </c>
      <c r="E1499" s="9" t="s">
        <v>67</v>
      </c>
      <c r="F1499" s="7" t="s">
        <v>141</v>
      </c>
      <c r="G1499" s="46">
        <v>0.44</v>
      </c>
      <c r="H1499" s="11">
        <v>3</v>
      </c>
      <c r="I1499" s="11">
        <v>3</v>
      </c>
      <c r="J1499" s="11">
        <f>VLOOKUP(B1499,'[1]Jan''24 (3)'!$G$4:$T$2414,14,0)</f>
        <v>1.32</v>
      </c>
      <c r="K1499" s="11">
        <f t="shared" si="139"/>
        <v>-1.68</v>
      </c>
      <c r="L1499" s="11" t="b">
        <f t="shared" si="140"/>
        <v>0</v>
      </c>
      <c r="M1499" s="11" t="b">
        <f t="shared" si="141"/>
        <v>0</v>
      </c>
      <c r="N1499" s="8">
        <v>45315</v>
      </c>
      <c r="O1499" s="8" t="s">
        <v>3877</v>
      </c>
      <c r="P1499" s="7"/>
      <c r="Q1499" s="7" t="b">
        <f t="shared" si="142"/>
        <v>1</v>
      </c>
      <c r="R1499" s="7"/>
      <c r="S1499" s="11">
        <f t="shared" si="143"/>
        <v>0</v>
      </c>
      <c r="T1499" s="9"/>
    </row>
    <row r="1500" spans="1:20" hidden="1" x14ac:dyDescent="0.25">
      <c r="A1500" s="7">
        <v>1498</v>
      </c>
      <c r="B1500" s="7" t="str">
        <f t="shared" si="138"/>
        <v>MGT100-E0001</v>
      </c>
      <c r="C1500" s="9" t="s">
        <v>1379</v>
      </c>
      <c r="D1500" s="9" t="s">
        <v>3210</v>
      </c>
      <c r="E1500" s="9" t="s">
        <v>67</v>
      </c>
      <c r="F1500" s="7" t="s">
        <v>141</v>
      </c>
      <c r="G1500" s="46">
        <v>32.93</v>
      </c>
      <c r="H1500" s="11">
        <v>1</v>
      </c>
      <c r="I1500" s="11">
        <v>1</v>
      </c>
      <c r="J1500" s="11">
        <f>VLOOKUP(B1500,'[1]Jan''24 (3)'!$G$4:$T$2414,14,0)</f>
        <v>32.93</v>
      </c>
      <c r="K1500" s="11">
        <f t="shared" si="139"/>
        <v>31.93</v>
      </c>
      <c r="L1500" s="11" t="b">
        <f t="shared" si="140"/>
        <v>0</v>
      </c>
      <c r="M1500" s="11" t="b">
        <f t="shared" si="141"/>
        <v>0</v>
      </c>
      <c r="N1500" s="8">
        <v>45315</v>
      </c>
      <c r="O1500" s="8" t="s">
        <v>3873</v>
      </c>
      <c r="P1500" s="7"/>
      <c r="Q1500" s="7" t="b">
        <f t="shared" si="142"/>
        <v>1</v>
      </c>
      <c r="R1500" s="7"/>
      <c r="S1500" s="11">
        <f t="shared" si="143"/>
        <v>0</v>
      </c>
      <c r="T1500" s="9"/>
    </row>
    <row r="1501" spans="1:20" hidden="1" x14ac:dyDescent="0.25">
      <c r="A1501" s="7">
        <v>1499</v>
      </c>
      <c r="B1501" s="7" t="str">
        <f t="shared" si="138"/>
        <v>MGT100-E0002</v>
      </c>
      <c r="C1501" s="9" t="s">
        <v>1380</v>
      </c>
      <c r="D1501" s="9" t="s">
        <v>3211</v>
      </c>
      <c r="E1501" s="9" t="s">
        <v>67</v>
      </c>
      <c r="F1501" s="7" t="s">
        <v>141</v>
      </c>
      <c r="G1501" s="46">
        <v>0.39</v>
      </c>
      <c r="H1501" s="11">
        <v>3</v>
      </c>
      <c r="I1501" s="11">
        <v>3</v>
      </c>
      <c r="J1501" s="11">
        <f>VLOOKUP(B1501,'[1]Jan''24 (3)'!$G$4:$T$2414,14,0)</f>
        <v>1.17</v>
      </c>
      <c r="K1501" s="11">
        <f t="shared" si="139"/>
        <v>-1.83</v>
      </c>
      <c r="L1501" s="11" t="b">
        <f t="shared" si="140"/>
        <v>0</v>
      </c>
      <c r="M1501" s="11" t="b">
        <f t="shared" si="141"/>
        <v>0</v>
      </c>
      <c r="N1501" s="8">
        <v>45315</v>
      </c>
      <c r="O1501" s="8" t="s">
        <v>3873</v>
      </c>
      <c r="P1501" s="7"/>
      <c r="Q1501" s="7" t="b">
        <f t="shared" si="142"/>
        <v>1</v>
      </c>
      <c r="R1501" s="7"/>
      <c r="S1501" s="11">
        <f t="shared" si="143"/>
        <v>0</v>
      </c>
      <c r="T1501" s="9"/>
    </row>
    <row r="1502" spans="1:20" hidden="1" x14ac:dyDescent="0.25">
      <c r="A1502" s="7">
        <v>1500</v>
      </c>
      <c r="B1502" s="7" t="str">
        <f t="shared" si="138"/>
        <v>MGT100-C0007</v>
      </c>
      <c r="C1502" s="9" t="s">
        <v>1381</v>
      </c>
      <c r="D1502" s="9" t="s">
        <v>3212</v>
      </c>
      <c r="E1502" s="9" t="s">
        <v>67</v>
      </c>
      <c r="F1502" s="7" t="s">
        <v>141</v>
      </c>
      <c r="G1502" s="46">
        <v>2.46</v>
      </c>
      <c r="H1502" s="11">
        <v>2</v>
      </c>
      <c r="I1502" s="11">
        <v>2</v>
      </c>
      <c r="J1502" s="11">
        <f>VLOOKUP(B1502,'[1]Jan''24 (3)'!$G$4:$T$2414,14,0)</f>
        <v>4.92</v>
      </c>
      <c r="K1502" s="11">
        <f t="shared" si="139"/>
        <v>2.92</v>
      </c>
      <c r="L1502" s="11" t="b">
        <f t="shared" si="140"/>
        <v>0</v>
      </c>
      <c r="M1502" s="11" t="b">
        <f t="shared" si="141"/>
        <v>0</v>
      </c>
      <c r="N1502" s="8">
        <v>45315</v>
      </c>
      <c r="O1502" s="8" t="s">
        <v>3873</v>
      </c>
      <c r="P1502" s="7"/>
      <c r="Q1502" s="7" t="b">
        <f t="shared" si="142"/>
        <v>1</v>
      </c>
      <c r="R1502" s="7"/>
      <c r="S1502" s="11">
        <f t="shared" si="143"/>
        <v>0</v>
      </c>
      <c r="T1502" s="9"/>
    </row>
    <row r="1503" spans="1:20" hidden="1" x14ac:dyDescent="0.25">
      <c r="A1503" s="7">
        <v>1501</v>
      </c>
      <c r="B1503" s="7" t="str">
        <f t="shared" si="138"/>
        <v>MGT100-C0008</v>
      </c>
      <c r="C1503" s="9" t="s">
        <v>1382</v>
      </c>
      <c r="D1503" s="9" t="s">
        <v>3213</v>
      </c>
      <c r="E1503" s="9" t="s">
        <v>67</v>
      </c>
      <c r="F1503" s="7" t="s">
        <v>141</v>
      </c>
      <c r="G1503" s="46">
        <v>2.3199999999999998</v>
      </c>
      <c r="H1503" s="11">
        <v>2</v>
      </c>
      <c r="I1503" s="11">
        <v>2</v>
      </c>
      <c r="J1503" s="11">
        <f>VLOOKUP(B1503,'[1]Jan''24 (3)'!$G$4:$T$2414,14,0)</f>
        <v>4.6399999999999997</v>
      </c>
      <c r="K1503" s="11">
        <f t="shared" si="139"/>
        <v>2.6399999999999997</v>
      </c>
      <c r="L1503" s="11" t="b">
        <f t="shared" si="140"/>
        <v>0</v>
      </c>
      <c r="M1503" s="11" t="b">
        <f t="shared" si="141"/>
        <v>0</v>
      </c>
      <c r="N1503" s="8">
        <v>45315</v>
      </c>
      <c r="O1503" s="8" t="s">
        <v>3873</v>
      </c>
      <c r="P1503" s="7"/>
      <c r="Q1503" s="7" t="b">
        <f t="shared" si="142"/>
        <v>1</v>
      </c>
      <c r="R1503" s="7"/>
      <c r="S1503" s="11">
        <f t="shared" si="143"/>
        <v>0</v>
      </c>
      <c r="T1503" s="9"/>
    </row>
    <row r="1504" spans="1:20" hidden="1" x14ac:dyDescent="0.25">
      <c r="A1504" s="7">
        <v>1502</v>
      </c>
      <c r="B1504" s="7" t="str">
        <f t="shared" si="138"/>
        <v>MGT100-G0002</v>
      </c>
      <c r="C1504" s="9" t="s">
        <v>1383</v>
      </c>
      <c r="D1504" s="9" t="s">
        <v>3214</v>
      </c>
      <c r="E1504" s="9" t="s">
        <v>67</v>
      </c>
      <c r="F1504" s="7" t="s">
        <v>141</v>
      </c>
      <c r="G1504" s="46">
        <v>21.1</v>
      </c>
      <c r="H1504" s="11">
        <v>1</v>
      </c>
      <c r="I1504" s="11">
        <v>1</v>
      </c>
      <c r="J1504" s="11">
        <f>VLOOKUP(B1504,'[1]Jan''24 (3)'!$G$4:$T$2414,14,0)</f>
        <v>21.1</v>
      </c>
      <c r="K1504" s="11">
        <f t="shared" si="139"/>
        <v>20.100000000000001</v>
      </c>
      <c r="L1504" s="11" t="b">
        <f t="shared" si="140"/>
        <v>0</v>
      </c>
      <c r="M1504" s="11" t="b">
        <f t="shared" si="141"/>
        <v>0</v>
      </c>
      <c r="N1504" s="8">
        <v>45315</v>
      </c>
      <c r="O1504" s="8" t="s">
        <v>3873</v>
      </c>
      <c r="P1504" s="7"/>
      <c r="Q1504" s="7" t="b">
        <f t="shared" si="142"/>
        <v>1</v>
      </c>
      <c r="R1504" s="7"/>
      <c r="S1504" s="11">
        <f t="shared" si="143"/>
        <v>0</v>
      </c>
      <c r="T1504" s="9"/>
    </row>
    <row r="1505" spans="1:20" hidden="1" x14ac:dyDescent="0.25">
      <c r="A1505" s="7">
        <v>1503</v>
      </c>
      <c r="B1505" s="7" t="str">
        <f t="shared" si="138"/>
        <v>MSR20-E0001</v>
      </c>
      <c r="C1505" s="9" t="s">
        <v>1384</v>
      </c>
      <c r="D1505" s="9" t="s">
        <v>299</v>
      </c>
      <c r="E1505" s="9" t="s">
        <v>67</v>
      </c>
      <c r="F1505" s="7" t="s">
        <v>141</v>
      </c>
      <c r="G1505" s="46">
        <v>9.6999999999999993</v>
      </c>
      <c r="H1505" s="11">
        <v>2</v>
      </c>
      <c r="I1505" s="11">
        <f>1+1</f>
        <v>2</v>
      </c>
      <c r="J1505" s="11">
        <f>VLOOKUP(B1505,'[1]Jan''24 (3)'!$G$4:$T$2414,14,0)</f>
        <v>19.399999999999999</v>
      </c>
      <c r="K1505" s="11">
        <f t="shared" si="139"/>
        <v>17.399999999999999</v>
      </c>
      <c r="L1505" s="11" t="b">
        <f t="shared" si="140"/>
        <v>0</v>
      </c>
      <c r="M1505" s="11" t="b">
        <f t="shared" si="141"/>
        <v>0</v>
      </c>
      <c r="N1505" s="8">
        <v>45316</v>
      </c>
      <c r="O1505" s="8" t="s">
        <v>3873</v>
      </c>
      <c r="P1505" s="7"/>
      <c r="Q1505" s="7" t="b">
        <f t="shared" si="142"/>
        <v>1</v>
      </c>
      <c r="R1505" s="7"/>
      <c r="S1505" s="11">
        <f t="shared" si="143"/>
        <v>0</v>
      </c>
      <c r="T1505" s="60"/>
    </row>
    <row r="1506" spans="1:20" hidden="1" x14ac:dyDescent="0.25">
      <c r="A1506" s="7">
        <v>1504</v>
      </c>
      <c r="B1506" s="7" t="str">
        <f t="shared" si="138"/>
        <v>MSR20-EG0002</v>
      </c>
      <c r="C1506" s="9" t="s">
        <v>1385</v>
      </c>
      <c r="D1506" s="9" t="s">
        <v>3215</v>
      </c>
      <c r="E1506" s="9" t="s">
        <v>67</v>
      </c>
      <c r="F1506" s="7" t="s">
        <v>141</v>
      </c>
      <c r="G1506" s="46">
        <v>6.5</v>
      </c>
      <c r="H1506" s="11">
        <v>2</v>
      </c>
      <c r="I1506" s="11">
        <f>1+1</f>
        <v>2</v>
      </c>
      <c r="J1506" s="11">
        <f>VLOOKUP(B1506,'[1]Jan''24 (3)'!$G$4:$T$2414,14,0)</f>
        <v>13</v>
      </c>
      <c r="K1506" s="11">
        <f t="shared" si="139"/>
        <v>11</v>
      </c>
      <c r="L1506" s="11" t="b">
        <f t="shared" si="140"/>
        <v>0</v>
      </c>
      <c r="M1506" s="11" t="b">
        <f t="shared" si="141"/>
        <v>0</v>
      </c>
      <c r="N1506" s="8">
        <v>45315</v>
      </c>
      <c r="O1506" s="8" t="s">
        <v>3877</v>
      </c>
      <c r="P1506" s="7"/>
      <c r="Q1506" s="7" t="b">
        <f t="shared" si="142"/>
        <v>1</v>
      </c>
      <c r="R1506" s="7"/>
      <c r="S1506" s="11">
        <f t="shared" si="143"/>
        <v>0</v>
      </c>
      <c r="T1506" s="9"/>
    </row>
    <row r="1507" spans="1:20" hidden="1" x14ac:dyDescent="0.25">
      <c r="A1507" s="7">
        <v>1505</v>
      </c>
      <c r="B1507" s="7" t="str">
        <f t="shared" si="138"/>
        <v>MSR20-EG0003</v>
      </c>
      <c r="C1507" s="9" t="s">
        <v>1386</v>
      </c>
      <c r="D1507" s="9" t="s">
        <v>3216</v>
      </c>
      <c r="E1507" s="9" t="s">
        <v>67</v>
      </c>
      <c r="F1507" s="7" t="s">
        <v>141</v>
      </c>
      <c r="G1507" s="46">
        <v>18.8</v>
      </c>
      <c r="H1507" s="11">
        <v>2</v>
      </c>
      <c r="I1507" s="11">
        <f>1+1</f>
        <v>2</v>
      </c>
      <c r="J1507" s="11">
        <f>VLOOKUP(B1507,'[1]Jan''24 (3)'!$G$4:$T$2414,14,0)</f>
        <v>37.6</v>
      </c>
      <c r="K1507" s="11">
        <f t="shared" si="139"/>
        <v>35.6</v>
      </c>
      <c r="L1507" s="11" t="b">
        <f t="shared" si="140"/>
        <v>0</v>
      </c>
      <c r="M1507" s="11" t="b">
        <f t="shared" si="141"/>
        <v>0</v>
      </c>
      <c r="N1507" s="8">
        <v>45315</v>
      </c>
      <c r="O1507" s="8" t="s">
        <v>3877</v>
      </c>
      <c r="P1507" s="7"/>
      <c r="Q1507" s="7" t="b">
        <f t="shared" si="142"/>
        <v>1</v>
      </c>
      <c r="R1507" s="7"/>
      <c r="S1507" s="11">
        <f t="shared" si="143"/>
        <v>0</v>
      </c>
      <c r="T1507" s="9"/>
    </row>
    <row r="1508" spans="1:20" hidden="1" x14ac:dyDescent="0.25">
      <c r="A1508" s="7">
        <v>1506</v>
      </c>
      <c r="B1508" s="7" t="str">
        <f t="shared" si="138"/>
        <v>MSR20-F0014</v>
      </c>
      <c r="C1508" s="9" t="s">
        <v>1387</v>
      </c>
      <c r="D1508" s="9" t="s">
        <v>3217</v>
      </c>
      <c r="E1508" s="9" t="s">
        <v>67</v>
      </c>
      <c r="F1508" s="7" t="s">
        <v>141</v>
      </c>
      <c r="G1508" s="46">
        <v>8.5</v>
      </c>
      <c r="H1508" s="11">
        <v>1</v>
      </c>
      <c r="I1508" s="11">
        <v>1</v>
      </c>
      <c r="J1508" s="11">
        <f>VLOOKUP(B1508,'[1]Jan''24 (3)'!$G$4:$T$2414,14,0)</f>
        <v>8.5</v>
      </c>
      <c r="K1508" s="11">
        <f t="shared" si="139"/>
        <v>7.5</v>
      </c>
      <c r="L1508" s="11" t="b">
        <f t="shared" si="140"/>
        <v>0</v>
      </c>
      <c r="M1508" s="11" t="b">
        <f t="shared" si="141"/>
        <v>0</v>
      </c>
      <c r="N1508" s="8">
        <v>45316</v>
      </c>
      <c r="O1508" s="8" t="s">
        <v>3873</v>
      </c>
      <c r="P1508" s="7"/>
      <c r="Q1508" s="7" t="b">
        <f t="shared" si="142"/>
        <v>1</v>
      </c>
      <c r="R1508" s="7"/>
      <c r="S1508" s="11">
        <f t="shared" si="143"/>
        <v>0</v>
      </c>
      <c r="T1508" s="9"/>
    </row>
    <row r="1509" spans="1:20" hidden="1" x14ac:dyDescent="0.25">
      <c r="A1509" s="7">
        <v>1507</v>
      </c>
      <c r="B1509" s="7" t="str">
        <f t="shared" si="138"/>
        <v>MSR20-EG0004</v>
      </c>
      <c r="C1509" s="9" t="s">
        <v>1388</v>
      </c>
      <c r="D1509" s="9" t="s">
        <v>3218</v>
      </c>
      <c r="E1509" s="9" t="s">
        <v>67</v>
      </c>
      <c r="F1509" s="7" t="s">
        <v>141</v>
      </c>
      <c r="G1509" s="46">
        <v>250</v>
      </c>
      <c r="H1509" s="11">
        <v>1</v>
      </c>
      <c r="I1509" s="11">
        <v>1</v>
      </c>
      <c r="J1509" s="11">
        <f>VLOOKUP(B1509,'[1]Jan''24 (3)'!$G$4:$T$2414,14,0)</f>
        <v>250</v>
      </c>
      <c r="K1509" s="11">
        <f t="shared" si="139"/>
        <v>249</v>
      </c>
      <c r="L1509" s="11" t="b">
        <f t="shared" si="140"/>
        <v>0</v>
      </c>
      <c r="M1509" s="11" t="b">
        <f t="shared" si="141"/>
        <v>0</v>
      </c>
      <c r="N1509" s="8">
        <v>45314</v>
      </c>
      <c r="O1509" s="8" t="s">
        <v>3877</v>
      </c>
      <c r="P1509" s="7"/>
      <c r="Q1509" s="7" t="b">
        <f t="shared" si="142"/>
        <v>1</v>
      </c>
      <c r="R1509" s="7"/>
      <c r="S1509" s="11">
        <f t="shared" si="143"/>
        <v>0</v>
      </c>
      <c r="T1509" s="9"/>
    </row>
    <row r="1510" spans="1:20" hidden="1" x14ac:dyDescent="0.25">
      <c r="A1510" s="7">
        <v>1508</v>
      </c>
      <c r="B1510" s="7" t="str">
        <f t="shared" si="138"/>
        <v>MSR20-F0013</v>
      </c>
      <c r="C1510" s="9" t="s">
        <v>1389</v>
      </c>
      <c r="D1510" s="9" t="s">
        <v>3219</v>
      </c>
      <c r="E1510" s="9" t="s">
        <v>67</v>
      </c>
      <c r="F1510" s="7" t="s">
        <v>141</v>
      </c>
      <c r="G1510" s="46">
        <v>16.600000000000001</v>
      </c>
      <c r="H1510" s="11">
        <v>1</v>
      </c>
      <c r="I1510" s="11">
        <v>1</v>
      </c>
      <c r="J1510" s="11">
        <f>VLOOKUP(B1510,'[1]Jan''24 (3)'!$G$4:$T$2414,14,0)</f>
        <v>16.600000000000001</v>
      </c>
      <c r="K1510" s="11">
        <f t="shared" si="139"/>
        <v>15.600000000000001</v>
      </c>
      <c r="L1510" s="11" t="b">
        <f t="shared" si="140"/>
        <v>0</v>
      </c>
      <c r="M1510" s="11" t="b">
        <f t="shared" si="141"/>
        <v>0</v>
      </c>
      <c r="N1510" s="8">
        <v>45316</v>
      </c>
      <c r="O1510" s="8" t="s">
        <v>3873</v>
      </c>
      <c r="P1510" s="7"/>
      <c r="Q1510" s="7" t="b">
        <f t="shared" si="142"/>
        <v>1</v>
      </c>
      <c r="R1510" s="7"/>
      <c r="S1510" s="11">
        <f t="shared" si="143"/>
        <v>0</v>
      </c>
      <c r="T1510" s="9"/>
    </row>
    <row r="1511" spans="1:20" hidden="1" x14ac:dyDescent="0.25">
      <c r="A1511" s="7">
        <v>1509</v>
      </c>
      <c r="B1511" s="7" t="str">
        <f t="shared" si="138"/>
        <v>MSR20-G0005</v>
      </c>
      <c r="C1511" s="9" t="s">
        <v>1390</v>
      </c>
      <c r="D1511" s="9" t="s">
        <v>3220</v>
      </c>
      <c r="E1511" s="9" t="s">
        <v>67</v>
      </c>
      <c r="F1511" s="7" t="s">
        <v>141</v>
      </c>
      <c r="G1511" s="46">
        <v>1</v>
      </c>
      <c r="H1511" s="11">
        <v>1</v>
      </c>
      <c r="I1511" s="11">
        <v>1</v>
      </c>
      <c r="J1511" s="11">
        <f>VLOOKUP(B1511,'[1]Jan''24 (3)'!$G$4:$T$2414,14,0)</f>
        <v>1</v>
      </c>
      <c r="K1511" s="11">
        <f t="shared" si="139"/>
        <v>0</v>
      </c>
      <c r="L1511" s="11" t="b">
        <f t="shared" si="140"/>
        <v>1</v>
      </c>
      <c r="M1511" s="11" t="b">
        <f t="shared" si="141"/>
        <v>0</v>
      </c>
      <c r="N1511" s="8">
        <v>45315</v>
      </c>
      <c r="O1511" s="8" t="s">
        <v>3873</v>
      </c>
      <c r="P1511" s="7"/>
      <c r="Q1511" s="7" t="b">
        <f t="shared" si="142"/>
        <v>1</v>
      </c>
      <c r="R1511" s="7"/>
      <c r="S1511" s="11">
        <f t="shared" si="143"/>
        <v>0</v>
      </c>
      <c r="T1511" s="9"/>
    </row>
    <row r="1512" spans="1:20" hidden="1" x14ac:dyDescent="0.25">
      <c r="A1512" s="7">
        <v>1510</v>
      </c>
      <c r="B1512" s="7" t="str">
        <f t="shared" si="138"/>
        <v>MBZ25-F0004</v>
      </c>
      <c r="C1512" s="9" t="s">
        <v>1391</v>
      </c>
      <c r="D1512" s="9" t="s">
        <v>3221</v>
      </c>
      <c r="E1512" s="9" t="s">
        <v>67</v>
      </c>
      <c r="F1512" s="55" t="s">
        <v>242</v>
      </c>
      <c r="G1512" s="46">
        <v>0.5</v>
      </c>
      <c r="H1512" s="11">
        <v>1</v>
      </c>
      <c r="I1512" s="11">
        <v>1</v>
      </c>
      <c r="J1512" s="11">
        <f>VLOOKUP(B1512,'[1]Jan''24 (3)'!$G$4:$T$2414,14,0)</f>
        <v>0.5</v>
      </c>
      <c r="K1512" s="11">
        <f t="shared" si="139"/>
        <v>-0.5</v>
      </c>
      <c r="L1512" s="11" t="b">
        <f t="shared" si="140"/>
        <v>0</v>
      </c>
      <c r="M1512" s="11" t="b">
        <f t="shared" si="141"/>
        <v>0</v>
      </c>
      <c r="N1512" s="8">
        <v>45315</v>
      </c>
      <c r="O1512" s="8" t="s">
        <v>3877</v>
      </c>
      <c r="P1512" s="7"/>
      <c r="Q1512" s="7" t="b">
        <f t="shared" si="142"/>
        <v>1</v>
      </c>
      <c r="R1512" s="7"/>
      <c r="S1512" s="11">
        <f t="shared" si="143"/>
        <v>0</v>
      </c>
      <c r="T1512" s="9"/>
    </row>
    <row r="1513" spans="1:20" hidden="1" x14ac:dyDescent="0.25">
      <c r="A1513" s="7">
        <v>1511</v>
      </c>
      <c r="B1513" s="7" t="str">
        <f t="shared" si="138"/>
        <v>MBZ25-F0005</v>
      </c>
      <c r="C1513" s="9" t="s">
        <v>1392</v>
      </c>
      <c r="D1513" s="9" t="s">
        <v>3222</v>
      </c>
      <c r="E1513" s="9" t="s">
        <v>67</v>
      </c>
      <c r="F1513" s="55" t="s">
        <v>242</v>
      </c>
      <c r="G1513" s="46">
        <v>2.1</v>
      </c>
      <c r="H1513" s="11">
        <v>1</v>
      </c>
      <c r="I1513" s="11">
        <v>1</v>
      </c>
      <c r="J1513" s="11">
        <f>VLOOKUP(B1513,'[1]Jan''24 (3)'!$G$4:$T$2414,14,0)</f>
        <v>2.1</v>
      </c>
      <c r="K1513" s="11">
        <f t="shared" si="139"/>
        <v>1.1000000000000001</v>
      </c>
      <c r="L1513" s="11" t="b">
        <f t="shared" si="140"/>
        <v>0</v>
      </c>
      <c r="M1513" s="11" t="b">
        <f t="shared" si="141"/>
        <v>0</v>
      </c>
      <c r="N1513" s="8">
        <v>45316</v>
      </c>
      <c r="O1513" s="8" t="s">
        <v>3873</v>
      </c>
      <c r="P1513" s="7"/>
      <c r="Q1513" s="7" t="b">
        <f t="shared" si="142"/>
        <v>1</v>
      </c>
      <c r="R1513" s="7"/>
      <c r="S1513" s="11">
        <f t="shared" si="143"/>
        <v>0</v>
      </c>
      <c r="T1513" s="9"/>
    </row>
    <row r="1514" spans="1:20" hidden="1" x14ac:dyDescent="0.25">
      <c r="A1514" s="7">
        <v>1512</v>
      </c>
      <c r="B1514" s="7" t="str">
        <f t="shared" si="138"/>
        <v>MBZ25-S0006</v>
      </c>
      <c r="C1514" s="9" t="s">
        <v>1393</v>
      </c>
      <c r="D1514" s="9" t="s">
        <v>3223</v>
      </c>
      <c r="E1514" s="9" t="s">
        <v>67</v>
      </c>
      <c r="F1514" s="7" t="s">
        <v>141</v>
      </c>
      <c r="G1514" s="46">
        <v>1.8</v>
      </c>
      <c r="H1514" s="11">
        <v>1</v>
      </c>
      <c r="I1514" s="53">
        <v>2</v>
      </c>
      <c r="J1514" s="11">
        <f>VLOOKUP(B1514,'[1]Jan''24 (3)'!$G$4:$T$2414,14,0)</f>
        <v>3.6</v>
      </c>
      <c r="K1514" s="11">
        <f t="shared" si="139"/>
        <v>1.6</v>
      </c>
      <c r="L1514" s="11" t="b">
        <f t="shared" si="140"/>
        <v>0</v>
      </c>
      <c r="M1514" s="11" t="b">
        <f t="shared" si="141"/>
        <v>0</v>
      </c>
      <c r="N1514" s="8">
        <v>45315</v>
      </c>
      <c r="O1514" s="8" t="s">
        <v>3877</v>
      </c>
      <c r="P1514" s="7"/>
      <c r="Q1514" s="7" t="b">
        <f t="shared" si="142"/>
        <v>0</v>
      </c>
      <c r="R1514" s="7"/>
      <c r="S1514" s="11">
        <f t="shared" si="143"/>
        <v>-1</v>
      </c>
      <c r="T1514" s="9"/>
    </row>
    <row r="1515" spans="1:20" hidden="1" x14ac:dyDescent="0.25">
      <c r="A1515" s="7">
        <v>1513</v>
      </c>
      <c r="B1515" s="7" t="str">
        <f t="shared" si="138"/>
        <v>MBZ25-E0014</v>
      </c>
      <c r="C1515" s="9" t="s">
        <v>1394</v>
      </c>
      <c r="D1515" s="9" t="s">
        <v>3224</v>
      </c>
      <c r="E1515" s="9" t="s">
        <v>67</v>
      </c>
      <c r="F1515" s="7" t="s">
        <v>141</v>
      </c>
      <c r="G1515" s="46">
        <v>0.8</v>
      </c>
      <c r="H1515" s="11">
        <v>1</v>
      </c>
      <c r="I1515" s="11">
        <v>1</v>
      </c>
      <c r="J1515" s="11">
        <f>VLOOKUP(B1515,'[1]Jan''24 (3)'!$G$4:$T$2414,14,0)</f>
        <v>0.8</v>
      </c>
      <c r="K1515" s="11">
        <f t="shared" si="139"/>
        <v>-0.19999999999999996</v>
      </c>
      <c r="L1515" s="11" t="b">
        <f t="shared" si="140"/>
        <v>0</v>
      </c>
      <c r="M1515" s="11" t="b">
        <f t="shared" si="141"/>
        <v>0</v>
      </c>
      <c r="N1515" s="8">
        <v>45318</v>
      </c>
      <c r="O1515" s="8" t="s">
        <v>3873</v>
      </c>
      <c r="P1515" s="7"/>
      <c r="Q1515" s="7" t="b">
        <f t="shared" si="142"/>
        <v>1</v>
      </c>
      <c r="R1515" s="7"/>
      <c r="S1515" s="11">
        <f t="shared" si="143"/>
        <v>0</v>
      </c>
      <c r="T1515" s="9"/>
    </row>
    <row r="1516" spans="1:20" hidden="1" x14ac:dyDescent="0.25">
      <c r="A1516" s="7">
        <v>1514</v>
      </c>
      <c r="B1516" s="7" t="str">
        <f t="shared" si="138"/>
        <v>MRL20-E0004</v>
      </c>
      <c r="C1516" s="9" t="s">
        <v>277</v>
      </c>
      <c r="D1516" s="9" t="s">
        <v>298</v>
      </c>
      <c r="E1516" s="9" t="s">
        <v>67</v>
      </c>
      <c r="F1516" s="7" t="s">
        <v>141</v>
      </c>
      <c r="G1516" s="46">
        <v>1</v>
      </c>
      <c r="H1516" s="11">
        <v>1</v>
      </c>
      <c r="I1516" s="11">
        <v>1</v>
      </c>
      <c r="J1516" s="11">
        <f>VLOOKUP(B1516,'[1]Jan''24 (3)'!$G$4:$T$2414,14,0)</f>
        <v>1</v>
      </c>
      <c r="K1516" s="11">
        <f t="shared" si="139"/>
        <v>0</v>
      </c>
      <c r="L1516" s="11" t="b">
        <f t="shared" si="140"/>
        <v>1</v>
      </c>
      <c r="M1516" s="11" t="b">
        <f t="shared" si="141"/>
        <v>0</v>
      </c>
      <c r="N1516" s="8">
        <v>45313</v>
      </c>
      <c r="O1516" s="8" t="s">
        <v>3873</v>
      </c>
      <c r="P1516" s="7"/>
      <c r="Q1516" s="7" t="b">
        <f t="shared" si="142"/>
        <v>1</v>
      </c>
      <c r="R1516" s="7"/>
      <c r="S1516" s="11">
        <f t="shared" si="143"/>
        <v>0</v>
      </c>
      <c r="T1516" s="9"/>
    </row>
    <row r="1517" spans="1:20" hidden="1" x14ac:dyDescent="0.25">
      <c r="A1517" s="7">
        <v>1515</v>
      </c>
      <c r="B1517" s="7" t="str">
        <f t="shared" si="138"/>
        <v>MRL20-C0007</v>
      </c>
      <c r="C1517" s="9" t="s">
        <v>107</v>
      </c>
      <c r="D1517" s="9" t="s">
        <v>133</v>
      </c>
      <c r="E1517" s="9" t="s">
        <v>67</v>
      </c>
      <c r="F1517" s="7" t="s">
        <v>141</v>
      </c>
      <c r="G1517" s="46">
        <v>6</v>
      </c>
      <c r="H1517" s="11">
        <v>1</v>
      </c>
      <c r="I1517" s="11">
        <v>1</v>
      </c>
      <c r="J1517" s="11">
        <f>VLOOKUP(B1517,'[1]Jan''24 (3)'!$G$4:$T$2414,14,0)</f>
        <v>6</v>
      </c>
      <c r="K1517" s="11">
        <f t="shared" si="139"/>
        <v>5</v>
      </c>
      <c r="L1517" s="11" t="b">
        <f t="shared" si="140"/>
        <v>0</v>
      </c>
      <c r="M1517" s="11" t="b">
        <f t="shared" si="141"/>
        <v>0</v>
      </c>
      <c r="N1517" s="8">
        <v>45313</v>
      </c>
      <c r="O1517" s="8" t="s">
        <v>3873</v>
      </c>
      <c r="P1517" s="7"/>
      <c r="Q1517" s="7" t="b">
        <f t="shared" si="142"/>
        <v>1</v>
      </c>
      <c r="R1517" s="7"/>
      <c r="S1517" s="11">
        <f t="shared" si="143"/>
        <v>0</v>
      </c>
      <c r="T1517" s="9"/>
    </row>
    <row r="1518" spans="1:20" hidden="1" x14ac:dyDescent="0.25">
      <c r="A1518" s="7">
        <v>1516</v>
      </c>
      <c r="B1518" s="7" t="str">
        <f t="shared" si="138"/>
        <v>MRL20-EG0005L</v>
      </c>
      <c r="C1518" s="9" t="s">
        <v>108</v>
      </c>
      <c r="D1518" s="9" t="s">
        <v>134</v>
      </c>
      <c r="E1518" s="9" t="s">
        <v>67</v>
      </c>
      <c r="F1518" s="7" t="s">
        <v>141</v>
      </c>
      <c r="G1518" s="46">
        <v>5.6</v>
      </c>
      <c r="H1518" s="11">
        <v>3</v>
      </c>
      <c r="I1518" s="11">
        <f>2+1</f>
        <v>3</v>
      </c>
      <c r="J1518" s="11">
        <f>VLOOKUP(B1518,'[1]Jan''24 (3)'!$G$4:$T$2414,14,0)</f>
        <v>16.799999999999997</v>
      </c>
      <c r="K1518" s="11">
        <f t="shared" si="139"/>
        <v>13.799999999999997</v>
      </c>
      <c r="L1518" s="11" t="b">
        <f t="shared" si="140"/>
        <v>0</v>
      </c>
      <c r="M1518" s="11" t="b">
        <f t="shared" si="141"/>
        <v>0</v>
      </c>
      <c r="N1518" s="8">
        <v>45318</v>
      </c>
      <c r="O1518" s="8" t="s">
        <v>3873</v>
      </c>
      <c r="P1518" s="7"/>
      <c r="Q1518" s="7" t="b">
        <f t="shared" si="142"/>
        <v>1</v>
      </c>
      <c r="R1518" s="7"/>
      <c r="S1518" s="11">
        <f t="shared" si="143"/>
        <v>0</v>
      </c>
      <c r="T1518" s="9"/>
    </row>
    <row r="1519" spans="1:20" hidden="1" x14ac:dyDescent="0.25">
      <c r="A1519" s="7">
        <v>1517</v>
      </c>
      <c r="B1519" s="7" t="str">
        <f t="shared" si="138"/>
        <v>MRL20-E0009</v>
      </c>
      <c r="C1519" s="9" t="s">
        <v>186</v>
      </c>
      <c r="D1519" s="9" t="s">
        <v>216</v>
      </c>
      <c r="E1519" s="9" t="s">
        <v>67</v>
      </c>
      <c r="F1519" s="7" t="s">
        <v>141</v>
      </c>
      <c r="G1519" s="46">
        <v>1.9</v>
      </c>
      <c r="H1519" s="11">
        <v>1</v>
      </c>
      <c r="I1519" s="11">
        <v>1</v>
      </c>
      <c r="J1519" s="11">
        <f>VLOOKUP(B1519,'[1]Jan''24 (3)'!$G$4:$T$2414,14,0)</f>
        <v>1.9</v>
      </c>
      <c r="K1519" s="11">
        <f t="shared" si="139"/>
        <v>0.89999999999999991</v>
      </c>
      <c r="L1519" s="11" t="b">
        <f t="shared" si="140"/>
        <v>0</v>
      </c>
      <c r="M1519" s="11" t="b">
        <f t="shared" si="141"/>
        <v>0</v>
      </c>
      <c r="N1519" s="8">
        <v>45313</v>
      </c>
      <c r="O1519" s="8" t="s">
        <v>3873</v>
      </c>
      <c r="P1519" s="7"/>
      <c r="Q1519" s="7" t="b">
        <f t="shared" si="142"/>
        <v>1</v>
      </c>
      <c r="R1519" s="7"/>
      <c r="S1519" s="11">
        <f t="shared" si="143"/>
        <v>0</v>
      </c>
      <c r="T1519" s="9"/>
    </row>
    <row r="1520" spans="1:20" hidden="1" x14ac:dyDescent="0.25">
      <c r="A1520" s="7">
        <v>1518</v>
      </c>
      <c r="B1520" s="7" t="str">
        <f t="shared" si="138"/>
        <v>MRL20-E0005 (LH)</v>
      </c>
      <c r="C1520" s="9" t="s">
        <v>1395</v>
      </c>
      <c r="D1520" s="9" t="s">
        <v>3203</v>
      </c>
      <c r="E1520" s="9" t="s">
        <v>67</v>
      </c>
      <c r="F1520" s="7" t="s">
        <v>141</v>
      </c>
      <c r="G1520" s="46">
        <v>7.8</v>
      </c>
      <c r="H1520" s="11">
        <v>2</v>
      </c>
      <c r="I1520" s="53">
        <f>2+2</f>
        <v>4</v>
      </c>
      <c r="J1520" s="11">
        <f>VLOOKUP(B1520,'[1]Jan''24 (3)'!$G$4:$T$2414,14,0)</f>
        <v>31.2</v>
      </c>
      <c r="K1520" s="11">
        <f t="shared" si="139"/>
        <v>27.2</v>
      </c>
      <c r="L1520" s="11" t="b">
        <f t="shared" si="140"/>
        <v>0</v>
      </c>
      <c r="M1520" s="11" t="b">
        <f t="shared" si="141"/>
        <v>0</v>
      </c>
      <c r="N1520" s="8">
        <v>45322</v>
      </c>
      <c r="O1520" s="8" t="s">
        <v>3877</v>
      </c>
      <c r="P1520" s="7"/>
      <c r="Q1520" s="7" t="b">
        <f t="shared" si="142"/>
        <v>0</v>
      </c>
      <c r="R1520" s="7"/>
      <c r="S1520" s="11">
        <f t="shared" si="143"/>
        <v>-2</v>
      </c>
      <c r="T1520" s="9"/>
    </row>
    <row r="1521" spans="1:20" hidden="1" x14ac:dyDescent="0.25">
      <c r="A1521" s="7">
        <v>1519</v>
      </c>
      <c r="B1521" s="7" t="str">
        <f t="shared" si="138"/>
        <v>MRL20-E0011</v>
      </c>
      <c r="C1521" s="9" t="s">
        <v>1396</v>
      </c>
      <c r="D1521" s="9" t="s">
        <v>3225</v>
      </c>
      <c r="E1521" s="9" t="s">
        <v>67</v>
      </c>
      <c r="F1521" s="7" t="s">
        <v>141</v>
      </c>
      <c r="G1521" s="46">
        <v>9</v>
      </c>
      <c r="H1521" s="11">
        <v>3</v>
      </c>
      <c r="I1521" s="53">
        <f>3+5</f>
        <v>8</v>
      </c>
      <c r="J1521" s="11">
        <f>VLOOKUP(B1521,'[1]Jan''24 (3)'!$G$4:$T$2414,14,0)</f>
        <v>72</v>
      </c>
      <c r="K1521" s="11">
        <f t="shared" si="139"/>
        <v>64</v>
      </c>
      <c r="L1521" s="11" t="b">
        <f t="shared" si="140"/>
        <v>0</v>
      </c>
      <c r="M1521" s="11" t="b">
        <f t="shared" si="141"/>
        <v>0</v>
      </c>
      <c r="N1521" s="8">
        <v>45322</v>
      </c>
      <c r="O1521" s="8" t="s">
        <v>3877</v>
      </c>
      <c r="P1521" s="7"/>
      <c r="Q1521" s="7" t="b">
        <f t="shared" si="142"/>
        <v>0</v>
      </c>
      <c r="R1521" s="7"/>
      <c r="S1521" s="11">
        <f t="shared" si="143"/>
        <v>-5</v>
      </c>
      <c r="T1521" s="9"/>
    </row>
    <row r="1522" spans="1:20" hidden="1" x14ac:dyDescent="0.25">
      <c r="A1522" s="7">
        <v>1520</v>
      </c>
      <c r="B1522" s="7" t="str">
        <f t="shared" si="138"/>
        <v>6304L</v>
      </c>
      <c r="C1522" s="9" t="s">
        <v>1397</v>
      </c>
      <c r="D1522" s="9" t="s">
        <v>3226</v>
      </c>
      <c r="E1522" s="9" t="s">
        <v>67</v>
      </c>
      <c r="F1522" s="7" t="s">
        <v>141</v>
      </c>
      <c r="G1522" s="46">
        <v>2</v>
      </c>
      <c r="H1522" s="11">
        <v>1</v>
      </c>
      <c r="I1522" s="11">
        <v>1</v>
      </c>
      <c r="J1522" s="11">
        <f>VLOOKUP(B1522,'[1]Jan''24 (3)'!$G$4:$T$2414,14,0)</f>
        <v>2</v>
      </c>
      <c r="K1522" s="11">
        <f t="shared" si="139"/>
        <v>1</v>
      </c>
      <c r="L1522" s="11" t="b">
        <f t="shared" si="140"/>
        <v>0</v>
      </c>
      <c r="M1522" s="11" t="b">
        <f t="shared" si="141"/>
        <v>0</v>
      </c>
      <c r="N1522" s="8">
        <v>45316</v>
      </c>
      <c r="O1522" s="8" t="s">
        <v>3877</v>
      </c>
      <c r="P1522" s="7"/>
      <c r="Q1522" s="7" t="b">
        <f t="shared" si="142"/>
        <v>1</v>
      </c>
      <c r="R1522" s="7"/>
      <c r="S1522" s="11">
        <f t="shared" si="143"/>
        <v>0</v>
      </c>
      <c r="T1522" s="9"/>
    </row>
    <row r="1523" spans="1:20" hidden="1" x14ac:dyDescent="0.25">
      <c r="A1523" s="7">
        <v>1521</v>
      </c>
      <c r="B1523" s="7" t="str">
        <f t="shared" si="138"/>
        <v>16003L</v>
      </c>
      <c r="C1523" s="9" t="s">
        <v>1398</v>
      </c>
      <c r="D1523" s="9" t="s">
        <v>3227</v>
      </c>
      <c r="E1523" s="9" t="s">
        <v>67</v>
      </c>
      <c r="F1523" s="7" t="s">
        <v>141</v>
      </c>
      <c r="G1523" s="46">
        <v>1.7857142857142858</v>
      </c>
      <c r="H1523" s="11">
        <v>1</v>
      </c>
      <c r="I1523" s="11">
        <v>1</v>
      </c>
      <c r="J1523" s="11">
        <f>VLOOKUP(B1523,'[1]Jan''24 (3)'!$G$4:$T$2414,14,0)</f>
        <v>1.7857142857142858</v>
      </c>
      <c r="K1523" s="11">
        <f t="shared" si="139"/>
        <v>0.78571428571428581</v>
      </c>
      <c r="L1523" s="11" t="b">
        <f t="shared" si="140"/>
        <v>0</v>
      </c>
      <c r="M1523" s="11" t="b">
        <f t="shared" si="141"/>
        <v>0</v>
      </c>
      <c r="N1523" s="8">
        <v>45313</v>
      </c>
      <c r="O1523" s="8" t="s">
        <v>3873</v>
      </c>
      <c r="P1523" s="7"/>
      <c r="Q1523" s="7" t="b">
        <f t="shared" si="142"/>
        <v>1</v>
      </c>
      <c r="R1523" s="7"/>
      <c r="S1523" s="11">
        <f t="shared" si="143"/>
        <v>0</v>
      </c>
      <c r="T1523" s="9"/>
    </row>
    <row r="1524" spans="1:20" hidden="1" x14ac:dyDescent="0.25">
      <c r="A1524" s="7">
        <v>1522</v>
      </c>
      <c r="B1524" s="7" t="str">
        <f t="shared" si="138"/>
        <v>620200UCML</v>
      </c>
      <c r="C1524" s="9" t="s">
        <v>1399</v>
      </c>
      <c r="D1524" s="9" t="s">
        <v>3228</v>
      </c>
      <c r="E1524" s="9" t="s">
        <v>67</v>
      </c>
      <c r="F1524" s="7" t="s">
        <v>141</v>
      </c>
      <c r="G1524" s="46">
        <v>1.7857142857142858</v>
      </c>
      <c r="H1524" s="11">
        <v>1</v>
      </c>
      <c r="I1524" s="11">
        <v>1</v>
      </c>
      <c r="J1524" s="11">
        <f>VLOOKUP(B1524,'[1]Jan''24 (3)'!$G$4:$T$2414,14,0)</f>
        <v>1.7857142857142858</v>
      </c>
      <c r="K1524" s="11">
        <f t="shared" si="139"/>
        <v>0.78571428571428581</v>
      </c>
      <c r="L1524" s="11" t="b">
        <f t="shared" si="140"/>
        <v>0</v>
      </c>
      <c r="M1524" s="11" t="b">
        <f t="shared" si="141"/>
        <v>0</v>
      </c>
      <c r="N1524" s="8">
        <v>45315</v>
      </c>
      <c r="O1524" s="8" t="s">
        <v>3877</v>
      </c>
      <c r="P1524" s="7"/>
      <c r="Q1524" s="7" t="b">
        <f t="shared" si="142"/>
        <v>1</v>
      </c>
      <c r="R1524" s="7"/>
      <c r="S1524" s="11">
        <f t="shared" si="143"/>
        <v>0</v>
      </c>
      <c r="T1524" s="9"/>
    </row>
    <row r="1525" spans="1:20" hidden="1" x14ac:dyDescent="0.25">
      <c r="A1525" s="7">
        <v>1523</v>
      </c>
      <c r="B1525" s="7" t="str">
        <f t="shared" si="138"/>
        <v>MBZ25-E0003(L)</v>
      </c>
      <c r="C1525" s="9" t="s">
        <v>1400</v>
      </c>
      <c r="D1525" s="9" t="s">
        <v>3229</v>
      </c>
      <c r="E1525" s="9" t="s">
        <v>67</v>
      </c>
      <c r="F1525" s="7" t="s">
        <v>141</v>
      </c>
      <c r="G1525" s="46">
        <v>13</v>
      </c>
      <c r="H1525" s="11">
        <v>3</v>
      </c>
      <c r="I1525" s="53">
        <f>3+2</f>
        <v>5</v>
      </c>
      <c r="J1525" s="11">
        <f>VLOOKUP(B1525,'[1]Jan''24 (3)'!$G$4:$T$2414,14,0)</f>
        <v>65</v>
      </c>
      <c r="K1525" s="11">
        <f t="shared" si="139"/>
        <v>60</v>
      </c>
      <c r="L1525" s="11" t="b">
        <f t="shared" si="140"/>
        <v>0</v>
      </c>
      <c r="M1525" s="11" t="b">
        <f t="shared" si="141"/>
        <v>0</v>
      </c>
      <c r="N1525" s="8">
        <v>45322</v>
      </c>
      <c r="O1525" s="8" t="s">
        <v>3877</v>
      </c>
      <c r="P1525" s="7"/>
      <c r="Q1525" s="7" t="b">
        <f t="shared" si="142"/>
        <v>0</v>
      </c>
      <c r="R1525" s="7"/>
      <c r="S1525" s="11">
        <f t="shared" si="143"/>
        <v>-2</v>
      </c>
      <c r="T1525" s="9"/>
    </row>
    <row r="1526" spans="1:20" hidden="1" x14ac:dyDescent="0.25">
      <c r="A1526" s="7">
        <v>1524</v>
      </c>
      <c r="B1526" s="7" t="str">
        <f t="shared" si="138"/>
        <v>MSP25-E0005</v>
      </c>
      <c r="C1526" s="9" t="s">
        <v>1401</v>
      </c>
      <c r="D1526" s="9" t="s">
        <v>295</v>
      </c>
      <c r="E1526" s="9" t="s">
        <v>67</v>
      </c>
      <c r="F1526" s="7" t="s">
        <v>141</v>
      </c>
      <c r="G1526" s="46">
        <v>1.06</v>
      </c>
      <c r="H1526" s="11">
        <v>4</v>
      </c>
      <c r="I1526" s="11">
        <v>4</v>
      </c>
      <c r="J1526" s="11">
        <f>VLOOKUP(B1526,'[1]Jan''24 (3)'!$G$4:$T$2414,14,0)</f>
        <v>4.24</v>
      </c>
      <c r="K1526" s="11">
        <f t="shared" si="139"/>
        <v>0.24000000000000021</v>
      </c>
      <c r="L1526" s="11" t="b">
        <f t="shared" si="140"/>
        <v>0</v>
      </c>
      <c r="M1526" s="11" t="b">
        <f t="shared" si="141"/>
        <v>0</v>
      </c>
      <c r="N1526" s="8">
        <v>45315</v>
      </c>
      <c r="O1526" s="8" t="s">
        <v>3877</v>
      </c>
      <c r="P1526" s="7"/>
      <c r="Q1526" s="7" t="b">
        <f t="shared" si="142"/>
        <v>1</v>
      </c>
      <c r="R1526" s="7"/>
      <c r="S1526" s="11">
        <f t="shared" si="143"/>
        <v>0</v>
      </c>
      <c r="T1526" s="9"/>
    </row>
    <row r="1527" spans="1:20" hidden="1" x14ac:dyDescent="0.25">
      <c r="A1527" s="7">
        <v>1525</v>
      </c>
      <c r="B1527" s="7" t="str">
        <f t="shared" si="138"/>
        <v>MSP25-C0006</v>
      </c>
      <c r="C1527" s="9" t="s">
        <v>1402</v>
      </c>
      <c r="D1527" s="9" t="s">
        <v>3230</v>
      </c>
      <c r="E1527" s="9" t="s">
        <v>67</v>
      </c>
      <c r="F1527" s="7" t="s">
        <v>141</v>
      </c>
      <c r="G1527" s="46">
        <v>1.88</v>
      </c>
      <c r="H1527" s="11">
        <v>5</v>
      </c>
      <c r="I1527" s="11">
        <v>5</v>
      </c>
      <c r="J1527" s="11">
        <f>VLOOKUP(B1527,'[1]Jan''24 (3)'!$G$4:$T$2414,14,0)</f>
        <v>9.3999999999999986</v>
      </c>
      <c r="K1527" s="11">
        <f t="shared" si="139"/>
        <v>4.3999999999999986</v>
      </c>
      <c r="L1527" s="11" t="b">
        <f t="shared" si="140"/>
        <v>0</v>
      </c>
      <c r="M1527" s="11" t="b">
        <f t="shared" si="141"/>
        <v>0</v>
      </c>
      <c r="N1527" s="8">
        <v>45315</v>
      </c>
      <c r="O1527" s="8" t="s">
        <v>3877</v>
      </c>
      <c r="P1527" s="7"/>
      <c r="Q1527" s="7" t="b">
        <f t="shared" si="142"/>
        <v>1</v>
      </c>
      <c r="R1527" s="7"/>
      <c r="S1527" s="11">
        <f t="shared" si="143"/>
        <v>0</v>
      </c>
      <c r="T1527" s="9"/>
    </row>
    <row r="1528" spans="1:20" hidden="1" x14ac:dyDescent="0.25">
      <c r="A1528" s="7">
        <v>1526</v>
      </c>
      <c r="B1528" s="7" t="str">
        <f t="shared" si="138"/>
        <v>MSP25-G0001</v>
      </c>
      <c r="C1528" s="9" t="s">
        <v>1403</v>
      </c>
      <c r="D1528" s="9" t="s">
        <v>3231</v>
      </c>
      <c r="E1528" s="9" t="s">
        <v>67</v>
      </c>
      <c r="F1528" s="55" t="s">
        <v>242</v>
      </c>
      <c r="G1528" s="46">
        <v>4.9000000000000004</v>
      </c>
      <c r="H1528" s="11">
        <v>4</v>
      </c>
      <c r="I1528" s="11">
        <v>4</v>
      </c>
      <c r="J1528" s="11">
        <f>VLOOKUP(B1528,'[1]Jan''24 (3)'!$G$4:$T$2414,14,0)</f>
        <v>19.600000000000001</v>
      </c>
      <c r="K1528" s="11">
        <f t="shared" si="139"/>
        <v>15.600000000000001</v>
      </c>
      <c r="L1528" s="11" t="b">
        <f t="shared" si="140"/>
        <v>0</v>
      </c>
      <c r="M1528" s="11" t="b">
        <f t="shared" si="141"/>
        <v>0</v>
      </c>
      <c r="N1528" s="8">
        <v>45315</v>
      </c>
      <c r="O1528" s="8" t="s">
        <v>3877</v>
      </c>
      <c r="P1528" s="7"/>
      <c r="Q1528" s="7" t="b">
        <f t="shared" si="142"/>
        <v>1</v>
      </c>
      <c r="R1528" s="7"/>
      <c r="S1528" s="11">
        <f t="shared" si="143"/>
        <v>0</v>
      </c>
      <c r="T1528" s="9"/>
    </row>
    <row r="1529" spans="1:20" hidden="1" x14ac:dyDescent="0.25">
      <c r="A1529" s="7">
        <v>1527</v>
      </c>
      <c r="B1529" s="7" t="str">
        <f t="shared" si="138"/>
        <v>MSP25-M0001</v>
      </c>
      <c r="C1529" s="9" t="s">
        <v>1404</v>
      </c>
      <c r="D1529" s="9" t="s">
        <v>3232</v>
      </c>
      <c r="E1529" s="9" t="s">
        <v>67</v>
      </c>
      <c r="F1529" s="7" t="s">
        <v>141</v>
      </c>
      <c r="G1529" s="46">
        <v>0.41</v>
      </c>
      <c r="H1529" s="11">
        <v>5</v>
      </c>
      <c r="I1529" s="11">
        <v>5</v>
      </c>
      <c r="J1529" s="11">
        <f>VLOOKUP(B1529,'[1]Jan''24 (3)'!$G$4:$T$2414,14,0)</f>
        <v>2.0499999999999998</v>
      </c>
      <c r="K1529" s="11">
        <f t="shared" si="139"/>
        <v>-2.95</v>
      </c>
      <c r="L1529" s="11" t="b">
        <f t="shared" si="140"/>
        <v>0</v>
      </c>
      <c r="M1529" s="11" t="b">
        <f t="shared" si="141"/>
        <v>0</v>
      </c>
      <c r="N1529" s="8">
        <v>45315</v>
      </c>
      <c r="O1529" s="8" t="s">
        <v>3877</v>
      </c>
      <c r="P1529" s="7"/>
      <c r="Q1529" s="7" t="b">
        <f t="shared" si="142"/>
        <v>1</v>
      </c>
      <c r="R1529" s="7"/>
      <c r="S1529" s="11">
        <f t="shared" si="143"/>
        <v>0</v>
      </c>
      <c r="T1529" s="9"/>
    </row>
    <row r="1530" spans="1:20" hidden="1" x14ac:dyDescent="0.25">
      <c r="A1530" s="7">
        <v>1528</v>
      </c>
      <c r="B1530" s="7" t="str">
        <f t="shared" si="138"/>
        <v>MGT100-E0004(RH)</v>
      </c>
      <c r="C1530" s="9" t="s">
        <v>1405</v>
      </c>
      <c r="D1530" s="9" t="s">
        <v>3233</v>
      </c>
      <c r="E1530" s="9" t="s">
        <v>67</v>
      </c>
      <c r="F1530" s="7" t="s">
        <v>141</v>
      </c>
      <c r="G1530" s="46">
        <v>10.5</v>
      </c>
      <c r="H1530" s="11">
        <v>4</v>
      </c>
      <c r="I1530" s="11">
        <f>2+2</f>
        <v>4</v>
      </c>
      <c r="J1530" s="11">
        <f>VLOOKUP(B1530,'[1]Jan''24 (3)'!$G$4:$T$2414,14,0)</f>
        <v>42</v>
      </c>
      <c r="K1530" s="11">
        <f t="shared" si="139"/>
        <v>38</v>
      </c>
      <c r="L1530" s="11" t="b">
        <f t="shared" si="140"/>
        <v>0</v>
      </c>
      <c r="M1530" s="11" t="b">
        <f t="shared" si="141"/>
        <v>0</v>
      </c>
      <c r="N1530" s="8">
        <v>45315</v>
      </c>
      <c r="O1530" s="8" t="s">
        <v>3877</v>
      </c>
      <c r="P1530" s="7"/>
      <c r="Q1530" s="7" t="b">
        <f t="shared" si="142"/>
        <v>1</v>
      </c>
      <c r="R1530" s="7"/>
      <c r="S1530" s="11">
        <f t="shared" si="143"/>
        <v>0</v>
      </c>
      <c r="T1530" s="9"/>
    </row>
    <row r="1531" spans="1:20" hidden="1" x14ac:dyDescent="0.25">
      <c r="A1531" s="7">
        <v>1529</v>
      </c>
      <c r="B1531" s="7" t="str">
        <f t="shared" si="138"/>
        <v>MGT100-E0004(LH)</v>
      </c>
      <c r="C1531" s="9" t="s">
        <v>1406</v>
      </c>
      <c r="D1531" s="9" t="s">
        <v>3234</v>
      </c>
      <c r="E1531" s="9" t="s">
        <v>67</v>
      </c>
      <c r="F1531" s="7" t="s">
        <v>141</v>
      </c>
      <c r="G1531" s="46">
        <v>10.5</v>
      </c>
      <c r="H1531" s="11">
        <v>4</v>
      </c>
      <c r="I1531" s="11">
        <f>2+1+1</f>
        <v>4</v>
      </c>
      <c r="J1531" s="11">
        <f>VLOOKUP(B1531,'[1]Jan''24 (3)'!$G$4:$T$2414,14,0)</f>
        <v>42</v>
      </c>
      <c r="K1531" s="11">
        <f t="shared" si="139"/>
        <v>38</v>
      </c>
      <c r="L1531" s="11" t="b">
        <f t="shared" si="140"/>
        <v>0</v>
      </c>
      <c r="M1531" s="11" t="b">
        <f t="shared" si="141"/>
        <v>0</v>
      </c>
      <c r="N1531" s="8">
        <v>45315</v>
      </c>
      <c r="O1531" s="8" t="s">
        <v>3877</v>
      </c>
      <c r="P1531" s="7"/>
      <c r="Q1531" s="7" t="b">
        <f t="shared" si="142"/>
        <v>1</v>
      </c>
      <c r="R1531" s="7"/>
      <c r="S1531" s="11">
        <f t="shared" si="143"/>
        <v>0</v>
      </c>
      <c r="T1531" s="9"/>
    </row>
    <row r="1532" spans="1:20" hidden="1" x14ac:dyDescent="0.25">
      <c r="A1532" s="7">
        <v>1530</v>
      </c>
      <c r="B1532" s="7" t="str">
        <f t="shared" si="138"/>
        <v>MGT100-C0001</v>
      </c>
      <c r="C1532" s="9" t="s">
        <v>1407</v>
      </c>
      <c r="D1532" s="9" t="s">
        <v>3235</v>
      </c>
      <c r="E1532" s="9" t="s">
        <v>67</v>
      </c>
      <c r="F1532" s="7" t="s">
        <v>141</v>
      </c>
      <c r="G1532" s="46">
        <v>0.44</v>
      </c>
      <c r="H1532" s="11">
        <v>4</v>
      </c>
      <c r="I1532" s="11">
        <v>4</v>
      </c>
      <c r="J1532" s="11">
        <f>VLOOKUP(B1532,'[1]Jan''24 (3)'!$G$4:$T$2414,14,0)</f>
        <v>1.76</v>
      </c>
      <c r="K1532" s="11">
        <f t="shared" si="139"/>
        <v>-2.2400000000000002</v>
      </c>
      <c r="L1532" s="11" t="b">
        <f t="shared" si="140"/>
        <v>0</v>
      </c>
      <c r="M1532" s="11" t="b">
        <f t="shared" si="141"/>
        <v>0</v>
      </c>
      <c r="N1532" s="8">
        <v>45315</v>
      </c>
      <c r="O1532" s="8" t="s">
        <v>3873</v>
      </c>
      <c r="P1532" s="7"/>
      <c r="Q1532" s="7" t="b">
        <f t="shared" si="142"/>
        <v>1</v>
      </c>
      <c r="R1532" s="7"/>
      <c r="S1532" s="11">
        <f t="shared" si="143"/>
        <v>0</v>
      </c>
      <c r="T1532" s="9"/>
    </row>
    <row r="1533" spans="1:20" hidden="1" x14ac:dyDescent="0.25">
      <c r="A1533" s="7">
        <v>1531</v>
      </c>
      <c r="B1533" s="7" t="str">
        <f t="shared" si="138"/>
        <v>MGT100-M0003</v>
      </c>
      <c r="C1533" s="9" t="s">
        <v>1408</v>
      </c>
      <c r="D1533" s="9" t="s">
        <v>3236</v>
      </c>
      <c r="E1533" s="9" t="s">
        <v>67</v>
      </c>
      <c r="F1533" s="7" t="s">
        <v>141</v>
      </c>
      <c r="G1533" s="46">
        <v>0.41</v>
      </c>
      <c r="H1533" s="11">
        <v>5</v>
      </c>
      <c r="I1533" s="11">
        <v>5</v>
      </c>
      <c r="J1533" s="11">
        <f>VLOOKUP(B1533,'[1]Jan''24 (3)'!$G$4:$T$2414,14,0)</f>
        <v>2.0499999999999998</v>
      </c>
      <c r="K1533" s="11">
        <f t="shared" si="139"/>
        <v>-2.95</v>
      </c>
      <c r="L1533" s="11" t="b">
        <f t="shared" si="140"/>
        <v>0</v>
      </c>
      <c r="M1533" s="11" t="b">
        <f t="shared" si="141"/>
        <v>0</v>
      </c>
      <c r="N1533" s="8">
        <v>45315</v>
      </c>
      <c r="O1533" s="8" t="s">
        <v>3873</v>
      </c>
      <c r="P1533" s="7"/>
      <c r="Q1533" s="7" t="b">
        <f t="shared" si="142"/>
        <v>1</v>
      </c>
      <c r="R1533" s="7"/>
      <c r="S1533" s="11">
        <f t="shared" si="143"/>
        <v>0</v>
      </c>
      <c r="T1533" s="9"/>
    </row>
    <row r="1534" spans="1:20" hidden="1" x14ac:dyDescent="0.25">
      <c r="A1534" s="7">
        <v>1532</v>
      </c>
      <c r="B1534" s="7" t="str">
        <f t="shared" si="138"/>
        <v>MGT100-M0004</v>
      </c>
      <c r="C1534" s="9" t="s">
        <v>1409</v>
      </c>
      <c r="D1534" s="9" t="s">
        <v>3237</v>
      </c>
      <c r="E1534" s="9" t="s">
        <v>67</v>
      </c>
      <c r="F1534" s="7" t="s">
        <v>141</v>
      </c>
      <c r="G1534" s="46">
        <v>1.89</v>
      </c>
      <c r="H1534" s="11">
        <v>5</v>
      </c>
      <c r="I1534" s="11">
        <v>5</v>
      </c>
      <c r="J1534" s="11">
        <f>VLOOKUP(B1534,'[1]Jan''24 (3)'!$G$4:$T$2414,14,0)</f>
        <v>9.4499999999999993</v>
      </c>
      <c r="K1534" s="11">
        <f t="shared" si="139"/>
        <v>4.4499999999999993</v>
      </c>
      <c r="L1534" s="11" t="b">
        <f t="shared" si="140"/>
        <v>0</v>
      </c>
      <c r="M1534" s="11" t="b">
        <f t="shared" si="141"/>
        <v>0</v>
      </c>
      <c r="N1534" s="8">
        <v>45315</v>
      </c>
      <c r="O1534" s="8" t="s">
        <v>3877</v>
      </c>
      <c r="P1534" s="7"/>
      <c r="Q1534" s="7" t="b">
        <f t="shared" si="142"/>
        <v>1</v>
      </c>
      <c r="R1534" s="7"/>
      <c r="S1534" s="11">
        <f t="shared" si="143"/>
        <v>0</v>
      </c>
      <c r="T1534" s="9"/>
    </row>
    <row r="1535" spans="1:20" hidden="1" x14ac:dyDescent="0.25">
      <c r="A1535" s="7">
        <v>1533</v>
      </c>
      <c r="B1535" s="7" t="str">
        <f t="shared" si="138"/>
        <v>MGT100-G0001</v>
      </c>
      <c r="C1535" s="9" t="s">
        <v>1410</v>
      </c>
      <c r="D1535" s="9" t="s">
        <v>3238</v>
      </c>
      <c r="E1535" s="9" t="s">
        <v>67</v>
      </c>
      <c r="F1535" s="7" t="s">
        <v>141</v>
      </c>
      <c r="G1535" s="46">
        <v>19.22</v>
      </c>
      <c r="H1535" s="11">
        <v>4</v>
      </c>
      <c r="I1535" s="11">
        <v>4</v>
      </c>
      <c r="J1535" s="11">
        <f>VLOOKUP(B1535,'[1]Jan''24 (3)'!$G$4:$T$2414,14,0)</f>
        <v>76.88</v>
      </c>
      <c r="K1535" s="11">
        <f t="shared" si="139"/>
        <v>72.88</v>
      </c>
      <c r="L1535" s="11" t="b">
        <f t="shared" si="140"/>
        <v>0</v>
      </c>
      <c r="M1535" s="11" t="b">
        <f t="shared" si="141"/>
        <v>0</v>
      </c>
      <c r="N1535" s="8">
        <v>45315</v>
      </c>
      <c r="O1535" s="8" t="s">
        <v>3873</v>
      </c>
      <c r="P1535" s="7"/>
      <c r="Q1535" s="7" t="b">
        <f t="shared" si="142"/>
        <v>1</v>
      </c>
      <c r="R1535" s="7"/>
      <c r="S1535" s="11">
        <f t="shared" si="143"/>
        <v>0</v>
      </c>
      <c r="T1535" s="9"/>
    </row>
    <row r="1536" spans="1:20" hidden="1" x14ac:dyDescent="0.25">
      <c r="A1536" s="7">
        <v>1534</v>
      </c>
      <c r="B1536" s="7" t="str">
        <f t="shared" si="138"/>
        <v>MSR20-O0011</v>
      </c>
      <c r="C1536" s="9" t="s">
        <v>1411</v>
      </c>
      <c r="D1536" s="9" t="s">
        <v>3239</v>
      </c>
      <c r="E1536" s="9" t="s">
        <v>67</v>
      </c>
      <c r="F1536" s="7" t="s">
        <v>141</v>
      </c>
      <c r="G1536" s="46">
        <v>0.55000000000000004</v>
      </c>
      <c r="H1536" s="11">
        <v>1</v>
      </c>
      <c r="I1536" s="11">
        <v>1</v>
      </c>
      <c r="J1536" s="11">
        <f>VLOOKUP(B1536,'[1]Jan''24 (3)'!$G$4:$T$2414,14,0)</f>
        <v>0.55000000000000004</v>
      </c>
      <c r="K1536" s="11">
        <f t="shared" si="139"/>
        <v>-0.44999999999999996</v>
      </c>
      <c r="L1536" s="11" t="b">
        <f t="shared" si="140"/>
        <v>0</v>
      </c>
      <c r="M1536" s="11" t="b">
        <f t="shared" si="141"/>
        <v>0</v>
      </c>
      <c r="N1536" s="8">
        <v>45315</v>
      </c>
      <c r="O1536" s="8" t="s">
        <v>3873</v>
      </c>
      <c r="P1536" s="7"/>
      <c r="Q1536" s="7" t="b">
        <f t="shared" si="142"/>
        <v>1</v>
      </c>
      <c r="R1536" s="7"/>
      <c r="S1536" s="11">
        <f t="shared" si="143"/>
        <v>0</v>
      </c>
      <c r="T1536" s="9"/>
    </row>
    <row r="1537" spans="1:20" hidden="1" x14ac:dyDescent="0.25">
      <c r="A1537" s="7">
        <v>1535</v>
      </c>
      <c r="B1537" s="7" t="str">
        <f t="shared" si="138"/>
        <v>MSR20-O0014</v>
      </c>
      <c r="C1537" s="9" t="s">
        <v>1412</v>
      </c>
      <c r="D1537" s="9" t="s">
        <v>3240</v>
      </c>
      <c r="E1537" s="9" t="s">
        <v>67</v>
      </c>
      <c r="F1537" s="55" t="s">
        <v>242</v>
      </c>
      <c r="G1537" s="46">
        <v>0.7</v>
      </c>
      <c r="H1537" s="11">
        <v>2</v>
      </c>
      <c r="I1537" s="11">
        <v>2</v>
      </c>
      <c r="J1537" s="11">
        <f>VLOOKUP(B1537,'[1]Jan''24 (3)'!$G$4:$T$2414,14,0)</f>
        <v>1.4</v>
      </c>
      <c r="K1537" s="11">
        <f t="shared" si="139"/>
        <v>-0.60000000000000009</v>
      </c>
      <c r="L1537" s="11" t="b">
        <f t="shared" si="140"/>
        <v>0</v>
      </c>
      <c r="M1537" s="11" t="b">
        <f t="shared" si="141"/>
        <v>0</v>
      </c>
      <c r="N1537" s="8">
        <v>45315</v>
      </c>
      <c r="O1537" s="8" t="s">
        <v>3873</v>
      </c>
      <c r="P1537" s="7"/>
      <c r="Q1537" s="7" t="b">
        <f t="shared" si="142"/>
        <v>1</v>
      </c>
      <c r="R1537" s="7"/>
      <c r="S1537" s="11">
        <f t="shared" si="143"/>
        <v>0</v>
      </c>
      <c r="T1537" s="9"/>
    </row>
    <row r="1538" spans="1:20" hidden="1" x14ac:dyDescent="0.25">
      <c r="A1538" s="7">
        <v>1536</v>
      </c>
      <c r="B1538" s="7" t="str">
        <f t="shared" si="138"/>
        <v>MSR20-EG0007</v>
      </c>
      <c r="C1538" s="9" t="s">
        <v>1413</v>
      </c>
      <c r="D1538" s="9" t="s">
        <v>3241</v>
      </c>
      <c r="E1538" s="9" t="s">
        <v>67</v>
      </c>
      <c r="F1538" s="7" t="s">
        <v>141</v>
      </c>
      <c r="G1538" s="46">
        <v>3.1</v>
      </c>
      <c r="H1538" s="11">
        <v>2</v>
      </c>
      <c r="I1538" s="11">
        <v>2</v>
      </c>
      <c r="J1538" s="11">
        <f>VLOOKUP(B1538,'[1]Jan''24 (3)'!$G$4:$T$2414,14,0)</f>
        <v>6.2</v>
      </c>
      <c r="K1538" s="11">
        <f t="shared" si="139"/>
        <v>4.2</v>
      </c>
      <c r="L1538" s="11" t="b">
        <f t="shared" si="140"/>
        <v>0</v>
      </c>
      <c r="M1538" s="11" t="b">
        <f t="shared" si="141"/>
        <v>0</v>
      </c>
      <c r="N1538" s="8">
        <v>45315</v>
      </c>
      <c r="O1538" s="8" t="s">
        <v>3877</v>
      </c>
      <c r="P1538" s="7"/>
      <c r="Q1538" s="7" t="b">
        <f t="shared" si="142"/>
        <v>1</v>
      </c>
      <c r="R1538" s="7"/>
      <c r="S1538" s="11">
        <f t="shared" si="143"/>
        <v>0</v>
      </c>
      <c r="T1538" s="9"/>
    </row>
    <row r="1539" spans="1:20" hidden="1" x14ac:dyDescent="0.25">
      <c r="A1539" s="7">
        <v>1537</v>
      </c>
      <c r="B1539" s="7" t="str">
        <f t="shared" si="138"/>
        <v>MSR20-EG0008</v>
      </c>
      <c r="C1539" s="9" t="s">
        <v>1414</v>
      </c>
      <c r="D1539" s="9" t="s">
        <v>3242</v>
      </c>
      <c r="E1539" s="9" t="s">
        <v>67</v>
      </c>
      <c r="F1539" s="7" t="s">
        <v>141</v>
      </c>
      <c r="G1539" s="46">
        <v>8</v>
      </c>
      <c r="H1539" s="11">
        <v>2</v>
      </c>
      <c r="I1539" s="11">
        <v>2</v>
      </c>
      <c r="J1539" s="11">
        <f>VLOOKUP(B1539,'[1]Jan''24 (3)'!$G$4:$T$2414,14,0)</f>
        <v>16</v>
      </c>
      <c r="K1539" s="11">
        <f t="shared" si="139"/>
        <v>14</v>
      </c>
      <c r="L1539" s="11" t="b">
        <f t="shared" si="140"/>
        <v>0</v>
      </c>
      <c r="M1539" s="11" t="b">
        <f t="shared" si="141"/>
        <v>0</v>
      </c>
      <c r="N1539" s="8">
        <v>45315</v>
      </c>
      <c r="O1539" s="8" t="s">
        <v>3877</v>
      </c>
      <c r="P1539" s="7"/>
      <c r="Q1539" s="7" t="b">
        <f t="shared" si="142"/>
        <v>1</v>
      </c>
      <c r="R1539" s="7"/>
      <c r="S1539" s="11">
        <f t="shared" si="143"/>
        <v>0</v>
      </c>
      <c r="T1539" s="9"/>
    </row>
    <row r="1540" spans="1:20" hidden="1" x14ac:dyDescent="0.25">
      <c r="A1540" s="7">
        <v>1538</v>
      </c>
      <c r="B1540" s="7" t="str">
        <f t="shared" ref="B1540:B1603" si="144">TRIM(C1540)</f>
        <v>MSR20-O0007</v>
      </c>
      <c r="C1540" s="9" t="s">
        <v>1415</v>
      </c>
      <c r="D1540" s="9" t="s">
        <v>3243</v>
      </c>
      <c r="E1540" s="9" t="s">
        <v>67</v>
      </c>
      <c r="F1540" s="7" t="s">
        <v>141</v>
      </c>
      <c r="G1540" s="46">
        <v>0.3</v>
      </c>
      <c r="H1540" s="11">
        <v>2</v>
      </c>
      <c r="I1540" s="11">
        <v>2</v>
      </c>
      <c r="J1540" s="11">
        <f>VLOOKUP(B1540,'[1]Jan''24 (3)'!$G$4:$T$2414,14,0)</f>
        <v>0.6</v>
      </c>
      <c r="K1540" s="11">
        <f t="shared" ref="K1540:K1603" si="145">J1540-I1540</f>
        <v>-1.4</v>
      </c>
      <c r="L1540" s="11" t="b">
        <f t="shared" ref="L1540:L1603" si="146">J1540=I1540</f>
        <v>0</v>
      </c>
      <c r="M1540" s="11" t="b">
        <f t="shared" ref="M1540:M1603" si="147">I1540=L1540</f>
        <v>0</v>
      </c>
      <c r="N1540" s="8">
        <v>45315</v>
      </c>
      <c r="O1540" s="8" t="s">
        <v>3873</v>
      </c>
      <c r="P1540" s="7"/>
      <c r="Q1540" s="7" t="b">
        <f t="shared" ref="Q1540:Q1603" si="148">H1540=I1540</f>
        <v>1</v>
      </c>
      <c r="R1540" s="7"/>
      <c r="S1540" s="11">
        <f t="shared" ref="S1540:S1603" si="149">H1540-I1540</f>
        <v>0</v>
      </c>
      <c r="T1540" s="9"/>
    </row>
    <row r="1541" spans="1:20" hidden="1" x14ac:dyDescent="0.25">
      <c r="A1541" s="7">
        <v>1539</v>
      </c>
      <c r="B1541" s="7" t="str">
        <f t="shared" si="144"/>
        <v>MSR20-O0015</v>
      </c>
      <c r="C1541" s="9" t="s">
        <v>1416</v>
      </c>
      <c r="D1541" s="9" t="s">
        <v>3244</v>
      </c>
      <c r="E1541" s="9" t="s">
        <v>67</v>
      </c>
      <c r="F1541" s="7" t="s">
        <v>141</v>
      </c>
      <c r="G1541" s="46">
        <v>0.2</v>
      </c>
      <c r="H1541" s="11">
        <v>2</v>
      </c>
      <c r="I1541" s="11">
        <v>2</v>
      </c>
      <c r="J1541" s="11">
        <f>VLOOKUP(B1541,'[1]Jan''24 (3)'!$G$4:$T$2414,14,0)</f>
        <v>0.4</v>
      </c>
      <c r="K1541" s="11">
        <f t="shared" si="145"/>
        <v>-1.6</v>
      </c>
      <c r="L1541" s="11" t="b">
        <f t="shared" si="146"/>
        <v>0</v>
      </c>
      <c r="M1541" s="11" t="b">
        <f t="shared" si="147"/>
        <v>0</v>
      </c>
      <c r="N1541" s="8">
        <v>45315</v>
      </c>
      <c r="O1541" s="8" t="s">
        <v>3873</v>
      </c>
      <c r="P1541" s="7"/>
      <c r="Q1541" s="7" t="b">
        <f t="shared" si="148"/>
        <v>1</v>
      </c>
      <c r="R1541" s="7"/>
      <c r="S1541" s="11">
        <f t="shared" si="149"/>
        <v>0</v>
      </c>
      <c r="T1541" s="9"/>
    </row>
    <row r="1542" spans="1:20" hidden="1" x14ac:dyDescent="0.25">
      <c r="A1542" s="7">
        <v>1540</v>
      </c>
      <c r="B1542" s="7" t="str">
        <f t="shared" si="144"/>
        <v>MSR20-C0005</v>
      </c>
      <c r="C1542" s="9" t="s">
        <v>1417</v>
      </c>
      <c r="D1542" s="9" t="s">
        <v>3245</v>
      </c>
      <c r="E1542" s="9" t="s">
        <v>67</v>
      </c>
      <c r="F1542" s="7" t="s">
        <v>141</v>
      </c>
      <c r="G1542" s="46">
        <v>0.5</v>
      </c>
      <c r="H1542" s="11">
        <v>1</v>
      </c>
      <c r="I1542" s="11">
        <v>1</v>
      </c>
      <c r="J1542" s="11">
        <f>VLOOKUP(B1542,'[1]Jan''24 (3)'!$G$4:$T$2414,14,0)</f>
        <v>0.5</v>
      </c>
      <c r="K1542" s="11">
        <f t="shared" si="145"/>
        <v>-0.5</v>
      </c>
      <c r="L1542" s="11" t="b">
        <f t="shared" si="146"/>
        <v>0</v>
      </c>
      <c r="M1542" s="11" t="b">
        <f t="shared" si="147"/>
        <v>0</v>
      </c>
      <c r="N1542" s="8">
        <v>45318</v>
      </c>
      <c r="O1542" s="8" t="s">
        <v>3873</v>
      </c>
      <c r="P1542" s="7"/>
      <c r="Q1542" s="7" t="b">
        <f t="shared" si="148"/>
        <v>1</v>
      </c>
      <c r="R1542" s="7"/>
      <c r="S1542" s="11">
        <f t="shared" si="149"/>
        <v>0</v>
      </c>
      <c r="T1542" s="9"/>
    </row>
    <row r="1543" spans="1:20" hidden="1" x14ac:dyDescent="0.25">
      <c r="A1543" s="7">
        <v>1541</v>
      </c>
      <c r="B1543" s="7" t="str">
        <f t="shared" si="144"/>
        <v>MSR20-O0012</v>
      </c>
      <c r="C1543" s="9" t="s">
        <v>1418</v>
      </c>
      <c r="D1543" s="9" t="s">
        <v>3246</v>
      </c>
      <c r="E1543" s="9" t="s">
        <v>67</v>
      </c>
      <c r="F1543" s="55" t="s">
        <v>242</v>
      </c>
      <c r="G1543" s="46">
        <v>0.5</v>
      </c>
      <c r="H1543" s="11">
        <v>2</v>
      </c>
      <c r="I1543" s="11">
        <v>2</v>
      </c>
      <c r="J1543" s="11">
        <f>VLOOKUP(B1543,'[1]Jan''24 (3)'!$G$4:$T$2414,14,0)</f>
        <v>1</v>
      </c>
      <c r="K1543" s="11">
        <f t="shared" si="145"/>
        <v>-1</v>
      </c>
      <c r="L1543" s="11" t="b">
        <f t="shared" si="146"/>
        <v>0</v>
      </c>
      <c r="M1543" s="11" t="b">
        <f t="shared" si="147"/>
        <v>0</v>
      </c>
      <c r="N1543" s="8">
        <v>45315</v>
      </c>
      <c r="O1543" s="8" t="s">
        <v>3873</v>
      </c>
      <c r="P1543" s="7"/>
      <c r="Q1543" s="7" t="b">
        <f t="shared" si="148"/>
        <v>1</v>
      </c>
      <c r="R1543" s="7"/>
      <c r="S1543" s="11">
        <f t="shared" si="149"/>
        <v>0</v>
      </c>
      <c r="T1543" s="9"/>
    </row>
    <row r="1544" spans="1:20" hidden="1" x14ac:dyDescent="0.25">
      <c r="A1544" s="7">
        <v>1542</v>
      </c>
      <c r="B1544" s="7" t="str">
        <f t="shared" si="144"/>
        <v>MSR20-T0005</v>
      </c>
      <c r="C1544" s="9" t="s">
        <v>1419</v>
      </c>
      <c r="D1544" s="9" t="s">
        <v>3247</v>
      </c>
      <c r="E1544" s="9" t="s">
        <v>67</v>
      </c>
      <c r="F1544" s="7" t="s">
        <v>141</v>
      </c>
      <c r="G1544" s="46">
        <v>2.6</v>
      </c>
      <c r="H1544" s="11">
        <v>2</v>
      </c>
      <c r="I1544" s="11">
        <v>2</v>
      </c>
      <c r="J1544" s="11">
        <f>VLOOKUP(B1544,'[1]Jan''24 (3)'!$G$4:$T$2414,14,0)</f>
        <v>5.2</v>
      </c>
      <c r="K1544" s="11">
        <f t="shared" si="145"/>
        <v>3.2</v>
      </c>
      <c r="L1544" s="11" t="b">
        <f t="shared" si="146"/>
        <v>0</v>
      </c>
      <c r="M1544" s="11" t="b">
        <f t="shared" si="147"/>
        <v>0</v>
      </c>
      <c r="N1544" s="8">
        <v>45315</v>
      </c>
      <c r="O1544" s="8" t="s">
        <v>3873</v>
      </c>
      <c r="P1544" s="7"/>
      <c r="Q1544" s="7" t="b">
        <f t="shared" si="148"/>
        <v>1</v>
      </c>
      <c r="R1544" s="7"/>
      <c r="S1544" s="11">
        <f t="shared" si="149"/>
        <v>0</v>
      </c>
      <c r="T1544" s="9"/>
    </row>
    <row r="1545" spans="1:20" hidden="1" x14ac:dyDescent="0.25">
      <c r="A1545" s="7">
        <v>1543</v>
      </c>
      <c r="B1545" s="7" t="str">
        <f t="shared" si="144"/>
        <v>MRL20-G0008</v>
      </c>
      <c r="C1545" s="9" t="s">
        <v>1420</v>
      </c>
      <c r="D1545" s="9" t="s">
        <v>3248</v>
      </c>
      <c r="E1545" s="9" t="s">
        <v>67</v>
      </c>
      <c r="F1545" s="7" t="s">
        <v>141</v>
      </c>
      <c r="G1545" s="46">
        <v>94.6</v>
      </c>
      <c r="H1545" s="11">
        <v>2</v>
      </c>
      <c r="I1545" s="11">
        <v>2</v>
      </c>
      <c r="J1545" s="11">
        <f>VLOOKUP(B1545,'[1]Jan''24 (3)'!$G$4:$T$2414,14,0)</f>
        <v>189.2</v>
      </c>
      <c r="K1545" s="11">
        <f t="shared" si="145"/>
        <v>187.2</v>
      </c>
      <c r="L1545" s="11" t="b">
        <f t="shared" si="146"/>
        <v>0</v>
      </c>
      <c r="M1545" s="11" t="b">
        <f t="shared" si="147"/>
        <v>0</v>
      </c>
      <c r="N1545" s="8">
        <v>45314</v>
      </c>
      <c r="O1545" s="8" t="s">
        <v>3877</v>
      </c>
      <c r="P1545" s="7"/>
      <c r="Q1545" s="7" t="b">
        <f t="shared" si="148"/>
        <v>1</v>
      </c>
      <c r="R1545" s="7"/>
      <c r="S1545" s="11">
        <f t="shared" si="149"/>
        <v>0</v>
      </c>
      <c r="T1545" s="9"/>
    </row>
    <row r="1546" spans="1:20" hidden="1" x14ac:dyDescent="0.25">
      <c r="A1546" s="7">
        <v>1544</v>
      </c>
      <c r="B1546" s="7" t="str">
        <f t="shared" si="144"/>
        <v>MRL20-F0003</v>
      </c>
      <c r="C1546" s="9" t="s">
        <v>1421</v>
      </c>
      <c r="D1546" s="9" t="s">
        <v>3249</v>
      </c>
      <c r="E1546" s="9" t="s">
        <v>67</v>
      </c>
      <c r="F1546" s="7" t="s">
        <v>141</v>
      </c>
      <c r="G1546" s="46">
        <v>3.2</v>
      </c>
      <c r="H1546" s="11">
        <v>2</v>
      </c>
      <c r="I1546" s="53">
        <f>2+8</f>
        <v>10</v>
      </c>
      <c r="J1546" s="11">
        <f>VLOOKUP(B1546,'[1]Jan''24 (3)'!$G$4:$T$2414,14,0)</f>
        <v>32</v>
      </c>
      <c r="K1546" s="11">
        <f t="shared" si="145"/>
        <v>22</v>
      </c>
      <c r="L1546" s="11" t="b">
        <f t="shared" si="146"/>
        <v>0</v>
      </c>
      <c r="M1546" s="11" t="b">
        <f t="shared" si="147"/>
        <v>0</v>
      </c>
      <c r="N1546" s="8">
        <v>45322</v>
      </c>
      <c r="O1546" s="8" t="s">
        <v>3877</v>
      </c>
      <c r="P1546" s="7"/>
      <c r="Q1546" s="7" t="b">
        <f t="shared" si="148"/>
        <v>0</v>
      </c>
      <c r="R1546" s="7"/>
      <c r="S1546" s="11">
        <f t="shared" si="149"/>
        <v>-8</v>
      </c>
      <c r="T1546" s="9"/>
    </row>
    <row r="1547" spans="1:20" hidden="1" x14ac:dyDescent="0.25">
      <c r="A1547" s="7">
        <v>1545</v>
      </c>
      <c r="B1547" s="7" t="str">
        <f t="shared" si="144"/>
        <v>MRL20-F0004/5</v>
      </c>
      <c r="C1547" s="9" t="s">
        <v>1422</v>
      </c>
      <c r="D1547" s="9" t="s">
        <v>3250</v>
      </c>
      <c r="E1547" s="9" t="s">
        <v>67</v>
      </c>
      <c r="F1547" s="7" t="s">
        <v>141</v>
      </c>
      <c r="G1547" s="46">
        <v>48</v>
      </c>
      <c r="H1547" s="11">
        <v>2</v>
      </c>
      <c r="I1547" s="11">
        <v>2</v>
      </c>
      <c r="J1547" s="11">
        <f>VLOOKUP(B1547,'[1]Jan''24 (3)'!$G$4:$T$2414,14,0)</f>
        <v>96</v>
      </c>
      <c r="K1547" s="11">
        <f t="shared" si="145"/>
        <v>94</v>
      </c>
      <c r="L1547" s="11" t="b">
        <f t="shared" si="146"/>
        <v>0</v>
      </c>
      <c r="M1547" s="11" t="b">
        <f t="shared" si="147"/>
        <v>0</v>
      </c>
      <c r="N1547" s="8">
        <v>45313</v>
      </c>
      <c r="O1547" s="8" t="s">
        <v>3873</v>
      </c>
      <c r="P1547" s="7"/>
      <c r="Q1547" s="7" t="b">
        <f t="shared" si="148"/>
        <v>1</v>
      </c>
      <c r="R1547" s="7"/>
      <c r="S1547" s="11">
        <f t="shared" si="149"/>
        <v>0</v>
      </c>
      <c r="T1547" s="9"/>
    </row>
    <row r="1548" spans="1:20" hidden="1" x14ac:dyDescent="0.25">
      <c r="A1548" s="7">
        <v>1546</v>
      </c>
      <c r="B1548" s="7" t="str">
        <f t="shared" si="144"/>
        <v>6006CML</v>
      </c>
      <c r="C1548" s="9" t="s">
        <v>1423</v>
      </c>
      <c r="D1548" s="9" t="s">
        <v>3251</v>
      </c>
      <c r="E1548" s="9" t="s">
        <v>67</v>
      </c>
      <c r="F1548" s="7" t="s">
        <v>141</v>
      </c>
      <c r="G1548" s="46">
        <v>1.7857142857142858</v>
      </c>
      <c r="H1548" s="11">
        <v>2</v>
      </c>
      <c r="I1548" s="11">
        <v>2</v>
      </c>
      <c r="J1548" s="11">
        <f>VLOOKUP(B1548,'[1]Jan''24 (3)'!$G$4:$T$2414,14,0)</f>
        <v>3.5714285714285716</v>
      </c>
      <c r="K1548" s="11">
        <f t="shared" si="145"/>
        <v>1.5714285714285716</v>
      </c>
      <c r="L1548" s="11" t="b">
        <f t="shared" si="146"/>
        <v>0</v>
      </c>
      <c r="M1548" s="11" t="b">
        <f t="shared" si="147"/>
        <v>0</v>
      </c>
      <c r="N1548" s="8">
        <v>45315</v>
      </c>
      <c r="O1548" s="8" t="s">
        <v>3877</v>
      </c>
      <c r="P1548" s="7"/>
      <c r="Q1548" s="7" t="b">
        <f t="shared" si="148"/>
        <v>1</v>
      </c>
      <c r="R1548" s="7"/>
      <c r="S1548" s="11">
        <f t="shared" si="149"/>
        <v>0</v>
      </c>
      <c r="T1548" s="9"/>
    </row>
    <row r="1549" spans="1:20" hidden="1" x14ac:dyDescent="0.25">
      <c r="A1549" s="7">
        <v>1547</v>
      </c>
      <c r="B1549" s="7" t="str">
        <f t="shared" si="144"/>
        <v>6204CML</v>
      </c>
      <c r="C1549" s="9" t="s">
        <v>1424</v>
      </c>
      <c r="D1549" s="9" t="s">
        <v>3252</v>
      </c>
      <c r="E1549" s="9" t="s">
        <v>67</v>
      </c>
      <c r="F1549" s="7" t="s">
        <v>141</v>
      </c>
      <c r="G1549" s="46">
        <v>1.7857142857142858</v>
      </c>
      <c r="H1549" s="11">
        <v>2</v>
      </c>
      <c r="I1549" s="11">
        <v>2</v>
      </c>
      <c r="J1549" s="11">
        <f>VLOOKUP(B1549,'[1]Jan''24 (3)'!$G$4:$T$2414,14,0)</f>
        <v>3.5714285714285716</v>
      </c>
      <c r="K1549" s="11">
        <f t="shared" si="145"/>
        <v>1.5714285714285716</v>
      </c>
      <c r="L1549" s="11" t="b">
        <f t="shared" si="146"/>
        <v>0</v>
      </c>
      <c r="M1549" s="11" t="b">
        <f t="shared" si="147"/>
        <v>0</v>
      </c>
      <c r="N1549" s="8">
        <v>45316</v>
      </c>
      <c r="O1549" s="8" t="s">
        <v>3877</v>
      </c>
      <c r="P1549" s="7"/>
      <c r="Q1549" s="7" t="b">
        <f t="shared" si="148"/>
        <v>1</v>
      </c>
      <c r="R1549" s="7"/>
      <c r="S1549" s="11">
        <f t="shared" si="149"/>
        <v>0</v>
      </c>
      <c r="T1549" s="9"/>
    </row>
    <row r="1550" spans="1:20" hidden="1" x14ac:dyDescent="0.25">
      <c r="A1550" s="7">
        <v>1548</v>
      </c>
      <c r="B1550" s="7" t="str">
        <f t="shared" si="144"/>
        <v>MBZ25-G0007L</v>
      </c>
      <c r="C1550" s="9" t="s">
        <v>1425</v>
      </c>
      <c r="D1550" s="9" t="s">
        <v>3253</v>
      </c>
      <c r="E1550" s="9" t="s">
        <v>33</v>
      </c>
      <c r="F1550" s="55" t="s">
        <v>141</v>
      </c>
      <c r="G1550" s="46">
        <v>1</v>
      </c>
      <c r="H1550" s="11">
        <v>3</v>
      </c>
      <c r="I1550" s="11">
        <v>3</v>
      </c>
      <c r="J1550" s="11">
        <f>VLOOKUP(B1550,'[1]Jan''24 (3)'!$G$4:$T$2414,14,0)</f>
        <v>3</v>
      </c>
      <c r="K1550" s="11">
        <f t="shared" si="145"/>
        <v>0</v>
      </c>
      <c r="L1550" s="11" t="b">
        <f t="shared" si="146"/>
        <v>1</v>
      </c>
      <c r="M1550" s="11" t="b">
        <f t="shared" si="147"/>
        <v>0</v>
      </c>
      <c r="N1550" s="8">
        <v>45315</v>
      </c>
      <c r="O1550" s="8" t="s">
        <v>3877</v>
      </c>
      <c r="P1550" s="7"/>
      <c r="Q1550" s="7" t="b">
        <f t="shared" si="148"/>
        <v>1</v>
      </c>
      <c r="R1550" s="7"/>
      <c r="S1550" s="11">
        <f t="shared" si="149"/>
        <v>0</v>
      </c>
      <c r="T1550" s="9"/>
    </row>
    <row r="1551" spans="1:20" hidden="1" x14ac:dyDescent="0.25">
      <c r="A1551" s="7">
        <v>1549</v>
      </c>
      <c r="B1551" s="7" t="str">
        <f t="shared" si="144"/>
        <v>MRL20-EG0018</v>
      </c>
      <c r="C1551" s="9" t="s">
        <v>1426</v>
      </c>
      <c r="D1551" s="9" t="s">
        <v>3254</v>
      </c>
      <c r="E1551" s="9" t="s">
        <v>33</v>
      </c>
      <c r="F1551" s="7" t="s">
        <v>141</v>
      </c>
      <c r="G1551" s="46">
        <v>0.5</v>
      </c>
      <c r="H1551" s="11">
        <v>2</v>
      </c>
      <c r="I1551" s="11">
        <v>2</v>
      </c>
      <c r="J1551" s="11">
        <f>VLOOKUP(B1551,'[1]Jan''24 (3)'!$G$4:$T$2414,14,0)</f>
        <v>1</v>
      </c>
      <c r="K1551" s="11">
        <f t="shared" si="145"/>
        <v>-1</v>
      </c>
      <c r="L1551" s="11" t="b">
        <f t="shared" si="146"/>
        <v>0</v>
      </c>
      <c r="M1551" s="11" t="b">
        <f t="shared" si="147"/>
        <v>0</v>
      </c>
      <c r="N1551" s="8">
        <v>45322</v>
      </c>
      <c r="O1551" s="8" t="s">
        <v>3873</v>
      </c>
      <c r="P1551" s="7"/>
      <c r="Q1551" s="7" t="b">
        <f t="shared" si="148"/>
        <v>1</v>
      </c>
      <c r="R1551" s="7"/>
      <c r="S1551" s="11">
        <f t="shared" si="149"/>
        <v>0</v>
      </c>
      <c r="T1551" s="9"/>
    </row>
    <row r="1552" spans="1:20" hidden="1" x14ac:dyDescent="0.25">
      <c r="A1552" s="7">
        <v>1550</v>
      </c>
      <c r="B1552" s="7" t="str">
        <f t="shared" si="144"/>
        <v>MRL20-EG0021L</v>
      </c>
      <c r="C1552" s="9" t="s">
        <v>1427</v>
      </c>
      <c r="D1552" s="9" t="s">
        <v>3255</v>
      </c>
      <c r="E1552" s="9" t="s">
        <v>33</v>
      </c>
      <c r="F1552" s="7" t="s">
        <v>141</v>
      </c>
      <c r="G1552" s="46">
        <v>2</v>
      </c>
      <c r="H1552" s="11">
        <v>2</v>
      </c>
      <c r="I1552" s="11">
        <v>2</v>
      </c>
      <c r="J1552" s="11">
        <f>VLOOKUP(B1552,'[1]Jan''24 (3)'!$G$4:$T$2414,14,0)</f>
        <v>4</v>
      </c>
      <c r="K1552" s="11">
        <f t="shared" si="145"/>
        <v>2</v>
      </c>
      <c r="L1552" s="11" t="b">
        <f t="shared" si="146"/>
        <v>0</v>
      </c>
      <c r="M1552" s="11" t="b">
        <f t="shared" si="147"/>
        <v>0</v>
      </c>
      <c r="N1552" s="8">
        <v>45320</v>
      </c>
      <c r="O1552" s="8" t="s">
        <v>3873</v>
      </c>
      <c r="P1552" s="7"/>
      <c r="Q1552" s="7" t="b">
        <f t="shared" si="148"/>
        <v>1</v>
      </c>
      <c r="R1552" s="7"/>
      <c r="S1552" s="11">
        <f t="shared" si="149"/>
        <v>0</v>
      </c>
      <c r="T1552" s="9"/>
    </row>
    <row r="1553" spans="1:20" hidden="1" x14ac:dyDescent="0.25">
      <c r="A1553" s="7">
        <v>1551</v>
      </c>
      <c r="B1553" s="7" t="str">
        <f t="shared" si="144"/>
        <v>MBZ25-C0003</v>
      </c>
      <c r="C1553" s="9" t="s">
        <v>109</v>
      </c>
      <c r="D1553" s="9" t="s">
        <v>135</v>
      </c>
      <c r="E1553" s="9" t="s">
        <v>67</v>
      </c>
      <c r="F1553" s="7" t="s">
        <v>141</v>
      </c>
      <c r="G1553" s="46">
        <v>0.7</v>
      </c>
      <c r="H1553" s="11">
        <v>5</v>
      </c>
      <c r="I1553" s="11">
        <v>5</v>
      </c>
      <c r="J1553" s="11">
        <f>VLOOKUP(B1553,'[1]Jan''24 (3)'!$G$4:$T$2414,14,0)</f>
        <v>3.5</v>
      </c>
      <c r="K1553" s="11">
        <f t="shared" si="145"/>
        <v>-1.5</v>
      </c>
      <c r="L1553" s="11" t="b">
        <f t="shared" si="146"/>
        <v>0</v>
      </c>
      <c r="M1553" s="11" t="b">
        <f t="shared" si="147"/>
        <v>0</v>
      </c>
      <c r="N1553" s="8">
        <v>45316</v>
      </c>
      <c r="O1553" s="8" t="s">
        <v>3877</v>
      </c>
      <c r="P1553" s="7"/>
      <c r="Q1553" s="7" t="b">
        <f t="shared" si="148"/>
        <v>1</v>
      </c>
      <c r="R1553" s="7"/>
      <c r="S1553" s="11">
        <f t="shared" si="149"/>
        <v>0</v>
      </c>
      <c r="T1553" s="9"/>
    </row>
    <row r="1554" spans="1:20" hidden="1" x14ac:dyDescent="0.25">
      <c r="A1554" s="7">
        <v>1552</v>
      </c>
      <c r="B1554" s="7" t="str">
        <f t="shared" si="144"/>
        <v>MSP25-C0003</v>
      </c>
      <c r="C1554" s="9" t="s">
        <v>1428</v>
      </c>
      <c r="D1554" s="9" t="s">
        <v>3256</v>
      </c>
      <c r="E1554" s="9" t="s">
        <v>67</v>
      </c>
      <c r="F1554" s="7" t="s">
        <v>141</v>
      </c>
      <c r="G1554" s="46">
        <v>0.86</v>
      </c>
      <c r="H1554" s="11">
        <v>6</v>
      </c>
      <c r="I1554" s="11">
        <v>6</v>
      </c>
      <c r="J1554" s="11">
        <f>VLOOKUP(B1554,'[1]Jan''24 (3)'!$G$4:$T$2414,14,0)</f>
        <v>5.16</v>
      </c>
      <c r="K1554" s="11">
        <f t="shared" si="145"/>
        <v>-0.83999999999999986</v>
      </c>
      <c r="L1554" s="11" t="b">
        <f t="shared" si="146"/>
        <v>0</v>
      </c>
      <c r="M1554" s="11" t="b">
        <f t="shared" si="147"/>
        <v>0</v>
      </c>
      <c r="N1554" s="8">
        <v>45315</v>
      </c>
      <c r="O1554" s="8" t="s">
        <v>3877</v>
      </c>
      <c r="P1554" s="7"/>
      <c r="Q1554" s="7" t="b">
        <f t="shared" si="148"/>
        <v>1</v>
      </c>
      <c r="R1554" s="7"/>
      <c r="S1554" s="11">
        <f t="shared" si="149"/>
        <v>0</v>
      </c>
      <c r="T1554" s="9"/>
    </row>
    <row r="1555" spans="1:20" hidden="1" x14ac:dyDescent="0.25">
      <c r="A1555" s="7">
        <v>1553</v>
      </c>
      <c r="B1555" s="7" t="str">
        <f t="shared" si="144"/>
        <v>MSP25-C0004</v>
      </c>
      <c r="C1555" s="9" t="s">
        <v>1429</v>
      </c>
      <c r="D1555" s="9" t="s">
        <v>68</v>
      </c>
      <c r="E1555" s="9" t="s">
        <v>67</v>
      </c>
      <c r="F1555" s="7" t="s">
        <v>141</v>
      </c>
      <c r="G1555" s="46">
        <v>0.75</v>
      </c>
      <c r="H1555" s="11">
        <v>6</v>
      </c>
      <c r="I1555" s="11">
        <v>6</v>
      </c>
      <c r="J1555" s="11">
        <f>VLOOKUP(B1555,'[1]Jan''24 (3)'!$G$4:$T$2414,14,0)</f>
        <v>4.5</v>
      </c>
      <c r="K1555" s="11">
        <f t="shared" si="145"/>
        <v>-1.5</v>
      </c>
      <c r="L1555" s="11" t="b">
        <f t="shared" si="146"/>
        <v>0</v>
      </c>
      <c r="M1555" s="11" t="b">
        <f t="shared" si="147"/>
        <v>0</v>
      </c>
      <c r="N1555" s="8">
        <v>45315</v>
      </c>
      <c r="O1555" s="8" t="s">
        <v>3877</v>
      </c>
      <c r="P1555" s="7"/>
      <c r="Q1555" s="7" t="b">
        <f t="shared" si="148"/>
        <v>1</v>
      </c>
      <c r="R1555" s="7"/>
      <c r="S1555" s="11">
        <f t="shared" si="149"/>
        <v>0</v>
      </c>
      <c r="T1555" s="9"/>
    </row>
    <row r="1556" spans="1:20" hidden="1" x14ac:dyDescent="0.25">
      <c r="A1556" s="7">
        <v>1554</v>
      </c>
      <c r="B1556" s="7" t="str">
        <f t="shared" si="144"/>
        <v>MSP25-C0005</v>
      </c>
      <c r="C1556" s="9" t="s">
        <v>1430</v>
      </c>
      <c r="D1556" s="9" t="s">
        <v>240</v>
      </c>
      <c r="E1556" s="9" t="s">
        <v>67</v>
      </c>
      <c r="F1556" s="7" t="s">
        <v>141</v>
      </c>
      <c r="G1556" s="46">
        <v>1.88</v>
      </c>
      <c r="H1556" s="11">
        <v>6</v>
      </c>
      <c r="I1556" s="11">
        <v>6</v>
      </c>
      <c r="J1556" s="11">
        <f>VLOOKUP(B1556,'[1]Jan''24 (3)'!$G$4:$T$2414,14,0)</f>
        <v>11.28</v>
      </c>
      <c r="K1556" s="11">
        <f t="shared" si="145"/>
        <v>5.2799999999999994</v>
      </c>
      <c r="L1556" s="11" t="b">
        <f t="shared" si="146"/>
        <v>0</v>
      </c>
      <c r="M1556" s="11" t="b">
        <f t="shared" si="147"/>
        <v>0</v>
      </c>
      <c r="N1556" s="8">
        <v>45315</v>
      </c>
      <c r="O1556" s="8" t="s">
        <v>3877</v>
      </c>
      <c r="P1556" s="7"/>
      <c r="Q1556" s="7" t="b">
        <f t="shared" si="148"/>
        <v>1</v>
      </c>
      <c r="R1556" s="7"/>
      <c r="S1556" s="11">
        <f t="shared" si="149"/>
        <v>0</v>
      </c>
      <c r="T1556" s="9"/>
    </row>
    <row r="1557" spans="1:20" hidden="1" x14ac:dyDescent="0.25">
      <c r="A1557" s="7">
        <v>1555</v>
      </c>
      <c r="B1557" s="7" t="str">
        <f t="shared" si="144"/>
        <v>MSP25-C0007</v>
      </c>
      <c r="C1557" s="9" t="s">
        <v>1431</v>
      </c>
      <c r="D1557" s="9" t="s">
        <v>3257</v>
      </c>
      <c r="E1557" s="9" t="s">
        <v>67</v>
      </c>
      <c r="F1557" s="7" t="s">
        <v>141</v>
      </c>
      <c r="G1557" s="46">
        <v>0.7</v>
      </c>
      <c r="H1557" s="11">
        <f>6-1</f>
        <v>5</v>
      </c>
      <c r="I1557" s="11">
        <v>5</v>
      </c>
      <c r="J1557" s="11">
        <f>VLOOKUP(B1557,'[1]Jan''24 (3)'!$G$4:$T$2414,14,0)</f>
        <v>3.5</v>
      </c>
      <c r="K1557" s="11">
        <f t="shared" si="145"/>
        <v>-1.5</v>
      </c>
      <c r="L1557" s="11" t="b">
        <f t="shared" si="146"/>
        <v>0</v>
      </c>
      <c r="M1557" s="11" t="b">
        <f t="shared" si="147"/>
        <v>0</v>
      </c>
      <c r="N1557" s="8">
        <v>45315</v>
      </c>
      <c r="O1557" s="8" t="s">
        <v>3877</v>
      </c>
      <c r="P1557" s="7"/>
      <c r="Q1557" s="7" t="b">
        <f t="shared" si="148"/>
        <v>1</v>
      </c>
      <c r="R1557" s="7"/>
      <c r="S1557" s="11">
        <f t="shared" si="149"/>
        <v>0</v>
      </c>
      <c r="T1557" s="9" t="s">
        <v>4016</v>
      </c>
    </row>
    <row r="1558" spans="1:20" hidden="1" x14ac:dyDescent="0.25">
      <c r="A1558" s="7">
        <v>1556</v>
      </c>
      <c r="B1558" s="7" t="str">
        <f t="shared" si="144"/>
        <v>MSP25-C0008</v>
      </c>
      <c r="C1558" s="9" t="s">
        <v>1432</v>
      </c>
      <c r="D1558" s="9" t="s">
        <v>3258</v>
      </c>
      <c r="E1558" s="9" t="s">
        <v>67</v>
      </c>
      <c r="F1558" s="7" t="s">
        <v>141</v>
      </c>
      <c r="G1558" s="46">
        <v>0.61</v>
      </c>
      <c r="H1558" s="11">
        <v>6</v>
      </c>
      <c r="I1558" s="11">
        <v>6</v>
      </c>
      <c r="J1558" s="11">
        <f>VLOOKUP(B1558,'[1]Jan''24 (3)'!$G$4:$T$2414,14,0)</f>
        <v>3.66</v>
      </c>
      <c r="K1558" s="11">
        <f t="shared" si="145"/>
        <v>-2.34</v>
      </c>
      <c r="L1558" s="11" t="b">
        <f t="shared" si="146"/>
        <v>0</v>
      </c>
      <c r="M1558" s="11" t="b">
        <f t="shared" si="147"/>
        <v>0</v>
      </c>
      <c r="N1558" s="8">
        <v>45315</v>
      </c>
      <c r="O1558" s="8" t="s">
        <v>3877</v>
      </c>
      <c r="P1558" s="7"/>
      <c r="Q1558" s="7" t="b">
        <f t="shared" si="148"/>
        <v>1</v>
      </c>
      <c r="R1558" s="7"/>
      <c r="S1558" s="11">
        <f t="shared" si="149"/>
        <v>0</v>
      </c>
      <c r="T1558" s="9"/>
    </row>
    <row r="1559" spans="1:20" hidden="1" x14ac:dyDescent="0.25">
      <c r="A1559" s="7">
        <v>1557</v>
      </c>
      <c r="B1559" s="7" t="str">
        <f t="shared" si="144"/>
        <v>MSP25-M0002</v>
      </c>
      <c r="C1559" s="9" t="s">
        <v>1433</v>
      </c>
      <c r="D1559" s="9" t="s">
        <v>3259</v>
      </c>
      <c r="E1559" s="9" t="s">
        <v>67</v>
      </c>
      <c r="F1559" s="7" t="s">
        <v>141</v>
      </c>
      <c r="G1559" s="46">
        <v>1.3</v>
      </c>
      <c r="H1559" s="11">
        <v>5</v>
      </c>
      <c r="I1559" s="11">
        <v>5</v>
      </c>
      <c r="J1559" s="11">
        <f>VLOOKUP(B1559,'[1]Jan''24 (3)'!$G$4:$T$2414,14,0)</f>
        <v>6.5</v>
      </c>
      <c r="K1559" s="11">
        <f t="shared" si="145"/>
        <v>1.5</v>
      </c>
      <c r="L1559" s="11" t="b">
        <f t="shared" si="146"/>
        <v>0</v>
      </c>
      <c r="M1559" s="11" t="b">
        <f t="shared" si="147"/>
        <v>0</v>
      </c>
      <c r="N1559" s="8">
        <v>45315</v>
      </c>
      <c r="O1559" s="8" t="s">
        <v>3877</v>
      </c>
      <c r="P1559" s="7"/>
      <c r="Q1559" s="7" t="b">
        <f t="shared" si="148"/>
        <v>1</v>
      </c>
      <c r="R1559" s="7"/>
      <c r="S1559" s="11">
        <f t="shared" si="149"/>
        <v>0</v>
      </c>
      <c r="T1559" s="9"/>
    </row>
    <row r="1560" spans="1:20" hidden="1" x14ac:dyDescent="0.25">
      <c r="A1560" s="7">
        <v>1558</v>
      </c>
      <c r="B1560" s="7" t="str">
        <f t="shared" si="144"/>
        <v>MGT100-C0002</v>
      </c>
      <c r="C1560" s="9" t="s">
        <v>1434</v>
      </c>
      <c r="D1560" s="9" t="s">
        <v>3260</v>
      </c>
      <c r="E1560" s="9" t="s">
        <v>67</v>
      </c>
      <c r="F1560" s="7" t="s">
        <v>141</v>
      </c>
      <c r="G1560" s="46">
        <v>0.86</v>
      </c>
      <c r="H1560" s="11">
        <v>5</v>
      </c>
      <c r="I1560" s="11">
        <v>5</v>
      </c>
      <c r="J1560" s="11">
        <f>VLOOKUP(B1560,'[1]Jan''24 (3)'!$G$4:$T$2414,14,0)</f>
        <v>4.3</v>
      </c>
      <c r="K1560" s="11">
        <f t="shared" si="145"/>
        <v>-0.70000000000000018</v>
      </c>
      <c r="L1560" s="11" t="b">
        <f t="shared" si="146"/>
        <v>0</v>
      </c>
      <c r="M1560" s="11" t="b">
        <f t="shared" si="147"/>
        <v>0</v>
      </c>
      <c r="N1560" s="8">
        <v>45315</v>
      </c>
      <c r="O1560" s="8" t="s">
        <v>3873</v>
      </c>
      <c r="P1560" s="7"/>
      <c r="Q1560" s="7" t="b">
        <f t="shared" si="148"/>
        <v>1</v>
      </c>
      <c r="R1560" s="7"/>
      <c r="S1560" s="11">
        <f t="shared" si="149"/>
        <v>0</v>
      </c>
      <c r="T1560" s="9"/>
    </row>
    <row r="1561" spans="1:20" hidden="1" x14ac:dyDescent="0.25">
      <c r="A1561" s="7">
        <v>1559</v>
      </c>
      <c r="B1561" s="7" t="str">
        <f t="shared" si="144"/>
        <v>MGT100-C0003</v>
      </c>
      <c r="C1561" s="9" t="s">
        <v>1435</v>
      </c>
      <c r="D1561" s="9" t="s">
        <v>68</v>
      </c>
      <c r="E1561" s="9" t="s">
        <v>67</v>
      </c>
      <c r="F1561" s="7" t="s">
        <v>141</v>
      </c>
      <c r="G1561" s="46">
        <v>1.21</v>
      </c>
      <c r="H1561" s="11">
        <v>6</v>
      </c>
      <c r="I1561" s="11">
        <v>6</v>
      </c>
      <c r="J1561" s="11">
        <f>VLOOKUP(B1561,'[1]Jan''24 (3)'!$G$4:$T$2414,14,0)</f>
        <v>7.26</v>
      </c>
      <c r="K1561" s="11">
        <f t="shared" si="145"/>
        <v>1.2599999999999998</v>
      </c>
      <c r="L1561" s="11" t="b">
        <f t="shared" si="146"/>
        <v>0</v>
      </c>
      <c r="M1561" s="11" t="b">
        <f t="shared" si="147"/>
        <v>0</v>
      </c>
      <c r="N1561" s="8">
        <v>45315</v>
      </c>
      <c r="O1561" s="8" t="s">
        <v>3877</v>
      </c>
      <c r="P1561" s="7"/>
      <c r="Q1561" s="7" t="b">
        <f t="shared" si="148"/>
        <v>1</v>
      </c>
      <c r="R1561" s="7"/>
      <c r="S1561" s="11">
        <f t="shared" si="149"/>
        <v>0</v>
      </c>
      <c r="T1561" s="9"/>
    </row>
    <row r="1562" spans="1:20" hidden="1" x14ac:dyDescent="0.25">
      <c r="A1562" s="7">
        <v>1560</v>
      </c>
      <c r="B1562" s="7" t="str">
        <f t="shared" si="144"/>
        <v>MGT100-C0004</v>
      </c>
      <c r="C1562" s="9" t="s">
        <v>1436</v>
      </c>
      <c r="D1562" s="9" t="s">
        <v>3261</v>
      </c>
      <c r="E1562" s="9" t="s">
        <v>67</v>
      </c>
      <c r="F1562" s="7" t="s">
        <v>141</v>
      </c>
      <c r="G1562" s="46">
        <v>1.99</v>
      </c>
      <c r="H1562" s="11">
        <f>6-1</f>
        <v>5</v>
      </c>
      <c r="I1562" s="11">
        <v>5</v>
      </c>
      <c r="J1562" s="11">
        <f>VLOOKUP(B1562,'[1]Jan''24 (3)'!$G$4:$T$2414,14,0)</f>
        <v>9.9499999999999993</v>
      </c>
      <c r="K1562" s="11">
        <f t="shared" si="145"/>
        <v>4.9499999999999993</v>
      </c>
      <c r="L1562" s="11" t="b">
        <f t="shared" si="146"/>
        <v>0</v>
      </c>
      <c r="M1562" s="11" t="b">
        <f t="shared" si="147"/>
        <v>0</v>
      </c>
      <c r="N1562" s="8">
        <v>45315</v>
      </c>
      <c r="O1562" s="8" t="s">
        <v>3873</v>
      </c>
      <c r="P1562" s="7"/>
      <c r="Q1562" s="7" t="b">
        <f t="shared" si="148"/>
        <v>1</v>
      </c>
      <c r="R1562" s="7"/>
      <c r="S1562" s="11">
        <f t="shared" si="149"/>
        <v>0</v>
      </c>
      <c r="T1562" s="9" t="s">
        <v>4017</v>
      </c>
    </row>
    <row r="1563" spans="1:20" hidden="1" x14ac:dyDescent="0.25">
      <c r="A1563" s="7">
        <v>1561</v>
      </c>
      <c r="B1563" s="7" t="str">
        <f t="shared" si="144"/>
        <v>MGT100-C0005</v>
      </c>
      <c r="C1563" s="9" t="s">
        <v>1437</v>
      </c>
      <c r="D1563" s="9" t="s">
        <v>3257</v>
      </c>
      <c r="E1563" s="9" t="s">
        <v>67</v>
      </c>
      <c r="F1563" s="7" t="s">
        <v>141</v>
      </c>
      <c r="G1563" s="46">
        <v>0.76</v>
      </c>
      <c r="H1563" s="11">
        <v>5</v>
      </c>
      <c r="I1563" s="11">
        <v>5</v>
      </c>
      <c r="J1563" s="11">
        <f>VLOOKUP(B1563,'[1]Jan''24 (3)'!$G$4:$T$2414,14,0)</f>
        <v>3.8</v>
      </c>
      <c r="K1563" s="11">
        <f t="shared" si="145"/>
        <v>-1.2000000000000002</v>
      </c>
      <c r="L1563" s="11" t="b">
        <f t="shared" si="146"/>
        <v>0</v>
      </c>
      <c r="M1563" s="11" t="b">
        <f t="shared" si="147"/>
        <v>0</v>
      </c>
      <c r="N1563" s="8">
        <v>45315</v>
      </c>
      <c r="O1563" s="8" t="s">
        <v>3873</v>
      </c>
      <c r="P1563" s="7"/>
      <c r="Q1563" s="7" t="b">
        <f t="shared" si="148"/>
        <v>1</v>
      </c>
      <c r="R1563" s="7"/>
      <c r="S1563" s="11">
        <f t="shared" si="149"/>
        <v>0</v>
      </c>
      <c r="T1563" s="9"/>
    </row>
    <row r="1564" spans="1:20" hidden="1" x14ac:dyDescent="0.25">
      <c r="A1564" s="7">
        <v>1562</v>
      </c>
      <c r="B1564" s="7" t="str">
        <f t="shared" si="144"/>
        <v>MGT100-C0006</v>
      </c>
      <c r="C1564" s="9" t="s">
        <v>1438</v>
      </c>
      <c r="D1564" s="9" t="s">
        <v>3262</v>
      </c>
      <c r="E1564" s="9" t="s">
        <v>67</v>
      </c>
      <c r="F1564" s="7" t="s">
        <v>141</v>
      </c>
      <c r="G1564" s="46">
        <v>0.61</v>
      </c>
      <c r="H1564" s="11">
        <v>6</v>
      </c>
      <c r="I1564" s="11">
        <v>6</v>
      </c>
      <c r="J1564" s="11">
        <f>VLOOKUP(B1564,'[1]Jan''24 (3)'!$G$4:$T$2414,14,0)</f>
        <v>3.66</v>
      </c>
      <c r="K1564" s="11">
        <f t="shared" si="145"/>
        <v>-2.34</v>
      </c>
      <c r="L1564" s="11" t="b">
        <f t="shared" si="146"/>
        <v>0</v>
      </c>
      <c r="M1564" s="11" t="b">
        <f t="shared" si="147"/>
        <v>0</v>
      </c>
      <c r="N1564" s="8">
        <v>45315</v>
      </c>
      <c r="O1564" s="8" t="s">
        <v>3873</v>
      </c>
      <c r="P1564" s="7"/>
      <c r="Q1564" s="7" t="b">
        <f t="shared" si="148"/>
        <v>1</v>
      </c>
      <c r="R1564" s="7"/>
      <c r="S1564" s="11">
        <f t="shared" si="149"/>
        <v>0</v>
      </c>
      <c r="T1564" s="9"/>
    </row>
    <row r="1565" spans="1:20" hidden="1" x14ac:dyDescent="0.25">
      <c r="A1565" s="7">
        <v>1563</v>
      </c>
      <c r="B1565" s="7" t="str">
        <f t="shared" si="144"/>
        <v>MSR20-E0006</v>
      </c>
      <c r="C1565" s="9" t="s">
        <v>1439</v>
      </c>
      <c r="D1565" s="9" t="s">
        <v>3200</v>
      </c>
      <c r="E1565" s="9" t="s">
        <v>67</v>
      </c>
      <c r="F1565" s="7" t="s">
        <v>141</v>
      </c>
      <c r="G1565" s="46">
        <v>1.2</v>
      </c>
      <c r="H1565" s="11">
        <v>2</v>
      </c>
      <c r="I1565" s="11">
        <v>2</v>
      </c>
      <c r="J1565" s="11">
        <f>VLOOKUP(B1565,'[1]Jan''24 (3)'!$G$4:$T$2414,14,0)</f>
        <v>2.4</v>
      </c>
      <c r="K1565" s="11">
        <f t="shared" si="145"/>
        <v>0.39999999999999991</v>
      </c>
      <c r="L1565" s="11" t="b">
        <f t="shared" si="146"/>
        <v>0</v>
      </c>
      <c r="M1565" s="11" t="b">
        <f t="shared" si="147"/>
        <v>0</v>
      </c>
      <c r="N1565" s="8">
        <v>45315</v>
      </c>
      <c r="O1565" s="8" t="s">
        <v>3873</v>
      </c>
      <c r="P1565" s="7"/>
      <c r="Q1565" s="7" t="b">
        <f t="shared" si="148"/>
        <v>1</v>
      </c>
      <c r="R1565" s="7"/>
      <c r="S1565" s="11">
        <f t="shared" si="149"/>
        <v>0</v>
      </c>
      <c r="T1565" s="9"/>
    </row>
    <row r="1566" spans="1:20" hidden="1" x14ac:dyDescent="0.25">
      <c r="A1566" s="7">
        <v>1564</v>
      </c>
      <c r="B1566" s="7" t="str">
        <f t="shared" si="144"/>
        <v>MSR20-F0005</v>
      </c>
      <c r="C1566" s="9" t="s">
        <v>1440</v>
      </c>
      <c r="D1566" s="9" t="s">
        <v>3263</v>
      </c>
      <c r="E1566" s="9" t="s">
        <v>67</v>
      </c>
      <c r="F1566" s="55" t="s">
        <v>242</v>
      </c>
      <c r="G1566" s="46">
        <v>0.85</v>
      </c>
      <c r="H1566" s="11">
        <v>1</v>
      </c>
      <c r="I1566" s="11">
        <v>1</v>
      </c>
      <c r="J1566" s="11">
        <f>VLOOKUP(B1566,'[1]Jan''24 (3)'!$G$4:$T$2414,14,0)</f>
        <v>0.85</v>
      </c>
      <c r="K1566" s="11">
        <f t="shared" si="145"/>
        <v>-0.15000000000000002</v>
      </c>
      <c r="L1566" s="11" t="b">
        <f t="shared" si="146"/>
        <v>0</v>
      </c>
      <c r="M1566" s="11" t="b">
        <f t="shared" si="147"/>
        <v>0</v>
      </c>
      <c r="N1566" s="8">
        <v>45315</v>
      </c>
      <c r="O1566" s="8" t="s">
        <v>3873</v>
      </c>
      <c r="P1566" s="7"/>
      <c r="Q1566" s="7" t="b">
        <f t="shared" si="148"/>
        <v>1</v>
      </c>
      <c r="R1566" s="7"/>
      <c r="S1566" s="11">
        <f t="shared" si="149"/>
        <v>0</v>
      </c>
      <c r="T1566" s="9"/>
    </row>
    <row r="1567" spans="1:20" hidden="1" x14ac:dyDescent="0.25">
      <c r="A1567" s="7">
        <v>1565</v>
      </c>
      <c r="B1567" s="7" t="str">
        <f t="shared" si="144"/>
        <v>MSR20-F0008</v>
      </c>
      <c r="C1567" s="9" t="s">
        <v>1441</v>
      </c>
      <c r="D1567" s="9" t="s">
        <v>3264</v>
      </c>
      <c r="E1567" s="9" t="s">
        <v>67</v>
      </c>
      <c r="F1567" s="7" t="s">
        <v>141</v>
      </c>
      <c r="G1567" s="46">
        <v>2.5</v>
      </c>
      <c r="H1567" s="11">
        <v>3</v>
      </c>
      <c r="I1567" s="11">
        <f>2+1</f>
        <v>3</v>
      </c>
      <c r="J1567" s="11">
        <f>VLOOKUP(B1567,'[1]Jan''24 (3)'!$G$4:$T$2414,14,0)</f>
        <v>7.5</v>
      </c>
      <c r="K1567" s="11">
        <f t="shared" si="145"/>
        <v>4.5</v>
      </c>
      <c r="L1567" s="11" t="b">
        <f t="shared" si="146"/>
        <v>0</v>
      </c>
      <c r="M1567" s="11" t="b">
        <f t="shared" si="147"/>
        <v>0</v>
      </c>
      <c r="N1567" s="8">
        <v>45322</v>
      </c>
      <c r="O1567" s="8" t="s">
        <v>3873</v>
      </c>
      <c r="P1567" s="7"/>
      <c r="Q1567" s="7" t="b">
        <f t="shared" si="148"/>
        <v>1</v>
      </c>
      <c r="R1567" s="7"/>
      <c r="S1567" s="11">
        <f t="shared" si="149"/>
        <v>0</v>
      </c>
      <c r="T1567" s="9"/>
    </row>
    <row r="1568" spans="1:20" hidden="1" x14ac:dyDescent="0.25">
      <c r="A1568" s="7">
        <v>1566</v>
      </c>
      <c r="B1568" s="7" t="str">
        <f t="shared" si="144"/>
        <v>MSR20-E00018</v>
      </c>
      <c r="C1568" s="9" t="s">
        <v>1442</v>
      </c>
      <c r="D1568" s="9" t="s">
        <v>3265</v>
      </c>
      <c r="E1568" s="9" t="s">
        <v>67</v>
      </c>
      <c r="F1568" s="7" t="s">
        <v>141</v>
      </c>
      <c r="G1568" s="46">
        <v>0.85</v>
      </c>
      <c r="H1568" s="11">
        <v>2</v>
      </c>
      <c r="I1568" s="11">
        <v>2</v>
      </c>
      <c r="J1568" s="11">
        <f>VLOOKUP(B1568,'[1]Jan''24 (3)'!$G$4:$T$2414,14,0)</f>
        <v>1.7</v>
      </c>
      <c r="K1568" s="11">
        <f t="shared" si="145"/>
        <v>-0.30000000000000004</v>
      </c>
      <c r="L1568" s="11" t="b">
        <f t="shared" si="146"/>
        <v>0</v>
      </c>
      <c r="M1568" s="11" t="b">
        <f t="shared" si="147"/>
        <v>0</v>
      </c>
      <c r="N1568" s="8">
        <v>45315</v>
      </c>
      <c r="O1568" s="8" t="s">
        <v>3873</v>
      </c>
      <c r="P1568" s="7"/>
      <c r="Q1568" s="7" t="b">
        <f t="shared" si="148"/>
        <v>1</v>
      </c>
      <c r="R1568" s="7"/>
      <c r="S1568" s="11">
        <f t="shared" si="149"/>
        <v>0</v>
      </c>
      <c r="T1568" s="9"/>
    </row>
    <row r="1569" spans="1:20" hidden="1" x14ac:dyDescent="0.25">
      <c r="A1569" s="7">
        <v>1567</v>
      </c>
      <c r="B1569" s="7" t="str">
        <f t="shared" si="144"/>
        <v>MSR20-E00014</v>
      </c>
      <c r="C1569" s="9" t="s">
        <v>1443</v>
      </c>
      <c r="D1569" s="9" t="s">
        <v>3266</v>
      </c>
      <c r="E1569" s="9" t="s">
        <v>67</v>
      </c>
      <c r="F1569" s="7" t="s">
        <v>141</v>
      </c>
      <c r="G1569" s="46">
        <v>0.5</v>
      </c>
      <c r="H1569" s="11">
        <v>3</v>
      </c>
      <c r="I1569" s="11">
        <v>3</v>
      </c>
      <c r="J1569" s="11">
        <f>VLOOKUP(B1569,'[1]Jan''24 (3)'!$G$4:$T$2414,14,0)</f>
        <v>1.5</v>
      </c>
      <c r="K1569" s="11">
        <f t="shared" si="145"/>
        <v>-1.5</v>
      </c>
      <c r="L1569" s="11" t="b">
        <f t="shared" si="146"/>
        <v>0</v>
      </c>
      <c r="M1569" s="11" t="b">
        <f t="shared" si="147"/>
        <v>0</v>
      </c>
      <c r="N1569" s="8">
        <v>45315</v>
      </c>
      <c r="O1569" s="8" t="s">
        <v>3873</v>
      </c>
      <c r="P1569" s="7"/>
      <c r="Q1569" s="7" t="b">
        <f t="shared" si="148"/>
        <v>1</v>
      </c>
      <c r="R1569" s="7"/>
      <c r="S1569" s="11">
        <f t="shared" si="149"/>
        <v>0</v>
      </c>
      <c r="T1569" s="9"/>
    </row>
    <row r="1570" spans="1:20" hidden="1" x14ac:dyDescent="0.25">
      <c r="A1570" s="7">
        <v>1568</v>
      </c>
      <c r="B1570" s="7" t="str">
        <f t="shared" si="144"/>
        <v>MSR20-E00019</v>
      </c>
      <c r="C1570" s="9" t="s">
        <v>1444</v>
      </c>
      <c r="D1570" s="9" t="s">
        <v>3267</v>
      </c>
      <c r="E1570" s="9" t="s">
        <v>67</v>
      </c>
      <c r="F1570" s="7" t="s">
        <v>141</v>
      </c>
      <c r="G1570" s="46">
        <v>1</v>
      </c>
      <c r="H1570" s="11">
        <v>2</v>
      </c>
      <c r="I1570" s="11">
        <v>2</v>
      </c>
      <c r="J1570" s="11">
        <f>VLOOKUP(B1570,'[1]Jan''24 (3)'!$G$4:$T$2414,14,0)</f>
        <v>2</v>
      </c>
      <c r="K1570" s="11">
        <f t="shared" si="145"/>
        <v>0</v>
      </c>
      <c r="L1570" s="11" t="b">
        <f t="shared" si="146"/>
        <v>1</v>
      </c>
      <c r="M1570" s="11" t="b">
        <f t="shared" si="147"/>
        <v>0</v>
      </c>
      <c r="N1570" s="8">
        <v>45321</v>
      </c>
      <c r="O1570" s="8" t="s">
        <v>3877</v>
      </c>
      <c r="P1570" s="7"/>
      <c r="Q1570" s="7" t="b">
        <f t="shared" si="148"/>
        <v>1</v>
      </c>
      <c r="R1570" s="7"/>
      <c r="S1570" s="11">
        <f t="shared" si="149"/>
        <v>0</v>
      </c>
      <c r="T1570" s="9"/>
    </row>
    <row r="1571" spans="1:20" hidden="1" x14ac:dyDescent="0.25">
      <c r="A1571" s="7">
        <v>1569</v>
      </c>
      <c r="B1571" s="7" t="str">
        <f t="shared" si="144"/>
        <v>MSR20-G0013</v>
      </c>
      <c r="C1571" s="9" t="s">
        <v>1445</v>
      </c>
      <c r="D1571" s="9" t="s">
        <v>3268</v>
      </c>
      <c r="E1571" s="9" t="s">
        <v>67</v>
      </c>
      <c r="F1571" s="7" t="s">
        <v>141</v>
      </c>
      <c r="G1571" s="46">
        <v>6.8</v>
      </c>
      <c r="H1571" s="11">
        <f>2-1</f>
        <v>1</v>
      </c>
      <c r="I1571" s="11">
        <v>1</v>
      </c>
      <c r="J1571" s="11">
        <f>VLOOKUP(B1571,'[1]Jan''24 (3)'!$G$4:$T$2414,14,0)</f>
        <v>6.8</v>
      </c>
      <c r="K1571" s="11">
        <f t="shared" si="145"/>
        <v>5.8</v>
      </c>
      <c r="L1571" s="11" t="b">
        <f t="shared" si="146"/>
        <v>0</v>
      </c>
      <c r="M1571" s="11" t="b">
        <f t="shared" si="147"/>
        <v>0</v>
      </c>
      <c r="N1571" s="8">
        <v>45315</v>
      </c>
      <c r="O1571" s="8" t="s">
        <v>3873</v>
      </c>
      <c r="P1571" s="7"/>
      <c r="Q1571" s="7" t="b">
        <f t="shared" si="148"/>
        <v>1</v>
      </c>
      <c r="R1571" s="7"/>
      <c r="S1571" s="11">
        <f t="shared" si="149"/>
        <v>0</v>
      </c>
      <c r="T1571" s="9" t="s">
        <v>4110</v>
      </c>
    </row>
    <row r="1572" spans="1:20" hidden="1" x14ac:dyDescent="0.25">
      <c r="A1572" s="7">
        <v>1570</v>
      </c>
      <c r="B1572" s="7" t="str">
        <f t="shared" si="144"/>
        <v>MSR20-E00016(RH)</v>
      </c>
      <c r="C1572" s="9" t="s">
        <v>1446</v>
      </c>
      <c r="D1572" s="9" t="s">
        <v>3269</v>
      </c>
      <c r="E1572" s="9" t="s">
        <v>67</v>
      </c>
      <c r="F1572" s="7" t="s">
        <v>141</v>
      </c>
      <c r="G1572" s="46">
        <v>1.45</v>
      </c>
      <c r="H1572" s="11">
        <v>1</v>
      </c>
      <c r="I1572" s="11">
        <v>1</v>
      </c>
      <c r="J1572" s="11">
        <f>VLOOKUP(B1572,'[1]Jan''24 (3)'!$G$4:$T$2414,14,0)</f>
        <v>1.45</v>
      </c>
      <c r="K1572" s="11">
        <f t="shared" si="145"/>
        <v>0.44999999999999996</v>
      </c>
      <c r="L1572" s="11" t="b">
        <f t="shared" si="146"/>
        <v>0</v>
      </c>
      <c r="M1572" s="11" t="b">
        <f t="shared" si="147"/>
        <v>0</v>
      </c>
      <c r="N1572" s="8">
        <v>45318</v>
      </c>
      <c r="O1572" s="8" t="s">
        <v>3873</v>
      </c>
      <c r="P1572" s="7"/>
      <c r="Q1572" s="7" t="b">
        <f t="shared" si="148"/>
        <v>1</v>
      </c>
      <c r="R1572" s="7"/>
      <c r="S1572" s="11">
        <f t="shared" si="149"/>
        <v>0</v>
      </c>
      <c r="T1572" s="9"/>
    </row>
    <row r="1573" spans="1:20" hidden="1" x14ac:dyDescent="0.25">
      <c r="A1573" s="7">
        <v>1571</v>
      </c>
      <c r="B1573" s="7" t="str">
        <f t="shared" si="144"/>
        <v>MBZ25-EG0006</v>
      </c>
      <c r="C1573" s="9" t="s">
        <v>1447</v>
      </c>
      <c r="D1573" s="9" t="s">
        <v>3270</v>
      </c>
      <c r="E1573" s="9" t="s">
        <v>67</v>
      </c>
      <c r="F1573" s="7" t="s">
        <v>141</v>
      </c>
      <c r="G1573" s="46">
        <v>4.5</v>
      </c>
      <c r="H1573" s="11">
        <v>3</v>
      </c>
      <c r="I1573" s="11">
        <f>2+1</f>
        <v>3</v>
      </c>
      <c r="J1573" s="11">
        <f>VLOOKUP(B1573,'[1]Jan''24 (3)'!$G$4:$T$2414,14,0)</f>
        <v>13.5</v>
      </c>
      <c r="K1573" s="11">
        <f t="shared" si="145"/>
        <v>10.5</v>
      </c>
      <c r="L1573" s="11" t="b">
        <f t="shared" si="146"/>
        <v>0</v>
      </c>
      <c r="M1573" s="11" t="b">
        <f t="shared" si="147"/>
        <v>0</v>
      </c>
      <c r="N1573" s="8">
        <v>45316</v>
      </c>
      <c r="O1573" s="8" t="s">
        <v>3877</v>
      </c>
      <c r="P1573" s="7"/>
      <c r="Q1573" s="7" t="b">
        <f t="shared" si="148"/>
        <v>1</v>
      </c>
      <c r="R1573" s="7"/>
      <c r="S1573" s="11">
        <f t="shared" si="149"/>
        <v>0</v>
      </c>
      <c r="T1573" s="9"/>
    </row>
    <row r="1574" spans="1:20" hidden="1" x14ac:dyDescent="0.25">
      <c r="A1574" s="7">
        <v>1572</v>
      </c>
      <c r="B1574" s="7" t="str">
        <f t="shared" si="144"/>
        <v>MBZ25-EG0008</v>
      </c>
      <c r="C1574" s="9" t="s">
        <v>1448</v>
      </c>
      <c r="D1574" s="9" t="s">
        <v>3271</v>
      </c>
      <c r="E1574" s="9" t="s">
        <v>67</v>
      </c>
      <c r="F1574" s="7" t="s">
        <v>242</v>
      </c>
      <c r="G1574" s="46">
        <v>7.5</v>
      </c>
      <c r="H1574" s="11">
        <v>3</v>
      </c>
      <c r="I1574" s="53">
        <v>4</v>
      </c>
      <c r="J1574" s="11">
        <f>VLOOKUP(B1574,'[1]Jan''24 (3)'!$G$4:$T$2414,14,0)</f>
        <v>30</v>
      </c>
      <c r="K1574" s="11">
        <f t="shared" si="145"/>
        <v>26</v>
      </c>
      <c r="L1574" s="11" t="b">
        <f t="shared" si="146"/>
        <v>0</v>
      </c>
      <c r="M1574" s="11" t="b">
        <f t="shared" si="147"/>
        <v>0</v>
      </c>
      <c r="N1574" s="8">
        <v>45315</v>
      </c>
      <c r="O1574" s="8" t="s">
        <v>3877</v>
      </c>
      <c r="P1574" s="7"/>
      <c r="Q1574" s="7" t="b">
        <f t="shared" si="148"/>
        <v>0</v>
      </c>
      <c r="R1574" s="7"/>
      <c r="S1574" s="11">
        <f t="shared" si="149"/>
        <v>-1</v>
      </c>
      <c r="T1574" s="9"/>
    </row>
    <row r="1575" spans="1:20" hidden="1" x14ac:dyDescent="0.25">
      <c r="A1575" s="7">
        <v>1573</v>
      </c>
      <c r="B1575" s="7" t="str">
        <f t="shared" si="144"/>
        <v>MBZ25-S0004</v>
      </c>
      <c r="C1575" s="9" t="s">
        <v>1449</v>
      </c>
      <c r="D1575" s="9" t="s">
        <v>3272</v>
      </c>
      <c r="E1575" s="9" t="s">
        <v>67</v>
      </c>
      <c r="F1575" s="7" t="s">
        <v>141</v>
      </c>
      <c r="G1575" s="46">
        <v>22</v>
      </c>
      <c r="H1575" s="11">
        <v>3</v>
      </c>
      <c r="I1575" s="11">
        <f>2+1</f>
        <v>3</v>
      </c>
      <c r="J1575" s="11">
        <f>VLOOKUP(B1575,'[1]Jan''24 (3)'!$G$4:$T$2414,14,0)</f>
        <v>66</v>
      </c>
      <c r="K1575" s="11">
        <f t="shared" si="145"/>
        <v>63</v>
      </c>
      <c r="L1575" s="11" t="b">
        <f t="shared" si="146"/>
        <v>0</v>
      </c>
      <c r="M1575" s="11" t="b">
        <f t="shared" si="147"/>
        <v>0</v>
      </c>
      <c r="N1575" s="8">
        <v>45315</v>
      </c>
      <c r="O1575" s="8" t="s">
        <v>3877</v>
      </c>
      <c r="P1575" s="7"/>
      <c r="Q1575" s="7" t="b">
        <f t="shared" si="148"/>
        <v>1</v>
      </c>
      <c r="R1575" s="7"/>
      <c r="S1575" s="11">
        <f t="shared" si="149"/>
        <v>0</v>
      </c>
      <c r="T1575" s="9"/>
    </row>
    <row r="1576" spans="1:20" hidden="1" x14ac:dyDescent="0.25">
      <c r="A1576" s="7">
        <v>1574</v>
      </c>
      <c r="B1576" s="7" t="str">
        <f t="shared" si="144"/>
        <v>MBZ25-E0015</v>
      </c>
      <c r="C1576" s="9" t="s">
        <v>1450</v>
      </c>
      <c r="D1576" s="9" t="s">
        <v>3273</v>
      </c>
      <c r="E1576" s="9" t="s">
        <v>67</v>
      </c>
      <c r="F1576" s="7" t="s">
        <v>141</v>
      </c>
      <c r="G1576" s="46">
        <v>2</v>
      </c>
      <c r="H1576" s="11">
        <v>8</v>
      </c>
      <c r="I1576" s="11">
        <v>8</v>
      </c>
      <c r="J1576" s="11">
        <f>VLOOKUP(B1576,'[1]Jan''24 (3)'!$G$4:$T$2414,14,0)</f>
        <v>16</v>
      </c>
      <c r="K1576" s="11">
        <f t="shared" si="145"/>
        <v>8</v>
      </c>
      <c r="L1576" s="11" t="b">
        <f t="shared" si="146"/>
        <v>0</v>
      </c>
      <c r="M1576" s="11" t="b">
        <f t="shared" si="147"/>
        <v>0</v>
      </c>
      <c r="N1576" s="8">
        <v>45316</v>
      </c>
      <c r="O1576" s="8" t="s">
        <v>3873</v>
      </c>
      <c r="P1576" s="7"/>
      <c r="Q1576" s="7" t="b">
        <f t="shared" si="148"/>
        <v>1</v>
      </c>
      <c r="R1576" s="7"/>
      <c r="S1576" s="11">
        <f t="shared" si="149"/>
        <v>0</v>
      </c>
      <c r="T1576" s="9"/>
    </row>
    <row r="1577" spans="1:20" hidden="1" x14ac:dyDescent="0.25">
      <c r="A1577" s="7">
        <v>1575</v>
      </c>
      <c r="B1577" s="7" t="str">
        <f t="shared" si="144"/>
        <v>MBZ25-F0007</v>
      </c>
      <c r="C1577" s="9" t="s">
        <v>1451</v>
      </c>
      <c r="D1577" s="9" t="s">
        <v>3274</v>
      </c>
      <c r="E1577" s="9" t="s">
        <v>67</v>
      </c>
      <c r="F1577" s="7" t="s">
        <v>141</v>
      </c>
      <c r="G1577" s="46">
        <v>2.5</v>
      </c>
      <c r="H1577" s="11">
        <v>3</v>
      </c>
      <c r="I1577" s="11">
        <v>3</v>
      </c>
      <c r="J1577" s="11">
        <f>VLOOKUP(B1577,'[1]Jan''24 (3)'!$G$4:$T$2414,14,0)</f>
        <v>7.5</v>
      </c>
      <c r="K1577" s="11">
        <f t="shared" si="145"/>
        <v>4.5</v>
      </c>
      <c r="L1577" s="11" t="b">
        <f t="shared" si="146"/>
        <v>0</v>
      </c>
      <c r="M1577" s="11" t="b">
        <f t="shared" si="147"/>
        <v>0</v>
      </c>
      <c r="N1577" s="8">
        <v>45315</v>
      </c>
      <c r="O1577" s="8" t="s">
        <v>3877</v>
      </c>
      <c r="P1577" s="7"/>
      <c r="Q1577" s="7" t="b">
        <f t="shared" si="148"/>
        <v>1</v>
      </c>
      <c r="R1577" s="7"/>
      <c r="S1577" s="11">
        <f t="shared" si="149"/>
        <v>0</v>
      </c>
      <c r="T1577" s="9"/>
    </row>
    <row r="1578" spans="1:20" hidden="1" x14ac:dyDescent="0.25">
      <c r="A1578" s="7">
        <v>1576</v>
      </c>
      <c r="B1578" s="7" t="str">
        <f t="shared" si="144"/>
        <v>MBZ25-E0011L</v>
      </c>
      <c r="C1578" s="9" t="s">
        <v>278</v>
      </c>
      <c r="D1578" s="9" t="s">
        <v>299</v>
      </c>
      <c r="E1578" s="9" t="s">
        <v>67</v>
      </c>
      <c r="F1578" s="7" t="s">
        <v>141</v>
      </c>
      <c r="G1578" s="46">
        <v>10</v>
      </c>
      <c r="H1578" s="11">
        <v>2</v>
      </c>
      <c r="I1578" s="11">
        <v>2</v>
      </c>
      <c r="J1578" s="11">
        <f>VLOOKUP(B1578,'[1]Jan''24 (3)'!$G$4:$T$2414,14,0)</f>
        <v>20</v>
      </c>
      <c r="K1578" s="11">
        <f t="shared" si="145"/>
        <v>18</v>
      </c>
      <c r="L1578" s="11" t="b">
        <f t="shared" si="146"/>
        <v>0</v>
      </c>
      <c r="M1578" s="11" t="b">
        <f t="shared" si="147"/>
        <v>0</v>
      </c>
      <c r="N1578" s="8">
        <v>45315</v>
      </c>
      <c r="O1578" s="8" t="s">
        <v>3877</v>
      </c>
      <c r="P1578" s="7"/>
      <c r="Q1578" s="7" t="b">
        <f t="shared" si="148"/>
        <v>1</v>
      </c>
      <c r="R1578" s="7"/>
      <c r="S1578" s="11">
        <f t="shared" si="149"/>
        <v>0</v>
      </c>
      <c r="T1578" s="9"/>
    </row>
    <row r="1579" spans="1:20" hidden="1" x14ac:dyDescent="0.25">
      <c r="A1579" s="7">
        <v>1577</v>
      </c>
      <c r="B1579" s="7" t="str">
        <f t="shared" si="144"/>
        <v>MRL20-EG0007</v>
      </c>
      <c r="C1579" s="9" t="s">
        <v>1452</v>
      </c>
      <c r="D1579" s="9" t="s">
        <v>3275</v>
      </c>
      <c r="E1579" s="9" t="s">
        <v>67</v>
      </c>
      <c r="F1579" s="7" t="s">
        <v>141</v>
      </c>
      <c r="G1579" s="46">
        <v>3.8</v>
      </c>
      <c r="H1579" s="11">
        <v>3</v>
      </c>
      <c r="I1579" s="11">
        <v>3</v>
      </c>
      <c r="J1579" s="11">
        <f>VLOOKUP(B1579,'[1]Jan''24 (3)'!$G$4:$T$2414,14,0)</f>
        <v>11.399999999999999</v>
      </c>
      <c r="K1579" s="11">
        <f t="shared" si="145"/>
        <v>8.3999999999999986</v>
      </c>
      <c r="L1579" s="11" t="b">
        <f t="shared" si="146"/>
        <v>0</v>
      </c>
      <c r="M1579" s="11" t="b">
        <f t="shared" si="147"/>
        <v>0</v>
      </c>
      <c r="N1579" s="8">
        <v>45313</v>
      </c>
      <c r="O1579" s="8" t="s">
        <v>3873</v>
      </c>
      <c r="P1579" s="7"/>
      <c r="Q1579" s="7" t="b">
        <f t="shared" si="148"/>
        <v>1</v>
      </c>
      <c r="R1579" s="7"/>
      <c r="S1579" s="11">
        <f t="shared" si="149"/>
        <v>0</v>
      </c>
      <c r="T1579" s="9"/>
    </row>
    <row r="1580" spans="1:20" hidden="1" x14ac:dyDescent="0.25">
      <c r="A1580" s="7">
        <v>1578</v>
      </c>
      <c r="B1580" s="7" t="str">
        <f t="shared" si="144"/>
        <v>MBZ25-EG00018L</v>
      </c>
      <c r="C1580" s="9" t="s">
        <v>234</v>
      </c>
      <c r="D1580" s="9" t="s">
        <v>238</v>
      </c>
      <c r="E1580" s="9" t="s">
        <v>33</v>
      </c>
      <c r="F1580" s="7" t="s">
        <v>141</v>
      </c>
      <c r="G1580" s="46">
        <v>1</v>
      </c>
      <c r="H1580" s="11">
        <f>2-1</f>
        <v>1</v>
      </c>
      <c r="I1580" s="11">
        <v>1</v>
      </c>
      <c r="J1580" s="11">
        <f>VLOOKUP(B1580,'[1]Jan''24 (3)'!$G$4:$T$2414,14,0)</f>
        <v>1</v>
      </c>
      <c r="K1580" s="11">
        <f t="shared" si="145"/>
        <v>0</v>
      </c>
      <c r="L1580" s="11" t="b">
        <f t="shared" si="146"/>
        <v>1</v>
      </c>
      <c r="M1580" s="11" t="b">
        <f t="shared" si="147"/>
        <v>0</v>
      </c>
      <c r="N1580" s="8">
        <v>45316</v>
      </c>
      <c r="O1580" s="8" t="s">
        <v>3873</v>
      </c>
      <c r="P1580" s="7"/>
      <c r="Q1580" s="7" t="b">
        <f t="shared" si="148"/>
        <v>1</v>
      </c>
      <c r="R1580" s="7"/>
      <c r="S1580" s="11">
        <f t="shared" si="149"/>
        <v>0</v>
      </c>
      <c r="T1580" s="9" t="s">
        <v>3975</v>
      </c>
    </row>
    <row r="1581" spans="1:20" hidden="1" x14ac:dyDescent="0.25">
      <c r="A1581" s="7">
        <v>1579</v>
      </c>
      <c r="B1581" s="7" t="str">
        <f t="shared" si="144"/>
        <v>MRL20-EG0019L</v>
      </c>
      <c r="C1581" s="9" t="s">
        <v>1453</v>
      </c>
      <c r="D1581" s="9" t="s">
        <v>3276</v>
      </c>
      <c r="E1581" s="9" t="s">
        <v>33</v>
      </c>
      <c r="F1581" s="7" t="s">
        <v>141</v>
      </c>
      <c r="G1581" s="46">
        <v>2</v>
      </c>
      <c r="H1581" s="11">
        <v>3</v>
      </c>
      <c r="I1581" s="11">
        <v>3</v>
      </c>
      <c r="J1581" s="11">
        <f>VLOOKUP(B1581,'[1]Jan''24 (3)'!$G$4:$T$2414,14,0)</f>
        <v>6</v>
      </c>
      <c r="K1581" s="11">
        <f t="shared" si="145"/>
        <v>3</v>
      </c>
      <c r="L1581" s="11" t="b">
        <f t="shared" si="146"/>
        <v>0</v>
      </c>
      <c r="M1581" s="11" t="b">
        <f t="shared" si="147"/>
        <v>0</v>
      </c>
      <c r="N1581" s="8">
        <v>45313</v>
      </c>
      <c r="O1581" s="8" t="s">
        <v>3873</v>
      </c>
      <c r="P1581" s="7"/>
      <c r="Q1581" s="7" t="b">
        <f t="shared" si="148"/>
        <v>1</v>
      </c>
      <c r="R1581" s="7"/>
      <c r="S1581" s="11">
        <f t="shared" si="149"/>
        <v>0</v>
      </c>
      <c r="T1581" s="9"/>
    </row>
    <row r="1582" spans="1:20" hidden="1" x14ac:dyDescent="0.25">
      <c r="A1582" s="7">
        <v>1580</v>
      </c>
      <c r="B1582" s="7" t="str">
        <f t="shared" si="144"/>
        <v>32908L</v>
      </c>
      <c r="C1582" s="9" t="s">
        <v>110</v>
      </c>
      <c r="D1582" s="9" t="s">
        <v>132</v>
      </c>
      <c r="E1582" s="9" t="s">
        <v>33</v>
      </c>
      <c r="F1582" s="7" t="s">
        <v>141</v>
      </c>
      <c r="G1582" s="46">
        <v>3</v>
      </c>
      <c r="H1582" s="11">
        <v>5</v>
      </c>
      <c r="I1582" s="11">
        <v>5</v>
      </c>
      <c r="J1582" s="11">
        <f>VLOOKUP(B1582,'[1]Jan''24 (3)'!$G$4:$T$2414,14,0)</f>
        <v>15</v>
      </c>
      <c r="K1582" s="11">
        <f t="shared" si="145"/>
        <v>10</v>
      </c>
      <c r="L1582" s="11" t="b">
        <f t="shared" si="146"/>
        <v>0</v>
      </c>
      <c r="M1582" s="11" t="b">
        <f t="shared" si="147"/>
        <v>0</v>
      </c>
      <c r="N1582" s="8">
        <v>45315</v>
      </c>
      <c r="O1582" s="8" t="s">
        <v>3877</v>
      </c>
      <c r="P1582" s="7"/>
      <c r="Q1582" s="7" t="b">
        <f t="shared" si="148"/>
        <v>1</v>
      </c>
      <c r="R1582" s="7"/>
      <c r="S1582" s="11">
        <f t="shared" si="149"/>
        <v>0</v>
      </c>
      <c r="T1582" s="9"/>
    </row>
    <row r="1583" spans="1:20" hidden="1" x14ac:dyDescent="0.25">
      <c r="A1583" s="7">
        <v>1581</v>
      </c>
      <c r="B1583" s="7" t="str">
        <f t="shared" si="144"/>
        <v>MSP25-E0007</v>
      </c>
      <c r="C1583" s="9" t="s">
        <v>1454</v>
      </c>
      <c r="D1583" s="9" t="s">
        <v>3277</v>
      </c>
      <c r="E1583" s="9" t="s">
        <v>67</v>
      </c>
      <c r="F1583" s="7" t="s">
        <v>141</v>
      </c>
      <c r="G1583" s="46">
        <v>2.97</v>
      </c>
      <c r="H1583" s="11">
        <f>6-2</f>
        <v>4</v>
      </c>
      <c r="I1583" s="11">
        <v>4</v>
      </c>
      <c r="J1583" s="11">
        <f>VLOOKUP(B1583,'[1]Jan''24 (3)'!$G$4:$T$2414,14,0)</f>
        <v>11.88</v>
      </c>
      <c r="K1583" s="11">
        <f t="shared" si="145"/>
        <v>7.8800000000000008</v>
      </c>
      <c r="L1583" s="11" t="b">
        <f t="shared" si="146"/>
        <v>0</v>
      </c>
      <c r="M1583" s="11" t="b">
        <f t="shared" si="147"/>
        <v>0</v>
      </c>
      <c r="N1583" s="8">
        <v>45315</v>
      </c>
      <c r="O1583" s="8" t="s">
        <v>3873</v>
      </c>
      <c r="P1583" s="7"/>
      <c r="Q1583" s="7" t="b">
        <f t="shared" si="148"/>
        <v>1</v>
      </c>
      <c r="R1583" s="7"/>
      <c r="S1583" s="11">
        <f t="shared" si="149"/>
        <v>0</v>
      </c>
      <c r="T1583" s="9" t="s">
        <v>4015</v>
      </c>
    </row>
    <row r="1584" spans="1:20" hidden="1" x14ac:dyDescent="0.25">
      <c r="A1584" s="7">
        <v>1582</v>
      </c>
      <c r="B1584" s="7" t="str">
        <f t="shared" si="144"/>
        <v>MSP25-S0001</v>
      </c>
      <c r="C1584" s="9" t="s">
        <v>1455</v>
      </c>
      <c r="D1584" s="9" t="s">
        <v>3278</v>
      </c>
      <c r="E1584" s="9" t="s">
        <v>67</v>
      </c>
      <c r="F1584" s="55" t="s">
        <v>242</v>
      </c>
      <c r="G1584" s="46">
        <v>1.88</v>
      </c>
      <c r="H1584" s="11">
        <v>6</v>
      </c>
      <c r="I1584" s="11">
        <f>4+2</f>
        <v>6</v>
      </c>
      <c r="J1584" s="11">
        <f>VLOOKUP(B1584,'[1]Jan''24 (3)'!$G$4:$T$2414,14,0)</f>
        <v>11.28</v>
      </c>
      <c r="K1584" s="11">
        <f t="shared" si="145"/>
        <v>5.2799999999999994</v>
      </c>
      <c r="L1584" s="11" t="b">
        <f t="shared" si="146"/>
        <v>0</v>
      </c>
      <c r="M1584" s="11" t="b">
        <f t="shared" si="147"/>
        <v>0</v>
      </c>
      <c r="N1584" s="8">
        <v>45315</v>
      </c>
      <c r="O1584" s="8" t="s">
        <v>3877</v>
      </c>
      <c r="P1584" s="7"/>
      <c r="Q1584" s="7" t="b">
        <f t="shared" si="148"/>
        <v>1</v>
      </c>
      <c r="R1584" s="7"/>
      <c r="S1584" s="11">
        <f t="shared" si="149"/>
        <v>0</v>
      </c>
      <c r="T1584" s="9"/>
    </row>
    <row r="1585" spans="1:20" hidden="1" x14ac:dyDescent="0.25">
      <c r="A1585" s="7">
        <v>1583</v>
      </c>
      <c r="B1585" s="7" t="str">
        <f t="shared" si="144"/>
        <v>MSP25-G0002</v>
      </c>
      <c r="C1585" s="9" t="s">
        <v>1456</v>
      </c>
      <c r="D1585" s="9" t="s">
        <v>3279</v>
      </c>
      <c r="E1585" s="9" t="s">
        <v>67</v>
      </c>
      <c r="F1585" s="7" t="s">
        <v>141</v>
      </c>
      <c r="G1585" s="46">
        <v>26.79</v>
      </c>
      <c r="H1585" s="11">
        <v>6</v>
      </c>
      <c r="I1585" s="11">
        <v>6</v>
      </c>
      <c r="J1585" s="11">
        <f>VLOOKUP(B1585,'[1]Jan''24 (3)'!$G$4:$T$2414,14,0)</f>
        <v>160.74</v>
      </c>
      <c r="K1585" s="11">
        <f t="shared" si="145"/>
        <v>154.74</v>
      </c>
      <c r="L1585" s="11" t="b">
        <f t="shared" si="146"/>
        <v>0</v>
      </c>
      <c r="M1585" s="11" t="b">
        <f t="shared" si="147"/>
        <v>0</v>
      </c>
      <c r="N1585" s="8">
        <v>45315</v>
      </c>
      <c r="O1585" s="8" t="s">
        <v>3877</v>
      </c>
      <c r="P1585" s="7"/>
      <c r="Q1585" s="7" t="b">
        <f t="shared" si="148"/>
        <v>1</v>
      </c>
      <c r="R1585" s="7"/>
      <c r="S1585" s="11">
        <f t="shared" si="149"/>
        <v>0</v>
      </c>
      <c r="T1585" s="9"/>
    </row>
    <row r="1586" spans="1:20" hidden="1" x14ac:dyDescent="0.25">
      <c r="A1586" s="7">
        <v>1584</v>
      </c>
      <c r="B1586" s="7" t="str">
        <f t="shared" si="144"/>
        <v>MSP25-G0003</v>
      </c>
      <c r="C1586" s="9" t="s">
        <v>1457</v>
      </c>
      <c r="D1586" s="9" t="s">
        <v>3280</v>
      </c>
      <c r="E1586" s="9" t="s">
        <v>67</v>
      </c>
      <c r="F1586" s="7" t="s">
        <v>141</v>
      </c>
      <c r="G1586" s="46">
        <v>1.25</v>
      </c>
      <c r="H1586" s="11">
        <v>6</v>
      </c>
      <c r="I1586" s="11">
        <v>6</v>
      </c>
      <c r="J1586" s="11">
        <f>VLOOKUP(B1586,'[1]Jan''24 (3)'!$G$4:$T$2414,14,0)</f>
        <v>7.5</v>
      </c>
      <c r="K1586" s="11">
        <f t="shared" si="145"/>
        <v>1.5</v>
      </c>
      <c r="L1586" s="11" t="b">
        <f t="shared" si="146"/>
        <v>0</v>
      </c>
      <c r="M1586" s="11" t="b">
        <f t="shared" si="147"/>
        <v>0</v>
      </c>
      <c r="N1586" s="8">
        <v>45315</v>
      </c>
      <c r="O1586" s="8" t="s">
        <v>3877</v>
      </c>
      <c r="P1586" s="7"/>
      <c r="Q1586" s="7" t="b">
        <f t="shared" si="148"/>
        <v>1</v>
      </c>
      <c r="R1586" s="7"/>
      <c r="S1586" s="11">
        <f t="shared" si="149"/>
        <v>0</v>
      </c>
      <c r="T1586" s="9"/>
    </row>
    <row r="1587" spans="1:20" hidden="1" x14ac:dyDescent="0.25">
      <c r="A1587" s="7">
        <v>1585</v>
      </c>
      <c r="B1587" s="7" t="str">
        <f t="shared" si="144"/>
        <v>MGT100-E0003</v>
      </c>
      <c r="C1587" s="9" t="s">
        <v>1458</v>
      </c>
      <c r="D1587" s="9" t="s">
        <v>3281</v>
      </c>
      <c r="E1587" s="9" t="s">
        <v>67</v>
      </c>
      <c r="F1587" s="7" t="s">
        <v>141</v>
      </c>
      <c r="G1587" s="46">
        <v>2.97</v>
      </c>
      <c r="H1587" s="11">
        <v>6</v>
      </c>
      <c r="I1587" s="53">
        <v>8</v>
      </c>
      <c r="J1587" s="11">
        <f>VLOOKUP(B1587,'[1]Jan''24 (3)'!$G$4:$T$2414,14,0)</f>
        <v>23.76</v>
      </c>
      <c r="K1587" s="11">
        <f t="shared" si="145"/>
        <v>15.760000000000002</v>
      </c>
      <c r="L1587" s="11" t="b">
        <f t="shared" si="146"/>
        <v>0</v>
      </c>
      <c r="M1587" s="11" t="b">
        <f t="shared" si="147"/>
        <v>0</v>
      </c>
      <c r="N1587" s="8">
        <v>45320</v>
      </c>
      <c r="O1587" s="8" t="s">
        <v>3873</v>
      </c>
      <c r="P1587" s="7"/>
      <c r="Q1587" s="7" t="b">
        <f t="shared" si="148"/>
        <v>0</v>
      </c>
      <c r="R1587" s="7"/>
      <c r="S1587" s="11">
        <f t="shared" si="149"/>
        <v>-2</v>
      </c>
      <c r="T1587" s="9"/>
    </row>
    <row r="1588" spans="1:20" hidden="1" x14ac:dyDescent="0.25">
      <c r="A1588" s="7">
        <v>1586</v>
      </c>
      <c r="B1588" s="7" t="str">
        <f t="shared" si="144"/>
        <v>MGT100-M0002</v>
      </c>
      <c r="C1588" s="9" t="s">
        <v>1459</v>
      </c>
      <c r="D1588" s="9" t="s">
        <v>3282</v>
      </c>
      <c r="E1588" s="9" t="s">
        <v>67</v>
      </c>
      <c r="F1588" s="7" t="s">
        <v>141</v>
      </c>
      <c r="G1588" s="46">
        <v>1.4</v>
      </c>
      <c r="H1588" s="11">
        <f>9-1</f>
        <v>8</v>
      </c>
      <c r="I1588" s="11">
        <v>8</v>
      </c>
      <c r="J1588" s="11">
        <f>VLOOKUP(B1588,'[1]Jan''24 (3)'!$G$4:$T$2414,14,0)</f>
        <v>11.2</v>
      </c>
      <c r="K1588" s="11">
        <f t="shared" si="145"/>
        <v>3.1999999999999993</v>
      </c>
      <c r="L1588" s="11" t="b">
        <f t="shared" si="146"/>
        <v>0</v>
      </c>
      <c r="M1588" s="11" t="b">
        <f t="shared" si="147"/>
        <v>0</v>
      </c>
      <c r="N1588" s="8">
        <v>45315</v>
      </c>
      <c r="O1588" s="8" t="s">
        <v>3873</v>
      </c>
      <c r="P1588" s="7"/>
      <c r="Q1588" s="7" t="b">
        <f t="shared" si="148"/>
        <v>1</v>
      </c>
      <c r="R1588" s="7"/>
      <c r="S1588" s="11">
        <f t="shared" si="149"/>
        <v>0</v>
      </c>
      <c r="T1588" s="9" t="s">
        <v>4108</v>
      </c>
    </row>
    <row r="1589" spans="1:20" hidden="1" x14ac:dyDescent="0.25">
      <c r="A1589" s="7">
        <v>1587</v>
      </c>
      <c r="B1589" s="7" t="str">
        <f t="shared" si="144"/>
        <v>MGT100-S0001</v>
      </c>
      <c r="C1589" s="9" t="s">
        <v>1460</v>
      </c>
      <c r="D1589" s="9" t="s">
        <v>3283</v>
      </c>
      <c r="E1589" s="9" t="s">
        <v>67</v>
      </c>
      <c r="F1589" s="55" t="s">
        <v>242</v>
      </c>
      <c r="G1589" s="46">
        <v>5.51</v>
      </c>
      <c r="H1589" s="11">
        <v>6</v>
      </c>
      <c r="I1589" s="11">
        <v>6</v>
      </c>
      <c r="J1589" s="11">
        <f>VLOOKUP(B1589,'[1]Jan''24 (3)'!$G$4:$T$2414,14,0)</f>
        <v>33.06</v>
      </c>
      <c r="K1589" s="11">
        <f t="shared" si="145"/>
        <v>27.060000000000002</v>
      </c>
      <c r="L1589" s="11" t="b">
        <f t="shared" si="146"/>
        <v>0</v>
      </c>
      <c r="M1589" s="11" t="b">
        <f t="shared" si="147"/>
        <v>0</v>
      </c>
      <c r="N1589" s="8">
        <v>45315</v>
      </c>
      <c r="O1589" s="8" t="s">
        <v>3873</v>
      </c>
      <c r="P1589" s="7"/>
      <c r="Q1589" s="7" t="b">
        <f t="shared" si="148"/>
        <v>1</v>
      </c>
      <c r="R1589" s="7"/>
      <c r="S1589" s="11">
        <f t="shared" si="149"/>
        <v>0</v>
      </c>
      <c r="T1589" s="9"/>
    </row>
    <row r="1590" spans="1:20" hidden="1" x14ac:dyDescent="0.25">
      <c r="A1590" s="7">
        <v>1588</v>
      </c>
      <c r="B1590" s="7" t="str">
        <f t="shared" si="144"/>
        <v>MGT100-G0003</v>
      </c>
      <c r="C1590" s="9" t="s">
        <v>1461</v>
      </c>
      <c r="D1590" s="9" t="s">
        <v>3284</v>
      </c>
      <c r="E1590" s="9" t="s">
        <v>67</v>
      </c>
      <c r="F1590" s="7" t="s">
        <v>141</v>
      </c>
      <c r="G1590" s="46">
        <v>4.9000000000000004</v>
      </c>
      <c r="H1590" s="11">
        <f>6-1</f>
        <v>5</v>
      </c>
      <c r="I1590" s="11">
        <f>4+1</f>
        <v>5</v>
      </c>
      <c r="J1590" s="11">
        <f>VLOOKUP(B1590,'[1]Jan''24 (3)'!$G$4:$T$2414,14,0)</f>
        <v>24.5</v>
      </c>
      <c r="K1590" s="11">
        <f t="shared" si="145"/>
        <v>19.5</v>
      </c>
      <c r="L1590" s="11" t="b">
        <f t="shared" si="146"/>
        <v>0</v>
      </c>
      <c r="M1590" s="11" t="b">
        <f t="shared" si="147"/>
        <v>0</v>
      </c>
      <c r="N1590" s="8">
        <v>45320</v>
      </c>
      <c r="O1590" s="8" t="s">
        <v>3873</v>
      </c>
      <c r="P1590" s="7"/>
      <c r="Q1590" s="7" t="b">
        <f t="shared" si="148"/>
        <v>1</v>
      </c>
      <c r="R1590" s="7"/>
      <c r="S1590" s="11">
        <f t="shared" si="149"/>
        <v>0</v>
      </c>
      <c r="T1590" s="9" t="s">
        <v>4017</v>
      </c>
    </row>
    <row r="1591" spans="1:20" hidden="1" x14ac:dyDescent="0.25">
      <c r="A1591" s="7">
        <v>1589</v>
      </c>
      <c r="B1591" s="7" t="str">
        <f t="shared" si="144"/>
        <v>MSR20-E0005</v>
      </c>
      <c r="C1591" s="9" t="s">
        <v>1462</v>
      </c>
      <c r="D1591" s="9" t="s">
        <v>3285</v>
      </c>
      <c r="E1591" s="9" t="s">
        <v>67</v>
      </c>
      <c r="F1591" s="7" t="s">
        <v>141</v>
      </c>
      <c r="G1591" s="46">
        <v>3.2</v>
      </c>
      <c r="H1591" s="11">
        <v>5</v>
      </c>
      <c r="I1591" s="11">
        <v>5</v>
      </c>
      <c r="J1591" s="11">
        <f>VLOOKUP(B1591,'[1]Jan''24 (3)'!$G$4:$T$2414,14,0)</f>
        <v>16</v>
      </c>
      <c r="K1591" s="11">
        <f t="shared" si="145"/>
        <v>11</v>
      </c>
      <c r="L1591" s="11" t="b">
        <f t="shared" si="146"/>
        <v>0</v>
      </c>
      <c r="M1591" s="11" t="b">
        <f t="shared" si="147"/>
        <v>0</v>
      </c>
      <c r="N1591" s="8">
        <v>45315</v>
      </c>
      <c r="O1591" s="8" t="s">
        <v>3873</v>
      </c>
      <c r="P1591" s="7"/>
      <c r="Q1591" s="7" t="b">
        <f t="shared" si="148"/>
        <v>1</v>
      </c>
      <c r="R1591" s="7"/>
      <c r="S1591" s="11">
        <f t="shared" si="149"/>
        <v>0</v>
      </c>
      <c r="T1591" s="9"/>
    </row>
    <row r="1592" spans="1:20" hidden="1" x14ac:dyDescent="0.25">
      <c r="A1592" s="7">
        <v>1590</v>
      </c>
      <c r="B1592" s="7" t="str">
        <f t="shared" si="144"/>
        <v>MSR20-O0003</v>
      </c>
      <c r="C1592" s="9" t="s">
        <v>1463</v>
      </c>
      <c r="D1592" s="9" t="s">
        <v>3286</v>
      </c>
      <c r="E1592" s="9" t="s">
        <v>67</v>
      </c>
      <c r="F1592" s="7" t="s">
        <v>141</v>
      </c>
      <c r="G1592" s="46">
        <v>1</v>
      </c>
      <c r="H1592" s="11">
        <v>2</v>
      </c>
      <c r="I1592" s="11">
        <v>2</v>
      </c>
      <c r="J1592" s="11">
        <f>VLOOKUP(B1592,'[1]Jan''24 (3)'!$G$4:$T$2414,14,0)</f>
        <v>2</v>
      </c>
      <c r="K1592" s="11">
        <f t="shared" si="145"/>
        <v>0</v>
      </c>
      <c r="L1592" s="11" t="b">
        <f t="shared" si="146"/>
        <v>1</v>
      </c>
      <c r="M1592" s="11" t="b">
        <f t="shared" si="147"/>
        <v>0</v>
      </c>
      <c r="N1592" s="8">
        <v>45315</v>
      </c>
      <c r="O1592" s="8" t="s">
        <v>3873</v>
      </c>
      <c r="P1592" s="7"/>
      <c r="Q1592" s="7" t="b">
        <f t="shared" si="148"/>
        <v>1</v>
      </c>
      <c r="R1592" s="7"/>
      <c r="S1592" s="11">
        <f t="shared" si="149"/>
        <v>0</v>
      </c>
      <c r="T1592" s="9"/>
    </row>
    <row r="1593" spans="1:20" hidden="1" x14ac:dyDescent="0.25">
      <c r="A1593" s="7">
        <v>1591</v>
      </c>
      <c r="B1593" s="7" t="str">
        <f t="shared" si="144"/>
        <v>MSR20-E00012</v>
      </c>
      <c r="C1593" s="9" t="s">
        <v>1464</v>
      </c>
      <c r="D1593" s="9" t="s">
        <v>3287</v>
      </c>
      <c r="E1593" s="9" t="s">
        <v>67</v>
      </c>
      <c r="F1593" s="7" t="s">
        <v>141</v>
      </c>
      <c r="G1593" s="46">
        <v>3.4</v>
      </c>
      <c r="H1593" s="11">
        <v>3</v>
      </c>
      <c r="I1593" s="11">
        <v>3</v>
      </c>
      <c r="J1593" s="11">
        <f>VLOOKUP(B1593,'[1]Jan''24 (3)'!$G$4:$T$2414,14,0)</f>
        <v>10.199999999999999</v>
      </c>
      <c r="K1593" s="11">
        <f t="shared" si="145"/>
        <v>7.1999999999999993</v>
      </c>
      <c r="L1593" s="11" t="b">
        <f t="shared" si="146"/>
        <v>0</v>
      </c>
      <c r="M1593" s="11" t="b">
        <f t="shared" si="147"/>
        <v>0</v>
      </c>
      <c r="N1593" s="8">
        <v>45315</v>
      </c>
      <c r="O1593" s="8" t="s">
        <v>3873</v>
      </c>
      <c r="P1593" s="7"/>
      <c r="Q1593" s="7" t="b">
        <f t="shared" si="148"/>
        <v>1</v>
      </c>
      <c r="R1593" s="7"/>
      <c r="S1593" s="11">
        <f t="shared" si="149"/>
        <v>0</v>
      </c>
      <c r="T1593" s="9"/>
    </row>
    <row r="1594" spans="1:20" hidden="1" x14ac:dyDescent="0.25">
      <c r="A1594" s="7">
        <v>1592</v>
      </c>
      <c r="B1594" s="7" t="str">
        <f t="shared" si="144"/>
        <v>MSR20-E00013</v>
      </c>
      <c r="C1594" s="9" t="s">
        <v>1465</v>
      </c>
      <c r="D1594" s="9" t="s">
        <v>3288</v>
      </c>
      <c r="E1594" s="9" t="s">
        <v>67</v>
      </c>
      <c r="F1594" s="7" t="s">
        <v>141</v>
      </c>
      <c r="G1594" s="46">
        <v>0.55000000000000004</v>
      </c>
      <c r="H1594" s="11">
        <f>4-1</f>
        <v>3</v>
      </c>
      <c r="I1594" s="11">
        <v>3</v>
      </c>
      <c r="J1594" s="11">
        <f>VLOOKUP(B1594,'[1]Jan''24 (3)'!$G$4:$T$2414,14,0)</f>
        <v>1.6500000000000001</v>
      </c>
      <c r="K1594" s="11">
        <f t="shared" si="145"/>
        <v>-1.3499999999999999</v>
      </c>
      <c r="L1594" s="11" t="b">
        <f t="shared" si="146"/>
        <v>0</v>
      </c>
      <c r="M1594" s="11" t="b">
        <f t="shared" si="147"/>
        <v>0</v>
      </c>
      <c r="N1594" s="8">
        <v>45315</v>
      </c>
      <c r="O1594" s="8" t="s">
        <v>3873</v>
      </c>
      <c r="P1594" s="7"/>
      <c r="Q1594" s="7" t="b">
        <f t="shared" si="148"/>
        <v>1</v>
      </c>
      <c r="R1594" s="7"/>
      <c r="S1594" s="11">
        <f t="shared" si="149"/>
        <v>0</v>
      </c>
      <c r="T1594" s="9" t="s">
        <v>4018</v>
      </c>
    </row>
    <row r="1595" spans="1:20" hidden="1" x14ac:dyDescent="0.25">
      <c r="A1595" s="7">
        <v>1593</v>
      </c>
      <c r="B1595" s="7" t="str">
        <f t="shared" si="144"/>
        <v>MSR20-O0008</v>
      </c>
      <c r="C1595" s="9" t="s">
        <v>1466</v>
      </c>
      <c r="D1595" s="9" t="s">
        <v>3289</v>
      </c>
      <c r="E1595" s="9" t="s">
        <v>67</v>
      </c>
      <c r="F1595" s="7" t="s">
        <v>141</v>
      </c>
      <c r="G1595" s="46">
        <v>0.2</v>
      </c>
      <c r="H1595" s="11">
        <v>4</v>
      </c>
      <c r="I1595" s="11">
        <v>4</v>
      </c>
      <c r="J1595" s="11">
        <f>VLOOKUP(B1595,'[1]Jan''24 (3)'!$G$4:$T$2414,14,0)</f>
        <v>0.8</v>
      </c>
      <c r="K1595" s="11">
        <f t="shared" si="145"/>
        <v>-3.2</v>
      </c>
      <c r="L1595" s="11" t="b">
        <f t="shared" si="146"/>
        <v>0</v>
      </c>
      <c r="M1595" s="11" t="b">
        <f t="shared" si="147"/>
        <v>0</v>
      </c>
      <c r="N1595" s="8">
        <v>45315</v>
      </c>
      <c r="O1595" s="8" t="s">
        <v>3873</v>
      </c>
      <c r="P1595" s="7"/>
      <c r="Q1595" s="7" t="b">
        <f t="shared" si="148"/>
        <v>1</v>
      </c>
      <c r="R1595" s="7"/>
      <c r="S1595" s="11">
        <f t="shared" si="149"/>
        <v>0</v>
      </c>
      <c r="T1595" s="9"/>
    </row>
    <row r="1596" spans="1:20" hidden="1" x14ac:dyDescent="0.25">
      <c r="A1596" s="7">
        <v>1594</v>
      </c>
      <c r="B1596" s="7" t="str">
        <f t="shared" si="144"/>
        <v>MSR20-F0015</v>
      </c>
      <c r="C1596" s="9" t="s">
        <v>1467</v>
      </c>
      <c r="D1596" s="9" t="s">
        <v>3290</v>
      </c>
      <c r="E1596" s="9" t="s">
        <v>67</v>
      </c>
      <c r="F1596" s="55" t="s">
        <v>242</v>
      </c>
      <c r="G1596" s="46">
        <v>70</v>
      </c>
      <c r="H1596" s="11">
        <v>4</v>
      </c>
      <c r="I1596" s="11">
        <v>4</v>
      </c>
      <c r="J1596" s="11">
        <f>VLOOKUP(B1596,'[1]Jan''24 (3)'!$G$4:$T$2414,14,0)</f>
        <v>280</v>
      </c>
      <c r="K1596" s="11">
        <f t="shared" si="145"/>
        <v>276</v>
      </c>
      <c r="L1596" s="11" t="b">
        <f t="shared" si="146"/>
        <v>0</v>
      </c>
      <c r="M1596" s="11" t="b">
        <f t="shared" si="147"/>
        <v>0</v>
      </c>
      <c r="N1596" s="8">
        <v>45314</v>
      </c>
      <c r="O1596" s="8" t="s">
        <v>3877</v>
      </c>
      <c r="P1596" s="7"/>
      <c r="Q1596" s="7" t="b">
        <f t="shared" si="148"/>
        <v>1</v>
      </c>
      <c r="R1596" s="7">
        <v>1</v>
      </c>
      <c r="S1596" s="11">
        <f t="shared" si="149"/>
        <v>0</v>
      </c>
      <c r="T1596" s="9" t="s">
        <v>3879</v>
      </c>
    </row>
    <row r="1597" spans="1:20" hidden="1" x14ac:dyDescent="0.25">
      <c r="A1597" s="7">
        <v>1595</v>
      </c>
      <c r="B1597" s="7" t="str">
        <f t="shared" si="144"/>
        <v>MBZ25-F0003</v>
      </c>
      <c r="C1597" s="9" t="s">
        <v>1468</v>
      </c>
      <c r="D1597" s="9" t="s">
        <v>3291</v>
      </c>
      <c r="E1597" s="9" t="s">
        <v>67</v>
      </c>
      <c r="F1597" s="7" t="s">
        <v>141</v>
      </c>
      <c r="G1597" s="46">
        <v>9</v>
      </c>
      <c r="H1597" s="11">
        <v>4</v>
      </c>
      <c r="I1597" s="11">
        <v>4</v>
      </c>
      <c r="J1597" s="11">
        <f>VLOOKUP(B1597,'[1]Jan''24 (3)'!$G$4:$T$2414,14,0)</f>
        <v>36</v>
      </c>
      <c r="K1597" s="11">
        <f t="shared" si="145"/>
        <v>32</v>
      </c>
      <c r="L1597" s="11" t="b">
        <f t="shared" si="146"/>
        <v>0</v>
      </c>
      <c r="M1597" s="11" t="b">
        <f t="shared" si="147"/>
        <v>0</v>
      </c>
      <c r="N1597" s="8">
        <v>45315</v>
      </c>
      <c r="O1597" s="8" t="s">
        <v>3877</v>
      </c>
      <c r="P1597" s="7"/>
      <c r="Q1597" s="7" t="b">
        <f t="shared" si="148"/>
        <v>1</v>
      </c>
      <c r="R1597" s="7"/>
      <c r="S1597" s="11">
        <f t="shared" si="149"/>
        <v>0</v>
      </c>
      <c r="T1597" s="9"/>
    </row>
    <row r="1598" spans="1:20" hidden="1" x14ac:dyDescent="0.25">
      <c r="A1598" s="7">
        <v>1596</v>
      </c>
      <c r="B1598" s="7" t="str">
        <f t="shared" si="144"/>
        <v>MBZ25-EG0005</v>
      </c>
      <c r="C1598" s="9" t="s">
        <v>1469</v>
      </c>
      <c r="D1598" s="9" t="s">
        <v>3292</v>
      </c>
      <c r="E1598" s="9" t="s">
        <v>67</v>
      </c>
      <c r="F1598" s="7" t="s">
        <v>141</v>
      </c>
      <c r="G1598" s="46">
        <v>20</v>
      </c>
      <c r="H1598" s="11">
        <v>4</v>
      </c>
      <c r="I1598" s="11">
        <v>4</v>
      </c>
      <c r="J1598" s="11">
        <f>VLOOKUP(B1598,'[1]Jan''24 (3)'!$G$4:$T$2414,14,0)</f>
        <v>80</v>
      </c>
      <c r="K1598" s="11">
        <f t="shared" si="145"/>
        <v>76</v>
      </c>
      <c r="L1598" s="11" t="b">
        <f t="shared" si="146"/>
        <v>0</v>
      </c>
      <c r="M1598" s="11" t="b">
        <f t="shared" si="147"/>
        <v>0</v>
      </c>
      <c r="N1598" s="8">
        <v>45315</v>
      </c>
      <c r="O1598" s="8" t="s">
        <v>3877</v>
      </c>
      <c r="P1598" s="7"/>
      <c r="Q1598" s="7" t="b">
        <f t="shared" si="148"/>
        <v>1</v>
      </c>
      <c r="R1598" s="7"/>
      <c r="S1598" s="11">
        <f t="shared" si="149"/>
        <v>0</v>
      </c>
      <c r="T1598" s="9"/>
    </row>
    <row r="1599" spans="1:20" hidden="1" x14ac:dyDescent="0.25">
      <c r="A1599" s="7">
        <v>1597</v>
      </c>
      <c r="B1599" s="7" t="str">
        <f t="shared" si="144"/>
        <v>MBZ25-O0002</v>
      </c>
      <c r="C1599" s="9" t="s">
        <v>155</v>
      </c>
      <c r="D1599" s="9" t="s">
        <v>176</v>
      </c>
      <c r="E1599" s="9" t="s">
        <v>67</v>
      </c>
      <c r="F1599" s="7" t="s">
        <v>141</v>
      </c>
      <c r="G1599" s="46">
        <v>2.9</v>
      </c>
      <c r="H1599" s="11">
        <v>4</v>
      </c>
      <c r="I1599" s="11">
        <v>4</v>
      </c>
      <c r="J1599" s="11">
        <f>VLOOKUP(B1599,'[1]Jan''24 (3)'!$G$4:$T$2414,14,0)</f>
        <v>11.6</v>
      </c>
      <c r="K1599" s="11">
        <f t="shared" si="145"/>
        <v>7.6</v>
      </c>
      <c r="L1599" s="11" t="b">
        <f t="shared" si="146"/>
        <v>0</v>
      </c>
      <c r="M1599" s="11" t="b">
        <f t="shared" si="147"/>
        <v>0</v>
      </c>
      <c r="N1599" s="8">
        <v>45315</v>
      </c>
      <c r="O1599" s="8" t="s">
        <v>3877</v>
      </c>
      <c r="P1599" s="7"/>
      <c r="Q1599" s="7" t="b">
        <f t="shared" si="148"/>
        <v>1</v>
      </c>
      <c r="R1599" s="7"/>
      <c r="S1599" s="11">
        <f t="shared" si="149"/>
        <v>0</v>
      </c>
      <c r="T1599" s="9"/>
    </row>
    <row r="1600" spans="1:20" hidden="1" x14ac:dyDescent="0.25">
      <c r="A1600" s="7">
        <v>1598</v>
      </c>
      <c r="B1600" s="7" t="str">
        <f t="shared" si="144"/>
        <v>MRL20-E0002(LH)</v>
      </c>
      <c r="C1600" s="9" t="s">
        <v>279</v>
      </c>
      <c r="D1600" s="9" t="s">
        <v>296</v>
      </c>
      <c r="E1600" s="9" t="s">
        <v>67</v>
      </c>
      <c r="F1600" s="7" t="s">
        <v>141</v>
      </c>
      <c r="G1600" s="46">
        <v>1.85</v>
      </c>
      <c r="H1600" s="11">
        <v>4</v>
      </c>
      <c r="I1600" s="11">
        <f>3+1</f>
        <v>4</v>
      </c>
      <c r="J1600" s="11">
        <f>VLOOKUP(B1600,'[1]Jan''24 (3)'!$G$4:$T$2414,14,0)</f>
        <v>7.4</v>
      </c>
      <c r="K1600" s="11">
        <f t="shared" si="145"/>
        <v>3.4000000000000004</v>
      </c>
      <c r="L1600" s="11" t="b">
        <f t="shared" si="146"/>
        <v>0</v>
      </c>
      <c r="M1600" s="11" t="b">
        <f t="shared" si="147"/>
        <v>0</v>
      </c>
      <c r="N1600" s="8">
        <v>45318</v>
      </c>
      <c r="O1600" s="8" t="s">
        <v>3873</v>
      </c>
      <c r="P1600" s="7"/>
      <c r="Q1600" s="7" t="b">
        <f t="shared" si="148"/>
        <v>1</v>
      </c>
      <c r="R1600" s="7"/>
      <c r="S1600" s="11">
        <f t="shared" si="149"/>
        <v>0</v>
      </c>
      <c r="T1600" s="9"/>
    </row>
    <row r="1601" spans="1:20" hidden="1" x14ac:dyDescent="0.25">
      <c r="A1601" s="7">
        <v>1599</v>
      </c>
      <c r="B1601" s="7" t="str">
        <f t="shared" si="144"/>
        <v>MRL20-S0002</v>
      </c>
      <c r="C1601" s="9" t="s">
        <v>1470</v>
      </c>
      <c r="D1601" s="9" t="s">
        <v>3293</v>
      </c>
      <c r="E1601" s="9" t="s">
        <v>67</v>
      </c>
      <c r="F1601" s="7" t="s">
        <v>141</v>
      </c>
      <c r="G1601" s="46">
        <v>3.9</v>
      </c>
      <c r="H1601" s="11">
        <v>3</v>
      </c>
      <c r="I1601" s="11">
        <v>3</v>
      </c>
      <c r="J1601" s="11">
        <f>VLOOKUP(B1601,'[1]Jan''24 (3)'!$G$4:$T$2414,14,0)</f>
        <v>11.7</v>
      </c>
      <c r="K1601" s="11">
        <f t="shared" si="145"/>
        <v>8.6999999999999993</v>
      </c>
      <c r="L1601" s="11" t="b">
        <f t="shared" si="146"/>
        <v>0</v>
      </c>
      <c r="M1601" s="11" t="b">
        <f t="shared" si="147"/>
        <v>0</v>
      </c>
      <c r="N1601" s="8">
        <v>45313</v>
      </c>
      <c r="O1601" s="8" t="s">
        <v>3877</v>
      </c>
      <c r="P1601" s="7"/>
      <c r="Q1601" s="7" t="b">
        <f t="shared" si="148"/>
        <v>1</v>
      </c>
      <c r="R1601" s="7"/>
      <c r="S1601" s="11">
        <f t="shared" si="149"/>
        <v>0</v>
      </c>
      <c r="T1601" s="9"/>
    </row>
    <row r="1602" spans="1:20" hidden="1" x14ac:dyDescent="0.25">
      <c r="A1602" s="7">
        <v>1600</v>
      </c>
      <c r="B1602" s="7" t="str">
        <f t="shared" si="144"/>
        <v>MRL20-G0007</v>
      </c>
      <c r="C1602" s="9" t="s">
        <v>1471</v>
      </c>
      <c r="D1602" s="9" t="s">
        <v>3294</v>
      </c>
      <c r="E1602" s="9" t="s">
        <v>67</v>
      </c>
      <c r="F1602" s="7" t="s">
        <v>141</v>
      </c>
      <c r="G1602" s="46">
        <v>23</v>
      </c>
      <c r="H1602" s="11">
        <v>4</v>
      </c>
      <c r="I1602" s="11">
        <v>4</v>
      </c>
      <c r="J1602" s="11">
        <f>VLOOKUP(B1602,'[1]Jan''24 (3)'!$G$4:$T$2414,14,0)</f>
        <v>92</v>
      </c>
      <c r="K1602" s="11">
        <f t="shared" si="145"/>
        <v>88</v>
      </c>
      <c r="L1602" s="11" t="b">
        <f t="shared" si="146"/>
        <v>0</v>
      </c>
      <c r="M1602" s="11" t="b">
        <f t="shared" si="147"/>
        <v>0</v>
      </c>
      <c r="N1602" s="8">
        <v>45313</v>
      </c>
      <c r="O1602" s="8" t="s">
        <v>3873</v>
      </c>
      <c r="P1602" s="7"/>
      <c r="Q1602" s="7" t="b">
        <f t="shared" si="148"/>
        <v>1</v>
      </c>
      <c r="R1602" s="7"/>
      <c r="S1602" s="11">
        <f t="shared" si="149"/>
        <v>0</v>
      </c>
      <c r="T1602" s="9"/>
    </row>
    <row r="1603" spans="1:20" hidden="1" x14ac:dyDescent="0.25">
      <c r="A1603" s="7">
        <v>1601</v>
      </c>
      <c r="B1603" s="7" t="str">
        <f t="shared" si="144"/>
        <v>MRL20-EG0006</v>
      </c>
      <c r="C1603" s="9" t="s">
        <v>1472</v>
      </c>
      <c r="D1603" s="9" t="s">
        <v>3295</v>
      </c>
      <c r="E1603" s="9" t="s">
        <v>67</v>
      </c>
      <c r="F1603" s="7" t="s">
        <v>141</v>
      </c>
      <c r="G1603" s="46">
        <v>12.4</v>
      </c>
      <c r="H1603" s="11">
        <v>4</v>
      </c>
      <c r="I1603" s="11">
        <v>4</v>
      </c>
      <c r="J1603" s="11">
        <f>VLOOKUP(B1603,'[1]Jan''24 (3)'!$G$4:$T$2414,14,0)</f>
        <v>49.6</v>
      </c>
      <c r="K1603" s="11">
        <f t="shared" si="145"/>
        <v>45.6</v>
      </c>
      <c r="L1603" s="11" t="b">
        <f t="shared" si="146"/>
        <v>0</v>
      </c>
      <c r="M1603" s="11" t="b">
        <f t="shared" si="147"/>
        <v>0</v>
      </c>
      <c r="N1603" s="8">
        <v>45316</v>
      </c>
      <c r="O1603" s="8" t="s">
        <v>3873</v>
      </c>
      <c r="P1603" s="7"/>
      <c r="Q1603" s="7" t="b">
        <f t="shared" si="148"/>
        <v>1</v>
      </c>
      <c r="R1603" s="7"/>
      <c r="S1603" s="11">
        <f t="shared" si="149"/>
        <v>0</v>
      </c>
      <c r="T1603" s="9"/>
    </row>
    <row r="1604" spans="1:20" hidden="1" x14ac:dyDescent="0.25">
      <c r="A1604" s="7">
        <v>1602</v>
      </c>
      <c r="B1604" s="7" t="str">
        <f t="shared" ref="B1604:B1667" si="150">TRIM(C1604)</f>
        <v>MRL20-F0001</v>
      </c>
      <c r="C1604" s="9" t="s">
        <v>1473</v>
      </c>
      <c r="D1604" s="9" t="s">
        <v>3296</v>
      </c>
      <c r="E1604" s="9" t="s">
        <v>67</v>
      </c>
      <c r="F1604" s="7" t="s">
        <v>141</v>
      </c>
      <c r="G1604" s="46">
        <v>2.8</v>
      </c>
      <c r="H1604" s="11">
        <f>3-1</f>
        <v>2</v>
      </c>
      <c r="I1604" s="11">
        <v>2</v>
      </c>
      <c r="J1604" s="11">
        <f>VLOOKUP(B1604,'[1]Jan''24 (3)'!$G$4:$T$2414,14,0)</f>
        <v>5.6</v>
      </c>
      <c r="K1604" s="11">
        <f t="shared" ref="K1604:K1667" si="151">J1604-I1604</f>
        <v>3.5999999999999996</v>
      </c>
      <c r="L1604" s="11" t="b">
        <f t="shared" ref="L1604:L1667" si="152">J1604=I1604</f>
        <v>0</v>
      </c>
      <c r="M1604" s="11" t="b">
        <f t="shared" ref="M1604:M1667" si="153">I1604=L1604</f>
        <v>0</v>
      </c>
      <c r="N1604" s="8">
        <v>45313</v>
      </c>
      <c r="O1604" s="8" t="s">
        <v>3873</v>
      </c>
      <c r="P1604" s="7"/>
      <c r="Q1604" s="7" t="b">
        <f t="shared" ref="Q1604:Q1667" si="154">H1604=I1604</f>
        <v>1</v>
      </c>
      <c r="R1604" s="7"/>
      <c r="S1604" s="11">
        <f t="shared" ref="S1604:S1667" si="155">H1604-I1604</f>
        <v>0</v>
      </c>
      <c r="T1604" s="9" t="s">
        <v>4018</v>
      </c>
    </row>
    <row r="1605" spans="1:20" hidden="1" x14ac:dyDescent="0.25">
      <c r="A1605" s="7">
        <v>1603</v>
      </c>
      <c r="B1605" s="7" t="str">
        <f t="shared" si="150"/>
        <v>MRL20-EG0009</v>
      </c>
      <c r="C1605" s="9" t="s">
        <v>1474</v>
      </c>
      <c r="D1605" s="9" t="s">
        <v>3297</v>
      </c>
      <c r="E1605" s="9" t="s">
        <v>67</v>
      </c>
      <c r="F1605" s="7" t="s">
        <v>141</v>
      </c>
      <c r="G1605" s="46">
        <v>1.7</v>
      </c>
      <c r="H1605" s="11">
        <v>2</v>
      </c>
      <c r="I1605" s="53">
        <f>2+1</f>
        <v>3</v>
      </c>
      <c r="J1605" s="11">
        <f>VLOOKUP(B1605,'[1]Jan''24 (3)'!$G$4:$T$2414,14,0)</f>
        <v>5.0999999999999996</v>
      </c>
      <c r="K1605" s="11">
        <f t="shared" si="151"/>
        <v>2.0999999999999996</v>
      </c>
      <c r="L1605" s="11" t="b">
        <f t="shared" si="152"/>
        <v>0</v>
      </c>
      <c r="M1605" s="11" t="b">
        <f t="shared" si="153"/>
        <v>0</v>
      </c>
      <c r="N1605" s="8">
        <v>45322</v>
      </c>
      <c r="O1605" s="8" t="s">
        <v>3877</v>
      </c>
      <c r="P1605" s="7"/>
      <c r="Q1605" s="7" t="b">
        <f t="shared" si="154"/>
        <v>0</v>
      </c>
      <c r="R1605" s="7">
        <v>1</v>
      </c>
      <c r="S1605" s="11">
        <f t="shared" si="155"/>
        <v>-1</v>
      </c>
      <c r="T1605" s="9" t="s">
        <v>4039</v>
      </c>
    </row>
    <row r="1606" spans="1:20" hidden="1" x14ac:dyDescent="0.25">
      <c r="A1606" s="7">
        <v>1604</v>
      </c>
      <c r="B1606" s="7" t="str">
        <f t="shared" si="150"/>
        <v>6206L</v>
      </c>
      <c r="C1606" s="9" t="s">
        <v>1475</v>
      </c>
      <c r="D1606" s="9" t="s">
        <v>3298</v>
      </c>
      <c r="E1606" s="9" t="s">
        <v>67</v>
      </c>
      <c r="F1606" s="7" t="s">
        <v>141</v>
      </c>
      <c r="G1606" s="46">
        <v>1</v>
      </c>
      <c r="H1606" s="11">
        <v>4</v>
      </c>
      <c r="I1606" s="11">
        <v>4</v>
      </c>
      <c r="J1606" s="11">
        <f>VLOOKUP(B1606,'[1]Jan''24 (3)'!$G$4:$T$2414,14,0)</f>
        <v>4</v>
      </c>
      <c r="K1606" s="11">
        <f t="shared" si="151"/>
        <v>0</v>
      </c>
      <c r="L1606" s="11" t="b">
        <f t="shared" si="152"/>
        <v>1</v>
      </c>
      <c r="M1606" s="11" t="b">
        <f t="shared" si="153"/>
        <v>0</v>
      </c>
      <c r="N1606" s="8">
        <v>45313</v>
      </c>
      <c r="O1606" s="8" t="s">
        <v>3873</v>
      </c>
      <c r="P1606" s="7"/>
      <c r="Q1606" s="7" t="b">
        <f t="shared" si="154"/>
        <v>1</v>
      </c>
      <c r="R1606" s="7"/>
      <c r="S1606" s="11">
        <f t="shared" si="155"/>
        <v>0</v>
      </c>
      <c r="T1606" s="9"/>
    </row>
    <row r="1607" spans="1:20" hidden="1" x14ac:dyDescent="0.25">
      <c r="A1607" s="7">
        <v>1605</v>
      </c>
      <c r="B1607" s="7" t="str">
        <f t="shared" si="150"/>
        <v>MBZ25-EG00017L</v>
      </c>
      <c r="C1607" s="9" t="s">
        <v>1476</v>
      </c>
      <c r="D1607" s="9" t="s">
        <v>3299</v>
      </c>
      <c r="E1607" s="9" t="s">
        <v>67</v>
      </c>
      <c r="F1607" s="7" t="s">
        <v>141</v>
      </c>
      <c r="G1607" s="46">
        <v>1.9607843137254901</v>
      </c>
      <c r="H1607" s="11">
        <v>4</v>
      </c>
      <c r="I1607" s="11">
        <v>4</v>
      </c>
      <c r="J1607" s="11">
        <f>VLOOKUP(B1607,'[1]Jan''24 (3)'!$G$4:$T$2414,14,0)</f>
        <v>7.8431372549019605</v>
      </c>
      <c r="K1607" s="11">
        <f t="shared" si="151"/>
        <v>3.8431372549019605</v>
      </c>
      <c r="L1607" s="11" t="b">
        <f t="shared" si="152"/>
        <v>0</v>
      </c>
      <c r="M1607" s="11" t="b">
        <f t="shared" si="153"/>
        <v>0</v>
      </c>
      <c r="N1607" s="8">
        <v>45315</v>
      </c>
      <c r="O1607" s="8" t="s">
        <v>3877</v>
      </c>
      <c r="P1607" s="7"/>
      <c r="Q1607" s="7" t="b">
        <f t="shared" si="154"/>
        <v>1</v>
      </c>
      <c r="R1607" s="7"/>
      <c r="S1607" s="11">
        <f t="shared" si="155"/>
        <v>0</v>
      </c>
      <c r="T1607" s="9"/>
    </row>
    <row r="1608" spans="1:20" hidden="1" x14ac:dyDescent="0.25">
      <c r="A1608" s="7">
        <v>1606</v>
      </c>
      <c r="B1608" s="7" t="str">
        <f t="shared" si="150"/>
        <v>MBZ25-C0006L</v>
      </c>
      <c r="C1608" s="9" t="s">
        <v>187</v>
      </c>
      <c r="D1608" s="9" t="s">
        <v>217</v>
      </c>
      <c r="E1608" s="9" t="s">
        <v>33</v>
      </c>
      <c r="F1608" s="7" t="s">
        <v>141</v>
      </c>
      <c r="G1608" s="46">
        <v>0.6</v>
      </c>
      <c r="H1608" s="11">
        <v>2</v>
      </c>
      <c r="I1608" s="11">
        <v>2</v>
      </c>
      <c r="J1608" s="11">
        <f>VLOOKUP(B1608,'[1]Jan''24 (3)'!$G$4:$T$2414,14,0)</f>
        <v>1.2</v>
      </c>
      <c r="K1608" s="11">
        <f t="shared" si="151"/>
        <v>-0.8</v>
      </c>
      <c r="L1608" s="11" t="b">
        <f t="shared" si="152"/>
        <v>0</v>
      </c>
      <c r="M1608" s="11" t="b">
        <f t="shared" si="153"/>
        <v>0</v>
      </c>
      <c r="N1608" s="8">
        <v>45315</v>
      </c>
      <c r="O1608" s="8" t="s">
        <v>3877</v>
      </c>
      <c r="P1608" s="7"/>
      <c r="Q1608" s="7" t="b">
        <f t="shared" si="154"/>
        <v>1</v>
      </c>
      <c r="R1608" s="7"/>
      <c r="S1608" s="11">
        <f t="shared" si="155"/>
        <v>0</v>
      </c>
      <c r="T1608" s="9"/>
    </row>
    <row r="1609" spans="1:20" hidden="1" x14ac:dyDescent="0.25">
      <c r="A1609" s="7">
        <v>1607</v>
      </c>
      <c r="B1609" s="7" t="str">
        <f t="shared" si="150"/>
        <v>MSR20-T0006</v>
      </c>
      <c r="C1609" s="9" t="s">
        <v>1477</v>
      </c>
      <c r="D1609" s="9" t="s">
        <v>3300</v>
      </c>
      <c r="E1609" s="9" t="s">
        <v>33</v>
      </c>
      <c r="F1609" s="7" t="s">
        <v>141</v>
      </c>
      <c r="G1609" s="46">
        <v>0.55000000000000004</v>
      </c>
      <c r="H1609" s="11">
        <v>4</v>
      </c>
      <c r="I1609" s="11">
        <v>4</v>
      </c>
      <c r="J1609" s="11">
        <f>VLOOKUP(B1609,'[1]Jan''24 (3)'!$G$4:$T$2414,14,0)</f>
        <v>2.2000000000000002</v>
      </c>
      <c r="K1609" s="11">
        <f t="shared" si="151"/>
        <v>-1.7999999999999998</v>
      </c>
      <c r="L1609" s="11" t="b">
        <f t="shared" si="152"/>
        <v>0</v>
      </c>
      <c r="M1609" s="11" t="b">
        <f t="shared" si="153"/>
        <v>0</v>
      </c>
      <c r="N1609" s="8">
        <v>45315</v>
      </c>
      <c r="O1609" s="8" t="s">
        <v>3877</v>
      </c>
      <c r="P1609" s="7"/>
      <c r="Q1609" s="7" t="b">
        <f t="shared" si="154"/>
        <v>1</v>
      </c>
      <c r="R1609" s="7"/>
      <c r="S1609" s="11">
        <f t="shared" si="155"/>
        <v>0</v>
      </c>
      <c r="T1609" s="9"/>
    </row>
    <row r="1610" spans="1:20" hidden="1" x14ac:dyDescent="0.25">
      <c r="A1610" s="7">
        <v>1608</v>
      </c>
      <c r="B1610" s="7" t="str">
        <f t="shared" si="150"/>
        <v>MRL20-E0002L(RH)</v>
      </c>
      <c r="C1610" s="9" t="s">
        <v>1478</v>
      </c>
      <c r="D1610" s="9" t="s">
        <v>296</v>
      </c>
      <c r="E1610" s="9" t="s">
        <v>33</v>
      </c>
      <c r="F1610" s="7" t="s">
        <v>141</v>
      </c>
      <c r="G1610" s="46">
        <v>1.85</v>
      </c>
      <c r="H1610" s="11">
        <v>4</v>
      </c>
      <c r="I1610" s="11">
        <v>4</v>
      </c>
      <c r="J1610" s="11">
        <f>VLOOKUP(B1610,'[1]Jan''24 (3)'!$G$4:$T$2414,14,0)</f>
        <v>7.4</v>
      </c>
      <c r="K1610" s="11">
        <f t="shared" si="151"/>
        <v>3.4000000000000004</v>
      </c>
      <c r="L1610" s="11" t="b">
        <f t="shared" si="152"/>
        <v>0</v>
      </c>
      <c r="M1610" s="11" t="b">
        <f t="shared" si="153"/>
        <v>0</v>
      </c>
      <c r="N1610" s="8">
        <v>45320</v>
      </c>
      <c r="O1610" s="8" t="s">
        <v>3873</v>
      </c>
      <c r="P1610" s="7"/>
      <c r="Q1610" s="7" t="b">
        <f t="shared" si="154"/>
        <v>1</v>
      </c>
      <c r="R1610" s="7"/>
      <c r="S1610" s="11">
        <f t="shared" si="155"/>
        <v>0</v>
      </c>
      <c r="T1610" s="9"/>
    </row>
    <row r="1611" spans="1:20" hidden="1" x14ac:dyDescent="0.25">
      <c r="A1611" s="7">
        <v>1609</v>
      </c>
      <c r="B1611" s="7" t="str">
        <f t="shared" si="150"/>
        <v>MSP25-E0008(RH)</v>
      </c>
      <c r="C1611" s="9" t="s">
        <v>1479</v>
      </c>
      <c r="D1611" s="9" t="s">
        <v>3301</v>
      </c>
      <c r="E1611" s="9" t="s">
        <v>67</v>
      </c>
      <c r="F1611" s="7" t="s">
        <v>141</v>
      </c>
      <c r="G1611" s="46">
        <v>10.5</v>
      </c>
      <c r="H1611" s="11">
        <f>6-1</f>
        <v>5</v>
      </c>
      <c r="I1611" s="11">
        <v>5</v>
      </c>
      <c r="J1611" s="11">
        <f>VLOOKUP(B1611,'[1]Jan''24 (3)'!$G$4:$T$2414,14,0)</f>
        <v>52.5</v>
      </c>
      <c r="K1611" s="11">
        <f t="shared" si="151"/>
        <v>47.5</v>
      </c>
      <c r="L1611" s="11" t="b">
        <f t="shared" si="152"/>
        <v>0</v>
      </c>
      <c r="M1611" s="11" t="b">
        <f t="shared" si="153"/>
        <v>0</v>
      </c>
      <c r="N1611" s="8">
        <v>45315</v>
      </c>
      <c r="O1611" s="8" t="s">
        <v>3877</v>
      </c>
      <c r="P1611" s="7"/>
      <c r="Q1611" s="7" t="b">
        <f t="shared" si="154"/>
        <v>1</v>
      </c>
      <c r="R1611" s="7"/>
      <c r="S1611" s="11">
        <f t="shared" si="155"/>
        <v>0</v>
      </c>
      <c r="T1611" s="9" t="s">
        <v>4109</v>
      </c>
    </row>
    <row r="1612" spans="1:20" hidden="1" x14ac:dyDescent="0.25">
      <c r="A1612" s="7">
        <v>1610</v>
      </c>
      <c r="B1612" s="7" t="str">
        <f t="shared" si="150"/>
        <v>MSP25-E0008(LH)</v>
      </c>
      <c r="C1612" s="9" t="s">
        <v>1480</v>
      </c>
      <c r="D1612" s="9" t="s">
        <v>3301</v>
      </c>
      <c r="E1612" s="9" t="s">
        <v>67</v>
      </c>
      <c r="F1612" s="7" t="s">
        <v>141</v>
      </c>
      <c r="G1612" s="46">
        <v>10.5</v>
      </c>
      <c r="H1612" s="11">
        <f>6-1</f>
        <v>5</v>
      </c>
      <c r="I1612" s="11">
        <v>5</v>
      </c>
      <c r="J1612" s="11">
        <f>VLOOKUP(B1612,'[1]Jan''24 (3)'!$G$4:$T$2414,14,0)</f>
        <v>52.5</v>
      </c>
      <c r="K1612" s="11">
        <f t="shared" si="151"/>
        <v>47.5</v>
      </c>
      <c r="L1612" s="11" t="b">
        <f t="shared" si="152"/>
        <v>0</v>
      </c>
      <c r="M1612" s="11" t="b">
        <f t="shared" si="153"/>
        <v>0</v>
      </c>
      <c r="N1612" s="8">
        <v>45315</v>
      </c>
      <c r="O1612" s="8" t="s">
        <v>3877</v>
      </c>
      <c r="P1612" s="7"/>
      <c r="Q1612" s="7" t="b">
        <f t="shared" si="154"/>
        <v>1</v>
      </c>
      <c r="R1612" s="7"/>
      <c r="S1612" s="11">
        <f t="shared" si="155"/>
        <v>0</v>
      </c>
      <c r="T1612" s="9" t="s">
        <v>4109</v>
      </c>
    </row>
    <row r="1613" spans="1:20" hidden="1" x14ac:dyDescent="0.25">
      <c r="A1613" s="7">
        <v>1611</v>
      </c>
      <c r="B1613" s="7" t="str">
        <f t="shared" si="150"/>
        <v>MSP25-M0003</v>
      </c>
      <c r="C1613" s="9" t="s">
        <v>1481</v>
      </c>
      <c r="D1613" s="9" t="s">
        <v>3302</v>
      </c>
      <c r="E1613" s="9" t="s">
        <v>67</v>
      </c>
      <c r="F1613" s="7" t="s">
        <v>141</v>
      </c>
      <c r="G1613" s="46">
        <v>3.12</v>
      </c>
      <c r="H1613" s="11">
        <v>10</v>
      </c>
      <c r="I1613" s="11">
        <v>10</v>
      </c>
      <c r="J1613" s="11">
        <f>VLOOKUP(B1613,'[1]Jan''24 (3)'!$G$4:$T$2414,14,0)</f>
        <v>31.200000000000003</v>
      </c>
      <c r="K1613" s="11">
        <f t="shared" si="151"/>
        <v>21.200000000000003</v>
      </c>
      <c r="L1613" s="11" t="b">
        <f t="shared" si="152"/>
        <v>0</v>
      </c>
      <c r="M1613" s="11" t="b">
        <f t="shared" si="153"/>
        <v>0</v>
      </c>
      <c r="N1613" s="8">
        <v>45315</v>
      </c>
      <c r="O1613" s="8" t="s">
        <v>3877</v>
      </c>
      <c r="P1613" s="7"/>
      <c r="Q1613" s="7" t="b">
        <f t="shared" si="154"/>
        <v>1</v>
      </c>
      <c r="R1613" s="7"/>
      <c r="S1613" s="11">
        <f t="shared" si="155"/>
        <v>0</v>
      </c>
      <c r="T1613" s="9"/>
    </row>
    <row r="1614" spans="1:20" hidden="1" x14ac:dyDescent="0.25">
      <c r="A1614" s="7">
        <v>1612</v>
      </c>
      <c r="B1614" s="7" t="str">
        <f t="shared" si="150"/>
        <v>MGT100-M0001</v>
      </c>
      <c r="C1614" s="9" t="s">
        <v>1482</v>
      </c>
      <c r="D1614" s="9" t="s">
        <v>3303</v>
      </c>
      <c r="E1614" s="9" t="s">
        <v>67</v>
      </c>
      <c r="F1614" s="7" t="s">
        <v>141</v>
      </c>
      <c r="G1614" s="46">
        <v>1.5</v>
      </c>
      <c r="H1614" s="11">
        <v>10</v>
      </c>
      <c r="I1614" s="11">
        <v>10</v>
      </c>
      <c r="J1614" s="11">
        <f>VLOOKUP(B1614,'[1]Jan''24 (3)'!$G$4:$T$2414,14,0)</f>
        <v>15</v>
      </c>
      <c r="K1614" s="11">
        <f t="shared" si="151"/>
        <v>5</v>
      </c>
      <c r="L1614" s="11" t="b">
        <f t="shared" si="152"/>
        <v>0</v>
      </c>
      <c r="M1614" s="11" t="b">
        <f t="shared" si="153"/>
        <v>0</v>
      </c>
      <c r="N1614" s="8">
        <v>45315</v>
      </c>
      <c r="O1614" s="8" t="s">
        <v>3873</v>
      </c>
      <c r="P1614" s="7"/>
      <c r="Q1614" s="7" t="b">
        <f t="shared" si="154"/>
        <v>1</v>
      </c>
      <c r="R1614" s="7"/>
      <c r="S1614" s="11">
        <f t="shared" si="155"/>
        <v>0</v>
      </c>
      <c r="T1614" s="9"/>
    </row>
    <row r="1615" spans="1:20" hidden="1" x14ac:dyDescent="0.25">
      <c r="A1615" s="7">
        <v>1613</v>
      </c>
      <c r="B1615" s="7" t="str">
        <f t="shared" si="150"/>
        <v>MSR20-F0002</v>
      </c>
      <c r="C1615" s="9" t="s">
        <v>1483</v>
      </c>
      <c r="D1615" s="9" t="s">
        <v>3304</v>
      </c>
      <c r="E1615" s="9" t="s">
        <v>67</v>
      </c>
      <c r="F1615" s="7" t="s">
        <v>141</v>
      </c>
      <c r="G1615" s="46">
        <v>13.2</v>
      </c>
      <c r="H1615" s="11">
        <v>8</v>
      </c>
      <c r="I1615" s="11">
        <v>8</v>
      </c>
      <c r="J1615" s="11">
        <f>VLOOKUP(B1615,'[1]Jan''24 (3)'!$G$4:$T$2414,14,0)</f>
        <v>105.6</v>
      </c>
      <c r="K1615" s="11">
        <f t="shared" si="151"/>
        <v>97.6</v>
      </c>
      <c r="L1615" s="11" t="b">
        <f t="shared" si="152"/>
        <v>0</v>
      </c>
      <c r="M1615" s="11" t="b">
        <f t="shared" si="153"/>
        <v>0</v>
      </c>
      <c r="N1615" s="8">
        <v>45314</v>
      </c>
      <c r="O1615" s="8" t="s">
        <v>3877</v>
      </c>
      <c r="P1615" s="7"/>
      <c r="Q1615" s="7" t="b">
        <f t="shared" si="154"/>
        <v>1</v>
      </c>
      <c r="R1615" s="7"/>
      <c r="S1615" s="11">
        <f t="shared" si="155"/>
        <v>0</v>
      </c>
      <c r="T1615" s="9"/>
    </row>
    <row r="1616" spans="1:20" hidden="1" x14ac:dyDescent="0.25">
      <c r="A1616" s="7">
        <v>1614</v>
      </c>
      <c r="B1616" s="7" t="str">
        <f t="shared" si="150"/>
        <v>MSR20-G0012</v>
      </c>
      <c r="C1616" s="9" t="s">
        <v>1484</v>
      </c>
      <c r="D1616" s="9" t="s">
        <v>3305</v>
      </c>
      <c r="E1616" s="9" t="s">
        <v>67</v>
      </c>
      <c r="F1616" s="7" t="s">
        <v>141</v>
      </c>
      <c r="G1616" s="46">
        <v>1.7</v>
      </c>
      <c r="H1616" s="11">
        <v>4</v>
      </c>
      <c r="I1616" s="11">
        <v>4</v>
      </c>
      <c r="J1616" s="11">
        <f>VLOOKUP(B1616,'[1]Jan''24 (3)'!$G$4:$T$2414,14,0)</f>
        <v>6.8</v>
      </c>
      <c r="K1616" s="11">
        <f t="shared" si="151"/>
        <v>2.8</v>
      </c>
      <c r="L1616" s="11" t="b">
        <f t="shared" si="152"/>
        <v>0</v>
      </c>
      <c r="M1616" s="11" t="b">
        <f t="shared" si="153"/>
        <v>0</v>
      </c>
      <c r="N1616" s="8">
        <v>45315</v>
      </c>
      <c r="O1616" s="8" t="s">
        <v>3873</v>
      </c>
      <c r="P1616" s="7"/>
      <c r="Q1616" s="7" t="b">
        <f t="shared" si="154"/>
        <v>1</v>
      </c>
      <c r="R1616" s="7"/>
      <c r="S1616" s="11">
        <f t="shared" si="155"/>
        <v>0</v>
      </c>
      <c r="T1616" s="9"/>
    </row>
    <row r="1617" spans="1:20" hidden="1" x14ac:dyDescent="0.25">
      <c r="A1617" s="7">
        <v>1615</v>
      </c>
      <c r="B1617" s="7" t="str">
        <f t="shared" si="150"/>
        <v>MSR20-G0007</v>
      </c>
      <c r="C1617" s="9" t="s">
        <v>1485</v>
      </c>
      <c r="D1617" s="9" t="s">
        <v>3306</v>
      </c>
      <c r="E1617" s="9" t="s">
        <v>67</v>
      </c>
      <c r="F1617" s="7" t="s">
        <v>141</v>
      </c>
      <c r="G1617" s="46">
        <v>2.6</v>
      </c>
      <c r="H1617" s="11">
        <v>5</v>
      </c>
      <c r="I1617" s="11">
        <v>5</v>
      </c>
      <c r="J1617" s="11">
        <f>VLOOKUP(B1617,'[1]Jan''24 (3)'!$G$4:$T$2414,14,0)</f>
        <v>13</v>
      </c>
      <c r="K1617" s="11">
        <f t="shared" si="151"/>
        <v>8</v>
      </c>
      <c r="L1617" s="11" t="b">
        <f t="shared" si="152"/>
        <v>0</v>
      </c>
      <c r="M1617" s="11" t="b">
        <f t="shared" si="153"/>
        <v>0</v>
      </c>
      <c r="N1617" s="8">
        <v>45315</v>
      </c>
      <c r="O1617" s="8" t="s">
        <v>3873</v>
      </c>
      <c r="P1617" s="7"/>
      <c r="Q1617" s="7" t="b">
        <f t="shared" si="154"/>
        <v>1</v>
      </c>
      <c r="R1617" s="7"/>
      <c r="S1617" s="11">
        <f t="shared" si="155"/>
        <v>0</v>
      </c>
      <c r="T1617" s="9"/>
    </row>
    <row r="1618" spans="1:20" hidden="1" x14ac:dyDescent="0.25">
      <c r="A1618" s="7">
        <v>1616</v>
      </c>
      <c r="B1618" s="7" t="str">
        <f t="shared" si="150"/>
        <v>MSR20-C0001</v>
      </c>
      <c r="C1618" s="9" t="s">
        <v>3868</v>
      </c>
      <c r="D1618" s="9" t="s">
        <v>68</v>
      </c>
      <c r="E1618" s="9" t="s">
        <v>67</v>
      </c>
      <c r="F1618" s="7" t="s">
        <v>141</v>
      </c>
      <c r="G1618" s="46">
        <v>0.5</v>
      </c>
      <c r="H1618" s="11">
        <v>1</v>
      </c>
      <c r="I1618" s="11">
        <v>1</v>
      </c>
      <c r="J1618" s="11">
        <f>VLOOKUP(B1618,'[1]Jan''24 (3)'!$G$4:$T$2414,14,0)</f>
        <v>0.5</v>
      </c>
      <c r="K1618" s="11">
        <f t="shared" si="151"/>
        <v>-0.5</v>
      </c>
      <c r="L1618" s="11" t="b">
        <f t="shared" si="152"/>
        <v>0</v>
      </c>
      <c r="M1618" s="11" t="b">
        <f t="shared" si="153"/>
        <v>0</v>
      </c>
      <c r="N1618" s="8">
        <v>45318</v>
      </c>
      <c r="O1618" s="8" t="s">
        <v>3873</v>
      </c>
      <c r="P1618" s="7"/>
      <c r="Q1618" s="7" t="b">
        <f t="shared" si="154"/>
        <v>1</v>
      </c>
      <c r="R1618" s="7"/>
      <c r="S1618" s="11">
        <f t="shared" si="155"/>
        <v>0</v>
      </c>
      <c r="T1618" s="9"/>
    </row>
    <row r="1619" spans="1:20" hidden="1" x14ac:dyDescent="0.25">
      <c r="A1619" s="7">
        <v>1617</v>
      </c>
      <c r="B1619" s="7" t="str">
        <f t="shared" si="150"/>
        <v>MSR20-F0012</v>
      </c>
      <c r="C1619" s="9" t="s">
        <v>1486</v>
      </c>
      <c r="D1619" s="9" t="s">
        <v>3307</v>
      </c>
      <c r="E1619" s="9" t="s">
        <v>67</v>
      </c>
      <c r="F1619" s="7" t="s">
        <v>141</v>
      </c>
      <c r="G1619" s="46">
        <v>5.2</v>
      </c>
      <c r="H1619" s="11">
        <v>5</v>
      </c>
      <c r="I1619" s="11">
        <v>5</v>
      </c>
      <c r="J1619" s="11">
        <f>VLOOKUP(B1619,'[1]Jan''24 (3)'!$G$4:$T$2414,14,0)</f>
        <v>26</v>
      </c>
      <c r="K1619" s="11">
        <f t="shared" si="151"/>
        <v>21</v>
      </c>
      <c r="L1619" s="11" t="b">
        <f t="shared" si="152"/>
        <v>0</v>
      </c>
      <c r="M1619" s="11" t="b">
        <f t="shared" si="153"/>
        <v>0</v>
      </c>
      <c r="N1619" s="8">
        <v>45315</v>
      </c>
      <c r="O1619" s="8" t="s">
        <v>3877</v>
      </c>
      <c r="P1619" s="7"/>
      <c r="Q1619" s="7" t="b">
        <f t="shared" si="154"/>
        <v>1</v>
      </c>
      <c r="R1619" s="7"/>
      <c r="S1619" s="11">
        <f t="shared" si="155"/>
        <v>0</v>
      </c>
      <c r="T1619" s="9"/>
    </row>
    <row r="1620" spans="1:20" hidden="1" x14ac:dyDescent="0.25">
      <c r="A1620" s="7">
        <v>1618</v>
      </c>
      <c r="B1620" s="7" t="str">
        <f t="shared" si="150"/>
        <v>MSR20-EG0006</v>
      </c>
      <c r="C1620" s="9" t="s">
        <v>1487</v>
      </c>
      <c r="D1620" s="9" t="s">
        <v>2686</v>
      </c>
      <c r="E1620" s="9" t="s">
        <v>67</v>
      </c>
      <c r="F1620" s="7" t="s">
        <v>141</v>
      </c>
      <c r="G1620" s="46">
        <v>15.6</v>
      </c>
      <c r="H1620" s="11">
        <v>5</v>
      </c>
      <c r="I1620" s="11">
        <v>5</v>
      </c>
      <c r="J1620" s="11">
        <f>VLOOKUP(B1620,'[1]Jan''24 (3)'!$G$4:$T$2414,14,0)</f>
        <v>78</v>
      </c>
      <c r="K1620" s="11">
        <f t="shared" si="151"/>
        <v>73</v>
      </c>
      <c r="L1620" s="11" t="b">
        <f t="shared" si="152"/>
        <v>0</v>
      </c>
      <c r="M1620" s="11" t="b">
        <f t="shared" si="153"/>
        <v>0</v>
      </c>
      <c r="N1620" s="8">
        <v>45315</v>
      </c>
      <c r="O1620" s="8" t="s">
        <v>3877</v>
      </c>
      <c r="P1620" s="7"/>
      <c r="Q1620" s="7" t="b">
        <f t="shared" si="154"/>
        <v>1</v>
      </c>
      <c r="R1620" s="7"/>
      <c r="S1620" s="11">
        <f t="shared" si="155"/>
        <v>0</v>
      </c>
      <c r="T1620" s="9"/>
    </row>
    <row r="1621" spans="1:20" hidden="1" x14ac:dyDescent="0.25">
      <c r="A1621" s="7">
        <v>1619</v>
      </c>
      <c r="B1621" s="7" t="str">
        <f t="shared" si="150"/>
        <v>MSR20-F0010</v>
      </c>
      <c r="C1621" s="9" t="s">
        <v>1488</v>
      </c>
      <c r="D1621" s="9" t="s">
        <v>3308</v>
      </c>
      <c r="E1621" s="9" t="s">
        <v>67</v>
      </c>
      <c r="F1621" s="7" t="s">
        <v>141</v>
      </c>
      <c r="G1621" s="46">
        <v>3.5</v>
      </c>
      <c r="H1621" s="11">
        <v>5</v>
      </c>
      <c r="I1621" s="11">
        <v>5</v>
      </c>
      <c r="J1621" s="11">
        <f>VLOOKUP(B1621,'[1]Jan''24 (3)'!$G$4:$T$2414,14,0)</f>
        <v>17.5</v>
      </c>
      <c r="K1621" s="11">
        <f t="shared" si="151"/>
        <v>12.5</v>
      </c>
      <c r="L1621" s="11" t="b">
        <f t="shared" si="152"/>
        <v>0</v>
      </c>
      <c r="M1621" s="11" t="b">
        <f t="shared" si="153"/>
        <v>0</v>
      </c>
      <c r="N1621" s="8">
        <v>45315</v>
      </c>
      <c r="O1621" s="8" t="s">
        <v>3877</v>
      </c>
      <c r="P1621" s="7"/>
      <c r="Q1621" s="7" t="b">
        <f t="shared" si="154"/>
        <v>1</v>
      </c>
      <c r="R1621" s="7"/>
      <c r="S1621" s="11">
        <f t="shared" si="155"/>
        <v>0</v>
      </c>
      <c r="T1621" s="9"/>
    </row>
    <row r="1622" spans="1:20" hidden="1" x14ac:dyDescent="0.25">
      <c r="A1622" s="7">
        <v>1620</v>
      </c>
      <c r="B1622" s="7" t="str">
        <f t="shared" si="150"/>
        <v>MSR20-EG0010</v>
      </c>
      <c r="C1622" s="9" t="s">
        <v>1489</v>
      </c>
      <c r="D1622" s="9" t="s">
        <v>3309</v>
      </c>
      <c r="E1622" s="9" t="s">
        <v>67</v>
      </c>
      <c r="F1622" s="7" t="s">
        <v>141</v>
      </c>
      <c r="G1622" s="46">
        <v>6.7</v>
      </c>
      <c r="H1622" s="11">
        <v>1</v>
      </c>
      <c r="I1622" s="11">
        <v>1</v>
      </c>
      <c r="J1622" s="11">
        <f>VLOOKUP(B1622,'[1]Jan''24 (3)'!$G$4:$T$2414,14,0)</f>
        <v>6.7</v>
      </c>
      <c r="K1622" s="11">
        <f t="shared" si="151"/>
        <v>5.7</v>
      </c>
      <c r="L1622" s="11" t="b">
        <f t="shared" si="152"/>
        <v>0</v>
      </c>
      <c r="M1622" s="11" t="b">
        <f t="shared" si="153"/>
        <v>0</v>
      </c>
      <c r="N1622" s="8">
        <v>45320</v>
      </c>
      <c r="O1622" s="8" t="s">
        <v>3873</v>
      </c>
      <c r="P1622" s="7"/>
      <c r="Q1622" s="7" t="b">
        <f t="shared" si="154"/>
        <v>1</v>
      </c>
      <c r="R1622" s="7"/>
      <c r="S1622" s="11">
        <f t="shared" si="155"/>
        <v>0</v>
      </c>
      <c r="T1622" s="9"/>
    </row>
    <row r="1623" spans="1:20" hidden="1" x14ac:dyDescent="0.25">
      <c r="A1623" s="7">
        <v>1621</v>
      </c>
      <c r="B1623" s="7" t="str">
        <f t="shared" si="150"/>
        <v>MBZ25-E0012</v>
      </c>
      <c r="C1623" s="9" t="s">
        <v>1490</v>
      </c>
      <c r="D1623" s="9" t="s">
        <v>3310</v>
      </c>
      <c r="E1623" s="9" t="s">
        <v>67</v>
      </c>
      <c r="F1623" s="7" t="s">
        <v>141</v>
      </c>
      <c r="G1623" s="46">
        <v>16.5</v>
      </c>
      <c r="H1623" s="11">
        <v>5</v>
      </c>
      <c r="I1623" s="11">
        <v>5</v>
      </c>
      <c r="J1623" s="11">
        <f>VLOOKUP(B1623,'[1]Jan''24 (3)'!$G$4:$T$2414,14,0)</f>
        <v>82.5</v>
      </c>
      <c r="K1623" s="11">
        <f t="shared" si="151"/>
        <v>77.5</v>
      </c>
      <c r="L1623" s="11" t="b">
        <f t="shared" si="152"/>
        <v>0</v>
      </c>
      <c r="M1623" s="11" t="b">
        <f t="shared" si="153"/>
        <v>0</v>
      </c>
      <c r="N1623" s="8">
        <v>45315</v>
      </c>
      <c r="O1623" s="8" t="s">
        <v>3877</v>
      </c>
      <c r="P1623" s="7"/>
      <c r="Q1623" s="7" t="b">
        <f t="shared" si="154"/>
        <v>1</v>
      </c>
      <c r="R1623" s="7"/>
      <c r="S1623" s="11">
        <f t="shared" si="155"/>
        <v>0</v>
      </c>
      <c r="T1623" s="9"/>
    </row>
    <row r="1624" spans="1:20" hidden="1" x14ac:dyDescent="0.25">
      <c r="A1624" s="7">
        <v>1622</v>
      </c>
      <c r="B1624" s="7" t="str">
        <f t="shared" si="150"/>
        <v>MRL20-S0007</v>
      </c>
      <c r="C1624" s="9" t="s">
        <v>188</v>
      </c>
      <c r="D1624" s="9" t="s">
        <v>218</v>
      </c>
      <c r="E1624" s="9" t="s">
        <v>67</v>
      </c>
      <c r="F1624" s="7" t="s">
        <v>141</v>
      </c>
      <c r="G1624" s="46">
        <v>2</v>
      </c>
      <c r="H1624" s="11">
        <v>5</v>
      </c>
      <c r="I1624" s="11">
        <v>5</v>
      </c>
      <c r="J1624" s="11">
        <f>VLOOKUP(B1624,'[1]Jan''24 (3)'!$G$4:$T$2414,14,0)</f>
        <v>10</v>
      </c>
      <c r="K1624" s="11">
        <f t="shared" si="151"/>
        <v>5</v>
      </c>
      <c r="L1624" s="11" t="b">
        <f t="shared" si="152"/>
        <v>0</v>
      </c>
      <c r="M1624" s="11" t="b">
        <f t="shared" si="153"/>
        <v>0</v>
      </c>
      <c r="N1624" s="8">
        <v>45313</v>
      </c>
      <c r="O1624" s="8" t="s">
        <v>3873</v>
      </c>
      <c r="P1624" s="7"/>
      <c r="Q1624" s="7" t="b">
        <f t="shared" si="154"/>
        <v>1</v>
      </c>
      <c r="R1624" s="7"/>
      <c r="S1624" s="11">
        <f t="shared" si="155"/>
        <v>0</v>
      </c>
      <c r="T1624" s="9"/>
    </row>
    <row r="1625" spans="1:20" hidden="1" x14ac:dyDescent="0.25">
      <c r="A1625" s="7">
        <v>1623</v>
      </c>
      <c r="B1625" s="7" t="str">
        <f t="shared" si="150"/>
        <v>MRL20-E0015</v>
      </c>
      <c r="C1625" s="9" t="s">
        <v>189</v>
      </c>
      <c r="D1625" s="9" t="s">
        <v>219</v>
      </c>
      <c r="E1625" s="9" t="s">
        <v>67</v>
      </c>
      <c r="F1625" s="7" t="s">
        <v>141</v>
      </c>
      <c r="G1625" s="46">
        <v>1.6</v>
      </c>
      <c r="H1625" s="11">
        <v>4</v>
      </c>
      <c r="I1625" s="11">
        <v>4</v>
      </c>
      <c r="J1625" s="11">
        <f>VLOOKUP(B1625,'[1]Jan''24 (3)'!$G$4:$T$2414,14,0)</f>
        <v>6.4</v>
      </c>
      <c r="K1625" s="11">
        <f t="shared" si="151"/>
        <v>2.4000000000000004</v>
      </c>
      <c r="L1625" s="11" t="b">
        <f t="shared" si="152"/>
        <v>0</v>
      </c>
      <c r="M1625" s="11" t="b">
        <f t="shared" si="153"/>
        <v>0</v>
      </c>
      <c r="N1625" s="8">
        <v>45313</v>
      </c>
      <c r="O1625" s="8" t="s">
        <v>3873</v>
      </c>
      <c r="P1625" s="7"/>
      <c r="Q1625" s="7" t="b">
        <f t="shared" si="154"/>
        <v>1</v>
      </c>
      <c r="R1625" s="7"/>
      <c r="S1625" s="11">
        <f t="shared" si="155"/>
        <v>0</v>
      </c>
      <c r="T1625" s="9"/>
    </row>
    <row r="1626" spans="1:20" hidden="1" x14ac:dyDescent="0.25">
      <c r="A1626" s="7">
        <v>1624</v>
      </c>
      <c r="B1626" s="7" t="str">
        <f t="shared" si="150"/>
        <v>MRL20-G0001</v>
      </c>
      <c r="C1626" s="9" t="s">
        <v>1491</v>
      </c>
      <c r="D1626" s="9" t="s">
        <v>3311</v>
      </c>
      <c r="E1626" s="9" t="s">
        <v>67</v>
      </c>
      <c r="F1626" s="7" t="s">
        <v>141</v>
      </c>
      <c r="G1626" s="46">
        <v>8.5</v>
      </c>
      <c r="H1626" s="11">
        <v>5</v>
      </c>
      <c r="I1626" s="11">
        <v>5</v>
      </c>
      <c r="J1626" s="11">
        <f>VLOOKUP(B1626,'[1]Jan''24 (3)'!$G$4:$T$2414,14,0)</f>
        <v>42.5</v>
      </c>
      <c r="K1626" s="11">
        <f t="shared" si="151"/>
        <v>37.5</v>
      </c>
      <c r="L1626" s="11" t="b">
        <f t="shared" si="152"/>
        <v>0</v>
      </c>
      <c r="M1626" s="11" t="b">
        <f t="shared" si="153"/>
        <v>0</v>
      </c>
      <c r="N1626" s="8">
        <v>45316</v>
      </c>
      <c r="O1626" s="8" t="s">
        <v>3873</v>
      </c>
      <c r="P1626" s="7"/>
      <c r="Q1626" s="7" t="b">
        <f t="shared" si="154"/>
        <v>1</v>
      </c>
      <c r="R1626" s="7"/>
      <c r="S1626" s="11">
        <f t="shared" si="155"/>
        <v>0</v>
      </c>
      <c r="T1626" s="9"/>
    </row>
    <row r="1627" spans="1:20" hidden="1" x14ac:dyDescent="0.25">
      <c r="A1627" s="7">
        <v>1625</v>
      </c>
      <c r="B1627" s="7" t="str">
        <f t="shared" si="150"/>
        <v>MRL20-G0006</v>
      </c>
      <c r="C1627" s="9" t="s">
        <v>1492</v>
      </c>
      <c r="D1627" s="9" t="s">
        <v>3312</v>
      </c>
      <c r="E1627" s="9" t="s">
        <v>67</v>
      </c>
      <c r="F1627" s="7" t="s">
        <v>141</v>
      </c>
      <c r="G1627" s="46">
        <v>8.5</v>
      </c>
      <c r="H1627" s="11">
        <v>5</v>
      </c>
      <c r="I1627" s="11">
        <v>5</v>
      </c>
      <c r="J1627" s="11">
        <f>VLOOKUP(B1627,'[1]Jan''24 (3)'!$G$4:$T$2414,14,0)</f>
        <v>42.5</v>
      </c>
      <c r="K1627" s="11">
        <f t="shared" si="151"/>
        <v>37.5</v>
      </c>
      <c r="L1627" s="11" t="b">
        <f t="shared" si="152"/>
        <v>0</v>
      </c>
      <c r="M1627" s="11" t="b">
        <f t="shared" si="153"/>
        <v>0</v>
      </c>
      <c r="N1627" s="8">
        <v>45313</v>
      </c>
      <c r="O1627" s="8" t="s">
        <v>3877</v>
      </c>
      <c r="P1627" s="7"/>
      <c r="Q1627" s="7" t="b">
        <f t="shared" si="154"/>
        <v>1</v>
      </c>
      <c r="R1627" s="7"/>
      <c r="S1627" s="11">
        <f t="shared" si="155"/>
        <v>0</v>
      </c>
      <c r="T1627" s="9"/>
    </row>
    <row r="1628" spans="1:20" hidden="1" x14ac:dyDescent="0.25">
      <c r="A1628" s="7">
        <v>1626</v>
      </c>
      <c r="B1628" s="7" t="str">
        <f t="shared" si="150"/>
        <v>MRL20-EG0011</v>
      </c>
      <c r="C1628" s="9" t="s">
        <v>1493</v>
      </c>
      <c r="D1628" s="9" t="s">
        <v>3313</v>
      </c>
      <c r="E1628" s="9" t="s">
        <v>67</v>
      </c>
      <c r="F1628" s="7" t="s">
        <v>141</v>
      </c>
      <c r="G1628" s="46">
        <v>22.6</v>
      </c>
      <c r="H1628" s="11">
        <v>5</v>
      </c>
      <c r="I1628" s="11">
        <v>5</v>
      </c>
      <c r="J1628" s="11">
        <f>VLOOKUP(B1628,'[1]Jan''24 (3)'!$G$4:$T$2414,14,0)</f>
        <v>113</v>
      </c>
      <c r="K1628" s="11">
        <f t="shared" si="151"/>
        <v>108</v>
      </c>
      <c r="L1628" s="11" t="b">
        <f t="shared" si="152"/>
        <v>0</v>
      </c>
      <c r="M1628" s="11" t="b">
        <f t="shared" si="153"/>
        <v>0</v>
      </c>
      <c r="N1628" s="8">
        <v>45313</v>
      </c>
      <c r="O1628" s="8" t="s">
        <v>3877</v>
      </c>
      <c r="P1628" s="7"/>
      <c r="Q1628" s="7" t="b">
        <f t="shared" si="154"/>
        <v>1</v>
      </c>
      <c r="R1628" s="7"/>
      <c r="S1628" s="11">
        <f t="shared" si="155"/>
        <v>0</v>
      </c>
      <c r="T1628" s="9"/>
    </row>
    <row r="1629" spans="1:20" hidden="1" x14ac:dyDescent="0.25">
      <c r="A1629" s="7">
        <v>1627</v>
      </c>
      <c r="B1629" s="7" t="str">
        <f t="shared" si="150"/>
        <v>MRL20-G0009</v>
      </c>
      <c r="C1629" s="9" t="s">
        <v>1494</v>
      </c>
      <c r="D1629" s="9" t="s">
        <v>3314</v>
      </c>
      <c r="E1629" s="9" t="s">
        <v>67</v>
      </c>
      <c r="F1629" s="7" t="s">
        <v>141</v>
      </c>
      <c r="G1629" s="46">
        <v>1.43</v>
      </c>
      <c r="H1629" s="11">
        <v>5</v>
      </c>
      <c r="I1629" s="11">
        <v>5</v>
      </c>
      <c r="J1629" s="11">
        <f>VLOOKUP(B1629,'[1]Jan''24 (3)'!$G$4:$T$2414,14,0)</f>
        <v>7.1499999999999995</v>
      </c>
      <c r="K1629" s="11">
        <f t="shared" si="151"/>
        <v>2.1499999999999995</v>
      </c>
      <c r="L1629" s="11" t="b">
        <f t="shared" si="152"/>
        <v>0</v>
      </c>
      <c r="M1629" s="11" t="b">
        <f t="shared" si="153"/>
        <v>0</v>
      </c>
      <c r="N1629" s="8">
        <v>45313</v>
      </c>
      <c r="O1629" s="8" t="s">
        <v>3873</v>
      </c>
      <c r="P1629" s="7"/>
      <c r="Q1629" s="7" t="b">
        <f t="shared" si="154"/>
        <v>1</v>
      </c>
      <c r="R1629" s="7"/>
      <c r="S1629" s="11">
        <f t="shared" si="155"/>
        <v>0</v>
      </c>
      <c r="T1629" s="9"/>
    </row>
    <row r="1630" spans="1:20" hidden="1" x14ac:dyDescent="0.25">
      <c r="A1630" s="7">
        <v>1628</v>
      </c>
      <c r="B1630" s="7" t="str">
        <f t="shared" si="150"/>
        <v>MRL20-G0011</v>
      </c>
      <c r="C1630" s="9" t="s">
        <v>1495</v>
      </c>
      <c r="D1630" s="9" t="s">
        <v>3315</v>
      </c>
      <c r="E1630" s="9" t="s">
        <v>67</v>
      </c>
      <c r="F1630" s="7" t="s">
        <v>141</v>
      </c>
      <c r="G1630" s="46">
        <v>0.4</v>
      </c>
      <c r="H1630" s="11">
        <v>5</v>
      </c>
      <c r="I1630" s="11">
        <v>5</v>
      </c>
      <c r="J1630" s="11">
        <f>VLOOKUP(B1630,'[1]Jan''24 (3)'!$G$4:$T$2414,14,0)</f>
        <v>2</v>
      </c>
      <c r="K1630" s="11">
        <f t="shared" si="151"/>
        <v>-3</v>
      </c>
      <c r="L1630" s="11" t="b">
        <f t="shared" si="152"/>
        <v>0</v>
      </c>
      <c r="M1630" s="11" t="b">
        <f t="shared" si="153"/>
        <v>0</v>
      </c>
      <c r="N1630" s="8">
        <v>45313</v>
      </c>
      <c r="O1630" s="8" t="s">
        <v>3873</v>
      </c>
      <c r="P1630" s="7"/>
      <c r="Q1630" s="7" t="b">
        <f t="shared" si="154"/>
        <v>1</v>
      </c>
      <c r="R1630" s="7"/>
      <c r="S1630" s="11">
        <f t="shared" si="155"/>
        <v>0</v>
      </c>
      <c r="T1630" s="9"/>
    </row>
    <row r="1631" spans="1:20" hidden="1" x14ac:dyDescent="0.25">
      <c r="A1631" s="7">
        <v>1629</v>
      </c>
      <c r="B1631" s="7" t="str">
        <f t="shared" si="150"/>
        <v>MRL20-G0012</v>
      </c>
      <c r="C1631" s="9" t="s">
        <v>1496</v>
      </c>
      <c r="D1631" s="9" t="s">
        <v>3316</v>
      </c>
      <c r="E1631" s="9" t="s">
        <v>67</v>
      </c>
      <c r="F1631" s="7" t="s">
        <v>141</v>
      </c>
      <c r="G1631" s="46">
        <v>1.84</v>
      </c>
      <c r="H1631" s="11">
        <v>5</v>
      </c>
      <c r="I1631" s="11">
        <v>5</v>
      </c>
      <c r="J1631" s="11">
        <f>VLOOKUP(B1631,'[1]Jan''24 (3)'!$G$4:$T$2414,14,0)</f>
        <v>9.2000000000000011</v>
      </c>
      <c r="K1631" s="11">
        <f t="shared" si="151"/>
        <v>4.2000000000000011</v>
      </c>
      <c r="L1631" s="11" t="b">
        <f t="shared" si="152"/>
        <v>0</v>
      </c>
      <c r="M1631" s="11" t="b">
        <f t="shared" si="153"/>
        <v>0</v>
      </c>
      <c r="N1631" s="8">
        <v>45313</v>
      </c>
      <c r="O1631" s="8" t="s">
        <v>3873</v>
      </c>
      <c r="P1631" s="7"/>
      <c r="Q1631" s="7" t="b">
        <f t="shared" si="154"/>
        <v>1</v>
      </c>
      <c r="R1631" s="7"/>
      <c r="S1631" s="11">
        <f t="shared" si="155"/>
        <v>0</v>
      </c>
      <c r="T1631" s="9"/>
    </row>
    <row r="1632" spans="1:20" hidden="1" x14ac:dyDescent="0.25">
      <c r="A1632" s="7">
        <v>1630</v>
      </c>
      <c r="B1632" s="7" t="str">
        <f t="shared" si="150"/>
        <v>MRL20-EG0015</v>
      </c>
      <c r="C1632" s="9" t="s">
        <v>1497</v>
      </c>
      <c r="D1632" s="9" t="s">
        <v>3317</v>
      </c>
      <c r="E1632" s="9" t="s">
        <v>67</v>
      </c>
      <c r="F1632" s="7" t="s">
        <v>141</v>
      </c>
      <c r="G1632" s="46">
        <v>21.5</v>
      </c>
      <c r="H1632" s="11">
        <v>5</v>
      </c>
      <c r="I1632" s="11">
        <v>5</v>
      </c>
      <c r="J1632" s="11">
        <f>VLOOKUP(B1632,'[1]Jan''24 (3)'!$G$4:$T$2414,14,0)</f>
        <v>107.5</v>
      </c>
      <c r="K1632" s="11">
        <f t="shared" si="151"/>
        <v>102.5</v>
      </c>
      <c r="L1632" s="11" t="b">
        <f t="shared" si="152"/>
        <v>0</v>
      </c>
      <c r="M1632" s="11" t="b">
        <f t="shared" si="153"/>
        <v>0</v>
      </c>
      <c r="N1632" s="8">
        <v>45313</v>
      </c>
      <c r="O1632" s="8" t="s">
        <v>3873</v>
      </c>
      <c r="P1632" s="7"/>
      <c r="Q1632" s="7" t="b">
        <f t="shared" si="154"/>
        <v>1</v>
      </c>
      <c r="R1632" s="7"/>
      <c r="S1632" s="11">
        <f t="shared" si="155"/>
        <v>0</v>
      </c>
      <c r="T1632" s="9"/>
    </row>
    <row r="1633" spans="1:20" hidden="1" x14ac:dyDescent="0.25">
      <c r="A1633" s="7">
        <v>1631</v>
      </c>
      <c r="B1633" s="7" t="str">
        <f t="shared" si="150"/>
        <v>MRL20-O0003</v>
      </c>
      <c r="C1633" s="9" t="s">
        <v>1498</v>
      </c>
      <c r="D1633" s="9" t="s">
        <v>3318</v>
      </c>
      <c r="E1633" s="9" t="s">
        <v>33</v>
      </c>
      <c r="F1633" s="7" t="s">
        <v>141</v>
      </c>
      <c r="G1633" s="46">
        <v>0.17</v>
      </c>
      <c r="H1633" s="11">
        <v>5</v>
      </c>
      <c r="I1633" s="11">
        <v>5</v>
      </c>
      <c r="J1633" s="11">
        <f>VLOOKUP(B1633,'[1]Jan''24 (3)'!$G$4:$T$2414,14,0)</f>
        <v>0.85000000000000009</v>
      </c>
      <c r="K1633" s="11">
        <f t="shared" si="151"/>
        <v>-4.1500000000000004</v>
      </c>
      <c r="L1633" s="11" t="b">
        <f t="shared" si="152"/>
        <v>0</v>
      </c>
      <c r="M1633" s="11" t="b">
        <f t="shared" si="153"/>
        <v>0</v>
      </c>
      <c r="N1633" s="8">
        <v>45313</v>
      </c>
      <c r="O1633" s="8" t="s">
        <v>3873</v>
      </c>
      <c r="P1633" s="7"/>
      <c r="Q1633" s="7" t="b">
        <f t="shared" si="154"/>
        <v>1</v>
      </c>
      <c r="R1633" s="7"/>
      <c r="S1633" s="11">
        <f t="shared" si="155"/>
        <v>0</v>
      </c>
      <c r="T1633" s="9"/>
    </row>
    <row r="1634" spans="1:20" hidden="1" x14ac:dyDescent="0.25">
      <c r="A1634" s="7">
        <v>1632</v>
      </c>
      <c r="B1634" s="7" t="str">
        <f t="shared" si="150"/>
        <v>MRL20-EG0020L</v>
      </c>
      <c r="C1634" s="9" t="s">
        <v>1499</v>
      </c>
      <c r="D1634" s="9" t="s">
        <v>3319</v>
      </c>
      <c r="E1634" s="9" t="s">
        <v>33</v>
      </c>
      <c r="F1634" s="7" t="s">
        <v>141</v>
      </c>
      <c r="G1634" s="46">
        <v>2</v>
      </c>
      <c r="H1634" s="11">
        <v>5</v>
      </c>
      <c r="I1634" s="11">
        <v>5</v>
      </c>
      <c r="J1634" s="11">
        <f>VLOOKUP(B1634,'[1]Jan''24 (3)'!$G$4:$T$2414,14,0)</f>
        <v>10</v>
      </c>
      <c r="K1634" s="11">
        <f t="shared" si="151"/>
        <v>5</v>
      </c>
      <c r="L1634" s="11" t="b">
        <f t="shared" si="152"/>
        <v>0</v>
      </c>
      <c r="M1634" s="11" t="b">
        <f t="shared" si="153"/>
        <v>0</v>
      </c>
      <c r="N1634" s="8">
        <v>45313</v>
      </c>
      <c r="O1634" s="8" t="s">
        <v>3873</v>
      </c>
      <c r="P1634" s="7"/>
      <c r="Q1634" s="7" t="b">
        <f t="shared" si="154"/>
        <v>1</v>
      </c>
      <c r="R1634" s="7"/>
      <c r="S1634" s="11">
        <f t="shared" si="155"/>
        <v>0</v>
      </c>
      <c r="T1634" s="9"/>
    </row>
    <row r="1635" spans="1:20" hidden="1" x14ac:dyDescent="0.25">
      <c r="A1635" s="7">
        <v>1633</v>
      </c>
      <c r="B1635" s="7" t="str">
        <f t="shared" si="150"/>
        <v>MSR20-E0004</v>
      </c>
      <c r="C1635" s="9" t="s">
        <v>1500</v>
      </c>
      <c r="D1635" s="9" t="s">
        <v>2667</v>
      </c>
      <c r="E1635" s="9" t="s">
        <v>67</v>
      </c>
      <c r="F1635" s="7" t="s">
        <v>141</v>
      </c>
      <c r="G1635" s="46">
        <v>0.7</v>
      </c>
      <c r="H1635" s="11">
        <v>6</v>
      </c>
      <c r="I1635" s="11">
        <v>6</v>
      </c>
      <c r="J1635" s="11">
        <f>VLOOKUP(B1635,'[1]Jan''24 (3)'!$G$4:$T$2414,14,0)</f>
        <v>4.1999999999999993</v>
      </c>
      <c r="K1635" s="11">
        <f t="shared" si="151"/>
        <v>-1.8000000000000007</v>
      </c>
      <c r="L1635" s="11" t="b">
        <f t="shared" si="152"/>
        <v>0</v>
      </c>
      <c r="M1635" s="11" t="b">
        <f t="shared" si="153"/>
        <v>0</v>
      </c>
      <c r="N1635" s="8">
        <v>45316</v>
      </c>
      <c r="O1635" s="8" t="s">
        <v>3877</v>
      </c>
      <c r="P1635" s="7"/>
      <c r="Q1635" s="7" t="b">
        <f t="shared" si="154"/>
        <v>1</v>
      </c>
      <c r="R1635" s="7"/>
      <c r="S1635" s="11">
        <f t="shared" si="155"/>
        <v>0</v>
      </c>
      <c r="T1635" s="9"/>
    </row>
    <row r="1636" spans="1:20" hidden="1" x14ac:dyDescent="0.25">
      <c r="A1636" s="7">
        <v>1634</v>
      </c>
      <c r="B1636" s="7" t="str">
        <f t="shared" si="150"/>
        <v>MSR20-O0001</v>
      </c>
      <c r="C1636" s="9" t="s">
        <v>1501</v>
      </c>
      <c r="D1636" s="9" t="s">
        <v>3320</v>
      </c>
      <c r="E1636" s="9" t="s">
        <v>67</v>
      </c>
      <c r="F1636" s="7" t="s">
        <v>141</v>
      </c>
      <c r="G1636" s="46">
        <v>3.5</v>
      </c>
      <c r="H1636" s="11">
        <f>5-1</f>
        <v>4</v>
      </c>
      <c r="I1636" s="11">
        <v>4</v>
      </c>
      <c r="J1636" s="11">
        <f>VLOOKUP(B1636,'[1]Jan''24 (3)'!$G$4:$T$2414,14,0)</f>
        <v>14</v>
      </c>
      <c r="K1636" s="11">
        <f t="shared" si="151"/>
        <v>10</v>
      </c>
      <c r="L1636" s="11" t="b">
        <f t="shared" si="152"/>
        <v>0</v>
      </c>
      <c r="M1636" s="11" t="b">
        <f t="shared" si="153"/>
        <v>0</v>
      </c>
      <c r="N1636" s="8">
        <v>45318</v>
      </c>
      <c r="O1636" s="8" t="s">
        <v>3873</v>
      </c>
      <c r="P1636" s="7"/>
      <c r="Q1636" s="7" t="b">
        <f t="shared" si="154"/>
        <v>1</v>
      </c>
      <c r="R1636" s="7"/>
      <c r="S1636" s="11">
        <f t="shared" si="155"/>
        <v>0</v>
      </c>
      <c r="T1636" s="9" t="s">
        <v>4018</v>
      </c>
    </row>
    <row r="1637" spans="1:20" hidden="1" x14ac:dyDescent="0.25">
      <c r="A1637" s="7">
        <v>1635</v>
      </c>
      <c r="B1637" s="7" t="str">
        <f t="shared" si="150"/>
        <v>MSR20-E0010</v>
      </c>
      <c r="C1637" s="9" t="s">
        <v>1502</v>
      </c>
      <c r="D1637" s="9" t="s">
        <v>3321</v>
      </c>
      <c r="E1637" s="9" t="s">
        <v>67</v>
      </c>
      <c r="F1637" s="7" t="s">
        <v>141</v>
      </c>
      <c r="G1637" s="46">
        <v>7.1</v>
      </c>
      <c r="H1637" s="11">
        <v>2</v>
      </c>
      <c r="I1637" s="11">
        <f>1+1</f>
        <v>2</v>
      </c>
      <c r="J1637" s="11">
        <f>VLOOKUP(B1637,'[1]Jan''24 (3)'!$G$4:$T$2414,14,0)</f>
        <v>14.2</v>
      </c>
      <c r="K1637" s="11">
        <f t="shared" si="151"/>
        <v>12.2</v>
      </c>
      <c r="L1637" s="11" t="b">
        <f t="shared" si="152"/>
        <v>0</v>
      </c>
      <c r="M1637" s="11" t="b">
        <f t="shared" si="153"/>
        <v>0</v>
      </c>
      <c r="N1637" s="8">
        <v>45316</v>
      </c>
      <c r="O1637" s="8" t="s">
        <v>3873</v>
      </c>
      <c r="P1637" s="7"/>
      <c r="Q1637" s="7" t="b">
        <f t="shared" si="154"/>
        <v>1</v>
      </c>
      <c r="R1637" s="7"/>
      <c r="S1637" s="11">
        <f t="shared" si="155"/>
        <v>0</v>
      </c>
      <c r="T1637" s="9"/>
    </row>
    <row r="1638" spans="1:20" hidden="1" x14ac:dyDescent="0.25">
      <c r="A1638" s="7">
        <v>1636</v>
      </c>
      <c r="B1638" s="7" t="str">
        <f t="shared" si="150"/>
        <v>MSR20-F0001</v>
      </c>
      <c r="C1638" s="9" t="s">
        <v>1503</v>
      </c>
      <c r="D1638" s="9" t="s">
        <v>3322</v>
      </c>
      <c r="E1638" s="9" t="s">
        <v>67</v>
      </c>
      <c r="F1638" s="7" t="s">
        <v>141</v>
      </c>
      <c r="G1638" s="46">
        <v>3</v>
      </c>
      <c r="H1638" s="11">
        <v>5</v>
      </c>
      <c r="I1638" s="11">
        <f>4+1</f>
        <v>5</v>
      </c>
      <c r="J1638" s="11">
        <f>VLOOKUP(B1638,'[1]Jan''24 (3)'!$G$4:$T$2414,14,0)</f>
        <v>15</v>
      </c>
      <c r="K1638" s="11">
        <f t="shared" si="151"/>
        <v>10</v>
      </c>
      <c r="L1638" s="11" t="b">
        <f t="shared" si="152"/>
        <v>0</v>
      </c>
      <c r="M1638" s="11" t="b">
        <f t="shared" si="153"/>
        <v>0</v>
      </c>
      <c r="N1638" s="8">
        <v>45315</v>
      </c>
      <c r="O1638" s="8" t="s">
        <v>3877</v>
      </c>
      <c r="P1638" s="7"/>
      <c r="Q1638" s="7" t="b">
        <f t="shared" si="154"/>
        <v>1</v>
      </c>
      <c r="R1638" s="7"/>
      <c r="S1638" s="11">
        <f t="shared" si="155"/>
        <v>0</v>
      </c>
      <c r="T1638" s="9"/>
    </row>
    <row r="1639" spans="1:20" hidden="1" x14ac:dyDescent="0.25">
      <c r="A1639" s="7">
        <v>1637</v>
      </c>
      <c r="B1639" s="7" t="str">
        <f t="shared" si="150"/>
        <v>MSR20-G0001</v>
      </c>
      <c r="C1639" s="9" t="s">
        <v>1504</v>
      </c>
      <c r="D1639" s="9" t="s">
        <v>3323</v>
      </c>
      <c r="E1639" s="9" t="s">
        <v>67</v>
      </c>
      <c r="F1639" s="7" t="s">
        <v>141</v>
      </c>
      <c r="G1639" s="46">
        <v>7.5</v>
      </c>
      <c r="H1639" s="11">
        <v>5</v>
      </c>
      <c r="I1639" s="11">
        <v>5</v>
      </c>
      <c r="J1639" s="11">
        <f>VLOOKUP(B1639,'[1]Jan''24 (3)'!$G$4:$T$2414,14,0)</f>
        <v>37.5</v>
      </c>
      <c r="K1639" s="11">
        <f t="shared" si="151"/>
        <v>32.5</v>
      </c>
      <c r="L1639" s="11" t="b">
        <f t="shared" si="152"/>
        <v>0</v>
      </c>
      <c r="M1639" s="11" t="b">
        <f t="shared" si="153"/>
        <v>0</v>
      </c>
      <c r="N1639" s="8">
        <v>45315</v>
      </c>
      <c r="O1639" s="8" t="s">
        <v>3877</v>
      </c>
      <c r="P1639" s="7"/>
      <c r="Q1639" s="7" t="b">
        <f t="shared" si="154"/>
        <v>1</v>
      </c>
      <c r="R1639" s="7"/>
      <c r="S1639" s="11">
        <f t="shared" si="155"/>
        <v>0</v>
      </c>
      <c r="T1639" s="9"/>
    </row>
    <row r="1640" spans="1:20" hidden="1" x14ac:dyDescent="0.25">
      <c r="A1640" s="7">
        <v>1638</v>
      </c>
      <c r="B1640" s="7" t="str">
        <f t="shared" si="150"/>
        <v>MSR20-E0008</v>
      </c>
      <c r="C1640" s="9" t="s">
        <v>1505</v>
      </c>
      <c r="D1640" s="9" t="s">
        <v>3324</v>
      </c>
      <c r="E1640" s="9" t="s">
        <v>67</v>
      </c>
      <c r="F1640" s="7" t="s">
        <v>141</v>
      </c>
      <c r="G1640" s="46">
        <v>0.7</v>
      </c>
      <c r="H1640" s="11">
        <v>3</v>
      </c>
      <c r="I1640" s="11">
        <v>3</v>
      </c>
      <c r="J1640" s="11">
        <f>VLOOKUP(B1640,'[1]Jan''24 (3)'!$G$4:$T$2414,14,0)</f>
        <v>2.0999999999999996</v>
      </c>
      <c r="K1640" s="11">
        <f t="shared" si="151"/>
        <v>-0.90000000000000036</v>
      </c>
      <c r="L1640" s="11" t="b">
        <f t="shared" si="152"/>
        <v>0</v>
      </c>
      <c r="M1640" s="11" t="b">
        <f t="shared" si="153"/>
        <v>0</v>
      </c>
      <c r="N1640" s="8">
        <v>45315</v>
      </c>
      <c r="O1640" s="8" t="s">
        <v>3873</v>
      </c>
      <c r="P1640" s="7"/>
      <c r="Q1640" s="7" t="b">
        <f t="shared" si="154"/>
        <v>1</v>
      </c>
      <c r="R1640" s="7"/>
      <c r="S1640" s="11">
        <f t="shared" si="155"/>
        <v>0</v>
      </c>
      <c r="T1640" s="9"/>
    </row>
    <row r="1641" spans="1:20" hidden="1" x14ac:dyDescent="0.25">
      <c r="A1641" s="7">
        <v>1639</v>
      </c>
      <c r="B1641" s="7" t="str">
        <f t="shared" si="150"/>
        <v>MBZ25-M0004</v>
      </c>
      <c r="C1641" s="9" t="s">
        <v>1506</v>
      </c>
      <c r="D1641" s="9" t="s">
        <v>3325</v>
      </c>
      <c r="E1641" s="9" t="s">
        <v>67</v>
      </c>
      <c r="F1641" s="7" t="s">
        <v>141</v>
      </c>
      <c r="G1641" s="46">
        <v>3.2</v>
      </c>
      <c r="H1641" s="11">
        <f>8-1</f>
        <v>7</v>
      </c>
      <c r="I1641" s="11">
        <v>7</v>
      </c>
      <c r="J1641" s="11">
        <f>VLOOKUP(B1641,'[1]Jan''24 (3)'!$G$4:$T$2414,14,0)</f>
        <v>22.400000000000002</v>
      </c>
      <c r="K1641" s="11">
        <f t="shared" si="151"/>
        <v>15.400000000000002</v>
      </c>
      <c r="L1641" s="11" t="b">
        <f t="shared" si="152"/>
        <v>0</v>
      </c>
      <c r="M1641" s="11" t="b">
        <f t="shared" si="153"/>
        <v>0</v>
      </c>
      <c r="N1641" s="8">
        <v>45315</v>
      </c>
      <c r="O1641" s="8" t="s">
        <v>3877</v>
      </c>
      <c r="P1641" s="7"/>
      <c r="Q1641" s="7" t="b">
        <f t="shared" si="154"/>
        <v>1</v>
      </c>
      <c r="R1641" s="7"/>
      <c r="S1641" s="11">
        <f t="shared" si="155"/>
        <v>0</v>
      </c>
      <c r="T1641" s="9" t="s">
        <v>3975</v>
      </c>
    </row>
    <row r="1642" spans="1:20" hidden="1" x14ac:dyDescent="0.25">
      <c r="A1642" s="7">
        <v>1640</v>
      </c>
      <c r="B1642" s="7" t="str">
        <f t="shared" si="150"/>
        <v>MRL20-S0005</v>
      </c>
      <c r="C1642" s="9" t="s">
        <v>190</v>
      </c>
      <c r="D1642" s="9" t="s">
        <v>220</v>
      </c>
      <c r="E1642" s="9" t="s">
        <v>67</v>
      </c>
      <c r="F1642" s="7" t="s">
        <v>141</v>
      </c>
      <c r="G1642" s="46">
        <v>11</v>
      </c>
      <c r="H1642" s="11">
        <f>6-2</f>
        <v>4</v>
      </c>
      <c r="I1642" s="11">
        <v>4</v>
      </c>
      <c r="J1642" s="11">
        <f>VLOOKUP(B1642,'[1]Jan''24 (3)'!$G$4:$T$2414,14,0)</f>
        <v>44</v>
      </c>
      <c r="K1642" s="11">
        <f t="shared" si="151"/>
        <v>40</v>
      </c>
      <c r="L1642" s="11" t="b">
        <f t="shared" si="152"/>
        <v>0</v>
      </c>
      <c r="M1642" s="11" t="b">
        <f t="shared" si="153"/>
        <v>0</v>
      </c>
      <c r="N1642" s="8">
        <v>45313</v>
      </c>
      <c r="O1642" s="8" t="s">
        <v>3873</v>
      </c>
      <c r="P1642" s="7"/>
      <c r="Q1642" s="7" t="b">
        <f t="shared" si="154"/>
        <v>1</v>
      </c>
      <c r="R1642" s="7"/>
      <c r="S1642" s="11">
        <f t="shared" si="155"/>
        <v>0</v>
      </c>
      <c r="T1642" s="9" t="s">
        <v>4020</v>
      </c>
    </row>
    <row r="1643" spans="1:20" hidden="1" x14ac:dyDescent="0.25">
      <c r="A1643" s="7">
        <v>1641</v>
      </c>
      <c r="B1643" s="7" t="str">
        <f t="shared" si="150"/>
        <v>MRL20-EG0001L</v>
      </c>
      <c r="C1643" s="9" t="s">
        <v>111</v>
      </c>
      <c r="D1643" s="9" t="s">
        <v>136</v>
      </c>
      <c r="E1643" s="9" t="s">
        <v>67</v>
      </c>
      <c r="F1643" s="7" t="s">
        <v>141</v>
      </c>
      <c r="G1643" s="46">
        <v>8</v>
      </c>
      <c r="H1643" s="11">
        <v>5</v>
      </c>
      <c r="I1643" s="11">
        <v>5</v>
      </c>
      <c r="J1643" s="11">
        <f>VLOOKUP(B1643,'[1]Jan''24 (3)'!$G$4:$T$2414,14,0)</f>
        <v>40</v>
      </c>
      <c r="K1643" s="11">
        <f t="shared" si="151"/>
        <v>35</v>
      </c>
      <c r="L1643" s="11" t="b">
        <f t="shared" si="152"/>
        <v>0</v>
      </c>
      <c r="M1643" s="11" t="b">
        <f t="shared" si="153"/>
        <v>0</v>
      </c>
      <c r="N1643" s="8">
        <v>45313</v>
      </c>
      <c r="O1643" s="8" t="s">
        <v>3873</v>
      </c>
      <c r="P1643" s="7"/>
      <c r="Q1643" s="7" t="b">
        <f t="shared" si="154"/>
        <v>1</v>
      </c>
      <c r="R1643" s="7"/>
      <c r="S1643" s="11">
        <f t="shared" si="155"/>
        <v>0</v>
      </c>
      <c r="T1643" s="9"/>
    </row>
    <row r="1644" spans="1:20" hidden="1" x14ac:dyDescent="0.25">
      <c r="A1644" s="7">
        <v>1642</v>
      </c>
      <c r="B1644" s="7" t="str">
        <f t="shared" si="150"/>
        <v>MRL20-E0013</v>
      </c>
      <c r="C1644" s="9" t="s">
        <v>1507</v>
      </c>
      <c r="D1644" s="9" t="s">
        <v>3326</v>
      </c>
      <c r="E1644" s="9" t="s">
        <v>67</v>
      </c>
      <c r="F1644" s="7" t="s">
        <v>141</v>
      </c>
      <c r="G1644" s="46">
        <v>3.4</v>
      </c>
      <c r="H1644" s="11">
        <v>6</v>
      </c>
      <c r="I1644" s="53">
        <v>7</v>
      </c>
      <c r="J1644" s="11">
        <f>VLOOKUP(B1644,'[1]Jan''24 (3)'!$G$4:$T$2414,14,0)</f>
        <v>23.8</v>
      </c>
      <c r="K1644" s="11">
        <f t="shared" si="151"/>
        <v>16.8</v>
      </c>
      <c r="L1644" s="11" t="b">
        <f t="shared" si="152"/>
        <v>0</v>
      </c>
      <c r="M1644" s="11" t="b">
        <f t="shared" si="153"/>
        <v>0</v>
      </c>
      <c r="N1644" s="8">
        <v>45313</v>
      </c>
      <c r="O1644" s="8" t="s">
        <v>3873</v>
      </c>
      <c r="P1644" s="7"/>
      <c r="Q1644" s="7" t="b">
        <f t="shared" si="154"/>
        <v>0</v>
      </c>
      <c r="R1644" s="7"/>
      <c r="S1644" s="11">
        <f t="shared" si="155"/>
        <v>-1</v>
      </c>
      <c r="T1644" s="9"/>
    </row>
    <row r="1645" spans="1:20" hidden="1" x14ac:dyDescent="0.25">
      <c r="A1645" s="7">
        <v>1643</v>
      </c>
      <c r="B1645" s="7" t="str">
        <f t="shared" si="150"/>
        <v>MSR20-S0002</v>
      </c>
      <c r="C1645" s="9" t="s">
        <v>1508</v>
      </c>
      <c r="D1645" s="9" t="s">
        <v>3327</v>
      </c>
      <c r="E1645" s="9" t="s">
        <v>67</v>
      </c>
      <c r="F1645" s="7" t="s">
        <v>141</v>
      </c>
      <c r="G1645" s="46">
        <v>52.5</v>
      </c>
      <c r="H1645" s="11">
        <v>6</v>
      </c>
      <c r="I1645" s="11">
        <v>6</v>
      </c>
      <c r="J1645" s="11">
        <f>VLOOKUP(B1645,'[1]Jan''24 (3)'!$G$4:$T$2414,14,0)</f>
        <v>315</v>
      </c>
      <c r="K1645" s="11">
        <f t="shared" si="151"/>
        <v>309</v>
      </c>
      <c r="L1645" s="11" t="b">
        <f t="shared" si="152"/>
        <v>0</v>
      </c>
      <c r="M1645" s="11" t="b">
        <f t="shared" si="153"/>
        <v>0</v>
      </c>
      <c r="N1645" s="8">
        <v>45314</v>
      </c>
      <c r="O1645" s="8" t="s">
        <v>3877</v>
      </c>
      <c r="P1645" s="7"/>
      <c r="Q1645" s="7" t="b">
        <f t="shared" si="154"/>
        <v>1</v>
      </c>
      <c r="R1645" s="7"/>
      <c r="S1645" s="11">
        <f t="shared" si="155"/>
        <v>0</v>
      </c>
      <c r="T1645" s="9"/>
    </row>
    <row r="1646" spans="1:20" hidden="1" x14ac:dyDescent="0.25">
      <c r="A1646" s="7">
        <v>1644</v>
      </c>
      <c r="B1646" s="7" t="str">
        <f t="shared" si="150"/>
        <v>MSR20-E00010(LH)</v>
      </c>
      <c r="C1646" s="9" t="s">
        <v>1509</v>
      </c>
      <c r="D1646" s="9" t="s">
        <v>3328</v>
      </c>
      <c r="E1646" s="9" t="s">
        <v>67</v>
      </c>
      <c r="F1646" s="7" t="s">
        <v>141</v>
      </c>
      <c r="G1646" s="46">
        <v>3.55</v>
      </c>
      <c r="H1646" s="11">
        <v>5</v>
      </c>
      <c r="I1646" s="11">
        <f>2+3</f>
        <v>5</v>
      </c>
      <c r="J1646" s="11">
        <f>VLOOKUP(B1646,'[1]Jan''24 (3)'!$G$4:$T$2414,14,0)</f>
        <v>17.75</v>
      </c>
      <c r="K1646" s="11">
        <f t="shared" si="151"/>
        <v>12.75</v>
      </c>
      <c r="L1646" s="11" t="b">
        <f t="shared" si="152"/>
        <v>0</v>
      </c>
      <c r="M1646" s="11" t="b">
        <f t="shared" si="153"/>
        <v>0</v>
      </c>
      <c r="N1646" s="8">
        <v>45322</v>
      </c>
      <c r="O1646" s="8" t="s">
        <v>3877</v>
      </c>
      <c r="P1646" s="7"/>
      <c r="Q1646" s="7" t="b">
        <f t="shared" si="154"/>
        <v>1</v>
      </c>
      <c r="R1646" s="7"/>
      <c r="S1646" s="11">
        <f t="shared" si="155"/>
        <v>0</v>
      </c>
      <c r="T1646" s="9" t="s">
        <v>4026</v>
      </c>
    </row>
    <row r="1647" spans="1:20" hidden="1" x14ac:dyDescent="0.25">
      <c r="A1647" s="7">
        <v>1645</v>
      </c>
      <c r="B1647" s="7" t="str">
        <f t="shared" si="150"/>
        <v>MSR20-E00011</v>
      </c>
      <c r="C1647" s="9" t="s">
        <v>1510</v>
      </c>
      <c r="D1647" s="9" t="s">
        <v>3329</v>
      </c>
      <c r="E1647" s="9" t="s">
        <v>67</v>
      </c>
      <c r="F1647" s="7" t="s">
        <v>141</v>
      </c>
      <c r="G1647" s="46">
        <v>10.199999999999999</v>
      </c>
      <c r="H1647" s="11">
        <v>5</v>
      </c>
      <c r="I1647" s="11">
        <v>5</v>
      </c>
      <c r="J1647" s="11">
        <f>VLOOKUP(B1647,'[1]Jan''24 (3)'!$G$4:$T$2414,14,0)</f>
        <v>51</v>
      </c>
      <c r="K1647" s="11">
        <f t="shared" si="151"/>
        <v>46</v>
      </c>
      <c r="L1647" s="11" t="b">
        <f t="shared" si="152"/>
        <v>0</v>
      </c>
      <c r="M1647" s="11" t="b">
        <f t="shared" si="153"/>
        <v>0</v>
      </c>
      <c r="N1647" s="8">
        <v>45314</v>
      </c>
      <c r="O1647" s="8" t="s">
        <v>3877</v>
      </c>
      <c r="P1647" s="7"/>
      <c r="Q1647" s="7" t="b">
        <f t="shared" si="154"/>
        <v>1</v>
      </c>
      <c r="R1647" s="7"/>
      <c r="S1647" s="11">
        <f t="shared" si="155"/>
        <v>0</v>
      </c>
      <c r="T1647" s="9"/>
    </row>
    <row r="1648" spans="1:20" hidden="1" x14ac:dyDescent="0.25">
      <c r="A1648" s="7">
        <v>1646</v>
      </c>
      <c r="B1648" s="7" t="str">
        <f t="shared" si="150"/>
        <v>MSR20-C0002</v>
      </c>
      <c r="C1648" s="9" t="s">
        <v>1511</v>
      </c>
      <c r="D1648" s="9" t="s">
        <v>239</v>
      </c>
      <c r="E1648" s="9" t="s">
        <v>67</v>
      </c>
      <c r="F1648" s="7" t="s">
        <v>141</v>
      </c>
      <c r="G1648" s="46">
        <v>0.5</v>
      </c>
      <c r="H1648" s="11">
        <v>4</v>
      </c>
      <c r="I1648" s="53">
        <v>5</v>
      </c>
      <c r="J1648" s="11">
        <f>VLOOKUP(B1648,'[1]Jan''24 (3)'!$G$4:$T$2414,14,0)</f>
        <v>2.5</v>
      </c>
      <c r="K1648" s="11">
        <f t="shared" si="151"/>
        <v>-2.5</v>
      </c>
      <c r="L1648" s="11" t="b">
        <f t="shared" si="152"/>
        <v>0</v>
      </c>
      <c r="M1648" s="11" t="b">
        <f t="shared" si="153"/>
        <v>0</v>
      </c>
      <c r="N1648" s="8">
        <v>45315</v>
      </c>
      <c r="O1648" s="8" t="s">
        <v>3873</v>
      </c>
      <c r="P1648" s="7"/>
      <c r="Q1648" s="7" t="b">
        <f t="shared" si="154"/>
        <v>0</v>
      </c>
      <c r="R1648" s="7"/>
      <c r="S1648" s="11">
        <f t="shared" si="155"/>
        <v>-1</v>
      </c>
      <c r="T1648" s="9"/>
    </row>
    <row r="1649" spans="1:20" hidden="1" x14ac:dyDescent="0.25">
      <c r="A1649" s="7">
        <v>1647</v>
      </c>
      <c r="B1649" s="7" t="str">
        <f t="shared" si="150"/>
        <v>MBZ25-F0008</v>
      </c>
      <c r="C1649" s="9" t="s">
        <v>1512</v>
      </c>
      <c r="D1649" s="9" t="s">
        <v>3330</v>
      </c>
      <c r="E1649" s="9" t="s">
        <v>67</v>
      </c>
      <c r="F1649" s="7" t="s">
        <v>141</v>
      </c>
      <c r="G1649" s="46">
        <v>26</v>
      </c>
      <c r="H1649" s="11">
        <v>7</v>
      </c>
      <c r="I1649" s="11">
        <v>7</v>
      </c>
      <c r="J1649" s="11">
        <f>VLOOKUP(B1649,'[1]Jan''24 (3)'!$G$4:$T$2414,14,0)</f>
        <v>182</v>
      </c>
      <c r="K1649" s="11">
        <f t="shared" si="151"/>
        <v>175</v>
      </c>
      <c r="L1649" s="11" t="b">
        <f t="shared" si="152"/>
        <v>0</v>
      </c>
      <c r="M1649" s="11" t="b">
        <f t="shared" si="153"/>
        <v>0</v>
      </c>
      <c r="N1649" s="8">
        <v>45315</v>
      </c>
      <c r="O1649" s="8" t="s">
        <v>3877</v>
      </c>
      <c r="P1649" s="7"/>
      <c r="Q1649" s="7" t="b">
        <f t="shared" si="154"/>
        <v>1</v>
      </c>
      <c r="R1649" s="7"/>
      <c r="S1649" s="11">
        <f t="shared" si="155"/>
        <v>0</v>
      </c>
      <c r="T1649" s="9"/>
    </row>
    <row r="1650" spans="1:20" hidden="1" x14ac:dyDescent="0.25">
      <c r="A1650" s="7">
        <v>1648</v>
      </c>
      <c r="B1650" s="7" t="str">
        <f t="shared" si="150"/>
        <v>MRL20-S0006</v>
      </c>
      <c r="C1650" s="9" t="s">
        <v>191</v>
      </c>
      <c r="D1650" s="9" t="s">
        <v>221</v>
      </c>
      <c r="E1650" s="9" t="s">
        <v>67</v>
      </c>
      <c r="F1650" s="7" t="s">
        <v>141</v>
      </c>
      <c r="G1650" s="46">
        <v>1.5</v>
      </c>
      <c r="H1650" s="11">
        <v>7</v>
      </c>
      <c r="I1650" s="11">
        <v>7</v>
      </c>
      <c r="J1650" s="11">
        <f>VLOOKUP(B1650,'[1]Jan''24 (3)'!$G$4:$T$2414,14,0)</f>
        <v>10.5</v>
      </c>
      <c r="K1650" s="11">
        <f t="shared" si="151"/>
        <v>3.5</v>
      </c>
      <c r="L1650" s="11" t="b">
        <f t="shared" si="152"/>
        <v>0</v>
      </c>
      <c r="M1650" s="11" t="b">
        <f t="shared" si="153"/>
        <v>0</v>
      </c>
      <c r="N1650" s="8">
        <v>45313</v>
      </c>
      <c r="O1650" s="8" t="s">
        <v>3873</v>
      </c>
      <c r="P1650" s="7"/>
      <c r="Q1650" s="7" t="b">
        <f t="shared" si="154"/>
        <v>1</v>
      </c>
      <c r="R1650" s="7"/>
      <c r="S1650" s="11">
        <f t="shared" si="155"/>
        <v>0</v>
      </c>
      <c r="T1650" s="9"/>
    </row>
    <row r="1651" spans="1:20" hidden="1" x14ac:dyDescent="0.25">
      <c r="A1651" s="7">
        <v>1649</v>
      </c>
      <c r="B1651" s="7" t="str">
        <f t="shared" si="150"/>
        <v>MSR20-E0003</v>
      </c>
      <c r="C1651" s="9" t="s">
        <v>1513</v>
      </c>
      <c r="D1651" s="9" t="s">
        <v>295</v>
      </c>
      <c r="E1651" s="9" t="s">
        <v>67</v>
      </c>
      <c r="F1651" s="7" t="s">
        <v>141</v>
      </c>
      <c r="G1651" s="46">
        <v>1.1000000000000001</v>
      </c>
      <c r="H1651" s="11">
        <v>5</v>
      </c>
      <c r="I1651" s="53">
        <v>6</v>
      </c>
      <c r="J1651" s="11">
        <f>VLOOKUP(B1651,'[1]Jan''24 (3)'!$G$4:$T$2414,14,0)</f>
        <v>6.6000000000000005</v>
      </c>
      <c r="K1651" s="11">
        <f t="shared" si="151"/>
        <v>0.60000000000000053</v>
      </c>
      <c r="L1651" s="11" t="b">
        <f t="shared" si="152"/>
        <v>0</v>
      </c>
      <c r="M1651" s="11" t="b">
        <f t="shared" si="153"/>
        <v>0</v>
      </c>
      <c r="N1651" s="8">
        <v>45315</v>
      </c>
      <c r="O1651" s="8" t="s">
        <v>3873</v>
      </c>
      <c r="P1651" s="7"/>
      <c r="Q1651" s="7" t="b">
        <f t="shared" si="154"/>
        <v>0</v>
      </c>
      <c r="R1651" s="7"/>
      <c r="S1651" s="11">
        <f t="shared" si="155"/>
        <v>-1</v>
      </c>
      <c r="T1651" s="9"/>
    </row>
    <row r="1652" spans="1:20" s="139" customFormat="1" hidden="1" x14ac:dyDescent="0.25">
      <c r="A1652" s="134">
        <v>1650</v>
      </c>
      <c r="B1652" s="7" t="str">
        <f t="shared" si="150"/>
        <v>MSR20-M0002</v>
      </c>
      <c r="C1652" s="135" t="s">
        <v>1514</v>
      </c>
      <c r="D1652" s="135" t="s">
        <v>3331</v>
      </c>
      <c r="E1652" s="135" t="s">
        <v>67</v>
      </c>
      <c r="F1652" s="134" t="s">
        <v>141</v>
      </c>
      <c r="G1652" s="136">
        <v>1.8</v>
      </c>
      <c r="H1652" s="137">
        <v>8</v>
      </c>
      <c r="I1652" s="137">
        <f>7+1+8</f>
        <v>16</v>
      </c>
      <c r="J1652" s="11">
        <f>VLOOKUP(B1652,'[1]Jan''24 (3)'!$G$4:$T$2414,14,0)</f>
        <v>28.8</v>
      </c>
      <c r="K1652" s="11">
        <f t="shared" si="151"/>
        <v>12.8</v>
      </c>
      <c r="L1652" s="11" t="b">
        <f t="shared" si="152"/>
        <v>0</v>
      </c>
      <c r="M1652" s="137" t="b">
        <f t="shared" si="153"/>
        <v>0</v>
      </c>
      <c r="N1652" s="138">
        <v>45322</v>
      </c>
      <c r="O1652" s="138" t="s">
        <v>3877</v>
      </c>
      <c r="P1652" s="134"/>
      <c r="Q1652" s="134" t="b">
        <f t="shared" si="154"/>
        <v>0</v>
      </c>
      <c r="R1652" s="134">
        <v>8</v>
      </c>
      <c r="S1652" s="137">
        <f t="shared" si="155"/>
        <v>-8</v>
      </c>
      <c r="T1652" s="135" t="s">
        <v>4040</v>
      </c>
    </row>
    <row r="1653" spans="1:20" hidden="1" x14ac:dyDescent="0.25">
      <c r="A1653" s="7">
        <v>1651</v>
      </c>
      <c r="B1653" s="7" t="str">
        <f t="shared" si="150"/>
        <v>MSR20-T0003</v>
      </c>
      <c r="C1653" s="9" t="s">
        <v>1515</v>
      </c>
      <c r="D1653" s="9" t="s">
        <v>3332</v>
      </c>
      <c r="E1653" s="9" t="s">
        <v>67</v>
      </c>
      <c r="F1653" s="7" t="s">
        <v>141</v>
      </c>
      <c r="G1653" s="46">
        <v>0.55000000000000004</v>
      </c>
      <c r="H1653" s="11">
        <v>5</v>
      </c>
      <c r="I1653" s="11">
        <f>1+4</f>
        <v>5</v>
      </c>
      <c r="J1653" s="11">
        <f>VLOOKUP(B1653,'[1]Jan''24 (3)'!$G$4:$T$2414,14,0)</f>
        <v>2.75</v>
      </c>
      <c r="K1653" s="11">
        <f t="shared" si="151"/>
        <v>-2.25</v>
      </c>
      <c r="L1653" s="11" t="b">
        <f t="shared" si="152"/>
        <v>0</v>
      </c>
      <c r="M1653" s="11" t="b">
        <f t="shared" si="153"/>
        <v>0</v>
      </c>
      <c r="N1653" s="8">
        <v>45315</v>
      </c>
      <c r="O1653" s="8" t="s">
        <v>3877</v>
      </c>
      <c r="P1653" s="7"/>
      <c r="Q1653" s="7" t="b">
        <f t="shared" si="154"/>
        <v>1</v>
      </c>
      <c r="R1653" s="7"/>
      <c r="S1653" s="11">
        <f t="shared" si="155"/>
        <v>0</v>
      </c>
      <c r="T1653" s="9"/>
    </row>
    <row r="1654" spans="1:20" hidden="1" x14ac:dyDescent="0.25">
      <c r="A1654" s="7">
        <v>1652</v>
      </c>
      <c r="B1654" s="7" t="str">
        <f t="shared" si="150"/>
        <v>MSR20-S0003</v>
      </c>
      <c r="C1654" s="9" t="s">
        <v>1516</v>
      </c>
      <c r="D1654" s="9" t="s">
        <v>3333</v>
      </c>
      <c r="E1654" s="9" t="s">
        <v>67</v>
      </c>
      <c r="F1654" s="7" t="s">
        <v>141</v>
      </c>
      <c r="G1654" s="46">
        <v>0.3</v>
      </c>
      <c r="H1654" s="11">
        <v>8</v>
      </c>
      <c r="I1654" s="11">
        <v>8</v>
      </c>
      <c r="J1654" s="11">
        <f>VLOOKUP(B1654,'[1]Jan''24 (3)'!$G$4:$T$2414,14,0)</f>
        <v>2.4</v>
      </c>
      <c r="K1654" s="11">
        <f t="shared" si="151"/>
        <v>-5.6</v>
      </c>
      <c r="L1654" s="11" t="b">
        <f t="shared" si="152"/>
        <v>0</v>
      </c>
      <c r="M1654" s="11" t="b">
        <f t="shared" si="153"/>
        <v>0</v>
      </c>
      <c r="N1654" s="8">
        <v>45315</v>
      </c>
      <c r="O1654" s="8" t="s">
        <v>3873</v>
      </c>
      <c r="P1654" s="7"/>
      <c r="Q1654" s="7" t="b">
        <f t="shared" si="154"/>
        <v>1</v>
      </c>
      <c r="R1654" s="7"/>
      <c r="S1654" s="11">
        <f t="shared" si="155"/>
        <v>0</v>
      </c>
      <c r="T1654" s="9"/>
    </row>
    <row r="1655" spans="1:20" hidden="1" x14ac:dyDescent="0.25">
      <c r="A1655" s="7">
        <v>1653</v>
      </c>
      <c r="B1655" s="7" t="str">
        <f t="shared" si="150"/>
        <v>MSR20-E00017</v>
      </c>
      <c r="C1655" s="9" t="s">
        <v>1517</v>
      </c>
      <c r="D1655" s="9" t="s">
        <v>3334</v>
      </c>
      <c r="E1655" s="9" t="s">
        <v>67</v>
      </c>
      <c r="F1655" s="7" t="s">
        <v>141</v>
      </c>
      <c r="G1655" s="46">
        <v>0.7</v>
      </c>
      <c r="H1655" s="11">
        <f>5-1</f>
        <v>4</v>
      </c>
      <c r="I1655" s="11">
        <v>4</v>
      </c>
      <c r="J1655" s="11">
        <f>VLOOKUP(B1655,'[1]Jan''24 (3)'!$G$4:$T$2414,14,0)</f>
        <v>2.8</v>
      </c>
      <c r="K1655" s="11">
        <f t="shared" si="151"/>
        <v>-1.2000000000000002</v>
      </c>
      <c r="L1655" s="11" t="b">
        <f t="shared" si="152"/>
        <v>0</v>
      </c>
      <c r="M1655" s="11" t="b">
        <f t="shared" si="153"/>
        <v>0</v>
      </c>
      <c r="N1655" s="8">
        <v>45315</v>
      </c>
      <c r="O1655" s="8" t="s">
        <v>3873</v>
      </c>
      <c r="P1655" s="7"/>
      <c r="Q1655" s="7" t="b">
        <f t="shared" si="154"/>
        <v>1</v>
      </c>
      <c r="R1655" s="7"/>
      <c r="S1655" s="11">
        <f t="shared" si="155"/>
        <v>0</v>
      </c>
      <c r="T1655" s="9" t="s">
        <v>4018</v>
      </c>
    </row>
    <row r="1656" spans="1:20" hidden="1" x14ac:dyDescent="0.25">
      <c r="A1656" s="7">
        <v>1654</v>
      </c>
      <c r="B1656" s="7" t="str">
        <f t="shared" si="150"/>
        <v>MBZ25-E0017</v>
      </c>
      <c r="C1656" s="9" t="s">
        <v>1518</v>
      </c>
      <c r="D1656" s="9" t="s">
        <v>3335</v>
      </c>
      <c r="E1656" s="9" t="s">
        <v>67</v>
      </c>
      <c r="F1656" s="7" t="s">
        <v>141</v>
      </c>
      <c r="G1656" s="46">
        <v>1</v>
      </c>
      <c r="H1656" s="11">
        <v>6</v>
      </c>
      <c r="I1656" s="11">
        <v>6</v>
      </c>
      <c r="J1656" s="11">
        <f>VLOOKUP(B1656,'[1]Jan''24 (3)'!$G$4:$T$2414,14,0)</f>
        <v>6</v>
      </c>
      <c r="K1656" s="11">
        <f t="shared" si="151"/>
        <v>0</v>
      </c>
      <c r="L1656" s="11" t="b">
        <f t="shared" si="152"/>
        <v>1</v>
      </c>
      <c r="M1656" s="11" t="b">
        <f t="shared" si="153"/>
        <v>0</v>
      </c>
      <c r="N1656" s="8">
        <v>45315</v>
      </c>
      <c r="O1656" s="8" t="s">
        <v>3877</v>
      </c>
      <c r="P1656" s="7"/>
      <c r="Q1656" s="7" t="b">
        <f t="shared" si="154"/>
        <v>1</v>
      </c>
      <c r="R1656" s="7"/>
      <c r="S1656" s="11">
        <f t="shared" si="155"/>
        <v>0</v>
      </c>
      <c r="T1656" s="9"/>
    </row>
    <row r="1657" spans="1:20" hidden="1" x14ac:dyDescent="0.25">
      <c r="A1657" s="7">
        <v>1655</v>
      </c>
      <c r="B1657" s="7" t="str">
        <f t="shared" si="150"/>
        <v>MRL20-E0008</v>
      </c>
      <c r="C1657" s="9" t="s">
        <v>192</v>
      </c>
      <c r="D1657" s="9" t="s">
        <v>222</v>
      </c>
      <c r="E1657" s="9" t="s">
        <v>67</v>
      </c>
      <c r="F1657" s="7" t="s">
        <v>141</v>
      </c>
      <c r="G1657" s="46">
        <v>10</v>
      </c>
      <c r="H1657" s="11">
        <v>8</v>
      </c>
      <c r="I1657" s="11">
        <v>8</v>
      </c>
      <c r="J1657" s="11">
        <f>VLOOKUP(B1657,'[1]Jan''24 (3)'!$G$4:$T$2414,14,0)</f>
        <v>80</v>
      </c>
      <c r="K1657" s="11">
        <f t="shared" si="151"/>
        <v>72</v>
      </c>
      <c r="L1657" s="11" t="b">
        <f t="shared" si="152"/>
        <v>0</v>
      </c>
      <c r="M1657" s="11" t="b">
        <f t="shared" si="153"/>
        <v>0</v>
      </c>
      <c r="N1657" s="8">
        <v>45313</v>
      </c>
      <c r="O1657" s="8" t="s">
        <v>3873</v>
      </c>
      <c r="P1657" s="7"/>
      <c r="Q1657" s="7" t="b">
        <f t="shared" si="154"/>
        <v>1</v>
      </c>
      <c r="R1657" s="7"/>
      <c r="S1657" s="11">
        <f t="shared" si="155"/>
        <v>0</v>
      </c>
      <c r="T1657" s="9"/>
    </row>
    <row r="1658" spans="1:20" hidden="1" x14ac:dyDescent="0.25">
      <c r="A1658" s="7">
        <v>1656</v>
      </c>
      <c r="B1658" s="7" t="str">
        <f t="shared" si="150"/>
        <v>43.54.13</v>
      </c>
      <c r="C1658" s="9" t="s">
        <v>69</v>
      </c>
      <c r="D1658" s="9" t="s">
        <v>30</v>
      </c>
      <c r="E1658" s="9" t="s">
        <v>33</v>
      </c>
      <c r="F1658" s="7" t="s">
        <v>141</v>
      </c>
      <c r="G1658" s="46">
        <v>2.42</v>
      </c>
      <c r="H1658" s="11">
        <v>6</v>
      </c>
      <c r="I1658" s="11">
        <v>6</v>
      </c>
      <c r="J1658" s="11">
        <f>VLOOKUP(B1658,'[1]Jan''24 (3)'!$G$4:$T$2414,14,0)</f>
        <v>14.52</v>
      </c>
      <c r="K1658" s="11">
        <f t="shared" si="151"/>
        <v>8.52</v>
      </c>
      <c r="L1658" s="11" t="b">
        <f t="shared" si="152"/>
        <v>0</v>
      </c>
      <c r="M1658" s="11" t="b">
        <f t="shared" si="153"/>
        <v>0</v>
      </c>
      <c r="N1658" s="8">
        <v>45315</v>
      </c>
      <c r="O1658" s="8" t="s">
        <v>3877</v>
      </c>
      <c r="P1658" s="7"/>
      <c r="Q1658" s="7" t="b">
        <f t="shared" si="154"/>
        <v>1</v>
      </c>
      <c r="R1658" s="7"/>
      <c r="S1658" s="11">
        <f t="shared" si="155"/>
        <v>0</v>
      </c>
      <c r="T1658" s="9"/>
    </row>
    <row r="1659" spans="1:20" hidden="1" x14ac:dyDescent="0.25">
      <c r="A1659" s="7">
        <v>1657</v>
      </c>
      <c r="B1659" s="7" t="str">
        <f t="shared" si="150"/>
        <v>MBZ25-O0014</v>
      </c>
      <c r="C1659" s="9" t="s">
        <v>1519</v>
      </c>
      <c r="D1659" s="9" t="s">
        <v>3336</v>
      </c>
      <c r="E1659" s="9" t="s">
        <v>33</v>
      </c>
      <c r="F1659" s="7" t="s">
        <v>141</v>
      </c>
      <c r="G1659" s="46">
        <v>1</v>
      </c>
      <c r="H1659" s="11">
        <f>8-1</f>
        <v>7</v>
      </c>
      <c r="I1659" s="11">
        <v>7</v>
      </c>
      <c r="J1659" s="11">
        <f>VLOOKUP(B1659,'[1]Jan''24 (3)'!$G$4:$T$2414,14,0)</f>
        <v>7</v>
      </c>
      <c r="K1659" s="11">
        <f t="shared" si="151"/>
        <v>0</v>
      </c>
      <c r="L1659" s="11" t="b">
        <f t="shared" si="152"/>
        <v>1</v>
      </c>
      <c r="M1659" s="11" t="b">
        <f t="shared" si="153"/>
        <v>0</v>
      </c>
      <c r="N1659" s="8">
        <v>45315</v>
      </c>
      <c r="O1659" s="8" t="s">
        <v>3877</v>
      </c>
      <c r="P1659" s="7"/>
      <c r="Q1659" s="7" t="b">
        <f t="shared" si="154"/>
        <v>1</v>
      </c>
      <c r="R1659" s="7"/>
      <c r="S1659" s="11">
        <f t="shared" si="155"/>
        <v>0</v>
      </c>
      <c r="T1659" s="9" t="s">
        <v>4110</v>
      </c>
    </row>
    <row r="1660" spans="1:20" hidden="1" x14ac:dyDescent="0.25">
      <c r="A1660" s="7">
        <v>1658</v>
      </c>
      <c r="B1660" s="7" t="str">
        <f t="shared" si="150"/>
        <v>MBZ25-O0015</v>
      </c>
      <c r="C1660" s="9" t="s">
        <v>1520</v>
      </c>
      <c r="D1660" s="9" t="s">
        <v>3337</v>
      </c>
      <c r="E1660" s="9" t="s">
        <v>33</v>
      </c>
      <c r="F1660" s="7" t="s">
        <v>141</v>
      </c>
      <c r="G1660" s="46">
        <v>1</v>
      </c>
      <c r="H1660" s="11">
        <f>8-2</f>
        <v>6</v>
      </c>
      <c r="I1660" s="11">
        <v>6</v>
      </c>
      <c r="J1660" s="11">
        <f>VLOOKUP(B1660,'[1]Jan''24 (3)'!$G$4:$T$2414,14,0)</f>
        <v>6</v>
      </c>
      <c r="K1660" s="11">
        <f t="shared" si="151"/>
        <v>0</v>
      </c>
      <c r="L1660" s="11" t="b">
        <f t="shared" si="152"/>
        <v>1</v>
      </c>
      <c r="M1660" s="11" t="b">
        <f t="shared" si="153"/>
        <v>0</v>
      </c>
      <c r="N1660" s="8">
        <v>45315</v>
      </c>
      <c r="O1660" s="8" t="s">
        <v>3877</v>
      </c>
      <c r="P1660" s="7"/>
      <c r="Q1660" s="7" t="b">
        <f t="shared" si="154"/>
        <v>1</v>
      </c>
      <c r="R1660" s="7"/>
      <c r="S1660" s="11">
        <f t="shared" si="155"/>
        <v>0</v>
      </c>
      <c r="T1660" s="9" t="s">
        <v>4112</v>
      </c>
    </row>
    <row r="1661" spans="1:20" hidden="1" x14ac:dyDescent="0.25">
      <c r="A1661" s="7">
        <v>1659</v>
      </c>
      <c r="B1661" s="7" t="str">
        <f t="shared" si="150"/>
        <v>MSR20-E0009,(RH)</v>
      </c>
      <c r="C1661" s="9" t="s">
        <v>1521</v>
      </c>
      <c r="D1661" s="9" t="s">
        <v>3338</v>
      </c>
      <c r="E1661" s="9" t="s">
        <v>67</v>
      </c>
      <c r="F1661" s="7" t="s">
        <v>141</v>
      </c>
      <c r="G1661" s="46">
        <v>16.25</v>
      </c>
      <c r="H1661" s="11">
        <f>8-2</f>
        <v>6</v>
      </c>
      <c r="I1661" s="11">
        <f>4+1+1</f>
        <v>6</v>
      </c>
      <c r="J1661" s="11">
        <f>VLOOKUP(B1661,'[1]Jan''24 (3)'!$G$4:$T$2414,14,0)</f>
        <v>97.5</v>
      </c>
      <c r="K1661" s="11">
        <f t="shared" si="151"/>
        <v>91.5</v>
      </c>
      <c r="L1661" s="11" t="b">
        <f t="shared" si="152"/>
        <v>0</v>
      </c>
      <c r="M1661" s="11" t="b">
        <f t="shared" si="153"/>
        <v>0</v>
      </c>
      <c r="N1661" s="8">
        <v>45323</v>
      </c>
      <c r="O1661" s="8" t="s">
        <v>3877</v>
      </c>
      <c r="P1661" s="7"/>
      <c r="Q1661" s="7" t="b">
        <f t="shared" si="154"/>
        <v>1</v>
      </c>
      <c r="R1661" s="7"/>
      <c r="S1661" s="11">
        <f t="shared" si="155"/>
        <v>0</v>
      </c>
      <c r="T1661" s="9" t="s">
        <v>4111</v>
      </c>
    </row>
    <row r="1662" spans="1:20" hidden="1" x14ac:dyDescent="0.25">
      <c r="A1662" s="7">
        <v>1660</v>
      </c>
      <c r="B1662" s="7" t="str">
        <f t="shared" si="150"/>
        <v>MSR20-E0009,(LH)</v>
      </c>
      <c r="C1662" s="9" t="s">
        <v>1522</v>
      </c>
      <c r="D1662" s="9" t="s">
        <v>3339</v>
      </c>
      <c r="E1662" s="9" t="s">
        <v>67</v>
      </c>
      <c r="F1662" s="7" t="s">
        <v>141</v>
      </c>
      <c r="G1662" s="46">
        <v>16.25</v>
      </c>
      <c r="H1662" s="11">
        <v>8</v>
      </c>
      <c r="I1662" s="11">
        <f>6+2</f>
        <v>8</v>
      </c>
      <c r="J1662" s="11">
        <f>VLOOKUP(B1662,'[1]Jan''24 (3)'!$G$4:$T$2414,14,0)</f>
        <v>130</v>
      </c>
      <c r="K1662" s="11">
        <f t="shared" si="151"/>
        <v>122</v>
      </c>
      <c r="L1662" s="11" t="b">
        <f t="shared" si="152"/>
        <v>0</v>
      </c>
      <c r="M1662" s="11" t="b">
        <f t="shared" si="153"/>
        <v>0</v>
      </c>
      <c r="N1662" s="8">
        <v>45315</v>
      </c>
      <c r="O1662" s="8" t="s">
        <v>3877</v>
      </c>
      <c r="P1662" s="7"/>
      <c r="Q1662" s="7" t="b">
        <f t="shared" si="154"/>
        <v>1</v>
      </c>
      <c r="R1662" s="7"/>
      <c r="S1662" s="11">
        <f t="shared" si="155"/>
        <v>0</v>
      </c>
      <c r="T1662" s="9"/>
    </row>
    <row r="1663" spans="1:20" hidden="1" x14ac:dyDescent="0.25">
      <c r="A1663" s="7">
        <v>1661</v>
      </c>
      <c r="B1663" s="7" t="str">
        <f t="shared" si="150"/>
        <v>MSR20-E00010(RH)</v>
      </c>
      <c r="C1663" s="9" t="s">
        <v>1523</v>
      </c>
      <c r="D1663" s="9" t="s">
        <v>3340</v>
      </c>
      <c r="E1663" s="9" t="s">
        <v>67</v>
      </c>
      <c r="F1663" s="7" t="s">
        <v>141</v>
      </c>
      <c r="G1663" s="46">
        <v>3.55</v>
      </c>
      <c r="H1663" s="11">
        <v>7</v>
      </c>
      <c r="I1663" s="53">
        <f>5+3</f>
        <v>8</v>
      </c>
      <c r="J1663" s="11">
        <f>VLOOKUP(B1663,'[1]Jan''24 (3)'!$G$4:$T$2414,14,0)</f>
        <v>28.4</v>
      </c>
      <c r="K1663" s="11">
        <f t="shared" si="151"/>
        <v>20.399999999999999</v>
      </c>
      <c r="L1663" s="11" t="b">
        <f t="shared" si="152"/>
        <v>0</v>
      </c>
      <c r="M1663" s="11" t="b">
        <f t="shared" si="153"/>
        <v>0</v>
      </c>
      <c r="N1663" s="8">
        <v>45322</v>
      </c>
      <c r="O1663" s="8" t="s">
        <v>3877</v>
      </c>
      <c r="P1663" s="7"/>
      <c r="Q1663" s="7" t="b">
        <f t="shared" si="154"/>
        <v>0</v>
      </c>
      <c r="R1663" s="7"/>
      <c r="S1663" s="11">
        <f t="shared" si="155"/>
        <v>-1</v>
      </c>
      <c r="T1663" s="9" t="s">
        <v>4027</v>
      </c>
    </row>
    <row r="1664" spans="1:20" hidden="1" x14ac:dyDescent="0.25">
      <c r="A1664" s="7">
        <v>1662</v>
      </c>
      <c r="B1664" s="7" t="str">
        <f t="shared" si="150"/>
        <v>MSR20-G0008</v>
      </c>
      <c r="C1664" s="9" t="s">
        <v>1524</v>
      </c>
      <c r="D1664" s="9" t="s">
        <v>3341</v>
      </c>
      <c r="E1664" s="9" t="s">
        <v>67</v>
      </c>
      <c r="F1664" s="7" t="s">
        <v>141</v>
      </c>
      <c r="G1664" s="46">
        <v>0.3</v>
      </c>
      <c r="H1664" s="11">
        <v>9</v>
      </c>
      <c r="I1664" s="11">
        <v>9</v>
      </c>
      <c r="J1664" s="11">
        <f>VLOOKUP(B1664,'[1]Jan''24 (3)'!$G$4:$T$2414,14,0)</f>
        <v>2.6999999999999997</v>
      </c>
      <c r="K1664" s="11">
        <f t="shared" si="151"/>
        <v>-6.3000000000000007</v>
      </c>
      <c r="L1664" s="11" t="b">
        <f t="shared" si="152"/>
        <v>0</v>
      </c>
      <c r="M1664" s="11" t="b">
        <f t="shared" si="153"/>
        <v>0</v>
      </c>
      <c r="N1664" s="8">
        <v>45315</v>
      </c>
      <c r="O1664" s="8" t="s">
        <v>3873</v>
      </c>
      <c r="P1664" s="7"/>
      <c r="Q1664" s="7" t="b">
        <f t="shared" si="154"/>
        <v>1</v>
      </c>
      <c r="R1664" s="7"/>
      <c r="S1664" s="11">
        <f t="shared" si="155"/>
        <v>0</v>
      </c>
      <c r="T1664" s="9"/>
    </row>
    <row r="1665" spans="1:20" hidden="1" x14ac:dyDescent="0.25">
      <c r="A1665" s="7">
        <v>1663</v>
      </c>
      <c r="B1665" s="7" t="str">
        <f t="shared" si="150"/>
        <v>MSR20-O0004</v>
      </c>
      <c r="C1665" s="9" t="s">
        <v>1525</v>
      </c>
      <c r="D1665" s="9" t="s">
        <v>3342</v>
      </c>
      <c r="E1665" s="9" t="s">
        <v>67</v>
      </c>
      <c r="F1665" s="7" t="s">
        <v>141</v>
      </c>
      <c r="G1665" s="46">
        <v>1.3</v>
      </c>
      <c r="H1665" s="11">
        <v>9</v>
      </c>
      <c r="I1665" s="11">
        <v>9</v>
      </c>
      <c r="J1665" s="11">
        <f>VLOOKUP(B1665,'[1]Jan''24 (3)'!$G$4:$T$2414,14,0)</f>
        <v>11.700000000000001</v>
      </c>
      <c r="K1665" s="11">
        <f t="shared" si="151"/>
        <v>2.7000000000000011</v>
      </c>
      <c r="L1665" s="11" t="b">
        <f t="shared" si="152"/>
        <v>0</v>
      </c>
      <c r="M1665" s="11" t="b">
        <f t="shared" si="153"/>
        <v>0</v>
      </c>
      <c r="N1665" s="8">
        <v>45315</v>
      </c>
      <c r="O1665" s="8" t="s">
        <v>3873</v>
      </c>
      <c r="P1665" s="7"/>
      <c r="Q1665" s="7" t="b">
        <f t="shared" si="154"/>
        <v>1</v>
      </c>
      <c r="R1665" s="7"/>
      <c r="S1665" s="11">
        <f t="shared" si="155"/>
        <v>0</v>
      </c>
      <c r="T1665" s="9"/>
    </row>
    <row r="1666" spans="1:20" hidden="1" x14ac:dyDescent="0.25">
      <c r="A1666" s="7">
        <v>1664</v>
      </c>
      <c r="B1666" s="7" t="str">
        <f t="shared" si="150"/>
        <v>MBZ25-S0003</v>
      </c>
      <c r="C1666" s="9" t="s">
        <v>1526</v>
      </c>
      <c r="D1666" s="9" t="s">
        <v>3343</v>
      </c>
      <c r="E1666" s="9" t="s">
        <v>67</v>
      </c>
      <c r="F1666" s="7" t="s">
        <v>141</v>
      </c>
      <c r="G1666" s="46">
        <v>7.5</v>
      </c>
      <c r="H1666" s="11">
        <v>9</v>
      </c>
      <c r="I1666" s="11">
        <v>9</v>
      </c>
      <c r="J1666" s="11">
        <f>VLOOKUP(B1666,'[1]Jan''24 (3)'!$G$4:$T$2414,14,0)</f>
        <v>67.5</v>
      </c>
      <c r="K1666" s="11">
        <f t="shared" si="151"/>
        <v>58.5</v>
      </c>
      <c r="L1666" s="11" t="b">
        <f t="shared" si="152"/>
        <v>0</v>
      </c>
      <c r="M1666" s="11" t="b">
        <f t="shared" si="153"/>
        <v>0</v>
      </c>
      <c r="N1666" s="8">
        <v>45315</v>
      </c>
      <c r="O1666" s="8" t="s">
        <v>3877</v>
      </c>
      <c r="P1666" s="7"/>
      <c r="Q1666" s="7" t="b">
        <f t="shared" si="154"/>
        <v>1</v>
      </c>
      <c r="R1666" s="7"/>
      <c r="S1666" s="11">
        <f t="shared" si="155"/>
        <v>0</v>
      </c>
      <c r="T1666" s="9"/>
    </row>
    <row r="1667" spans="1:20" hidden="1" x14ac:dyDescent="0.25">
      <c r="A1667" s="7">
        <v>1665</v>
      </c>
      <c r="B1667" s="7" t="str">
        <f t="shared" si="150"/>
        <v>MBZ25-S0002</v>
      </c>
      <c r="C1667" s="9" t="s">
        <v>193</v>
      </c>
      <c r="D1667" s="9" t="s">
        <v>223</v>
      </c>
      <c r="E1667" s="9" t="s">
        <v>67</v>
      </c>
      <c r="F1667" s="55" t="s">
        <v>242</v>
      </c>
      <c r="G1667" s="46">
        <v>3.5</v>
      </c>
      <c r="H1667" s="11">
        <v>11</v>
      </c>
      <c r="I1667" s="53">
        <v>14</v>
      </c>
      <c r="J1667" s="11">
        <f>VLOOKUP(B1667,'[1]Jan''24 (3)'!$G$4:$T$2414,14,0)</f>
        <v>49</v>
      </c>
      <c r="K1667" s="11">
        <f t="shared" si="151"/>
        <v>35</v>
      </c>
      <c r="L1667" s="11" t="b">
        <f t="shared" si="152"/>
        <v>0</v>
      </c>
      <c r="M1667" s="11" t="b">
        <f t="shared" si="153"/>
        <v>0</v>
      </c>
      <c r="N1667" s="8">
        <v>45315</v>
      </c>
      <c r="O1667" s="8" t="s">
        <v>3877</v>
      </c>
      <c r="P1667" s="7"/>
      <c r="Q1667" s="7" t="b">
        <f t="shared" si="154"/>
        <v>0</v>
      </c>
      <c r="R1667" s="7"/>
      <c r="S1667" s="11">
        <f t="shared" si="155"/>
        <v>-3</v>
      </c>
      <c r="T1667" s="9"/>
    </row>
    <row r="1668" spans="1:20" s="139" customFormat="1" hidden="1" x14ac:dyDescent="0.25">
      <c r="A1668" s="134">
        <v>1666</v>
      </c>
      <c r="B1668" s="7" t="str">
        <f t="shared" ref="B1668:B1731" si="156">TRIM(C1668)</f>
        <v>MRL20-S0004</v>
      </c>
      <c r="C1668" s="135" t="s">
        <v>194</v>
      </c>
      <c r="D1668" s="135" t="s">
        <v>224</v>
      </c>
      <c r="E1668" s="135" t="s">
        <v>67</v>
      </c>
      <c r="F1668" s="150" t="s">
        <v>242</v>
      </c>
      <c r="G1668" s="136">
        <v>2.1</v>
      </c>
      <c r="H1668" s="137">
        <v>9</v>
      </c>
      <c r="I1668" s="137">
        <v>13</v>
      </c>
      <c r="J1668" s="11">
        <f>VLOOKUP(B1668,'[1]Jan''24 (3)'!$G$4:$T$2414,14,0)</f>
        <v>27.3</v>
      </c>
      <c r="K1668" s="11">
        <f t="shared" ref="K1668:K1731" si="157">J1668-I1668</f>
        <v>14.3</v>
      </c>
      <c r="L1668" s="11" t="b">
        <f t="shared" ref="L1668:L1731" si="158">J1668=I1668</f>
        <v>0</v>
      </c>
      <c r="M1668" s="137" t="b">
        <f t="shared" ref="M1668:M1731" si="159">I1668=L1668</f>
        <v>0</v>
      </c>
      <c r="N1668" s="138">
        <v>45313</v>
      </c>
      <c r="O1668" s="138" t="s">
        <v>3873</v>
      </c>
      <c r="P1668" s="134"/>
      <c r="Q1668" s="134" t="b">
        <f t="shared" ref="Q1668:Q1731" si="160">H1668=I1668</f>
        <v>0</v>
      </c>
      <c r="R1668" s="134"/>
      <c r="S1668" s="137">
        <f t="shared" ref="S1668:S1731" si="161">H1668-I1668</f>
        <v>-4</v>
      </c>
      <c r="T1668" s="135"/>
    </row>
    <row r="1669" spans="1:20" hidden="1" x14ac:dyDescent="0.25">
      <c r="A1669" s="7">
        <v>1667</v>
      </c>
      <c r="B1669" s="7" t="str">
        <f t="shared" si="156"/>
        <v>MSR20-M0006</v>
      </c>
      <c r="C1669" s="9" t="s">
        <v>1527</v>
      </c>
      <c r="D1669" s="9" t="s">
        <v>3344</v>
      </c>
      <c r="E1669" s="9" t="s">
        <v>33</v>
      </c>
      <c r="F1669" s="7" t="s">
        <v>141</v>
      </c>
      <c r="G1669" s="46">
        <v>0.7</v>
      </c>
      <c r="H1669" s="11">
        <v>8</v>
      </c>
      <c r="I1669" s="11">
        <v>8</v>
      </c>
      <c r="J1669" s="11">
        <f>VLOOKUP(B1669,'[1]Jan''24 (3)'!$G$4:$T$2414,14,0)</f>
        <v>5.6</v>
      </c>
      <c r="K1669" s="11">
        <f t="shared" si="157"/>
        <v>-2.4000000000000004</v>
      </c>
      <c r="L1669" s="11" t="b">
        <f t="shared" si="158"/>
        <v>0</v>
      </c>
      <c r="M1669" s="11" t="b">
        <f t="shared" si="159"/>
        <v>0</v>
      </c>
      <c r="N1669" s="8">
        <v>45314</v>
      </c>
      <c r="O1669" s="8" t="s">
        <v>3877</v>
      </c>
      <c r="P1669" s="7"/>
      <c r="Q1669" s="7" t="b">
        <f t="shared" si="160"/>
        <v>1</v>
      </c>
      <c r="R1669" s="7"/>
      <c r="S1669" s="11">
        <f t="shared" si="161"/>
        <v>0</v>
      </c>
      <c r="T1669" s="9"/>
    </row>
    <row r="1670" spans="1:20" hidden="1" x14ac:dyDescent="0.25">
      <c r="A1670" s="7">
        <v>1668</v>
      </c>
      <c r="B1670" s="7" t="str">
        <f t="shared" si="156"/>
        <v>MRL20-O0002</v>
      </c>
      <c r="C1670" s="9" t="s">
        <v>1528</v>
      </c>
      <c r="D1670" s="9" t="s">
        <v>3345</v>
      </c>
      <c r="E1670" s="9" t="s">
        <v>33</v>
      </c>
      <c r="F1670" s="7" t="s">
        <v>141</v>
      </c>
      <c r="G1670" s="46">
        <v>0.3</v>
      </c>
      <c r="H1670" s="11">
        <v>9</v>
      </c>
      <c r="I1670" s="53">
        <v>10</v>
      </c>
      <c r="J1670" s="11">
        <f>VLOOKUP(B1670,'[1]Jan''24 (3)'!$G$4:$T$2414,14,0)</f>
        <v>3</v>
      </c>
      <c r="K1670" s="11">
        <f t="shared" si="157"/>
        <v>-7</v>
      </c>
      <c r="L1670" s="11" t="b">
        <f t="shared" si="158"/>
        <v>0</v>
      </c>
      <c r="M1670" s="11" t="b">
        <f t="shared" si="159"/>
        <v>0</v>
      </c>
      <c r="N1670" s="8">
        <v>45314</v>
      </c>
      <c r="O1670" s="8" t="s">
        <v>3877</v>
      </c>
      <c r="P1670" s="7"/>
      <c r="Q1670" s="7" t="b">
        <f t="shared" si="160"/>
        <v>0</v>
      </c>
      <c r="R1670" s="7"/>
      <c r="S1670" s="11">
        <f t="shared" si="161"/>
        <v>-1</v>
      </c>
      <c r="T1670" s="9"/>
    </row>
    <row r="1671" spans="1:20" hidden="1" x14ac:dyDescent="0.25">
      <c r="A1671" s="7">
        <v>1669</v>
      </c>
      <c r="B1671" s="7" t="str">
        <f t="shared" si="156"/>
        <v>MSR20-E0002</v>
      </c>
      <c r="C1671" s="9" t="s">
        <v>1529</v>
      </c>
      <c r="D1671" s="9" t="s">
        <v>3273</v>
      </c>
      <c r="E1671" s="9" t="s">
        <v>67</v>
      </c>
      <c r="F1671" s="7" t="s">
        <v>141</v>
      </c>
      <c r="G1671" s="46">
        <v>1.2</v>
      </c>
      <c r="H1671" s="11">
        <v>9</v>
      </c>
      <c r="I1671" s="11">
        <v>9</v>
      </c>
      <c r="J1671" s="11">
        <f>VLOOKUP(B1671,'[1]Jan''24 (3)'!$G$4:$T$2414,14,0)</f>
        <v>10.799999999999999</v>
      </c>
      <c r="K1671" s="11">
        <f t="shared" si="157"/>
        <v>1.7999999999999989</v>
      </c>
      <c r="L1671" s="11" t="b">
        <f t="shared" si="158"/>
        <v>0</v>
      </c>
      <c r="M1671" s="11" t="b">
        <f t="shared" si="159"/>
        <v>0</v>
      </c>
      <c r="N1671" s="8">
        <v>45315</v>
      </c>
      <c r="O1671" s="8" t="s">
        <v>3873</v>
      </c>
      <c r="P1671" s="7"/>
      <c r="Q1671" s="7" t="b">
        <f t="shared" si="160"/>
        <v>1</v>
      </c>
      <c r="R1671" s="7"/>
      <c r="S1671" s="11">
        <f t="shared" si="161"/>
        <v>0</v>
      </c>
      <c r="T1671" s="9"/>
    </row>
    <row r="1672" spans="1:20" hidden="1" x14ac:dyDescent="0.25">
      <c r="A1672" s="7">
        <v>1670</v>
      </c>
      <c r="B1672" s="7" t="str">
        <f t="shared" si="156"/>
        <v>MSR20-E0007</v>
      </c>
      <c r="C1672" s="9" t="s">
        <v>1530</v>
      </c>
      <c r="D1672" s="9" t="s">
        <v>3346</v>
      </c>
      <c r="E1672" s="9" t="s">
        <v>67</v>
      </c>
      <c r="F1672" s="7" t="s">
        <v>141</v>
      </c>
      <c r="G1672" s="46">
        <v>1.1000000000000001</v>
      </c>
      <c r="H1672" s="11">
        <v>10</v>
      </c>
      <c r="I1672" s="11">
        <f>9+1</f>
        <v>10</v>
      </c>
      <c r="J1672" s="11">
        <f>VLOOKUP(B1672,'[1]Jan''24 (3)'!$G$4:$T$2414,14,0)</f>
        <v>11</v>
      </c>
      <c r="K1672" s="11">
        <f t="shared" si="157"/>
        <v>1</v>
      </c>
      <c r="L1672" s="11" t="b">
        <f t="shared" si="158"/>
        <v>0</v>
      </c>
      <c r="M1672" s="11" t="b">
        <f t="shared" si="159"/>
        <v>0</v>
      </c>
      <c r="N1672" s="8">
        <v>45315</v>
      </c>
      <c r="O1672" s="8" t="s">
        <v>3873</v>
      </c>
      <c r="P1672" s="7"/>
      <c r="Q1672" s="7" t="b">
        <f t="shared" si="160"/>
        <v>1</v>
      </c>
      <c r="R1672" s="7"/>
      <c r="S1672" s="11">
        <f t="shared" si="161"/>
        <v>0</v>
      </c>
      <c r="T1672" s="9"/>
    </row>
    <row r="1673" spans="1:20" hidden="1" x14ac:dyDescent="0.25">
      <c r="A1673" s="7">
        <v>1671</v>
      </c>
      <c r="B1673" s="7" t="str">
        <f t="shared" si="156"/>
        <v>MSR20-G0002</v>
      </c>
      <c r="C1673" s="9" t="s">
        <v>1531</v>
      </c>
      <c r="D1673" s="9" t="s">
        <v>3347</v>
      </c>
      <c r="E1673" s="9" t="s">
        <v>67</v>
      </c>
      <c r="F1673" s="7" t="s">
        <v>141</v>
      </c>
      <c r="G1673" s="46">
        <v>2</v>
      </c>
      <c r="H1673" s="11">
        <v>10</v>
      </c>
      <c r="I1673" s="11">
        <v>10</v>
      </c>
      <c r="J1673" s="11">
        <f>VLOOKUP(B1673,'[1]Jan''24 (3)'!$G$4:$T$2414,14,0)</f>
        <v>20</v>
      </c>
      <c r="K1673" s="11">
        <f t="shared" si="157"/>
        <v>10</v>
      </c>
      <c r="L1673" s="11" t="b">
        <f t="shared" si="158"/>
        <v>0</v>
      </c>
      <c r="M1673" s="11" t="b">
        <f t="shared" si="159"/>
        <v>0</v>
      </c>
      <c r="N1673" s="8">
        <v>45315</v>
      </c>
      <c r="O1673" s="8" t="s">
        <v>3873</v>
      </c>
      <c r="P1673" s="7"/>
      <c r="Q1673" s="7" t="b">
        <f t="shared" si="160"/>
        <v>1</v>
      </c>
      <c r="R1673" s="7"/>
      <c r="S1673" s="11">
        <f t="shared" si="161"/>
        <v>0</v>
      </c>
      <c r="T1673" s="9"/>
    </row>
    <row r="1674" spans="1:20" hidden="1" x14ac:dyDescent="0.25">
      <c r="A1674" s="7">
        <v>1672</v>
      </c>
      <c r="B1674" s="7" t="str">
        <f t="shared" si="156"/>
        <v>MRL20-EG0002</v>
      </c>
      <c r="C1674" s="9" t="s">
        <v>1532</v>
      </c>
      <c r="D1674" s="9" t="s">
        <v>3348</v>
      </c>
      <c r="E1674" s="9" t="s">
        <v>67</v>
      </c>
      <c r="F1674" s="7" t="s">
        <v>141</v>
      </c>
      <c r="G1674" s="46">
        <v>0.2</v>
      </c>
      <c r="H1674" s="11">
        <v>10</v>
      </c>
      <c r="I1674" s="11">
        <v>10</v>
      </c>
      <c r="J1674" s="11">
        <f>VLOOKUP(B1674,'[1]Jan''24 (3)'!$G$4:$T$2414,14,0)</f>
        <v>2</v>
      </c>
      <c r="K1674" s="11">
        <f t="shared" si="157"/>
        <v>-8</v>
      </c>
      <c r="L1674" s="11" t="b">
        <f t="shared" si="158"/>
        <v>0</v>
      </c>
      <c r="M1674" s="11" t="b">
        <f t="shared" si="159"/>
        <v>0</v>
      </c>
      <c r="N1674" s="8">
        <v>45313</v>
      </c>
      <c r="O1674" s="8" t="s">
        <v>3873</v>
      </c>
      <c r="P1674" s="7"/>
      <c r="Q1674" s="7" t="b">
        <f t="shared" si="160"/>
        <v>1</v>
      </c>
      <c r="R1674" s="7"/>
      <c r="S1674" s="11">
        <f t="shared" si="161"/>
        <v>0</v>
      </c>
      <c r="T1674" s="9"/>
    </row>
    <row r="1675" spans="1:20" hidden="1" x14ac:dyDescent="0.25">
      <c r="A1675" s="7">
        <v>1673</v>
      </c>
      <c r="B1675" s="7" t="str">
        <f t="shared" si="156"/>
        <v>MRL20-G0005</v>
      </c>
      <c r="C1675" s="9" t="s">
        <v>1533</v>
      </c>
      <c r="D1675" s="9" t="s">
        <v>3349</v>
      </c>
      <c r="E1675" s="9" t="s">
        <v>67</v>
      </c>
      <c r="F1675" s="7" t="s">
        <v>141</v>
      </c>
      <c r="G1675" s="46">
        <v>5.7</v>
      </c>
      <c r="H1675" s="11">
        <v>10</v>
      </c>
      <c r="I1675" s="11">
        <v>10</v>
      </c>
      <c r="J1675" s="11">
        <f>VLOOKUP(B1675,'[1]Jan''24 (3)'!$G$4:$T$2414,14,0)</f>
        <v>57</v>
      </c>
      <c r="K1675" s="11">
        <f t="shared" si="157"/>
        <v>47</v>
      </c>
      <c r="L1675" s="11" t="b">
        <f t="shared" si="158"/>
        <v>0</v>
      </c>
      <c r="M1675" s="11" t="b">
        <f t="shared" si="159"/>
        <v>0</v>
      </c>
      <c r="N1675" s="8">
        <v>45313</v>
      </c>
      <c r="O1675" s="8" t="s">
        <v>3873</v>
      </c>
      <c r="P1675" s="7"/>
      <c r="Q1675" s="7" t="b">
        <f t="shared" si="160"/>
        <v>1</v>
      </c>
      <c r="R1675" s="7"/>
      <c r="S1675" s="11">
        <f t="shared" si="161"/>
        <v>0</v>
      </c>
      <c r="T1675" s="9"/>
    </row>
    <row r="1676" spans="1:20" hidden="1" x14ac:dyDescent="0.25">
      <c r="A1676" s="7">
        <v>1674</v>
      </c>
      <c r="B1676" s="7" t="str">
        <f t="shared" si="156"/>
        <v>MRL20-EG0012</v>
      </c>
      <c r="C1676" s="9" t="s">
        <v>1534</v>
      </c>
      <c r="D1676" s="9" t="s">
        <v>3350</v>
      </c>
      <c r="E1676" s="9" t="s">
        <v>67</v>
      </c>
      <c r="F1676" s="7" t="s">
        <v>141</v>
      </c>
      <c r="G1676" s="46">
        <v>1.3</v>
      </c>
      <c r="H1676" s="11">
        <v>10</v>
      </c>
      <c r="I1676" s="11">
        <f>8+2</f>
        <v>10</v>
      </c>
      <c r="J1676" s="11">
        <f>VLOOKUP(B1676,'[1]Jan''24 (3)'!$G$4:$T$2414,14,0)</f>
        <v>13</v>
      </c>
      <c r="K1676" s="11">
        <f t="shared" si="157"/>
        <v>3</v>
      </c>
      <c r="L1676" s="11" t="b">
        <f t="shared" si="158"/>
        <v>0</v>
      </c>
      <c r="M1676" s="11" t="b">
        <f t="shared" si="159"/>
        <v>0</v>
      </c>
      <c r="N1676" s="8">
        <v>45316</v>
      </c>
      <c r="O1676" s="8" t="s">
        <v>3877</v>
      </c>
      <c r="P1676" s="7"/>
      <c r="Q1676" s="7" t="b">
        <f t="shared" si="160"/>
        <v>1</v>
      </c>
      <c r="R1676" s="7"/>
      <c r="S1676" s="11">
        <f t="shared" si="161"/>
        <v>0</v>
      </c>
      <c r="T1676" s="9"/>
    </row>
    <row r="1677" spans="1:20" hidden="1" x14ac:dyDescent="0.25">
      <c r="A1677" s="7">
        <v>1675</v>
      </c>
      <c r="B1677" s="7" t="str">
        <f t="shared" si="156"/>
        <v>MRL20-EG0013</v>
      </c>
      <c r="C1677" s="9" t="s">
        <v>1535</v>
      </c>
      <c r="D1677" s="9" t="s">
        <v>3351</v>
      </c>
      <c r="E1677" s="9" t="s">
        <v>67</v>
      </c>
      <c r="F1677" s="7" t="s">
        <v>141</v>
      </c>
      <c r="G1677" s="46">
        <v>0.9</v>
      </c>
      <c r="H1677" s="11">
        <v>10</v>
      </c>
      <c r="I1677" s="11">
        <f>8+2</f>
        <v>10</v>
      </c>
      <c r="J1677" s="11">
        <f>VLOOKUP(B1677,'[1]Jan''24 (3)'!$G$4:$T$2414,14,0)</f>
        <v>9</v>
      </c>
      <c r="K1677" s="11">
        <f t="shared" si="157"/>
        <v>-1</v>
      </c>
      <c r="L1677" s="11" t="b">
        <f t="shared" si="158"/>
        <v>0</v>
      </c>
      <c r="M1677" s="11" t="b">
        <f t="shared" si="159"/>
        <v>0</v>
      </c>
      <c r="N1677" s="8">
        <v>45316</v>
      </c>
      <c r="O1677" s="8" t="s">
        <v>3877</v>
      </c>
      <c r="P1677" s="7"/>
      <c r="Q1677" s="7" t="b">
        <f t="shared" si="160"/>
        <v>1</v>
      </c>
      <c r="R1677" s="7"/>
      <c r="S1677" s="11">
        <f t="shared" si="161"/>
        <v>0</v>
      </c>
      <c r="T1677" s="9"/>
    </row>
    <row r="1678" spans="1:20" hidden="1" x14ac:dyDescent="0.25">
      <c r="A1678" s="7">
        <v>1676</v>
      </c>
      <c r="B1678" s="7" t="str">
        <f t="shared" si="156"/>
        <v>MRL20-E0012</v>
      </c>
      <c r="C1678" s="9" t="s">
        <v>1536</v>
      </c>
      <c r="D1678" s="9" t="s">
        <v>3352</v>
      </c>
      <c r="E1678" s="9" t="s">
        <v>67</v>
      </c>
      <c r="F1678" s="7" t="s">
        <v>141</v>
      </c>
      <c r="G1678" s="46">
        <v>11.8</v>
      </c>
      <c r="H1678" s="11">
        <v>10</v>
      </c>
      <c r="I1678" s="11">
        <v>10</v>
      </c>
      <c r="J1678" s="11">
        <f>VLOOKUP(B1678,'[1]Jan''24 (3)'!$G$4:$T$2414,14,0)</f>
        <v>118</v>
      </c>
      <c r="K1678" s="11">
        <f t="shared" si="157"/>
        <v>108</v>
      </c>
      <c r="L1678" s="11" t="b">
        <f t="shared" si="158"/>
        <v>0</v>
      </c>
      <c r="M1678" s="11" t="b">
        <f t="shared" si="159"/>
        <v>0</v>
      </c>
      <c r="N1678" s="8">
        <v>45313</v>
      </c>
      <c r="O1678" s="8" t="s">
        <v>3873</v>
      </c>
      <c r="P1678" s="7"/>
      <c r="Q1678" s="7" t="b">
        <f t="shared" si="160"/>
        <v>1</v>
      </c>
      <c r="R1678" s="7"/>
      <c r="S1678" s="11">
        <f t="shared" si="161"/>
        <v>0</v>
      </c>
      <c r="T1678" s="9"/>
    </row>
    <row r="1679" spans="1:20" hidden="1" x14ac:dyDescent="0.25">
      <c r="A1679" s="7">
        <v>1677</v>
      </c>
      <c r="B1679" s="7" t="str">
        <f t="shared" si="156"/>
        <v>MRL20-G0014</v>
      </c>
      <c r="C1679" s="9" t="s">
        <v>1537</v>
      </c>
      <c r="D1679" s="9" t="s">
        <v>3353</v>
      </c>
      <c r="E1679" s="9" t="s">
        <v>67</v>
      </c>
      <c r="F1679" s="7" t="s">
        <v>141</v>
      </c>
      <c r="G1679" s="46">
        <v>1.2</v>
      </c>
      <c r="H1679" s="11">
        <v>10</v>
      </c>
      <c r="I1679" s="11">
        <v>10</v>
      </c>
      <c r="J1679" s="11">
        <f>VLOOKUP(B1679,'[1]Jan''24 (3)'!$G$4:$T$2414,14,0)</f>
        <v>12</v>
      </c>
      <c r="K1679" s="11">
        <f t="shared" si="157"/>
        <v>2</v>
      </c>
      <c r="L1679" s="11" t="b">
        <f t="shared" si="158"/>
        <v>0</v>
      </c>
      <c r="M1679" s="11" t="b">
        <f t="shared" si="159"/>
        <v>0</v>
      </c>
      <c r="N1679" s="8">
        <v>45313</v>
      </c>
      <c r="O1679" s="8" t="s">
        <v>3873</v>
      </c>
      <c r="P1679" s="7"/>
      <c r="Q1679" s="7" t="b">
        <f t="shared" si="160"/>
        <v>1</v>
      </c>
      <c r="R1679" s="7"/>
      <c r="S1679" s="11">
        <f t="shared" si="161"/>
        <v>0</v>
      </c>
      <c r="T1679" s="9"/>
    </row>
    <row r="1680" spans="1:20" hidden="1" x14ac:dyDescent="0.25">
      <c r="A1680" s="7">
        <v>1678</v>
      </c>
      <c r="B1680" s="7" t="str">
        <f t="shared" si="156"/>
        <v>MRL20-EG0014</v>
      </c>
      <c r="C1680" s="9" t="s">
        <v>1538</v>
      </c>
      <c r="D1680" s="9" t="s">
        <v>3354</v>
      </c>
      <c r="E1680" s="9" t="s">
        <v>67</v>
      </c>
      <c r="F1680" s="7" t="s">
        <v>141</v>
      </c>
      <c r="G1680" s="46">
        <v>0.22</v>
      </c>
      <c r="H1680" s="11">
        <v>10</v>
      </c>
      <c r="I1680" s="11">
        <v>10</v>
      </c>
      <c r="J1680" s="11">
        <f>VLOOKUP(B1680,'[1]Jan''24 (3)'!$G$4:$T$2414,14,0)</f>
        <v>2.2000000000000002</v>
      </c>
      <c r="K1680" s="11">
        <f t="shared" si="157"/>
        <v>-7.8</v>
      </c>
      <c r="L1680" s="11" t="b">
        <f t="shared" si="158"/>
        <v>0</v>
      </c>
      <c r="M1680" s="11" t="b">
        <f t="shared" si="159"/>
        <v>0</v>
      </c>
      <c r="N1680" s="8">
        <v>45313</v>
      </c>
      <c r="O1680" s="8" t="s">
        <v>3873</v>
      </c>
      <c r="P1680" s="7"/>
      <c r="Q1680" s="7" t="b">
        <f t="shared" si="160"/>
        <v>1</v>
      </c>
      <c r="R1680" s="7"/>
      <c r="S1680" s="11">
        <f t="shared" si="161"/>
        <v>0</v>
      </c>
      <c r="T1680" s="9"/>
    </row>
    <row r="1681" spans="1:20" hidden="1" x14ac:dyDescent="0.25">
      <c r="A1681" s="7">
        <v>1679</v>
      </c>
      <c r="B1681" s="7" t="str">
        <f t="shared" si="156"/>
        <v>SC4521-13/16L</v>
      </c>
      <c r="C1681" s="9" t="s">
        <v>1539</v>
      </c>
      <c r="D1681" s="9" t="s">
        <v>3355</v>
      </c>
      <c r="E1681" s="9" t="s">
        <v>33</v>
      </c>
      <c r="F1681" s="7" t="s">
        <v>141</v>
      </c>
      <c r="G1681" s="46">
        <v>0.39</v>
      </c>
      <c r="H1681" s="11">
        <v>10</v>
      </c>
      <c r="I1681" s="11">
        <v>10</v>
      </c>
      <c r="J1681" s="11">
        <f>VLOOKUP(B1681,'[1]Jan''24 (3)'!$G$4:$T$2414,14,0)</f>
        <v>3.9000000000000004</v>
      </c>
      <c r="K1681" s="11">
        <f t="shared" si="157"/>
        <v>-6.1</v>
      </c>
      <c r="L1681" s="11" t="b">
        <f t="shared" si="158"/>
        <v>0</v>
      </c>
      <c r="M1681" s="11" t="b">
        <f t="shared" si="159"/>
        <v>0</v>
      </c>
      <c r="N1681" s="8">
        <v>45315</v>
      </c>
      <c r="O1681" s="8" t="s">
        <v>3877</v>
      </c>
      <c r="P1681" s="7"/>
      <c r="Q1681" s="7" t="b">
        <f t="shared" si="160"/>
        <v>1</v>
      </c>
      <c r="R1681" s="7"/>
      <c r="S1681" s="11">
        <f t="shared" si="161"/>
        <v>0</v>
      </c>
      <c r="T1681" s="9"/>
    </row>
    <row r="1682" spans="1:20" hidden="1" x14ac:dyDescent="0.25">
      <c r="A1682" s="7">
        <v>1680</v>
      </c>
      <c r="B1682" s="7" t="str">
        <f t="shared" si="156"/>
        <v>MSR20-M0005</v>
      </c>
      <c r="C1682" s="9" t="s">
        <v>1540</v>
      </c>
      <c r="D1682" s="9" t="s">
        <v>3356</v>
      </c>
      <c r="E1682" s="9" t="s">
        <v>33</v>
      </c>
      <c r="F1682" s="7" t="s">
        <v>141</v>
      </c>
      <c r="G1682" s="46">
        <v>0.7</v>
      </c>
      <c r="H1682" s="11">
        <v>10</v>
      </c>
      <c r="I1682" s="11">
        <v>10</v>
      </c>
      <c r="J1682" s="11">
        <f>VLOOKUP(B1682,'[1]Jan''24 (3)'!$G$4:$T$2414,14,0)</f>
        <v>7</v>
      </c>
      <c r="K1682" s="11">
        <f t="shared" si="157"/>
        <v>-3</v>
      </c>
      <c r="L1682" s="11" t="b">
        <f t="shared" si="158"/>
        <v>0</v>
      </c>
      <c r="M1682" s="11" t="b">
        <f t="shared" si="159"/>
        <v>0</v>
      </c>
      <c r="N1682" s="8">
        <v>45314</v>
      </c>
      <c r="O1682" s="8" t="s">
        <v>3877</v>
      </c>
      <c r="P1682" s="7"/>
      <c r="Q1682" s="7" t="b">
        <f t="shared" si="160"/>
        <v>1</v>
      </c>
      <c r="R1682" s="7"/>
      <c r="S1682" s="11">
        <f t="shared" si="161"/>
        <v>0</v>
      </c>
      <c r="T1682" s="9"/>
    </row>
    <row r="1683" spans="1:20" hidden="1" x14ac:dyDescent="0.25">
      <c r="A1683" s="7">
        <v>1681</v>
      </c>
      <c r="B1683" s="7" t="str">
        <f t="shared" si="156"/>
        <v>MRL20-E0014</v>
      </c>
      <c r="C1683" s="9" t="s">
        <v>195</v>
      </c>
      <c r="D1683" s="9" t="s">
        <v>225</v>
      </c>
      <c r="E1683" s="9" t="s">
        <v>67</v>
      </c>
      <c r="F1683" s="7" t="s">
        <v>141</v>
      </c>
      <c r="G1683" s="46">
        <v>1.2</v>
      </c>
      <c r="H1683" s="11">
        <v>11</v>
      </c>
      <c r="I1683" s="11">
        <v>11</v>
      </c>
      <c r="J1683" s="11">
        <f>VLOOKUP(B1683,'[1]Jan''24 (3)'!$G$4:$T$2414,14,0)</f>
        <v>13.2</v>
      </c>
      <c r="K1683" s="11">
        <f t="shared" si="157"/>
        <v>2.1999999999999993</v>
      </c>
      <c r="L1683" s="11" t="b">
        <f t="shared" si="158"/>
        <v>0</v>
      </c>
      <c r="M1683" s="11" t="b">
        <f t="shared" si="159"/>
        <v>0</v>
      </c>
      <c r="N1683" s="8">
        <v>45313</v>
      </c>
      <c r="O1683" s="8" t="s">
        <v>3873</v>
      </c>
      <c r="P1683" s="7"/>
      <c r="Q1683" s="7" t="b">
        <f t="shared" si="160"/>
        <v>1</v>
      </c>
      <c r="R1683" s="7"/>
      <c r="S1683" s="11">
        <f t="shared" si="161"/>
        <v>0</v>
      </c>
      <c r="T1683" s="9"/>
    </row>
    <row r="1684" spans="1:20" hidden="1" x14ac:dyDescent="0.25">
      <c r="A1684" s="7">
        <v>1682</v>
      </c>
      <c r="B1684" s="7" t="str">
        <f t="shared" si="156"/>
        <v>MBZ25-C0005</v>
      </c>
      <c r="C1684" s="9" t="s">
        <v>235</v>
      </c>
      <c r="D1684" s="9" t="s">
        <v>240</v>
      </c>
      <c r="E1684" s="9" t="s">
        <v>67</v>
      </c>
      <c r="F1684" s="7" t="s">
        <v>141</v>
      </c>
      <c r="G1684" s="46">
        <v>2.1</v>
      </c>
      <c r="H1684" s="11">
        <f>13-1</f>
        <v>12</v>
      </c>
      <c r="I1684" s="11">
        <v>12</v>
      </c>
      <c r="J1684" s="11">
        <f>VLOOKUP(B1684,'[1]Jan''24 (3)'!$G$4:$T$2414,14,0)</f>
        <v>25.200000000000003</v>
      </c>
      <c r="K1684" s="11">
        <f t="shared" si="157"/>
        <v>13.200000000000003</v>
      </c>
      <c r="L1684" s="11" t="b">
        <f t="shared" si="158"/>
        <v>0</v>
      </c>
      <c r="M1684" s="11" t="b">
        <f t="shared" si="159"/>
        <v>0</v>
      </c>
      <c r="N1684" s="8">
        <v>45315</v>
      </c>
      <c r="O1684" s="8" t="s">
        <v>3877</v>
      </c>
      <c r="P1684" s="7"/>
      <c r="Q1684" s="7" t="b">
        <f t="shared" si="160"/>
        <v>1</v>
      </c>
      <c r="R1684" s="7"/>
      <c r="S1684" s="11">
        <f t="shared" si="161"/>
        <v>0</v>
      </c>
      <c r="T1684" s="9" t="s">
        <v>3975</v>
      </c>
    </row>
    <row r="1685" spans="1:20" hidden="1" x14ac:dyDescent="0.25">
      <c r="A1685" s="7">
        <v>1683</v>
      </c>
      <c r="B1685" s="7" t="str">
        <f t="shared" si="156"/>
        <v>MSR20-C0004</v>
      </c>
      <c r="C1685" s="9" t="s">
        <v>1541</v>
      </c>
      <c r="D1685" s="9" t="s">
        <v>3357</v>
      </c>
      <c r="E1685" s="9" t="s">
        <v>67</v>
      </c>
      <c r="F1685" s="7" t="s">
        <v>141</v>
      </c>
      <c r="G1685" s="46">
        <v>0.5</v>
      </c>
      <c r="H1685" s="11">
        <f>8-3</f>
        <v>5</v>
      </c>
      <c r="I1685" s="11">
        <v>5</v>
      </c>
      <c r="J1685" s="11">
        <f>VLOOKUP(B1685,'[1]Jan''24 (3)'!$G$4:$T$2414,14,0)</f>
        <v>2.5</v>
      </c>
      <c r="K1685" s="11">
        <f t="shared" si="157"/>
        <v>-2.5</v>
      </c>
      <c r="L1685" s="11" t="b">
        <f t="shared" si="158"/>
        <v>0</v>
      </c>
      <c r="M1685" s="11" t="b">
        <f t="shared" si="159"/>
        <v>0</v>
      </c>
      <c r="N1685" s="8">
        <v>45315</v>
      </c>
      <c r="O1685" s="8" t="s">
        <v>3873</v>
      </c>
      <c r="P1685" s="7"/>
      <c r="Q1685" s="7" t="b">
        <f t="shared" si="160"/>
        <v>1</v>
      </c>
      <c r="R1685" s="7"/>
      <c r="S1685" s="11">
        <f t="shared" si="161"/>
        <v>0</v>
      </c>
      <c r="T1685" s="9" t="s">
        <v>4019</v>
      </c>
    </row>
    <row r="1686" spans="1:20" hidden="1" x14ac:dyDescent="0.25">
      <c r="A1686" s="7">
        <v>1684</v>
      </c>
      <c r="B1686" s="7" t="str">
        <f t="shared" si="156"/>
        <v>MBZ25-EG0002</v>
      </c>
      <c r="C1686" s="9" t="s">
        <v>112</v>
      </c>
      <c r="D1686" s="9" t="s">
        <v>137</v>
      </c>
      <c r="E1686" s="9" t="s">
        <v>67</v>
      </c>
      <c r="F1686" s="7" t="s">
        <v>141</v>
      </c>
      <c r="G1686" s="46">
        <v>0.6</v>
      </c>
      <c r="H1686" s="11">
        <v>12</v>
      </c>
      <c r="I1686" s="11">
        <v>12</v>
      </c>
      <c r="J1686" s="11">
        <f>VLOOKUP(B1686,'[1]Jan''24 (3)'!$G$4:$T$2414,14,0)</f>
        <v>7.1999999999999993</v>
      </c>
      <c r="K1686" s="11">
        <f t="shared" si="157"/>
        <v>-4.8000000000000007</v>
      </c>
      <c r="L1686" s="11" t="b">
        <f t="shared" si="158"/>
        <v>0</v>
      </c>
      <c r="M1686" s="11" t="b">
        <f t="shared" si="159"/>
        <v>0</v>
      </c>
      <c r="N1686" s="8">
        <v>45318</v>
      </c>
      <c r="O1686" s="8" t="s">
        <v>3873</v>
      </c>
      <c r="P1686" s="7"/>
      <c r="Q1686" s="7" t="b">
        <f t="shared" si="160"/>
        <v>1</v>
      </c>
      <c r="R1686" s="7"/>
      <c r="S1686" s="11">
        <f t="shared" si="161"/>
        <v>0</v>
      </c>
      <c r="T1686" s="9"/>
    </row>
    <row r="1687" spans="1:20" hidden="1" x14ac:dyDescent="0.25">
      <c r="A1687" s="7">
        <v>1685</v>
      </c>
      <c r="B1687" s="7" t="str">
        <f t="shared" si="156"/>
        <v>MRL20-E0018</v>
      </c>
      <c r="C1687" s="9" t="s">
        <v>196</v>
      </c>
      <c r="D1687" s="9" t="s">
        <v>226</v>
      </c>
      <c r="E1687" s="9" t="s">
        <v>67</v>
      </c>
      <c r="F1687" s="7" t="s">
        <v>141</v>
      </c>
      <c r="G1687" s="46">
        <v>2.9</v>
      </c>
      <c r="H1687" s="11">
        <v>12</v>
      </c>
      <c r="I1687" s="11">
        <f>11+1</f>
        <v>12</v>
      </c>
      <c r="J1687" s="11">
        <f>VLOOKUP(B1687,'[1]Jan''24 (3)'!$G$4:$T$2414,14,0)</f>
        <v>34.799999999999997</v>
      </c>
      <c r="K1687" s="11">
        <f t="shared" si="157"/>
        <v>22.799999999999997</v>
      </c>
      <c r="L1687" s="11" t="b">
        <f t="shared" si="158"/>
        <v>0</v>
      </c>
      <c r="M1687" s="11" t="b">
        <f t="shared" si="159"/>
        <v>0</v>
      </c>
      <c r="N1687" s="8">
        <v>45313</v>
      </c>
      <c r="O1687" s="8" t="s">
        <v>3873</v>
      </c>
      <c r="P1687" s="7"/>
      <c r="Q1687" s="7" t="b">
        <f t="shared" si="160"/>
        <v>1</v>
      </c>
      <c r="R1687" s="7"/>
      <c r="S1687" s="11">
        <f t="shared" si="161"/>
        <v>0</v>
      </c>
      <c r="T1687" s="9"/>
    </row>
    <row r="1688" spans="1:20" hidden="1" x14ac:dyDescent="0.25">
      <c r="A1688" s="7">
        <v>1686</v>
      </c>
      <c r="B1688" s="7" t="str">
        <f t="shared" si="156"/>
        <v>MRL20-EG0004</v>
      </c>
      <c r="C1688" s="9" t="s">
        <v>1542</v>
      </c>
      <c r="D1688" s="9" t="s">
        <v>3358</v>
      </c>
      <c r="E1688" s="9" t="s">
        <v>67</v>
      </c>
      <c r="F1688" s="7" t="s">
        <v>141</v>
      </c>
      <c r="G1688" s="46">
        <v>3</v>
      </c>
      <c r="H1688" s="11">
        <v>12</v>
      </c>
      <c r="I1688" s="53">
        <f>12+1</f>
        <v>13</v>
      </c>
      <c r="J1688" s="11">
        <f>VLOOKUP(B1688,'[1]Jan''24 (3)'!$G$4:$T$2414,14,0)</f>
        <v>39</v>
      </c>
      <c r="K1688" s="11">
        <f t="shared" si="157"/>
        <v>26</v>
      </c>
      <c r="L1688" s="11" t="b">
        <f t="shared" si="158"/>
        <v>0</v>
      </c>
      <c r="M1688" s="11" t="b">
        <f t="shared" si="159"/>
        <v>0</v>
      </c>
      <c r="N1688" s="8">
        <v>45313</v>
      </c>
      <c r="O1688" s="8" t="s">
        <v>3873</v>
      </c>
      <c r="P1688" s="7"/>
      <c r="Q1688" s="7" t="b">
        <f t="shared" si="160"/>
        <v>0</v>
      </c>
      <c r="R1688" s="7"/>
      <c r="S1688" s="11">
        <f t="shared" si="161"/>
        <v>-1</v>
      </c>
      <c r="T1688" s="9"/>
    </row>
    <row r="1689" spans="1:20" hidden="1" x14ac:dyDescent="0.25">
      <c r="A1689" s="7">
        <v>1687</v>
      </c>
      <c r="B1689" s="7" t="str">
        <f t="shared" si="156"/>
        <v>MRL20-E0010</v>
      </c>
      <c r="C1689" s="9" t="s">
        <v>1543</v>
      </c>
      <c r="D1689" s="9" t="s">
        <v>3359</v>
      </c>
      <c r="E1689" s="9" t="s">
        <v>67</v>
      </c>
      <c r="F1689" s="7" t="s">
        <v>141</v>
      </c>
      <c r="G1689" s="46">
        <v>0.7</v>
      </c>
      <c r="H1689" s="11">
        <f>12-1</f>
        <v>11</v>
      </c>
      <c r="I1689" s="11">
        <v>11</v>
      </c>
      <c r="J1689" s="11">
        <f>VLOOKUP(B1689,'[1]Jan''24 (3)'!$G$4:$T$2414,14,0)</f>
        <v>7.6999999999999993</v>
      </c>
      <c r="K1689" s="11">
        <f t="shared" si="157"/>
        <v>-3.3000000000000007</v>
      </c>
      <c r="L1689" s="11" t="b">
        <f t="shared" si="158"/>
        <v>0</v>
      </c>
      <c r="M1689" s="11" t="b">
        <f t="shared" si="159"/>
        <v>0</v>
      </c>
      <c r="N1689" s="8">
        <v>45313</v>
      </c>
      <c r="O1689" s="8" t="s">
        <v>3873</v>
      </c>
      <c r="P1689" s="7"/>
      <c r="Q1689" s="7" t="b">
        <f t="shared" si="160"/>
        <v>1</v>
      </c>
      <c r="R1689" s="7"/>
      <c r="S1689" s="11">
        <f t="shared" si="161"/>
        <v>0</v>
      </c>
      <c r="T1689" s="9" t="s">
        <v>4018</v>
      </c>
    </row>
    <row r="1690" spans="1:20" hidden="1" x14ac:dyDescent="0.25">
      <c r="A1690" s="7">
        <v>1688</v>
      </c>
      <c r="B1690" s="7" t="str">
        <f t="shared" si="156"/>
        <v>MSR20-T0002</v>
      </c>
      <c r="C1690" s="9" t="s">
        <v>1544</v>
      </c>
      <c r="D1690" s="9" t="s">
        <v>3360</v>
      </c>
      <c r="E1690" s="9" t="s">
        <v>67</v>
      </c>
      <c r="F1690" s="7" t="s">
        <v>141</v>
      </c>
      <c r="G1690" s="46">
        <v>3.5</v>
      </c>
      <c r="H1690" s="11">
        <v>13</v>
      </c>
      <c r="I1690" s="53">
        <f>10+3+1</f>
        <v>14</v>
      </c>
      <c r="J1690" s="11">
        <f>VLOOKUP(B1690,'[1]Jan''24 (3)'!$G$4:$T$2414,14,0)</f>
        <v>49</v>
      </c>
      <c r="K1690" s="11">
        <f t="shared" si="157"/>
        <v>35</v>
      </c>
      <c r="L1690" s="11" t="b">
        <f t="shared" si="158"/>
        <v>0</v>
      </c>
      <c r="M1690" s="11" t="b">
        <f t="shared" si="159"/>
        <v>0</v>
      </c>
      <c r="N1690" s="8">
        <v>45322</v>
      </c>
      <c r="O1690" s="8" t="s">
        <v>3877</v>
      </c>
      <c r="P1690" s="7"/>
      <c r="Q1690" s="7" t="b">
        <f t="shared" si="160"/>
        <v>0</v>
      </c>
      <c r="R1690" s="7"/>
      <c r="S1690" s="11">
        <f t="shared" si="161"/>
        <v>-1</v>
      </c>
      <c r="T1690" s="9"/>
    </row>
    <row r="1691" spans="1:20" hidden="1" x14ac:dyDescent="0.25">
      <c r="A1691" s="7">
        <v>1689</v>
      </c>
      <c r="B1691" s="7" t="str">
        <f t="shared" si="156"/>
        <v>81100-I39Z-010003</v>
      </c>
      <c r="C1691" s="9" t="s">
        <v>1545</v>
      </c>
      <c r="D1691" s="9" t="s">
        <v>3361</v>
      </c>
      <c r="E1691" s="9" t="s">
        <v>3852</v>
      </c>
      <c r="F1691" s="7" t="s">
        <v>141</v>
      </c>
      <c r="G1691" s="46">
        <v>6.43</v>
      </c>
      <c r="H1691" s="11">
        <v>1</v>
      </c>
      <c r="I1691" s="11">
        <v>1</v>
      </c>
      <c r="J1691" s="11">
        <f>VLOOKUP(B1691,'[1]Jan''24 (3)'!$G$4:$T$2414,14,0)</f>
        <v>6.43</v>
      </c>
      <c r="K1691" s="11">
        <f t="shared" si="157"/>
        <v>5.43</v>
      </c>
      <c r="L1691" s="11" t="b">
        <f t="shared" si="158"/>
        <v>0</v>
      </c>
      <c r="M1691" s="11" t="b">
        <f t="shared" si="159"/>
        <v>0</v>
      </c>
      <c r="N1691" s="8">
        <v>45317</v>
      </c>
      <c r="O1691" s="8" t="s">
        <v>3877</v>
      </c>
      <c r="P1691" s="7"/>
      <c r="Q1691" s="7" t="b">
        <f t="shared" si="160"/>
        <v>1</v>
      </c>
      <c r="R1691" s="7"/>
      <c r="S1691" s="11">
        <f t="shared" si="161"/>
        <v>0</v>
      </c>
      <c r="T1691" s="9"/>
    </row>
    <row r="1692" spans="1:20" hidden="1" x14ac:dyDescent="0.25">
      <c r="A1692" s="7">
        <v>1690</v>
      </c>
      <c r="B1692" s="7" t="str">
        <f t="shared" si="156"/>
        <v>71100-I1F1-000003</v>
      </c>
      <c r="C1692" s="9" t="s">
        <v>1546</v>
      </c>
      <c r="D1692" s="9" t="s">
        <v>3362</v>
      </c>
      <c r="E1692" s="9" t="s">
        <v>3852</v>
      </c>
      <c r="F1692" s="7" t="s">
        <v>141</v>
      </c>
      <c r="G1692" s="46">
        <v>17.48</v>
      </c>
      <c r="H1692" s="11">
        <v>2</v>
      </c>
      <c r="I1692" s="11">
        <v>2</v>
      </c>
      <c r="J1692" s="11">
        <f>VLOOKUP(B1692,'[1]Jan''24 (3)'!$G$4:$T$2414,14,0)</f>
        <v>34.96</v>
      </c>
      <c r="K1692" s="11">
        <f t="shared" si="157"/>
        <v>32.96</v>
      </c>
      <c r="L1692" s="11" t="b">
        <f t="shared" si="158"/>
        <v>0</v>
      </c>
      <c r="M1692" s="11" t="b">
        <f t="shared" si="159"/>
        <v>0</v>
      </c>
      <c r="N1692" s="8">
        <v>45315</v>
      </c>
      <c r="O1692" s="8" t="s">
        <v>3873</v>
      </c>
      <c r="P1692" s="7"/>
      <c r="Q1692" s="7" t="b">
        <f t="shared" si="160"/>
        <v>1</v>
      </c>
      <c r="R1692" s="7"/>
      <c r="S1692" s="11">
        <f t="shared" si="161"/>
        <v>0</v>
      </c>
      <c r="T1692" s="9"/>
    </row>
    <row r="1693" spans="1:20" hidden="1" x14ac:dyDescent="0.25">
      <c r="A1693" s="7">
        <v>1691</v>
      </c>
      <c r="B1693" s="7" t="str">
        <f t="shared" si="156"/>
        <v>32105-AFAE-E000</v>
      </c>
      <c r="C1693" s="9" t="s">
        <v>1547</v>
      </c>
      <c r="D1693" s="9" t="s">
        <v>3363</v>
      </c>
      <c r="E1693" s="9" t="s">
        <v>3852</v>
      </c>
      <c r="F1693" s="7" t="s">
        <v>141</v>
      </c>
      <c r="G1693" s="46">
        <v>1.5</v>
      </c>
      <c r="H1693" s="11">
        <f>16-2</f>
        <v>14</v>
      </c>
      <c r="I1693" s="11">
        <v>14</v>
      </c>
      <c r="J1693" s="11">
        <f>VLOOKUP(B1693,'[1]Jan''24 (3)'!$G$4:$T$2414,14,0)</f>
        <v>21</v>
      </c>
      <c r="K1693" s="11">
        <f t="shared" si="157"/>
        <v>7</v>
      </c>
      <c r="L1693" s="11" t="b">
        <f t="shared" si="158"/>
        <v>0</v>
      </c>
      <c r="M1693" s="11" t="b">
        <f t="shared" si="159"/>
        <v>0</v>
      </c>
      <c r="N1693" s="8">
        <v>45313</v>
      </c>
      <c r="O1693" s="8" t="s">
        <v>3877</v>
      </c>
      <c r="P1693" s="7"/>
      <c r="Q1693" s="7" t="b">
        <f t="shared" si="160"/>
        <v>1</v>
      </c>
      <c r="R1693" s="7"/>
      <c r="S1693" s="11">
        <f t="shared" si="161"/>
        <v>0</v>
      </c>
      <c r="T1693" s="9" t="s">
        <v>4012</v>
      </c>
    </row>
    <row r="1694" spans="1:20" hidden="1" x14ac:dyDescent="0.25">
      <c r="A1694" s="7">
        <v>1692</v>
      </c>
      <c r="B1694" s="7" t="str">
        <f t="shared" si="156"/>
        <v>39100-AFAM-9100</v>
      </c>
      <c r="C1694" s="9" t="s">
        <v>1548</v>
      </c>
      <c r="D1694" s="9" t="s">
        <v>3364</v>
      </c>
      <c r="E1694" s="9" t="s">
        <v>3852</v>
      </c>
      <c r="F1694" s="7" t="s">
        <v>141</v>
      </c>
      <c r="G1694" s="46">
        <v>98.12</v>
      </c>
      <c r="H1694" s="11">
        <f>1-1</f>
        <v>0</v>
      </c>
      <c r="I1694" s="11">
        <v>0</v>
      </c>
      <c r="J1694" s="11">
        <f>VLOOKUP(B1694,'[1]Jan''24 (3)'!$G$4:$T$2414,14,0)</f>
        <v>0</v>
      </c>
      <c r="K1694" s="11">
        <f t="shared" si="157"/>
        <v>0</v>
      </c>
      <c r="L1694" s="11" t="b">
        <f t="shared" si="158"/>
        <v>1</v>
      </c>
      <c r="M1694" s="11" t="b">
        <f t="shared" si="159"/>
        <v>0</v>
      </c>
      <c r="N1694" s="8">
        <v>45321</v>
      </c>
      <c r="O1694" s="8" t="s">
        <v>3873</v>
      </c>
      <c r="P1694" s="7"/>
      <c r="Q1694" s="7" t="b">
        <f t="shared" si="160"/>
        <v>1</v>
      </c>
      <c r="R1694" s="7"/>
      <c r="S1694" s="11">
        <f t="shared" si="161"/>
        <v>0</v>
      </c>
      <c r="T1694" s="9" t="s">
        <v>3977</v>
      </c>
    </row>
    <row r="1695" spans="1:20" hidden="1" x14ac:dyDescent="0.25">
      <c r="A1695" s="7">
        <v>1693</v>
      </c>
      <c r="B1695" s="7" t="str">
        <f t="shared" si="156"/>
        <v>88210-AEA0-9000</v>
      </c>
      <c r="C1695" s="9" t="s">
        <v>1549</v>
      </c>
      <c r="D1695" s="9" t="s">
        <v>3365</v>
      </c>
      <c r="E1695" s="9" t="s">
        <v>3852</v>
      </c>
      <c r="F1695" s="7" t="s">
        <v>141</v>
      </c>
      <c r="G1695" s="46">
        <v>6.63</v>
      </c>
      <c r="H1695" s="11">
        <v>2</v>
      </c>
      <c r="I1695" s="11">
        <v>2</v>
      </c>
      <c r="J1695" s="11">
        <f>VLOOKUP(B1695,'[1]Jan''24 (3)'!$G$4:$T$2414,14,0)</f>
        <v>13.26</v>
      </c>
      <c r="K1695" s="11">
        <f t="shared" si="157"/>
        <v>11.26</v>
      </c>
      <c r="L1695" s="11" t="b">
        <f t="shared" si="158"/>
        <v>0</v>
      </c>
      <c r="M1695" s="11" t="b">
        <f t="shared" si="159"/>
        <v>0</v>
      </c>
      <c r="N1695" s="8">
        <v>45313</v>
      </c>
      <c r="O1695" s="8" t="s">
        <v>3877</v>
      </c>
      <c r="P1695" s="7"/>
      <c r="Q1695" s="7" t="b">
        <f t="shared" si="160"/>
        <v>1</v>
      </c>
      <c r="R1695" s="7"/>
      <c r="S1695" s="11">
        <f t="shared" si="161"/>
        <v>0</v>
      </c>
      <c r="T1695" s="9"/>
    </row>
    <row r="1696" spans="1:20" hidden="1" x14ac:dyDescent="0.25">
      <c r="A1696" s="7">
        <v>1694</v>
      </c>
      <c r="B1696" s="7" t="str">
        <f t="shared" si="156"/>
        <v>53166-AFA1-9000</v>
      </c>
      <c r="C1696" s="9" t="s">
        <v>1550</v>
      </c>
      <c r="D1696" s="9" t="s">
        <v>3366</v>
      </c>
      <c r="E1696" s="9" t="s">
        <v>3853</v>
      </c>
      <c r="F1696" s="7" t="s">
        <v>141</v>
      </c>
      <c r="G1696" s="46">
        <v>2.68</v>
      </c>
      <c r="H1696" s="11">
        <v>11</v>
      </c>
      <c r="I1696" s="11">
        <f>5+2+4</f>
        <v>11</v>
      </c>
      <c r="J1696" s="11">
        <f>VLOOKUP(B1696,'[1]Jan''24 (3)'!$G$4:$T$2414,14,0)</f>
        <v>29.48</v>
      </c>
      <c r="K1696" s="11">
        <f t="shared" si="157"/>
        <v>18.48</v>
      </c>
      <c r="L1696" s="11" t="b">
        <f t="shared" si="158"/>
        <v>0</v>
      </c>
      <c r="M1696" s="11" t="b">
        <f t="shared" si="159"/>
        <v>0</v>
      </c>
      <c r="N1696" s="8">
        <v>45316</v>
      </c>
      <c r="O1696" s="8" t="s">
        <v>3877</v>
      </c>
      <c r="P1696" s="7"/>
      <c r="Q1696" s="7" t="b">
        <f t="shared" si="160"/>
        <v>1</v>
      </c>
      <c r="R1696" s="7"/>
      <c r="S1696" s="11">
        <f t="shared" si="161"/>
        <v>0</v>
      </c>
      <c r="T1696" s="9"/>
    </row>
    <row r="1697" spans="1:20" hidden="1" x14ac:dyDescent="0.25">
      <c r="A1697" s="7">
        <v>1695</v>
      </c>
      <c r="B1697" s="7" t="str">
        <f t="shared" si="156"/>
        <v>17910-AFAC-9100</v>
      </c>
      <c r="C1697" s="9" t="s">
        <v>1551</v>
      </c>
      <c r="D1697" s="9" t="s">
        <v>3367</v>
      </c>
      <c r="E1697" s="9" t="s">
        <v>3852</v>
      </c>
      <c r="F1697" s="7" t="s">
        <v>141</v>
      </c>
      <c r="G1697" s="46">
        <v>2.5</v>
      </c>
      <c r="H1697" s="11">
        <f>20-3-3</f>
        <v>14</v>
      </c>
      <c r="I1697" s="11">
        <v>14</v>
      </c>
      <c r="J1697" s="11">
        <f>VLOOKUP(B1697,'[1]Jan''24 (3)'!$G$4:$T$2414,14,0)</f>
        <v>35</v>
      </c>
      <c r="K1697" s="11">
        <f t="shared" si="157"/>
        <v>21</v>
      </c>
      <c r="L1697" s="11" t="b">
        <f t="shared" si="158"/>
        <v>0</v>
      </c>
      <c r="M1697" s="11" t="b">
        <f t="shared" si="159"/>
        <v>0</v>
      </c>
      <c r="N1697" s="8">
        <v>45313</v>
      </c>
      <c r="O1697" s="8" t="s">
        <v>3877</v>
      </c>
      <c r="P1697" s="7"/>
      <c r="Q1697" s="7" t="b">
        <f t="shared" si="160"/>
        <v>1</v>
      </c>
      <c r="R1697" s="7"/>
      <c r="S1697" s="11">
        <f t="shared" si="161"/>
        <v>0</v>
      </c>
      <c r="T1697" s="9" t="s">
        <v>3987</v>
      </c>
    </row>
    <row r="1698" spans="1:20" hidden="1" x14ac:dyDescent="0.25">
      <c r="A1698" s="7">
        <v>1696</v>
      </c>
      <c r="B1698" s="7" t="str">
        <f t="shared" si="156"/>
        <v>17940-K241-000001</v>
      </c>
      <c r="C1698" s="9" t="s">
        <v>1552</v>
      </c>
      <c r="D1698" s="9" t="s">
        <v>3368</v>
      </c>
      <c r="E1698" s="9" t="s">
        <v>3852</v>
      </c>
      <c r="F1698" s="7" t="s">
        <v>141</v>
      </c>
      <c r="G1698" s="46">
        <v>2.41</v>
      </c>
      <c r="H1698" s="11">
        <v>2</v>
      </c>
      <c r="I1698" s="11">
        <v>2</v>
      </c>
      <c r="J1698" s="11">
        <f>VLOOKUP(B1698,'[1]Jan''24 (3)'!$G$4:$T$2414,14,0)</f>
        <v>4.82</v>
      </c>
      <c r="K1698" s="11">
        <f t="shared" si="157"/>
        <v>2.8200000000000003</v>
      </c>
      <c r="L1698" s="11" t="b">
        <f t="shared" si="158"/>
        <v>0</v>
      </c>
      <c r="M1698" s="11" t="b">
        <f t="shared" si="159"/>
        <v>0</v>
      </c>
      <c r="N1698" s="8">
        <v>45317</v>
      </c>
      <c r="O1698" s="8" t="s">
        <v>3877</v>
      </c>
      <c r="P1698" s="7"/>
      <c r="Q1698" s="7" t="b">
        <f t="shared" si="160"/>
        <v>1</v>
      </c>
      <c r="R1698" s="7"/>
      <c r="S1698" s="11">
        <f t="shared" si="161"/>
        <v>0</v>
      </c>
      <c r="T1698" s="9"/>
    </row>
    <row r="1699" spans="1:20" hidden="1" x14ac:dyDescent="0.25">
      <c r="A1699" s="7">
        <v>1697</v>
      </c>
      <c r="B1699" s="7" t="str">
        <f t="shared" si="156"/>
        <v>53200-AFA1-9000</v>
      </c>
      <c r="C1699" s="9" t="s">
        <v>1553</v>
      </c>
      <c r="D1699" s="9" t="s">
        <v>3369</v>
      </c>
      <c r="E1699" s="9" t="s">
        <v>3852</v>
      </c>
      <c r="F1699" s="7" t="s">
        <v>141</v>
      </c>
      <c r="G1699" s="46">
        <v>16.5</v>
      </c>
      <c r="H1699" s="11">
        <v>1</v>
      </c>
      <c r="I1699" s="11">
        <v>1</v>
      </c>
      <c r="J1699" s="11">
        <f>VLOOKUP(B1699,'[1]Jan''24 (3)'!$G$4:$T$2414,14,0)</f>
        <v>16.5</v>
      </c>
      <c r="K1699" s="11">
        <f t="shared" si="157"/>
        <v>15.5</v>
      </c>
      <c r="L1699" s="11" t="b">
        <f t="shared" si="158"/>
        <v>0</v>
      </c>
      <c r="M1699" s="11" t="b">
        <f t="shared" si="159"/>
        <v>0</v>
      </c>
      <c r="N1699" s="8">
        <v>45315</v>
      </c>
      <c r="O1699" s="8" t="s">
        <v>3877</v>
      </c>
      <c r="P1699" s="7"/>
      <c r="Q1699" s="7" t="b">
        <f t="shared" si="160"/>
        <v>1</v>
      </c>
      <c r="R1699" s="7"/>
      <c r="S1699" s="11">
        <f t="shared" si="161"/>
        <v>0</v>
      </c>
      <c r="T1699" s="9"/>
    </row>
    <row r="1700" spans="1:20" hidden="1" x14ac:dyDescent="0.25">
      <c r="A1700" s="7">
        <v>1698</v>
      </c>
      <c r="B1700" s="7" t="str">
        <f t="shared" si="156"/>
        <v>42710-GY6-0000</v>
      </c>
      <c r="C1700" s="9" t="s">
        <v>1554</v>
      </c>
      <c r="D1700" s="9" t="s">
        <v>3370</v>
      </c>
      <c r="E1700" s="9" t="s">
        <v>3852</v>
      </c>
      <c r="F1700" s="7" t="s">
        <v>141</v>
      </c>
      <c r="G1700" s="46">
        <v>40.880000000000003</v>
      </c>
      <c r="H1700" s="11">
        <f>42-1</f>
        <v>41</v>
      </c>
      <c r="I1700" s="11">
        <v>41</v>
      </c>
      <c r="J1700" s="11">
        <f>VLOOKUP(B1700,'[1]Jan''24 (3)'!$G$4:$T$2414,14,0)</f>
        <v>1676.0800000000002</v>
      </c>
      <c r="K1700" s="11">
        <f t="shared" si="157"/>
        <v>1635.0800000000002</v>
      </c>
      <c r="L1700" s="11" t="b">
        <f t="shared" si="158"/>
        <v>0</v>
      </c>
      <c r="M1700" s="11" t="b">
        <f t="shared" si="159"/>
        <v>0</v>
      </c>
      <c r="N1700" s="8">
        <v>45320</v>
      </c>
      <c r="O1700" s="8" t="s">
        <v>3873</v>
      </c>
      <c r="P1700" s="7"/>
      <c r="Q1700" s="7" t="b">
        <f t="shared" si="160"/>
        <v>1</v>
      </c>
      <c r="R1700" s="7"/>
      <c r="S1700" s="11">
        <f t="shared" si="161"/>
        <v>0</v>
      </c>
      <c r="T1700" s="9" t="s">
        <v>3980</v>
      </c>
    </row>
    <row r="1701" spans="1:20" hidden="1" x14ac:dyDescent="0.25">
      <c r="A1701" s="7">
        <v>1699</v>
      </c>
      <c r="B1701" s="7" t="str">
        <f t="shared" si="156"/>
        <v>44710-GY6-0000</v>
      </c>
      <c r="C1701" s="9" t="s">
        <v>1555</v>
      </c>
      <c r="D1701" s="9" t="s">
        <v>3371</v>
      </c>
      <c r="E1701" s="9" t="s">
        <v>3852</v>
      </c>
      <c r="F1701" s="7" t="s">
        <v>141</v>
      </c>
      <c r="G1701" s="46">
        <v>38.24</v>
      </c>
      <c r="H1701" s="11">
        <v>46</v>
      </c>
      <c r="I1701" s="11">
        <v>46</v>
      </c>
      <c r="J1701" s="11">
        <f>VLOOKUP(B1701,'[1]Jan''24 (3)'!$G$4:$T$2414,14,0)</f>
        <v>1759.0400000000002</v>
      </c>
      <c r="K1701" s="11">
        <f t="shared" si="157"/>
        <v>1713.0400000000002</v>
      </c>
      <c r="L1701" s="11" t="b">
        <f t="shared" si="158"/>
        <v>0</v>
      </c>
      <c r="M1701" s="11" t="b">
        <f t="shared" si="159"/>
        <v>0</v>
      </c>
      <c r="N1701" s="8">
        <v>45320</v>
      </c>
      <c r="O1701" s="8" t="s">
        <v>3873</v>
      </c>
      <c r="P1701" s="7"/>
      <c r="Q1701" s="7" t="b">
        <f t="shared" si="160"/>
        <v>1</v>
      </c>
      <c r="R1701" s="7"/>
      <c r="S1701" s="11">
        <f t="shared" si="161"/>
        <v>0</v>
      </c>
      <c r="T1701" s="9"/>
    </row>
    <row r="1702" spans="1:20" hidden="1" x14ac:dyDescent="0.25">
      <c r="A1702" s="7">
        <v>1700</v>
      </c>
      <c r="B1702" s="7" t="str">
        <f t="shared" si="156"/>
        <v>17911-0000-050002</v>
      </c>
      <c r="C1702" s="9" t="s">
        <v>1556</v>
      </c>
      <c r="D1702" s="9" t="s">
        <v>3372</v>
      </c>
      <c r="E1702" s="9" t="s">
        <v>3852</v>
      </c>
      <c r="F1702" s="7" t="s">
        <v>141</v>
      </c>
      <c r="G1702" s="46">
        <v>4.0199999999999996</v>
      </c>
      <c r="H1702" s="11">
        <v>3</v>
      </c>
      <c r="I1702" s="11">
        <v>3</v>
      </c>
      <c r="J1702" s="11">
        <f>VLOOKUP(B1702,'[1]Jan''24 (3)'!$G$4:$T$2414,14,0)</f>
        <v>12.059999999999999</v>
      </c>
      <c r="K1702" s="11">
        <f t="shared" si="157"/>
        <v>9.0599999999999987</v>
      </c>
      <c r="L1702" s="11" t="b">
        <f t="shared" si="158"/>
        <v>0</v>
      </c>
      <c r="M1702" s="11" t="b">
        <f t="shared" si="159"/>
        <v>0</v>
      </c>
      <c r="N1702" s="8">
        <v>45317</v>
      </c>
      <c r="O1702" s="8" t="s">
        <v>3877</v>
      </c>
      <c r="P1702" s="7"/>
      <c r="Q1702" s="7" t="b">
        <f t="shared" si="160"/>
        <v>1</v>
      </c>
      <c r="R1702" s="7">
        <v>1</v>
      </c>
      <c r="S1702" s="11">
        <f t="shared" si="161"/>
        <v>0</v>
      </c>
      <c r="T1702" s="9" t="s">
        <v>3879</v>
      </c>
    </row>
    <row r="1703" spans="1:20" hidden="1" x14ac:dyDescent="0.25">
      <c r="A1703" s="7">
        <v>1701</v>
      </c>
      <c r="B1703" s="7" t="str">
        <f t="shared" si="156"/>
        <v>17950-I1F1-000001</v>
      </c>
      <c r="C1703" s="9" t="s">
        <v>1557</v>
      </c>
      <c r="D1703" s="9" t="s">
        <v>3074</v>
      </c>
      <c r="E1703" s="9" t="s">
        <v>3852</v>
      </c>
      <c r="F1703" s="7" t="s">
        <v>141</v>
      </c>
      <c r="G1703" s="46">
        <v>31.97</v>
      </c>
      <c r="H1703" s="11">
        <v>3</v>
      </c>
      <c r="I1703" s="11">
        <v>3</v>
      </c>
      <c r="J1703" s="11">
        <f>VLOOKUP(B1703,'[1]Jan''24 (3)'!$G$4:$T$2414,14,0)</f>
        <v>95.91</v>
      </c>
      <c r="K1703" s="11">
        <f t="shared" si="157"/>
        <v>92.91</v>
      </c>
      <c r="L1703" s="11" t="b">
        <f t="shared" si="158"/>
        <v>0</v>
      </c>
      <c r="M1703" s="11" t="b">
        <f t="shared" si="159"/>
        <v>0</v>
      </c>
      <c r="N1703" s="8">
        <v>45317</v>
      </c>
      <c r="O1703" s="8" t="s">
        <v>3877</v>
      </c>
      <c r="P1703" s="7"/>
      <c r="Q1703" s="7" t="b">
        <f t="shared" si="160"/>
        <v>1</v>
      </c>
      <c r="R1703" s="7"/>
      <c r="S1703" s="11">
        <f t="shared" si="161"/>
        <v>0</v>
      </c>
      <c r="T1703" s="9"/>
    </row>
    <row r="1704" spans="1:20" hidden="1" x14ac:dyDescent="0.25">
      <c r="A1704" s="7">
        <v>1702</v>
      </c>
      <c r="B1704" s="7" t="str">
        <f t="shared" si="156"/>
        <v>61100-I1F1-020002</v>
      </c>
      <c r="C1704" s="9" t="s">
        <v>1558</v>
      </c>
      <c r="D1704" s="9" t="s">
        <v>3373</v>
      </c>
      <c r="E1704" s="9" t="s">
        <v>3852</v>
      </c>
      <c r="F1704" s="7" t="s">
        <v>141</v>
      </c>
      <c r="G1704" s="46">
        <v>16.07</v>
      </c>
      <c r="H1704" s="11">
        <v>1</v>
      </c>
      <c r="I1704" s="11">
        <v>1</v>
      </c>
      <c r="J1704" s="11">
        <f>VLOOKUP(B1704,'[1]Jan''24 (3)'!$G$4:$T$2414,14,0)</f>
        <v>16.07</v>
      </c>
      <c r="K1704" s="11">
        <f t="shared" si="157"/>
        <v>15.07</v>
      </c>
      <c r="L1704" s="11" t="b">
        <f t="shared" si="158"/>
        <v>0</v>
      </c>
      <c r="M1704" s="11" t="b">
        <f t="shared" si="159"/>
        <v>0</v>
      </c>
      <c r="N1704" s="8">
        <v>45315</v>
      </c>
      <c r="O1704" s="8" t="s">
        <v>3873</v>
      </c>
      <c r="P1704" s="7"/>
      <c r="Q1704" s="7" t="b">
        <f t="shared" si="160"/>
        <v>1</v>
      </c>
      <c r="R1704" s="7"/>
      <c r="S1704" s="11">
        <f t="shared" si="161"/>
        <v>0</v>
      </c>
      <c r="T1704" s="9"/>
    </row>
    <row r="1705" spans="1:20" hidden="1" x14ac:dyDescent="0.25">
      <c r="A1705" s="7">
        <v>1703</v>
      </c>
      <c r="B1705" s="7" t="str">
        <f t="shared" si="156"/>
        <v>62041-I1F1-000001</v>
      </c>
      <c r="C1705" s="9" t="s">
        <v>1559</v>
      </c>
      <c r="D1705" s="9" t="s">
        <v>3374</v>
      </c>
      <c r="E1705" s="9" t="s">
        <v>3852</v>
      </c>
      <c r="F1705" s="7" t="s">
        <v>141</v>
      </c>
      <c r="G1705" s="46">
        <v>0.14000000000000001</v>
      </c>
      <c r="H1705" s="11">
        <v>3</v>
      </c>
      <c r="I1705" s="11">
        <v>3</v>
      </c>
      <c r="J1705" s="11">
        <f>VLOOKUP(B1705,'[1]Jan''24 (3)'!$G$4:$T$2414,14,0)</f>
        <v>0.42000000000000004</v>
      </c>
      <c r="K1705" s="11">
        <f t="shared" si="157"/>
        <v>-2.58</v>
      </c>
      <c r="L1705" s="11" t="b">
        <f t="shared" si="158"/>
        <v>0</v>
      </c>
      <c r="M1705" s="11" t="b">
        <f t="shared" si="159"/>
        <v>0</v>
      </c>
      <c r="N1705" s="8">
        <v>45317</v>
      </c>
      <c r="O1705" s="8" t="s">
        <v>3873</v>
      </c>
      <c r="P1705" s="7"/>
      <c r="Q1705" s="7" t="b">
        <f t="shared" si="160"/>
        <v>1</v>
      </c>
      <c r="R1705" s="7"/>
      <c r="S1705" s="11">
        <f t="shared" si="161"/>
        <v>0</v>
      </c>
      <c r="T1705" s="9"/>
    </row>
    <row r="1706" spans="1:20" hidden="1" x14ac:dyDescent="0.25">
      <c r="A1706" s="7">
        <v>1704</v>
      </c>
      <c r="B1706" s="7" t="str">
        <f t="shared" si="156"/>
        <v>62040-I1F1-000001</v>
      </c>
      <c r="C1706" s="9" t="s">
        <v>1560</v>
      </c>
      <c r="D1706" s="9" t="s">
        <v>3375</v>
      </c>
      <c r="E1706" s="9" t="s">
        <v>3852</v>
      </c>
      <c r="F1706" s="7" t="s">
        <v>141</v>
      </c>
      <c r="G1706" s="46">
        <v>0.14000000000000001</v>
      </c>
      <c r="H1706" s="11">
        <v>4</v>
      </c>
      <c r="I1706" s="11">
        <v>4</v>
      </c>
      <c r="J1706" s="11">
        <f>VLOOKUP(B1706,'[1]Jan''24 (3)'!$G$4:$T$2414,14,0)</f>
        <v>0.56000000000000005</v>
      </c>
      <c r="K1706" s="11">
        <f t="shared" si="157"/>
        <v>-3.44</v>
      </c>
      <c r="L1706" s="11" t="b">
        <f t="shared" si="158"/>
        <v>0</v>
      </c>
      <c r="M1706" s="11" t="b">
        <f t="shared" si="159"/>
        <v>0</v>
      </c>
      <c r="N1706" s="8">
        <v>45318</v>
      </c>
      <c r="O1706" s="8" t="s">
        <v>3873</v>
      </c>
      <c r="P1706" s="7"/>
      <c r="Q1706" s="7" t="b">
        <f t="shared" si="160"/>
        <v>1</v>
      </c>
      <c r="R1706" s="7"/>
      <c r="S1706" s="11">
        <f t="shared" si="161"/>
        <v>0</v>
      </c>
      <c r="T1706" s="60"/>
    </row>
    <row r="1707" spans="1:20" hidden="1" x14ac:dyDescent="0.25">
      <c r="A1707" s="7">
        <v>1705</v>
      </c>
      <c r="B1707" s="7" t="str">
        <f t="shared" si="156"/>
        <v>62007-I1F1-000001</v>
      </c>
      <c r="C1707" s="9" t="s">
        <v>1561</v>
      </c>
      <c r="D1707" s="9" t="s">
        <v>3376</v>
      </c>
      <c r="E1707" s="9" t="s">
        <v>3852</v>
      </c>
      <c r="F1707" s="7" t="s">
        <v>141</v>
      </c>
      <c r="G1707" s="46">
        <v>0.14000000000000001</v>
      </c>
      <c r="H1707" s="11">
        <v>2</v>
      </c>
      <c r="I1707" s="11">
        <v>2</v>
      </c>
      <c r="J1707" s="11">
        <f>VLOOKUP(B1707,'[1]Jan''24 (3)'!$G$4:$T$2414,14,0)</f>
        <v>0.28000000000000003</v>
      </c>
      <c r="K1707" s="11">
        <f t="shared" si="157"/>
        <v>-1.72</v>
      </c>
      <c r="L1707" s="11" t="b">
        <f t="shared" si="158"/>
        <v>0</v>
      </c>
      <c r="M1707" s="11" t="b">
        <f t="shared" si="159"/>
        <v>0</v>
      </c>
      <c r="N1707" s="8">
        <v>45315</v>
      </c>
      <c r="O1707" s="8" t="s">
        <v>3873</v>
      </c>
      <c r="P1707" s="7"/>
      <c r="Q1707" s="7" t="b">
        <f t="shared" si="160"/>
        <v>1</v>
      </c>
      <c r="R1707" s="7"/>
      <c r="S1707" s="11">
        <f t="shared" si="161"/>
        <v>0</v>
      </c>
      <c r="T1707" s="9"/>
    </row>
    <row r="1708" spans="1:20" hidden="1" x14ac:dyDescent="0.25">
      <c r="A1708" s="7">
        <v>1706</v>
      </c>
      <c r="B1708" s="7" t="str">
        <f t="shared" si="156"/>
        <v>62006-I1F1-000001</v>
      </c>
      <c r="C1708" s="9" t="s">
        <v>1562</v>
      </c>
      <c r="D1708" s="9" t="s">
        <v>3377</v>
      </c>
      <c r="E1708" s="9" t="s">
        <v>3852</v>
      </c>
      <c r="F1708" s="7" t="s">
        <v>141</v>
      </c>
      <c r="G1708" s="46">
        <v>0.14000000000000001</v>
      </c>
      <c r="H1708" s="11">
        <v>2</v>
      </c>
      <c r="I1708" s="11">
        <v>2</v>
      </c>
      <c r="J1708" s="11">
        <f>VLOOKUP(B1708,'[1]Jan''24 (3)'!$G$4:$T$2414,14,0)</f>
        <v>0.28000000000000003</v>
      </c>
      <c r="K1708" s="11">
        <f t="shared" si="157"/>
        <v>-1.72</v>
      </c>
      <c r="L1708" s="11" t="b">
        <f t="shared" si="158"/>
        <v>0</v>
      </c>
      <c r="M1708" s="11" t="b">
        <f t="shared" si="159"/>
        <v>0</v>
      </c>
      <c r="N1708" s="8">
        <v>45315</v>
      </c>
      <c r="O1708" s="8" t="s">
        <v>3873</v>
      </c>
      <c r="P1708" s="7"/>
      <c r="Q1708" s="7" t="b">
        <f t="shared" si="160"/>
        <v>1</v>
      </c>
      <c r="R1708" s="7"/>
      <c r="S1708" s="11">
        <f t="shared" si="161"/>
        <v>0</v>
      </c>
      <c r="T1708" s="9"/>
    </row>
    <row r="1709" spans="1:20" hidden="1" x14ac:dyDescent="0.25">
      <c r="A1709" s="7">
        <v>1707</v>
      </c>
      <c r="B1709" s="7" t="str">
        <f t="shared" si="156"/>
        <v>72301-I1F1-000007</v>
      </c>
      <c r="C1709" s="9" t="s">
        <v>1563</v>
      </c>
      <c r="D1709" s="9" t="s">
        <v>3378</v>
      </c>
      <c r="E1709" s="9" t="s">
        <v>3852</v>
      </c>
      <c r="F1709" s="7" t="s">
        <v>242</v>
      </c>
      <c r="G1709" s="46">
        <v>4.45</v>
      </c>
      <c r="H1709" s="11">
        <v>1</v>
      </c>
      <c r="I1709" s="11">
        <v>1</v>
      </c>
      <c r="J1709" s="11">
        <f>VLOOKUP(B1709,'[1]Jan''24 (3)'!$G$4:$T$2414,14,0)</f>
        <v>4.45</v>
      </c>
      <c r="K1709" s="11">
        <f t="shared" si="157"/>
        <v>3.45</v>
      </c>
      <c r="L1709" s="11" t="b">
        <f t="shared" si="158"/>
        <v>0</v>
      </c>
      <c r="M1709" s="11" t="b">
        <f t="shared" si="159"/>
        <v>0</v>
      </c>
      <c r="N1709" s="8">
        <v>45317</v>
      </c>
      <c r="O1709" s="8" t="s">
        <v>3877</v>
      </c>
      <c r="P1709" s="7"/>
      <c r="Q1709" s="7" t="b">
        <f t="shared" si="160"/>
        <v>1</v>
      </c>
      <c r="R1709" s="7"/>
      <c r="S1709" s="11">
        <f t="shared" si="161"/>
        <v>0</v>
      </c>
      <c r="T1709" s="9"/>
    </row>
    <row r="1710" spans="1:20" hidden="1" x14ac:dyDescent="0.25">
      <c r="A1710" s="7">
        <v>1708</v>
      </c>
      <c r="B1710" s="7" t="str">
        <f t="shared" si="156"/>
        <v>72201-I1F1-000005</v>
      </c>
      <c r="C1710" s="9" t="s">
        <v>1564</v>
      </c>
      <c r="D1710" s="9" t="s">
        <v>3379</v>
      </c>
      <c r="E1710" s="9" t="s">
        <v>3852</v>
      </c>
      <c r="F1710" s="7" t="s">
        <v>141</v>
      </c>
      <c r="G1710" s="46">
        <v>4.55</v>
      </c>
      <c r="H1710" s="11">
        <v>1</v>
      </c>
      <c r="I1710" s="11">
        <v>1</v>
      </c>
      <c r="J1710" s="11">
        <f>VLOOKUP(B1710,'[1]Jan''24 (3)'!$G$4:$T$2414,14,0)</f>
        <v>4.55</v>
      </c>
      <c r="K1710" s="11">
        <f t="shared" si="157"/>
        <v>3.55</v>
      </c>
      <c r="L1710" s="11" t="b">
        <f t="shared" si="158"/>
        <v>0</v>
      </c>
      <c r="M1710" s="11" t="b">
        <f t="shared" si="159"/>
        <v>0</v>
      </c>
      <c r="N1710" s="8">
        <v>45317</v>
      </c>
      <c r="O1710" s="8" t="s">
        <v>3877</v>
      </c>
      <c r="P1710" s="7"/>
      <c r="Q1710" s="7" t="b">
        <f t="shared" si="160"/>
        <v>1</v>
      </c>
      <c r="R1710" s="7"/>
      <c r="S1710" s="11">
        <f t="shared" si="161"/>
        <v>0</v>
      </c>
      <c r="T1710" s="9"/>
    </row>
    <row r="1711" spans="1:20" hidden="1" x14ac:dyDescent="0.25">
      <c r="A1711" s="7">
        <v>1709</v>
      </c>
      <c r="B1711" s="7" t="str">
        <f t="shared" si="156"/>
        <v>35281-I126-050002</v>
      </c>
      <c r="C1711" s="9" t="s">
        <v>1565</v>
      </c>
      <c r="D1711" s="9" t="s">
        <v>3380</v>
      </c>
      <c r="E1711" s="9" t="s">
        <v>3852</v>
      </c>
      <c r="F1711" s="7" t="s">
        <v>141</v>
      </c>
      <c r="G1711" s="46">
        <v>1.77</v>
      </c>
      <c r="H1711" s="11">
        <v>1</v>
      </c>
      <c r="I1711" s="11">
        <v>1</v>
      </c>
      <c r="J1711" s="11">
        <f>VLOOKUP(B1711,'[1]Jan''24 (3)'!$G$4:$T$2414,14,0)</f>
        <v>1.77</v>
      </c>
      <c r="K1711" s="11">
        <f t="shared" si="157"/>
        <v>0.77</v>
      </c>
      <c r="L1711" s="11" t="b">
        <f t="shared" si="158"/>
        <v>0</v>
      </c>
      <c r="M1711" s="11" t="b">
        <f t="shared" si="159"/>
        <v>0</v>
      </c>
      <c r="N1711" s="8">
        <v>45315</v>
      </c>
      <c r="O1711" s="8" t="s">
        <v>3873</v>
      </c>
      <c r="P1711" s="7"/>
      <c r="Q1711" s="7" t="b">
        <f t="shared" si="160"/>
        <v>1</v>
      </c>
      <c r="R1711" s="7"/>
      <c r="S1711" s="11">
        <f t="shared" si="161"/>
        <v>0</v>
      </c>
      <c r="T1711" s="9"/>
    </row>
    <row r="1712" spans="1:20" hidden="1" x14ac:dyDescent="0.25">
      <c r="A1712" s="7">
        <v>1710</v>
      </c>
      <c r="B1712" s="7" t="str">
        <f t="shared" si="156"/>
        <v>51001-I1F1-000002</v>
      </c>
      <c r="C1712" s="9" t="s">
        <v>1566</v>
      </c>
      <c r="D1712" s="9" t="s">
        <v>3381</v>
      </c>
      <c r="E1712" s="9" t="s">
        <v>3852</v>
      </c>
      <c r="F1712" s="7" t="s">
        <v>141</v>
      </c>
      <c r="G1712" s="46">
        <v>0.14000000000000001</v>
      </c>
      <c r="H1712" s="11">
        <v>39</v>
      </c>
      <c r="I1712" s="11">
        <v>39</v>
      </c>
      <c r="J1712" s="11">
        <f>VLOOKUP(B1712,'[1]Jan''24 (3)'!$G$4:$T$2414,14,0)</f>
        <v>5.4600000000000009</v>
      </c>
      <c r="K1712" s="11">
        <f t="shared" si="157"/>
        <v>-33.54</v>
      </c>
      <c r="L1712" s="11" t="b">
        <f t="shared" si="158"/>
        <v>0</v>
      </c>
      <c r="M1712" s="11" t="b">
        <f t="shared" si="159"/>
        <v>0</v>
      </c>
      <c r="N1712" s="8">
        <v>45317</v>
      </c>
      <c r="O1712" s="8" t="s">
        <v>3873</v>
      </c>
      <c r="P1712" s="7"/>
      <c r="Q1712" s="7" t="b">
        <f t="shared" si="160"/>
        <v>1</v>
      </c>
      <c r="R1712" s="7"/>
      <c r="S1712" s="11">
        <f t="shared" si="161"/>
        <v>0</v>
      </c>
      <c r="T1712" s="9"/>
    </row>
    <row r="1713" spans="1:20" hidden="1" x14ac:dyDescent="0.25">
      <c r="A1713" s="7">
        <v>1711</v>
      </c>
      <c r="B1713" s="7" t="str">
        <f t="shared" si="156"/>
        <v>51002-I1F1-000002</v>
      </c>
      <c r="C1713" s="9" t="s">
        <v>1567</v>
      </c>
      <c r="D1713" s="9" t="s">
        <v>3382</v>
      </c>
      <c r="E1713" s="9" t="s">
        <v>3852</v>
      </c>
      <c r="F1713" s="7" t="s">
        <v>141</v>
      </c>
      <c r="G1713" s="46">
        <v>0.14000000000000001</v>
      </c>
      <c r="H1713" s="11">
        <v>39</v>
      </c>
      <c r="I1713" s="11">
        <v>39</v>
      </c>
      <c r="J1713" s="11">
        <f>VLOOKUP(B1713,'[1]Jan''24 (3)'!$G$4:$T$2414,14,0)</f>
        <v>5.4600000000000009</v>
      </c>
      <c r="K1713" s="11">
        <f t="shared" si="157"/>
        <v>-33.54</v>
      </c>
      <c r="L1713" s="11" t="b">
        <f t="shared" si="158"/>
        <v>0</v>
      </c>
      <c r="M1713" s="11" t="b">
        <f t="shared" si="159"/>
        <v>0</v>
      </c>
      <c r="N1713" s="8">
        <v>45317</v>
      </c>
      <c r="O1713" s="8" t="s">
        <v>3873</v>
      </c>
      <c r="P1713" s="7"/>
      <c r="Q1713" s="7" t="b">
        <f t="shared" si="160"/>
        <v>1</v>
      </c>
      <c r="R1713" s="7"/>
      <c r="S1713" s="11">
        <f t="shared" si="161"/>
        <v>0</v>
      </c>
      <c r="T1713" s="9"/>
    </row>
    <row r="1714" spans="1:20" hidden="1" x14ac:dyDescent="0.25">
      <c r="A1714" s="7">
        <v>1712</v>
      </c>
      <c r="B1714" s="7" t="str">
        <f t="shared" si="156"/>
        <v>42710-ZT6-0000</v>
      </c>
      <c r="C1714" s="9" t="s">
        <v>1568</v>
      </c>
      <c r="D1714" s="9" t="s">
        <v>3383</v>
      </c>
      <c r="E1714" s="9" t="s">
        <v>3852</v>
      </c>
      <c r="F1714" s="7" t="s">
        <v>141</v>
      </c>
      <c r="G1714" s="46">
        <v>20.69</v>
      </c>
      <c r="H1714" s="11">
        <v>15</v>
      </c>
      <c r="I1714" s="11">
        <v>15</v>
      </c>
      <c r="J1714" s="11">
        <f>VLOOKUP(B1714,'[1]Jan''24 (3)'!$G$4:$T$2414,14,0)</f>
        <v>310.35000000000002</v>
      </c>
      <c r="K1714" s="11">
        <f t="shared" si="157"/>
        <v>295.35000000000002</v>
      </c>
      <c r="L1714" s="11" t="b">
        <f t="shared" si="158"/>
        <v>0</v>
      </c>
      <c r="M1714" s="11" t="b">
        <f t="shared" si="159"/>
        <v>0</v>
      </c>
      <c r="N1714" s="8">
        <v>45320</v>
      </c>
      <c r="O1714" s="8" t="s">
        <v>3873</v>
      </c>
      <c r="P1714" s="7"/>
      <c r="Q1714" s="7" t="b">
        <f t="shared" si="160"/>
        <v>1</v>
      </c>
      <c r="R1714" s="7"/>
      <c r="S1714" s="11">
        <f t="shared" si="161"/>
        <v>0</v>
      </c>
      <c r="T1714" s="9"/>
    </row>
    <row r="1715" spans="1:20" hidden="1" x14ac:dyDescent="0.25">
      <c r="A1715" s="7">
        <v>1713</v>
      </c>
      <c r="B1715" s="7" t="str">
        <f t="shared" si="156"/>
        <v>32130-I1F1-010002</v>
      </c>
      <c r="C1715" s="9" t="s">
        <v>1569</v>
      </c>
      <c r="D1715" s="9" t="s">
        <v>3384</v>
      </c>
      <c r="E1715" s="9" t="s">
        <v>3852</v>
      </c>
      <c r="F1715" s="7" t="s">
        <v>141</v>
      </c>
      <c r="G1715" s="46">
        <v>4.25</v>
      </c>
      <c r="H1715" s="11">
        <v>4</v>
      </c>
      <c r="I1715" s="11">
        <f>2+2</f>
        <v>4</v>
      </c>
      <c r="J1715" s="11">
        <f>VLOOKUP(B1715,'[1]Jan''24 (3)'!$G$4:$T$2414,14,0)</f>
        <v>17</v>
      </c>
      <c r="K1715" s="11">
        <f t="shared" si="157"/>
        <v>13</v>
      </c>
      <c r="L1715" s="11" t="b">
        <f t="shared" si="158"/>
        <v>0</v>
      </c>
      <c r="M1715" s="11" t="b">
        <f t="shared" si="159"/>
        <v>0</v>
      </c>
      <c r="N1715" s="8">
        <v>45317</v>
      </c>
      <c r="O1715" s="8" t="s">
        <v>3877</v>
      </c>
      <c r="P1715" s="7"/>
      <c r="Q1715" s="7" t="b">
        <f t="shared" si="160"/>
        <v>1</v>
      </c>
      <c r="R1715" s="7"/>
      <c r="S1715" s="11">
        <f t="shared" si="161"/>
        <v>0</v>
      </c>
      <c r="T1715" s="9"/>
    </row>
    <row r="1716" spans="1:20" hidden="1" x14ac:dyDescent="0.25">
      <c r="A1716" s="7">
        <v>1714</v>
      </c>
      <c r="B1716" s="7" t="str">
        <f t="shared" si="156"/>
        <v>85500-J0A2-0000Q</v>
      </c>
      <c r="C1716" s="9" t="s">
        <v>1570</v>
      </c>
      <c r="D1716" s="9" t="s">
        <v>3385</v>
      </c>
      <c r="E1716" s="9" t="s">
        <v>3852</v>
      </c>
      <c r="F1716" s="7" t="s">
        <v>141</v>
      </c>
      <c r="G1716" s="46">
        <v>2.04</v>
      </c>
      <c r="H1716" s="11">
        <v>1</v>
      </c>
      <c r="I1716" s="11">
        <v>1</v>
      </c>
      <c r="J1716" s="11">
        <f>VLOOKUP(B1716,'[1]Jan''24 (3)'!$G$4:$T$2414,14,0)</f>
        <v>2.04</v>
      </c>
      <c r="K1716" s="11">
        <f t="shared" si="157"/>
        <v>1.04</v>
      </c>
      <c r="L1716" s="11" t="b">
        <f t="shared" si="158"/>
        <v>0</v>
      </c>
      <c r="M1716" s="11" t="b">
        <f t="shared" si="159"/>
        <v>0</v>
      </c>
      <c r="N1716" s="8">
        <v>45315</v>
      </c>
      <c r="O1716" s="8" t="s">
        <v>3873</v>
      </c>
      <c r="P1716" s="7"/>
      <c r="Q1716" s="7" t="b">
        <f t="shared" si="160"/>
        <v>1</v>
      </c>
      <c r="R1716" s="7"/>
      <c r="S1716" s="11">
        <f t="shared" si="161"/>
        <v>0</v>
      </c>
      <c r="T1716" s="9"/>
    </row>
    <row r="1717" spans="1:20" hidden="1" x14ac:dyDescent="0.25">
      <c r="A1717" s="7">
        <v>1715</v>
      </c>
      <c r="B1717" s="7" t="str">
        <f t="shared" si="156"/>
        <v>85400-0000-030012</v>
      </c>
      <c r="C1717" s="9" t="s">
        <v>1571</v>
      </c>
      <c r="D1717" s="9" t="s">
        <v>3364</v>
      </c>
      <c r="E1717" s="9" t="s">
        <v>3852</v>
      </c>
      <c r="F1717" s="7" t="s">
        <v>141</v>
      </c>
      <c r="G1717" s="46">
        <v>71.98</v>
      </c>
      <c r="H1717" s="11">
        <v>3</v>
      </c>
      <c r="I1717" s="11">
        <f>2+1</f>
        <v>3</v>
      </c>
      <c r="J1717" s="11">
        <f>VLOOKUP(B1717,'[1]Jan''24 (3)'!$G$4:$T$2414,14,0)</f>
        <v>215.94</v>
      </c>
      <c r="K1717" s="11">
        <f t="shared" si="157"/>
        <v>212.94</v>
      </c>
      <c r="L1717" s="11" t="b">
        <f t="shared" si="158"/>
        <v>0</v>
      </c>
      <c r="M1717" s="11" t="b">
        <f t="shared" si="159"/>
        <v>0</v>
      </c>
      <c r="N1717" s="8">
        <v>45317</v>
      </c>
      <c r="O1717" s="8" t="s">
        <v>3877</v>
      </c>
      <c r="P1717" s="7"/>
      <c r="Q1717" s="7" t="b">
        <f t="shared" si="160"/>
        <v>1</v>
      </c>
      <c r="R1717" s="7"/>
      <c r="S1717" s="11">
        <f t="shared" si="161"/>
        <v>0</v>
      </c>
      <c r="T1717" s="9"/>
    </row>
    <row r="1718" spans="1:20" hidden="1" x14ac:dyDescent="0.25">
      <c r="A1718" s="7">
        <v>1716</v>
      </c>
      <c r="B1718" s="7" t="str">
        <f t="shared" si="156"/>
        <v>41003-I1F1-000001</v>
      </c>
      <c r="C1718" s="9" t="s">
        <v>1572</v>
      </c>
      <c r="D1718" s="9" t="s">
        <v>3386</v>
      </c>
      <c r="E1718" s="9" t="s">
        <v>3852</v>
      </c>
      <c r="F1718" s="7" t="s">
        <v>141</v>
      </c>
      <c r="G1718" s="46">
        <v>3.21</v>
      </c>
      <c r="H1718" s="11">
        <v>5</v>
      </c>
      <c r="I1718" s="11">
        <v>5</v>
      </c>
      <c r="J1718" s="11">
        <f>VLOOKUP(B1718,'[1]Jan''24 (3)'!$G$4:$T$2414,14,0)</f>
        <v>16.05</v>
      </c>
      <c r="K1718" s="11">
        <f t="shared" si="157"/>
        <v>11.05</v>
      </c>
      <c r="L1718" s="11" t="b">
        <f t="shared" si="158"/>
        <v>0</v>
      </c>
      <c r="M1718" s="11" t="b">
        <f t="shared" si="159"/>
        <v>0</v>
      </c>
      <c r="N1718" s="8">
        <v>45317</v>
      </c>
      <c r="O1718" s="8" t="s">
        <v>3873</v>
      </c>
      <c r="P1718" s="7"/>
      <c r="Q1718" s="7" t="b">
        <f t="shared" si="160"/>
        <v>1</v>
      </c>
      <c r="R1718" s="7"/>
      <c r="S1718" s="11">
        <f t="shared" si="161"/>
        <v>0</v>
      </c>
      <c r="T1718" s="9"/>
    </row>
    <row r="1719" spans="1:20" hidden="1" x14ac:dyDescent="0.25">
      <c r="A1719" s="7">
        <v>1717</v>
      </c>
      <c r="B1719" s="7" t="str">
        <f t="shared" si="156"/>
        <v>85153-I552-000001</v>
      </c>
      <c r="C1719" s="9" t="s">
        <v>1573</v>
      </c>
      <c r="D1719" s="9" t="s">
        <v>3387</v>
      </c>
      <c r="E1719" s="9" t="s">
        <v>3852</v>
      </c>
      <c r="F1719" s="7" t="s">
        <v>141</v>
      </c>
      <c r="G1719" s="46">
        <v>7</v>
      </c>
      <c r="H1719" s="11">
        <v>4</v>
      </c>
      <c r="I1719" s="11">
        <f>1+3</f>
        <v>4</v>
      </c>
      <c r="J1719" s="11">
        <f>VLOOKUP(B1719,'[1]Jan''24 (3)'!$G$4:$T$2414,14,0)</f>
        <v>28</v>
      </c>
      <c r="K1719" s="11">
        <f t="shared" si="157"/>
        <v>24</v>
      </c>
      <c r="L1719" s="11" t="b">
        <f t="shared" si="158"/>
        <v>0</v>
      </c>
      <c r="M1719" s="11" t="b">
        <f t="shared" si="159"/>
        <v>0</v>
      </c>
      <c r="N1719" s="8">
        <v>45317</v>
      </c>
      <c r="O1719" s="8" t="s">
        <v>3877</v>
      </c>
      <c r="P1719" s="7"/>
      <c r="Q1719" s="7" t="b">
        <f t="shared" si="160"/>
        <v>1</v>
      </c>
      <c r="R1719" s="7"/>
      <c r="S1719" s="11">
        <f t="shared" si="161"/>
        <v>0</v>
      </c>
      <c r="T1719" s="9"/>
    </row>
    <row r="1720" spans="1:20" hidden="1" x14ac:dyDescent="0.25">
      <c r="A1720" s="7">
        <v>1718</v>
      </c>
      <c r="B1720" s="7" t="str">
        <f t="shared" si="156"/>
        <v>62001-I1F1-000001</v>
      </c>
      <c r="C1720" s="9" t="s">
        <v>1574</v>
      </c>
      <c r="D1720" s="9" t="s">
        <v>3388</v>
      </c>
      <c r="E1720" s="9" t="s">
        <v>3852</v>
      </c>
      <c r="F1720" s="7" t="s">
        <v>141</v>
      </c>
      <c r="G1720" s="46">
        <v>4.79</v>
      </c>
      <c r="H1720" s="11">
        <v>2</v>
      </c>
      <c r="I1720" s="11">
        <v>2</v>
      </c>
      <c r="J1720" s="11">
        <f>VLOOKUP(B1720,'[1]Jan''24 (3)'!$G$4:$T$2414,14,0)</f>
        <v>9.58</v>
      </c>
      <c r="K1720" s="11">
        <f t="shared" si="157"/>
        <v>7.58</v>
      </c>
      <c r="L1720" s="11" t="b">
        <f t="shared" si="158"/>
        <v>0</v>
      </c>
      <c r="M1720" s="11" t="b">
        <f t="shared" si="159"/>
        <v>0</v>
      </c>
      <c r="N1720" s="8">
        <v>45315</v>
      </c>
      <c r="O1720" s="8" t="s">
        <v>3877</v>
      </c>
      <c r="P1720" s="7"/>
      <c r="Q1720" s="7" t="b">
        <f t="shared" si="160"/>
        <v>1</v>
      </c>
      <c r="R1720" s="7"/>
      <c r="S1720" s="11">
        <f t="shared" si="161"/>
        <v>0</v>
      </c>
      <c r="T1720" s="9"/>
    </row>
    <row r="1721" spans="1:20" hidden="1" x14ac:dyDescent="0.25">
      <c r="A1721" s="7">
        <v>1719</v>
      </c>
      <c r="B1721" s="7" t="str">
        <f t="shared" si="156"/>
        <v>72100-I1F1-000001</v>
      </c>
      <c r="C1721" s="9" t="s">
        <v>1575</v>
      </c>
      <c r="D1721" s="9" t="s">
        <v>3389</v>
      </c>
      <c r="E1721" s="9" t="s">
        <v>3852</v>
      </c>
      <c r="F1721" s="7" t="s">
        <v>141</v>
      </c>
      <c r="G1721" s="46">
        <v>9.07</v>
      </c>
      <c r="H1721" s="11">
        <v>3</v>
      </c>
      <c r="I1721" s="11">
        <f>2+1</f>
        <v>3</v>
      </c>
      <c r="J1721" s="11">
        <f>VLOOKUP(B1721,'[1]Jan''24 (3)'!$G$4:$T$2414,14,0)</f>
        <v>27.21</v>
      </c>
      <c r="K1721" s="11">
        <f t="shared" si="157"/>
        <v>24.21</v>
      </c>
      <c r="L1721" s="11" t="b">
        <f t="shared" si="158"/>
        <v>0</v>
      </c>
      <c r="M1721" s="11" t="b">
        <f t="shared" si="159"/>
        <v>0</v>
      </c>
      <c r="N1721" s="8">
        <v>45317</v>
      </c>
      <c r="O1721" s="8" t="s">
        <v>3877</v>
      </c>
      <c r="P1721" s="7"/>
      <c r="Q1721" s="7" t="b">
        <f t="shared" si="160"/>
        <v>1</v>
      </c>
      <c r="R1721" s="7"/>
      <c r="S1721" s="11">
        <f t="shared" si="161"/>
        <v>0</v>
      </c>
      <c r="T1721" s="9"/>
    </row>
    <row r="1722" spans="1:20" hidden="1" x14ac:dyDescent="0.25">
      <c r="A1722" s="7">
        <v>1720</v>
      </c>
      <c r="B1722" s="7" t="str">
        <f t="shared" si="156"/>
        <v>71107-J18Z-000001</v>
      </c>
      <c r="C1722" s="9" t="s">
        <v>1576</v>
      </c>
      <c r="D1722" s="9" t="s">
        <v>3390</v>
      </c>
      <c r="E1722" s="9" t="s">
        <v>3852</v>
      </c>
      <c r="F1722" s="7" t="s">
        <v>141</v>
      </c>
      <c r="G1722" s="46">
        <v>0.14000000000000001</v>
      </c>
      <c r="H1722" s="11">
        <v>2</v>
      </c>
      <c r="I1722" s="11">
        <v>2</v>
      </c>
      <c r="J1722" s="11">
        <f>VLOOKUP(B1722,'[1]Jan''24 (3)'!$G$4:$T$2414,14,0)</f>
        <v>0.28000000000000003</v>
      </c>
      <c r="K1722" s="11">
        <f t="shared" si="157"/>
        <v>-1.72</v>
      </c>
      <c r="L1722" s="11" t="b">
        <f t="shared" si="158"/>
        <v>0</v>
      </c>
      <c r="M1722" s="11" t="b">
        <f t="shared" si="159"/>
        <v>0</v>
      </c>
      <c r="N1722" s="8">
        <v>45317</v>
      </c>
      <c r="O1722" s="8" t="s">
        <v>3877</v>
      </c>
      <c r="P1722" s="7"/>
      <c r="Q1722" s="7" t="b">
        <f t="shared" si="160"/>
        <v>1</v>
      </c>
      <c r="R1722" s="7"/>
      <c r="S1722" s="11">
        <f t="shared" si="161"/>
        <v>0</v>
      </c>
      <c r="T1722" s="9"/>
    </row>
    <row r="1723" spans="1:20" hidden="1" x14ac:dyDescent="0.25">
      <c r="A1723" s="7">
        <v>1721</v>
      </c>
      <c r="B1723" s="7" t="str">
        <f t="shared" si="156"/>
        <v>51101-I1F1-000003</v>
      </c>
      <c r="C1723" s="9" t="s">
        <v>1577</v>
      </c>
      <c r="D1723" s="9" t="s">
        <v>3391</v>
      </c>
      <c r="E1723" s="9" t="s">
        <v>3852</v>
      </c>
      <c r="F1723" s="7" t="s">
        <v>141</v>
      </c>
      <c r="G1723" s="46">
        <v>0.9</v>
      </c>
      <c r="H1723" s="11">
        <v>3</v>
      </c>
      <c r="I1723" s="11">
        <v>3</v>
      </c>
      <c r="J1723" s="11">
        <f>VLOOKUP(B1723,'[1]Jan''24 (3)'!$G$4:$T$2414,14,0)</f>
        <v>2.7</v>
      </c>
      <c r="K1723" s="11">
        <f t="shared" si="157"/>
        <v>-0.29999999999999982</v>
      </c>
      <c r="L1723" s="11" t="b">
        <f t="shared" si="158"/>
        <v>0</v>
      </c>
      <c r="M1723" s="11" t="b">
        <f t="shared" si="159"/>
        <v>0</v>
      </c>
      <c r="N1723" s="8">
        <v>45315</v>
      </c>
      <c r="O1723" s="8" t="s">
        <v>3873</v>
      </c>
      <c r="P1723" s="7"/>
      <c r="Q1723" s="7" t="b">
        <f t="shared" si="160"/>
        <v>1</v>
      </c>
      <c r="R1723" s="7"/>
      <c r="S1723" s="11">
        <f t="shared" si="161"/>
        <v>0</v>
      </c>
      <c r="T1723" s="9"/>
    </row>
    <row r="1724" spans="1:20" hidden="1" x14ac:dyDescent="0.25">
      <c r="A1724" s="7">
        <v>1722</v>
      </c>
      <c r="B1724" s="7" t="str">
        <f t="shared" si="156"/>
        <v>87346-I1F1-000002</v>
      </c>
      <c r="C1724" s="9" t="s">
        <v>1578</v>
      </c>
      <c r="D1724" s="9" t="s">
        <v>3392</v>
      </c>
      <c r="E1724" s="9" t="s">
        <v>3852</v>
      </c>
      <c r="F1724" s="7" t="s">
        <v>141</v>
      </c>
      <c r="G1724" s="46">
        <v>0.14000000000000001</v>
      </c>
      <c r="H1724" s="11">
        <f>5-2</f>
        <v>3</v>
      </c>
      <c r="I1724" s="11">
        <v>3</v>
      </c>
      <c r="J1724" s="11">
        <f>VLOOKUP(B1724,'[1]Jan''24 (3)'!$G$4:$T$2414,14,0)</f>
        <v>0.42000000000000004</v>
      </c>
      <c r="K1724" s="11">
        <f t="shared" si="157"/>
        <v>-2.58</v>
      </c>
      <c r="L1724" s="11" t="b">
        <f t="shared" si="158"/>
        <v>0</v>
      </c>
      <c r="M1724" s="11" t="b">
        <f t="shared" si="159"/>
        <v>0</v>
      </c>
      <c r="N1724" s="8">
        <v>45315</v>
      </c>
      <c r="O1724" s="8" t="s">
        <v>3873</v>
      </c>
      <c r="P1724" s="7"/>
      <c r="Q1724" s="7" t="b">
        <f t="shared" si="160"/>
        <v>1</v>
      </c>
      <c r="R1724" s="7"/>
      <c r="S1724" s="11">
        <f t="shared" si="161"/>
        <v>0</v>
      </c>
      <c r="T1724" s="9" t="s">
        <v>3988</v>
      </c>
    </row>
    <row r="1725" spans="1:20" hidden="1" x14ac:dyDescent="0.25">
      <c r="A1725" s="7">
        <v>1723</v>
      </c>
      <c r="B1725" s="7" t="str">
        <f t="shared" si="156"/>
        <v>87346-I1F1-010002</v>
      </c>
      <c r="C1725" s="9" t="s">
        <v>1579</v>
      </c>
      <c r="D1725" s="9" t="s">
        <v>3393</v>
      </c>
      <c r="E1725" s="9" t="s">
        <v>3852</v>
      </c>
      <c r="F1725" s="7" t="s">
        <v>141</v>
      </c>
      <c r="G1725" s="46">
        <v>0.14000000000000001</v>
      </c>
      <c r="H1725" s="11">
        <v>13</v>
      </c>
      <c r="I1725" s="11">
        <f>3+10</f>
        <v>13</v>
      </c>
      <c r="J1725" s="11">
        <f>VLOOKUP(B1725,'[1]Jan''24 (3)'!$G$4:$T$2414,14,0)</f>
        <v>1.8200000000000003</v>
      </c>
      <c r="K1725" s="11">
        <f t="shared" si="157"/>
        <v>-11.18</v>
      </c>
      <c r="L1725" s="11" t="b">
        <f t="shared" si="158"/>
        <v>0</v>
      </c>
      <c r="M1725" s="11" t="b">
        <f t="shared" si="159"/>
        <v>0</v>
      </c>
      <c r="N1725" s="8">
        <v>45322</v>
      </c>
      <c r="O1725" s="8" t="s">
        <v>3873</v>
      </c>
      <c r="P1725" s="7"/>
      <c r="Q1725" s="7" t="b">
        <f t="shared" si="160"/>
        <v>1</v>
      </c>
      <c r="R1725" s="7"/>
      <c r="S1725" s="11">
        <f t="shared" si="161"/>
        <v>0</v>
      </c>
      <c r="T1725" s="9"/>
    </row>
    <row r="1726" spans="1:20" hidden="1" x14ac:dyDescent="0.25">
      <c r="A1726" s="7">
        <v>1724</v>
      </c>
      <c r="B1726" s="7" t="str">
        <f t="shared" si="156"/>
        <v>42753-ZT6-3000</v>
      </c>
      <c r="C1726" s="9" t="s">
        <v>1580</v>
      </c>
      <c r="D1726" s="9" t="s">
        <v>3394</v>
      </c>
      <c r="E1726" s="9" t="s">
        <v>3852</v>
      </c>
      <c r="F1726" s="7" t="s">
        <v>141</v>
      </c>
      <c r="G1726" s="46">
        <v>0.8</v>
      </c>
      <c r="H1726" s="11">
        <v>128</v>
      </c>
      <c r="I1726" s="11">
        <v>128</v>
      </c>
      <c r="J1726" s="11">
        <f>VLOOKUP(B1726,'[1]Jan''24 (3)'!$G$4:$T$2414,14,0)</f>
        <v>102.4</v>
      </c>
      <c r="K1726" s="11">
        <f t="shared" si="157"/>
        <v>-25.599999999999994</v>
      </c>
      <c r="L1726" s="11" t="b">
        <f t="shared" si="158"/>
        <v>0</v>
      </c>
      <c r="M1726" s="11" t="b">
        <f t="shared" si="159"/>
        <v>0</v>
      </c>
      <c r="N1726" s="8">
        <v>45315</v>
      </c>
      <c r="O1726" s="8" t="s">
        <v>3873</v>
      </c>
      <c r="P1726" s="7"/>
      <c r="Q1726" s="7" t="b">
        <f t="shared" si="160"/>
        <v>1</v>
      </c>
      <c r="R1726" s="7"/>
      <c r="S1726" s="11">
        <f t="shared" si="161"/>
        <v>0</v>
      </c>
      <c r="T1726" s="9"/>
    </row>
    <row r="1727" spans="1:20" hidden="1" x14ac:dyDescent="0.25">
      <c r="A1727" s="7">
        <v>1725</v>
      </c>
      <c r="B1727" s="7" t="str">
        <f t="shared" si="156"/>
        <v>53032-I1F1-000002</v>
      </c>
      <c r="C1727" s="9" t="s">
        <v>1581</v>
      </c>
      <c r="D1727" s="9" t="s">
        <v>3395</v>
      </c>
      <c r="E1727" s="9" t="s">
        <v>3852</v>
      </c>
      <c r="F1727" s="7" t="s">
        <v>141</v>
      </c>
      <c r="G1727" s="46">
        <v>0.14000000000000001</v>
      </c>
      <c r="H1727" s="11">
        <v>3</v>
      </c>
      <c r="I1727" s="11">
        <v>3</v>
      </c>
      <c r="J1727" s="11">
        <f>VLOOKUP(B1727,'[1]Jan''24 (3)'!$G$4:$T$2414,14,0)</f>
        <v>0.42000000000000004</v>
      </c>
      <c r="K1727" s="11">
        <f t="shared" si="157"/>
        <v>-2.58</v>
      </c>
      <c r="L1727" s="11" t="b">
        <f t="shared" si="158"/>
        <v>0</v>
      </c>
      <c r="M1727" s="11" t="b">
        <f t="shared" si="159"/>
        <v>0</v>
      </c>
      <c r="N1727" s="8">
        <v>45315</v>
      </c>
      <c r="O1727" s="8" t="s">
        <v>3873</v>
      </c>
      <c r="P1727" s="7"/>
      <c r="Q1727" s="7" t="b">
        <f t="shared" si="160"/>
        <v>1</v>
      </c>
      <c r="R1727" s="7"/>
      <c r="S1727" s="11">
        <f t="shared" si="161"/>
        <v>0</v>
      </c>
      <c r="T1727" s="9"/>
    </row>
    <row r="1728" spans="1:20" hidden="1" x14ac:dyDescent="0.25">
      <c r="A1728" s="7">
        <v>1726</v>
      </c>
      <c r="B1728" s="7" t="str">
        <f t="shared" si="156"/>
        <v>53032-I1F1-010002</v>
      </c>
      <c r="C1728" s="9" t="s">
        <v>1582</v>
      </c>
      <c r="D1728" s="9" t="s">
        <v>3396</v>
      </c>
      <c r="E1728" s="9" t="s">
        <v>3852</v>
      </c>
      <c r="F1728" s="7" t="s">
        <v>141</v>
      </c>
      <c r="G1728" s="46">
        <v>0.14000000000000001</v>
      </c>
      <c r="H1728" s="11">
        <v>3</v>
      </c>
      <c r="I1728" s="11">
        <v>3</v>
      </c>
      <c r="J1728" s="11">
        <f>VLOOKUP(B1728,'[1]Jan''24 (3)'!$G$4:$T$2414,14,0)</f>
        <v>0.42000000000000004</v>
      </c>
      <c r="K1728" s="11">
        <f t="shared" si="157"/>
        <v>-2.58</v>
      </c>
      <c r="L1728" s="11" t="b">
        <f t="shared" si="158"/>
        <v>0</v>
      </c>
      <c r="M1728" s="11" t="b">
        <f t="shared" si="159"/>
        <v>0</v>
      </c>
      <c r="N1728" s="8">
        <v>45317</v>
      </c>
      <c r="O1728" s="8" t="s">
        <v>3873</v>
      </c>
      <c r="P1728" s="7"/>
      <c r="Q1728" s="7" t="b">
        <f t="shared" si="160"/>
        <v>1</v>
      </c>
      <c r="R1728" s="7"/>
      <c r="S1728" s="11">
        <f t="shared" si="161"/>
        <v>0</v>
      </c>
      <c r="T1728" s="9"/>
    </row>
    <row r="1729" spans="1:20" hidden="1" x14ac:dyDescent="0.25">
      <c r="A1729" s="7">
        <v>1727</v>
      </c>
      <c r="B1729" s="7" t="str">
        <f t="shared" si="156"/>
        <v>3110N-I1F1-000002</v>
      </c>
      <c r="C1729" s="9" t="s">
        <v>1583</v>
      </c>
      <c r="D1729" s="9" t="s">
        <v>3397</v>
      </c>
      <c r="E1729" s="9" t="s">
        <v>3852</v>
      </c>
      <c r="F1729" s="7" t="s">
        <v>141</v>
      </c>
      <c r="G1729" s="46">
        <v>3.15</v>
      </c>
      <c r="H1729" s="11">
        <v>2</v>
      </c>
      <c r="I1729" s="11">
        <v>2</v>
      </c>
      <c r="J1729" s="11">
        <f>VLOOKUP(B1729,'[1]Jan''24 (3)'!$G$4:$T$2414,14,0)</f>
        <v>6.3</v>
      </c>
      <c r="K1729" s="11">
        <f t="shared" si="157"/>
        <v>4.3</v>
      </c>
      <c r="L1729" s="11" t="b">
        <f t="shared" si="158"/>
        <v>0</v>
      </c>
      <c r="M1729" s="11" t="b">
        <f t="shared" si="159"/>
        <v>0</v>
      </c>
      <c r="N1729" s="8">
        <v>45315</v>
      </c>
      <c r="O1729" s="8" t="s">
        <v>3877</v>
      </c>
      <c r="P1729" s="7"/>
      <c r="Q1729" s="7" t="b">
        <f t="shared" si="160"/>
        <v>1</v>
      </c>
      <c r="R1729" s="7"/>
      <c r="S1729" s="11">
        <f t="shared" si="161"/>
        <v>0</v>
      </c>
      <c r="T1729" s="9"/>
    </row>
    <row r="1730" spans="1:20" hidden="1" x14ac:dyDescent="0.25">
      <c r="A1730" s="7">
        <v>1728</v>
      </c>
      <c r="B1730" s="7" t="str">
        <f t="shared" si="156"/>
        <v>32200-I1F1-000002</v>
      </c>
      <c r="C1730" s="9" t="s">
        <v>1584</v>
      </c>
      <c r="D1730" s="9" t="s">
        <v>3398</v>
      </c>
      <c r="E1730" s="9" t="s">
        <v>3852</v>
      </c>
      <c r="F1730" s="7" t="s">
        <v>141</v>
      </c>
      <c r="G1730" s="46">
        <v>8.77</v>
      </c>
      <c r="H1730" s="11">
        <v>5</v>
      </c>
      <c r="I1730" s="11">
        <v>5</v>
      </c>
      <c r="J1730" s="11">
        <f>VLOOKUP(B1730,'[1]Jan''24 (3)'!$G$4:$T$2414,14,0)</f>
        <v>43.849999999999994</v>
      </c>
      <c r="K1730" s="11">
        <f t="shared" si="157"/>
        <v>38.849999999999994</v>
      </c>
      <c r="L1730" s="11" t="b">
        <f t="shared" si="158"/>
        <v>0</v>
      </c>
      <c r="M1730" s="11" t="b">
        <f t="shared" si="159"/>
        <v>0</v>
      </c>
      <c r="N1730" s="8">
        <v>45315</v>
      </c>
      <c r="O1730" s="8" t="s">
        <v>3877</v>
      </c>
      <c r="P1730" s="7"/>
      <c r="Q1730" s="7" t="b">
        <f t="shared" si="160"/>
        <v>1</v>
      </c>
      <c r="R1730" s="7"/>
      <c r="S1730" s="11">
        <f t="shared" si="161"/>
        <v>0</v>
      </c>
      <c r="T1730" s="9"/>
    </row>
    <row r="1731" spans="1:20" hidden="1" x14ac:dyDescent="0.25">
      <c r="A1731" s="7">
        <v>1729</v>
      </c>
      <c r="B1731" s="7" t="str">
        <f t="shared" si="156"/>
        <v>32202-I1F1-010002</v>
      </c>
      <c r="C1731" s="9" t="s">
        <v>1585</v>
      </c>
      <c r="D1731" s="9" t="s">
        <v>3399</v>
      </c>
      <c r="E1731" s="9" t="s">
        <v>3852</v>
      </c>
      <c r="F1731" s="7" t="s">
        <v>141</v>
      </c>
      <c r="G1731" s="46">
        <v>0.14000000000000001</v>
      </c>
      <c r="H1731" s="11">
        <f>5-1</f>
        <v>4</v>
      </c>
      <c r="I1731" s="11">
        <f>1+3</f>
        <v>4</v>
      </c>
      <c r="J1731" s="11">
        <f>VLOOKUP(B1731,'[1]Jan''24 (3)'!$G$4:$T$2414,14,0)</f>
        <v>0.56000000000000005</v>
      </c>
      <c r="K1731" s="11">
        <f t="shared" si="157"/>
        <v>-3.44</v>
      </c>
      <c r="L1731" s="11" t="b">
        <f t="shared" si="158"/>
        <v>0</v>
      </c>
      <c r="M1731" s="11" t="b">
        <f t="shared" si="159"/>
        <v>0</v>
      </c>
      <c r="N1731" s="8">
        <v>45315</v>
      </c>
      <c r="O1731" s="8" t="s">
        <v>3873</v>
      </c>
      <c r="P1731" s="7"/>
      <c r="Q1731" s="7" t="b">
        <f t="shared" si="160"/>
        <v>1</v>
      </c>
      <c r="R1731" s="7"/>
      <c r="S1731" s="11">
        <f t="shared" si="161"/>
        <v>0</v>
      </c>
      <c r="T1731" s="9" t="s">
        <v>3954</v>
      </c>
    </row>
    <row r="1732" spans="1:20" hidden="1" x14ac:dyDescent="0.25">
      <c r="A1732" s="7">
        <v>1730</v>
      </c>
      <c r="B1732" s="7" t="str">
        <f t="shared" ref="B1732:B1795" si="162">TRIM(C1732)</f>
        <v>32202-I1F1-020002</v>
      </c>
      <c r="C1732" s="9" t="s">
        <v>1586</v>
      </c>
      <c r="D1732" s="9" t="s">
        <v>3399</v>
      </c>
      <c r="E1732" s="9" t="s">
        <v>3852</v>
      </c>
      <c r="F1732" s="7" t="s">
        <v>141</v>
      </c>
      <c r="G1732" s="46">
        <v>0.14000000000000001</v>
      </c>
      <c r="H1732" s="11">
        <v>4</v>
      </c>
      <c r="I1732" s="11">
        <f>1+3</f>
        <v>4</v>
      </c>
      <c r="J1732" s="11">
        <f>VLOOKUP(B1732,'[1]Jan''24 (3)'!$G$4:$T$2414,14,0)</f>
        <v>0.56000000000000005</v>
      </c>
      <c r="K1732" s="11">
        <f t="shared" ref="K1732:K1795" si="163">J1732-I1732</f>
        <v>-3.44</v>
      </c>
      <c r="L1732" s="11" t="b">
        <f t="shared" ref="L1732:L1795" si="164">J1732=I1732</f>
        <v>0</v>
      </c>
      <c r="M1732" s="11" t="b">
        <f t="shared" ref="M1732:M1795" si="165">I1732=L1732</f>
        <v>0</v>
      </c>
      <c r="N1732" s="8">
        <v>45315</v>
      </c>
      <c r="O1732" s="8" t="s">
        <v>3873</v>
      </c>
      <c r="P1732" s="7"/>
      <c r="Q1732" s="7" t="b">
        <f t="shared" ref="Q1732:Q1795" si="166">H1732=I1732</f>
        <v>1</v>
      </c>
      <c r="R1732" s="7"/>
      <c r="S1732" s="11">
        <f t="shared" ref="S1732:S1795" si="167">H1732-I1732</f>
        <v>0</v>
      </c>
      <c r="T1732" s="9"/>
    </row>
    <row r="1733" spans="1:20" hidden="1" x14ac:dyDescent="0.25">
      <c r="A1733" s="7">
        <v>1731</v>
      </c>
      <c r="B1733" s="7" t="str">
        <f t="shared" si="162"/>
        <v>32201-I1F1-000004</v>
      </c>
      <c r="C1733" s="9" t="s">
        <v>1587</v>
      </c>
      <c r="D1733" s="9" t="s">
        <v>3400</v>
      </c>
      <c r="E1733" s="9" t="s">
        <v>3852</v>
      </c>
      <c r="F1733" s="7" t="s">
        <v>141</v>
      </c>
      <c r="G1733" s="46">
        <v>0.14000000000000001</v>
      </c>
      <c r="H1733" s="11">
        <v>249</v>
      </c>
      <c r="I1733" s="11">
        <f>234+9+6</f>
        <v>249</v>
      </c>
      <c r="J1733" s="11">
        <f>VLOOKUP(B1733,'[1]Jan''24 (3)'!$G$4:$T$2414,14,0)</f>
        <v>34.860000000000007</v>
      </c>
      <c r="K1733" s="11">
        <f t="shared" si="163"/>
        <v>-214.14</v>
      </c>
      <c r="L1733" s="11" t="b">
        <f t="shared" si="164"/>
        <v>0</v>
      </c>
      <c r="M1733" s="11" t="b">
        <f t="shared" si="165"/>
        <v>0</v>
      </c>
      <c r="N1733" s="8">
        <v>45315</v>
      </c>
      <c r="O1733" s="8" t="s">
        <v>3873</v>
      </c>
      <c r="P1733" s="7"/>
      <c r="Q1733" s="7" t="b">
        <f t="shared" si="166"/>
        <v>1</v>
      </c>
      <c r="R1733" s="7"/>
      <c r="S1733" s="11">
        <f t="shared" si="167"/>
        <v>0</v>
      </c>
      <c r="T1733" s="9"/>
    </row>
    <row r="1734" spans="1:20" hidden="1" x14ac:dyDescent="0.25">
      <c r="A1734" s="7">
        <v>1732</v>
      </c>
      <c r="B1734" s="7" t="str">
        <f t="shared" si="162"/>
        <v>95000-0000-000012</v>
      </c>
      <c r="C1734" s="9" t="s">
        <v>1588</v>
      </c>
      <c r="D1734" s="9" t="s">
        <v>3401</v>
      </c>
      <c r="E1734" s="9" t="s">
        <v>3852</v>
      </c>
      <c r="F1734" s="7" t="s">
        <v>141</v>
      </c>
      <c r="G1734" s="46">
        <v>0.14000000000000001</v>
      </c>
      <c r="H1734" s="11">
        <v>9</v>
      </c>
      <c r="I1734" s="11">
        <v>9</v>
      </c>
      <c r="J1734" s="11">
        <f>VLOOKUP(B1734,'[1]Jan''24 (3)'!$G$4:$T$2414,14,0)</f>
        <v>1.2600000000000002</v>
      </c>
      <c r="K1734" s="11">
        <f t="shared" si="163"/>
        <v>-7.74</v>
      </c>
      <c r="L1734" s="11" t="b">
        <f t="shared" si="164"/>
        <v>0</v>
      </c>
      <c r="M1734" s="11" t="b">
        <f t="shared" si="165"/>
        <v>0</v>
      </c>
      <c r="N1734" s="8">
        <v>45317</v>
      </c>
      <c r="O1734" s="8" t="s">
        <v>3873</v>
      </c>
      <c r="P1734" s="7"/>
      <c r="Q1734" s="7" t="b">
        <f t="shared" si="166"/>
        <v>1</v>
      </c>
      <c r="R1734" s="7"/>
      <c r="S1734" s="11">
        <f t="shared" si="167"/>
        <v>0</v>
      </c>
      <c r="T1734" s="9"/>
    </row>
    <row r="1735" spans="1:20" hidden="1" x14ac:dyDescent="0.25">
      <c r="A1735" s="7">
        <v>1733</v>
      </c>
      <c r="B1735" s="7" t="str">
        <f t="shared" si="162"/>
        <v>51120-I1F1-000002</v>
      </c>
      <c r="C1735" s="9" t="s">
        <v>1589</v>
      </c>
      <c r="D1735" s="9" t="s">
        <v>3402</v>
      </c>
      <c r="E1735" s="9" t="s">
        <v>3852</v>
      </c>
      <c r="F1735" s="7" t="s">
        <v>141</v>
      </c>
      <c r="G1735" s="46">
        <v>42.42</v>
      </c>
      <c r="H1735" s="11">
        <v>2</v>
      </c>
      <c r="I1735" s="11">
        <v>2</v>
      </c>
      <c r="J1735" s="11">
        <f>VLOOKUP(B1735,'[1]Jan''24 (3)'!$G$4:$T$2414,14,0)</f>
        <v>84.84</v>
      </c>
      <c r="K1735" s="11">
        <f t="shared" si="163"/>
        <v>82.84</v>
      </c>
      <c r="L1735" s="11" t="b">
        <f t="shared" si="164"/>
        <v>0</v>
      </c>
      <c r="M1735" s="11" t="b">
        <f t="shared" si="165"/>
        <v>0</v>
      </c>
      <c r="N1735" s="8">
        <v>45310</v>
      </c>
      <c r="O1735" s="8" t="s">
        <v>3877</v>
      </c>
      <c r="P1735" s="7"/>
      <c r="Q1735" s="7" t="b">
        <f t="shared" si="166"/>
        <v>1</v>
      </c>
      <c r="R1735" s="7"/>
      <c r="S1735" s="11">
        <f t="shared" si="167"/>
        <v>0</v>
      </c>
      <c r="T1735" s="9"/>
    </row>
    <row r="1736" spans="1:20" hidden="1" x14ac:dyDescent="0.25">
      <c r="A1736" s="7">
        <v>1734</v>
      </c>
      <c r="B1736" s="7" t="str">
        <f t="shared" si="162"/>
        <v>62005-I1F1-000040</v>
      </c>
      <c r="C1736" s="9" t="s">
        <v>1590</v>
      </c>
      <c r="D1736" s="9" t="s">
        <v>3403</v>
      </c>
      <c r="E1736" s="9" t="s">
        <v>3852</v>
      </c>
      <c r="F1736" s="7" t="s">
        <v>141</v>
      </c>
      <c r="G1736" s="46">
        <v>16.77</v>
      </c>
      <c r="H1736" s="11">
        <v>1</v>
      </c>
      <c r="I1736" s="11">
        <v>1</v>
      </c>
      <c r="J1736" s="11">
        <f>VLOOKUP(B1736,'[1]Jan''24 (3)'!$G$4:$T$2414,14,0)</f>
        <v>16.77</v>
      </c>
      <c r="K1736" s="11">
        <f t="shared" si="163"/>
        <v>15.77</v>
      </c>
      <c r="L1736" s="11" t="b">
        <f t="shared" si="164"/>
        <v>0</v>
      </c>
      <c r="M1736" s="11" t="b">
        <f t="shared" si="165"/>
        <v>0</v>
      </c>
      <c r="N1736" s="8">
        <v>45320</v>
      </c>
      <c r="O1736" s="8" t="s">
        <v>3873</v>
      </c>
      <c r="P1736" s="7"/>
      <c r="Q1736" s="7" t="b">
        <f t="shared" si="166"/>
        <v>1</v>
      </c>
      <c r="R1736" s="7"/>
      <c r="S1736" s="11">
        <f t="shared" si="167"/>
        <v>0</v>
      </c>
      <c r="T1736" s="9"/>
    </row>
    <row r="1737" spans="1:20" hidden="1" x14ac:dyDescent="0.25">
      <c r="A1737" s="7">
        <v>1735</v>
      </c>
      <c r="B1737" s="7" t="str">
        <f t="shared" si="162"/>
        <v>62019-I1F1-000043</v>
      </c>
      <c r="C1737" s="9" t="s">
        <v>1591</v>
      </c>
      <c r="D1737" s="9" t="s">
        <v>3404</v>
      </c>
      <c r="E1737" s="9" t="s">
        <v>3852</v>
      </c>
      <c r="F1737" s="7" t="s">
        <v>141</v>
      </c>
      <c r="G1737" s="46">
        <v>10.45</v>
      </c>
      <c r="H1737" s="11">
        <v>1</v>
      </c>
      <c r="I1737" s="11">
        <v>1</v>
      </c>
      <c r="J1737" s="11">
        <f>VLOOKUP(B1737,'[1]Jan''24 (3)'!$G$4:$T$2414,14,0)</f>
        <v>10.45</v>
      </c>
      <c r="K1737" s="11">
        <f t="shared" si="163"/>
        <v>9.4499999999999993</v>
      </c>
      <c r="L1737" s="11" t="b">
        <f t="shared" si="164"/>
        <v>0</v>
      </c>
      <c r="M1737" s="11" t="b">
        <f t="shared" si="165"/>
        <v>0</v>
      </c>
      <c r="N1737" s="8">
        <v>45315</v>
      </c>
      <c r="O1737" s="8" t="s">
        <v>3877</v>
      </c>
      <c r="P1737" s="7"/>
      <c r="Q1737" s="7" t="b">
        <f t="shared" si="166"/>
        <v>1</v>
      </c>
      <c r="R1737" s="7"/>
      <c r="S1737" s="11">
        <f t="shared" si="167"/>
        <v>0</v>
      </c>
      <c r="T1737" s="9"/>
    </row>
    <row r="1738" spans="1:20" hidden="1" x14ac:dyDescent="0.25">
      <c r="A1738" s="7">
        <v>1736</v>
      </c>
      <c r="B1738" s="7" t="str">
        <f t="shared" si="162"/>
        <v>62020-I1F1-000043</v>
      </c>
      <c r="C1738" s="9" t="s">
        <v>1592</v>
      </c>
      <c r="D1738" s="9" t="s">
        <v>3405</v>
      </c>
      <c r="E1738" s="9" t="s">
        <v>3852</v>
      </c>
      <c r="F1738" s="7" t="s">
        <v>141</v>
      </c>
      <c r="G1738" s="46">
        <v>10.48</v>
      </c>
      <c r="H1738" s="11">
        <v>1</v>
      </c>
      <c r="I1738" s="11">
        <v>1</v>
      </c>
      <c r="J1738" s="11">
        <f>VLOOKUP(B1738,'[1]Jan''24 (3)'!$G$4:$T$2414,14,0)</f>
        <v>10.48</v>
      </c>
      <c r="K1738" s="11">
        <f t="shared" si="163"/>
        <v>9.48</v>
      </c>
      <c r="L1738" s="11" t="b">
        <f t="shared" si="164"/>
        <v>0</v>
      </c>
      <c r="M1738" s="11" t="b">
        <f t="shared" si="165"/>
        <v>0</v>
      </c>
      <c r="N1738" s="8">
        <v>45315</v>
      </c>
      <c r="O1738" s="8" t="s">
        <v>3877</v>
      </c>
      <c r="P1738" s="7"/>
      <c r="Q1738" s="7" t="b">
        <f t="shared" si="166"/>
        <v>1</v>
      </c>
      <c r="R1738" s="7"/>
      <c r="S1738" s="11">
        <f t="shared" si="167"/>
        <v>0</v>
      </c>
      <c r="T1738" s="9"/>
    </row>
    <row r="1739" spans="1:20" hidden="1" x14ac:dyDescent="0.25">
      <c r="A1739" s="7">
        <v>1737</v>
      </c>
      <c r="B1739" s="7" t="str">
        <f t="shared" si="162"/>
        <v>692171</v>
      </c>
      <c r="C1739" s="9">
        <v>692171</v>
      </c>
      <c r="D1739" s="9" t="s">
        <v>3406</v>
      </c>
      <c r="E1739" s="9" t="s">
        <v>3852</v>
      </c>
      <c r="F1739" s="7" t="s">
        <v>141</v>
      </c>
      <c r="G1739" s="46">
        <v>4.8571428571428568</v>
      </c>
      <c r="H1739" s="11">
        <f>2-2</f>
        <v>0</v>
      </c>
      <c r="I1739" s="11">
        <v>0</v>
      </c>
      <c r="J1739" s="11">
        <f>VLOOKUP(B1739,'[1]Jan''24 (3)'!$G$4:$T$2414,14,0)</f>
        <v>0</v>
      </c>
      <c r="K1739" s="11">
        <f t="shared" si="163"/>
        <v>0</v>
      </c>
      <c r="L1739" s="11" t="b">
        <f t="shared" si="164"/>
        <v>1</v>
      </c>
      <c r="M1739" s="11" t="b">
        <f t="shared" si="165"/>
        <v>0</v>
      </c>
      <c r="N1739" s="8">
        <v>45321</v>
      </c>
      <c r="O1739" s="8" t="s">
        <v>3873</v>
      </c>
      <c r="P1739" s="7"/>
      <c r="Q1739" s="7" t="b">
        <f t="shared" si="166"/>
        <v>1</v>
      </c>
      <c r="R1739" s="7"/>
      <c r="S1739" s="11">
        <f t="shared" si="167"/>
        <v>0</v>
      </c>
      <c r="T1739" s="9" t="s">
        <v>3979</v>
      </c>
    </row>
    <row r="1740" spans="1:20" hidden="1" x14ac:dyDescent="0.25">
      <c r="A1740" s="7">
        <v>1738</v>
      </c>
      <c r="B1740" s="7" t="str">
        <f t="shared" si="162"/>
        <v>86600-J375-0100Q</v>
      </c>
      <c r="C1740" s="9" t="s">
        <v>1593</v>
      </c>
      <c r="D1740" s="9" t="s">
        <v>3407</v>
      </c>
      <c r="E1740" s="9" t="s">
        <v>3852</v>
      </c>
      <c r="F1740" s="7" t="s">
        <v>141</v>
      </c>
      <c r="G1740" s="46">
        <v>4.5199999999999996</v>
      </c>
      <c r="H1740" s="11">
        <v>4</v>
      </c>
      <c r="I1740" s="11">
        <v>4</v>
      </c>
      <c r="J1740" s="11">
        <f>VLOOKUP(B1740,'[1]Jan''24 (3)'!$G$4:$T$2414,14,0)</f>
        <v>18.079999999999998</v>
      </c>
      <c r="K1740" s="11">
        <f t="shared" si="163"/>
        <v>14.079999999999998</v>
      </c>
      <c r="L1740" s="11" t="b">
        <f t="shared" si="164"/>
        <v>0</v>
      </c>
      <c r="M1740" s="11" t="b">
        <f t="shared" si="165"/>
        <v>0</v>
      </c>
      <c r="N1740" s="8">
        <v>45317</v>
      </c>
      <c r="O1740" s="8" t="s">
        <v>3877</v>
      </c>
      <c r="P1740" s="7"/>
      <c r="Q1740" s="7" t="b">
        <f t="shared" si="166"/>
        <v>1</v>
      </c>
      <c r="R1740" s="7"/>
      <c r="S1740" s="11">
        <f t="shared" si="167"/>
        <v>0</v>
      </c>
      <c r="T1740" s="9"/>
    </row>
    <row r="1741" spans="1:20" hidden="1" x14ac:dyDescent="0.25">
      <c r="A1741" s="7">
        <v>1739</v>
      </c>
      <c r="B1741" s="7" t="str">
        <f t="shared" si="162"/>
        <v>86500-J375-0100Q</v>
      </c>
      <c r="C1741" s="9" t="s">
        <v>1594</v>
      </c>
      <c r="D1741" s="9" t="s">
        <v>3408</v>
      </c>
      <c r="E1741" s="9" t="s">
        <v>3852</v>
      </c>
      <c r="F1741" s="7" t="s">
        <v>141</v>
      </c>
      <c r="G1741" s="46">
        <v>4.5199999999999996</v>
      </c>
      <c r="H1741" s="11">
        <v>4</v>
      </c>
      <c r="I1741" s="11">
        <v>4</v>
      </c>
      <c r="J1741" s="11">
        <f>VLOOKUP(B1741,'[1]Jan''24 (3)'!$G$4:$T$2414,14,0)</f>
        <v>18.079999999999998</v>
      </c>
      <c r="K1741" s="11">
        <f t="shared" si="163"/>
        <v>14.079999999999998</v>
      </c>
      <c r="L1741" s="11" t="b">
        <f t="shared" si="164"/>
        <v>0</v>
      </c>
      <c r="M1741" s="11" t="b">
        <f t="shared" si="165"/>
        <v>0</v>
      </c>
      <c r="N1741" s="8">
        <v>45318</v>
      </c>
      <c r="O1741" s="8" t="s">
        <v>3873</v>
      </c>
      <c r="P1741" s="7"/>
      <c r="Q1741" s="7" t="b">
        <f t="shared" si="166"/>
        <v>1</v>
      </c>
      <c r="R1741" s="7"/>
      <c r="S1741" s="11">
        <f t="shared" si="167"/>
        <v>0</v>
      </c>
      <c r="T1741" s="9"/>
    </row>
    <row r="1742" spans="1:20" hidden="1" x14ac:dyDescent="0.25">
      <c r="A1742" s="7">
        <v>1740</v>
      </c>
      <c r="B1742" s="7" t="str">
        <f t="shared" si="162"/>
        <v>83100-M154-000003</v>
      </c>
      <c r="C1742" s="9" t="s">
        <v>1595</v>
      </c>
      <c r="D1742" s="9" t="s">
        <v>3409</v>
      </c>
      <c r="E1742" s="9" t="s">
        <v>3852</v>
      </c>
      <c r="F1742" s="7" t="s">
        <v>141</v>
      </c>
      <c r="G1742" s="46">
        <v>36.69</v>
      </c>
      <c r="H1742" s="11">
        <v>2</v>
      </c>
      <c r="I1742" s="11">
        <v>2</v>
      </c>
      <c r="J1742" s="11">
        <f>VLOOKUP(B1742,'[1]Jan''24 (3)'!$G$4:$T$2414,14,0)</f>
        <v>73.38</v>
      </c>
      <c r="K1742" s="11">
        <f t="shared" si="163"/>
        <v>71.38</v>
      </c>
      <c r="L1742" s="11" t="b">
        <f t="shared" si="164"/>
        <v>0</v>
      </c>
      <c r="M1742" s="11" t="b">
        <f t="shared" si="165"/>
        <v>0</v>
      </c>
      <c r="N1742" s="8">
        <v>45317</v>
      </c>
      <c r="O1742" s="8" t="s">
        <v>3877</v>
      </c>
      <c r="P1742" s="7"/>
      <c r="Q1742" s="7" t="b">
        <f t="shared" si="166"/>
        <v>1</v>
      </c>
      <c r="R1742" s="7"/>
      <c r="S1742" s="11">
        <f t="shared" si="167"/>
        <v>0</v>
      </c>
      <c r="T1742" s="9"/>
    </row>
    <row r="1743" spans="1:20" hidden="1" x14ac:dyDescent="0.25">
      <c r="A1743" s="7">
        <v>1741</v>
      </c>
      <c r="B1743" s="7" t="str">
        <f t="shared" si="162"/>
        <v>35010-AFA1-9000</v>
      </c>
      <c r="C1743" s="9" t="s">
        <v>1596</v>
      </c>
      <c r="D1743" s="9" t="s">
        <v>3410</v>
      </c>
      <c r="E1743" s="9" t="s">
        <v>3853</v>
      </c>
      <c r="F1743" s="7" t="s">
        <v>141</v>
      </c>
      <c r="G1743" s="46">
        <v>12.89</v>
      </c>
      <c r="H1743" s="11">
        <f>12-1</f>
        <v>11</v>
      </c>
      <c r="I1743" s="11">
        <f>9+2</f>
        <v>11</v>
      </c>
      <c r="J1743" s="11">
        <f>VLOOKUP(B1743,'[1]Jan''24 (3)'!$G$4:$T$2414,14,0)</f>
        <v>141.79000000000002</v>
      </c>
      <c r="K1743" s="11">
        <f t="shared" si="163"/>
        <v>130.79000000000002</v>
      </c>
      <c r="L1743" s="11" t="b">
        <f t="shared" si="164"/>
        <v>0</v>
      </c>
      <c r="M1743" s="11" t="b">
        <f t="shared" si="165"/>
        <v>0</v>
      </c>
      <c r="N1743" s="8">
        <v>45316</v>
      </c>
      <c r="O1743" s="8" t="s">
        <v>3877</v>
      </c>
      <c r="P1743" s="7"/>
      <c r="Q1743" s="7" t="b">
        <f t="shared" si="166"/>
        <v>1</v>
      </c>
      <c r="R1743" s="7"/>
      <c r="S1743" s="11">
        <f t="shared" si="167"/>
        <v>0</v>
      </c>
      <c r="T1743" s="9" t="s">
        <v>4011</v>
      </c>
    </row>
    <row r="1744" spans="1:20" hidden="1" x14ac:dyDescent="0.25">
      <c r="A1744" s="7">
        <v>1742</v>
      </c>
      <c r="B1744" s="7" t="str">
        <f t="shared" si="162"/>
        <v>3515A-AFA1-9000</v>
      </c>
      <c r="C1744" s="9" t="s">
        <v>1597</v>
      </c>
      <c r="D1744" s="9" t="s">
        <v>3411</v>
      </c>
      <c r="E1744" s="9" t="s">
        <v>3853</v>
      </c>
      <c r="F1744" s="7" t="s">
        <v>141</v>
      </c>
      <c r="G1744" s="46">
        <v>4.05</v>
      </c>
      <c r="H1744" s="11">
        <f>2-1</f>
        <v>1</v>
      </c>
      <c r="I1744" s="11">
        <v>1</v>
      </c>
      <c r="J1744" s="11">
        <f>VLOOKUP(B1744,'[1]Jan''24 (3)'!$G$4:$T$2414,14,0)</f>
        <v>4.05</v>
      </c>
      <c r="K1744" s="11">
        <f t="shared" si="163"/>
        <v>3.05</v>
      </c>
      <c r="L1744" s="11" t="b">
        <f t="shared" si="164"/>
        <v>0</v>
      </c>
      <c r="M1744" s="11" t="b">
        <f t="shared" si="165"/>
        <v>0</v>
      </c>
      <c r="N1744" s="8">
        <v>45313</v>
      </c>
      <c r="O1744" s="8" t="s">
        <v>3877</v>
      </c>
      <c r="P1744" s="7"/>
      <c r="Q1744" s="7" t="b">
        <f t="shared" si="166"/>
        <v>1</v>
      </c>
      <c r="R1744" s="7"/>
      <c r="S1744" s="11">
        <f t="shared" si="167"/>
        <v>0</v>
      </c>
      <c r="T1744" s="9" t="s">
        <v>3984</v>
      </c>
    </row>
    <row r="1745" spans="1:20" hidden="1" x14ac:dyDescent="0.25">
      <c r="A1745" s="7">
        <v>1743</v>
      </c>
      <c r="B1745" s="7" t="str">
        <f t="shared" si="162"/>
        <v>3520A-AFA1-9000</v>
      </c>
      <c r="C1745" s="9" t="s">
        <v>1598</v>
      </c>
      <c r="D1745" s="9" t="s">
        <v>3412</v>
      </c>
      <c r="E1745" s="9" t="s">
        <v>3853</v>
      </c>
      <c r="F1745" s="7" t="s">
        <v>141</v>
      </c>
      <c r="G1745" s="46">
        <v>4.05</v>
      </c>
      <c r="H1745" s="11">
        <f>32-1</f>
        <v>31</v>
      </c>
      <c r="I1745" s="11">
        <f>30+1</f>
        <v>31</v>
      </c>
      <c r="J1745" s="11">
        <f>VLOOKUP(B1745,'[1]Jan''24 (3)'!$G$4:$T$2414,14,0)</f>
        <v>125.55</v>
      </c>
      <c r="K1745" s="11">
        <f t="shared" si="163"/>
        <v>94.55</v>
      </c>
      <c r="L1745" s="11" t="b">
        <f t="shared" si="164"/>
        <v>0</v>
      </c>
      <c r="M1745" s="11" t="b">
        <f t="shared" si="165"/>
        <v>0</v>
      </c>
      <c r="N1745" s="8">
        <v>45317</v>
      </c>
      <c r="O1745" s="8" t="s">
        <v>3877</v>
      </c>
      <c r="P1745" s="7"/>
      <c r="Q1745" s="7" t="b">
        <f t="shared" si="166"/>
        <v>1</v>
      </c>
      <c r="R1745" s="7"/>
      <c r="S1745" s="11">
        <f t="shared" si="167"/>
        <v>0</v>
      </c>
      <c r="T1745" s="9" t="s">
        <v>4008</v>
      </c>
    </row>
    <row r="1746" spans="1:20" hidden="1" x14ac:dyDescent="0.25">
      <c r="A1746" s="7">
        <v>1744</v>
      </c>
      <c r="B1746" s="7" t="str">
        <f t="shared" si="162"/>
        <v>77240-AFA1-9000</v>
      </c>
      <c r="C1746" s="9" t="s">
        <v>1599</v>
      </c>
      <c r="D1746" s="9" t="s">
        <v>3413</v>
      </c>
      <c r="E1746" s="9" t="s">
        <v>3853</v>
      </c>
      <c r="F1746" s="7" t="s">
        <v>141</v>
      </c>
      <c r="G1746" s="46">
        <v>1.44</v>
      </c>
      <c r="H1746" s="11">
        <v>4</v>
      </c>
      <c r="I1746" s="11">
        <v>4</v>
      </c>
      <c r="J1746" s="11">
        <f>VLOOKUP(B1746,'[1]Jan''24 (3)'!$G$4:$T$2414,14,0)</f>
        <v>5.76</v>
      </c>
      <c r="K1746" s="11">
        <f t="shared" si="163"/>
        <v>1.7599999999999998</v>
      </c>
      <c r="L1746" s="11" t="b">
        <f t="shared" si="164"/>
        <v>0</v>
      </c>
      <c r="M1746" s="11" t="b">
        <f t="shared" si="165"/>
        <v>0</v>
      </c>
      <c r="N1746" s="8">
        <v>45317</v>
      </c>
      <c r="O1746" s="8" t="s">
        <v>3877</v>
      </c>
      <c r="P1746" s="7"/>
      <c r="Q1746" s="7" t="b">
        <f t="shared" si="166"/>
        <v>1</v>
      </c>
      <c r="R1746" s="7"/>
      <c r="S1746" s="11">
        <f t="shared" si="167"/>
        <v>0</v>
      </c>
      <c r="T1746" s="9"/>
    </row>
    <row r="1747" spans="1:20" hidden="1" x14ac:dyDescent="0.25">
      <c r="A1747" s="7">
        <v>1745</v>
      </c>
      <c r="B1747" s="7" t="str">
        <f t="shared" si="162"/>
        <v>72400AWW1A516300LQ</v>
      </c>
      <c r="C1747" s="9" t="s">
        <v>1600</v>
      </c>
      <c r="D1747" s="9" t="s">
        <v>3414</v>
      </c>
      <c r="E1747" s="9" t="s">
        <v>3852</v>
      </c>
      <c r="F1747" s="7" t="s">
        <v>141</v>
      </c>
      <c r="G1747" s="46">
        <v>3.65</v>
      </c>
      <c r="H1747" s="11">
        <v>9</v>
      </c>
      <c r="I1747" s="53">
        <f>5+4+1+4</f>
        <v>14</v>
      </c>
      <c r="J1747" s="11">
        <f>VLOOKUP(B1747,'[1]Jan''24 (3)'!$G$4:$T$2414,14,0)</f>
        <v>51.1</v>
      </c>
      <c r="K1747" s="11">
        <f t="shared" si="163"/>
        <v>37.1</v>
      </c>
      <c r="L1747" s="11" t="b">
        <f t="shared" si="164"/>
        <v>0</v>
      </c>
      <c r="M1747" s="11" t="b">
        <f t="shared" si="165"/>
        <v>0</v>
      </c>
      <c r="N1747" s="8">
        <v>45320</v>
      </c>
      <c r="O1747" s="8" t="s">
        <v>3873</v>
      </c>
      <c r="P1747" s="7"/>
      <c r="Q1747" s="7" t="b">
        <f t="shared" si="166"/>
        <v>0</v>
      </c>
      <c r="R1747" s="7"/>
      <c r="S1747" s="11">
        <f t="shared" si="167"/>
        <v>-5</v>
      </c>
      <c r="T1747" s="9"/>
    </row>
    <row r="1748" spans="1:20" hidden="1" x14ac:dyDescent="0.25">
      <c r="A1748" s="7">
        <v>1746</v>
      </c>
      <c r="B1748" s="7" t="str">
        <f t="shared" si="162"/>
        <v>72900-I1F1-000002</v>
      </c>
      <c r="C1748" s="9" t="s">
        <v>1601</v>
      </c>
      <c r="D1748" s="9" t="s">
        <v>3415</v>
      </c>
      <c r="E1748" s="9" t="s">
        <v>3852</v>
      </c>
      <c r="F1748" s="7" t="s">
        <v>141</v>
      </c>
      <c r="G1748" s="46">
        <v>2.21</v>
      </c>
      <c r="H1748" s="11">
        <v>1</v>
      </c>
      <c r="I1748" s="11">
        <v>1</v>
      </c>
      <c r="J1748" s="11">
        <f>VLOOKUP(B1748,'[1]Jan''24 (3)'!$G$4:$T$2414,14,0)</f>
        <v>2.21</v>
      </c>
      <c r="K1748" s="11">
        <f t="shared" si="163"/>
        <v>1.21</v>
      </c>
      <c r="L1748" s="11" t="b">
        <f t="shared" si="164"/>
        <v>0</v>
      </c>
      <c r="M1748" s="11" t="b">
        <f t="shared" si="165"/>
        <v>0</v>
      </c>
      <c r="N1748" s="8">
        <v>45317</v>
      </c>
      <c r="O1748" s="8" t="s">
        <v>3877</v>
      </c>
      <c r="P1748" s="7"/>
      <c r="Q1748" s="7" t="b">
        <f t="shared" si="166"/>
        <v>1</v>
      </c>
      <c r="R1748" s="7"/>
      <c r="S1748" s="11">
        <f t="shared" si="167"/>
        <v>0</v>
      </c>
      <c r="T1748" s="9"/>
    </row>
    <row r="1749" spans="1:20" hidden="1" x14ac:dyDescent="0.25">
      <c r="A1749" s="7">
        <v>1747</v>
      </c>
      <c r="B1749" s="7" t="str">
        <f t="shared" si="162"/>
        <v>72400-M154-000002</v>
      </c>
      <c r="C1749" s="9" t="s">
        <v>1602</v>
      </c>
      <c r="D1749" s="9" t="s">
        <v>3416</v>
      </c>
      <c r="E1749" s="9" t="s">
        <v>3852</v>
      </c>
      <c r="F1749" s="7" t="s">
        <v>141</v>
      </c>
      <c r="G1749" s="46">
        <v>5.56</v>
      </c>
      <c r="H1749" s="11">
        <v>4</v>
      </c>
      <c r="I1749" s="11">
        <v>4</v>
      </c>
      <c r="J1749" s="11">
        <f>VLOOKUP(B1749,'[1]Jan''24 (3)'!$G$4:$T$2414,14,0)</f>
        <v>22.24</v>
      </c>
      <c r="K1749" s="11">
        <f t="shared" si="163"/>
        <v>18.239999999999998</v>
      </c>
      <c r="L1749" s="11" t="b">
        <f t="shared" si="164"/>
        <v>0</v>
      </c>
      <c r="M1749" s="11" t="b">
        <f t="shared" si="165"/>
        <v>0</v>
      </c>
      <c r="N1749" s="8">
        <v>45317</v>
      </c>
      <c r="O1749" s="8" t="s">
        <v>3877</v>
      </c>
      <c r="P1749" s="7"/>
      <c r="Q1749" s="7" t="b">
        <f t="shared" si="166"/>
        <v>1</v>
      </c>
      <c r="R1749" s="7"/>
      <c r="S1749" s="11">
        <f t="shared" si="167"/>
        <v>0</v>
      </c>
      <c r="T1749" s="9"/>
    </row>
    <row r="1750" spans="1:20" hidden="1" x14ac:dyDescent="0.25">
      <c r="A1750" s="7">
        <v>1748</v>
      </c>
      <c r="B1750" s="7" t="str">
        <f t="shared" si="162"/>
        <v>44830-B08-9000</v>
      </c>
      <c r="C1750" s="9" t="s">
        <v>1603</v>
      </c>
      <c r="D1750" s="9" t="s">
        <v>3417</v>
      </c>
      <c r="E1750" s="9" t="s">
        <v>3853</v>
      </c>
      <c r="F1750" s="7" t="s">
        <v>141</v>
      </c>
      <c r="G1750" s="46">
        <v>1.31</v>
      </c>
      <c r="H1750" s="11">
        <f>3-1</f>
        <v>2</v>
      </c>
      <c r="I1750" s="11">
        <v>2</v>
      </c>
      <c r="J1750" s="11">
        <f>VLOOKUP(B1750,'[1]Jan''24 (3)'!$G$4:$T$2414,14,0)</f>
        <v>2.62</v>
      </c>
      <c r="K1750" s="11">
        <f t="shared" si="163"/>
        <v>0.62000000000000011</v>
      </c>
      <c r="L1750" s="11" t="b">
        <f t="shared" si="164"/>
        <v>0</v>
      </c>
      <c r="M1750" s="11" t="b">
        <f t="shared" si="165"/>
        <v>0</v>
      </c>
      <c r="N1750" s="8">
        <v>45318</v>
      </c>
      <c r="O1750" s="8" t="s">
        <v>3873</v>
      </c>
      <c r="P1750" s="7"/>
      <c r="Q1750" s="7" t="b">
        <f t="shared" si="166"/>
        <v>1</v>
      </c>
      <c r="R1750" s="7"/>
      <c r="S1750" s="11">
        <f t="shared" si="167"/>
        <v>0</v>
      </c>
      <c r="T1750" s="9" t="s">
        <v>4022</v>
      </c>
    </row>
    <row r="1751" spans="1:20" hidden="1" x14ac:dyDescent="0.25">
      <c r="A1751" s="7">
        <v>1749</v>
      </c>
      <c r="B1751" s="7" t="str">
        <f t="shared" si="162"/>
        <v>22121-GY6A-9000L</v>
      </c>
      <c r="C1751" s="9" t="s">
        <v>1604</v>
      </c>
      <c r="D1751" s="9" t="s">
        <v>3418</v>
      </c>
      <c r="E1751" s="9" t="s">
        <v>3854</v>
      </c>
      <c r="F1751" s="55" t="s">
        <v>242</v>
      </c>
      <c r="G1751" s="46">
        <v>12.5</v>
      </c>
      <c r="H1751" s="11">
        <v>1</v>
      </c>
      <c r="I1751" s="11">
        <v>1</v>
      </c>
      <c r="J1751" s="11">
        <f>VLOOKUP(B1751,'[1]Jan''24 (3)'!$G$4:$T$2414,14,0)</f>
        <v>12.5</v>
      </c>
      <c r="K1751" s="11">
        <f t="shared" si="163"/>
        <v>11.5</v>
      </c>
      <c r="L1751" s="11" t="b">
        <f t="shared" si="164"/>
        <v>0</v>
      </c>
      <c r="M1751" s="11" t="b">
        <f t="shared" si="165"/>
        <v>0</v>
      </c>
      <c r="N1751" s="8">
        <v>45316</v>
      </c>
      <c r="O1751" s="8" t="s">
        <v>3877</v>
      </c>
      <c r="P1751" s="7"/>
      <c r="Q1751" s="7" t="b">
        <f t="shared" si="166"/>
        <v>1</v>
      </c>
      <c r="R1751" s="7"/>
      <c r="S1751" s="11">
        <f t="shared" si="167"/>
        <v>0</v>
      </c>
      <c r="T1751" s="9"/>
    </row>
    <row r="1752" spans="1:20" hidden="1" x14ac:dyDescent="0.25">
      <c r="A1752" s="7">
        <v>1750</v>
      </c>
      <c r="B1752" s="7" t="str">
        <f t="shared" si="162"/>
        <v>6205</v>
      </c>
      <c r="C1752" s="9">
        <v>6205</v>
      </c>
      <c r="D1752" s="9" t="s">
        <v>3298</v>
      </c>
      <c r="E1752" s="9" t="s">
        <v>3854</v>
      </c>
      <c r="F1752" s="7" t="s">
        <v>141</v>
      </c>
      <c r="G1752" s="46">
        <v>1.75</v>
      </c>
      <c r="H1752" s="11">
        <v>3</v>
      </c>
      <c r="I1752" s="11">
        <v>3</v>
      </c>
      <c r="J1752" s="11">
        <f>VLOOKUP(B1752,'[1]Jan''24 (3)'!$G$4:$T$2414,14,0)</f>
        <v>5.25</v>
      </c>
      <c r="K1752" s="11">
        <f t="shared" si="163"/>
        <v>2.25</v>
      </c>
      <c r="L1752" s="11" t="b">
        <f t="shared" si="164"/>
        <v>0</v>
      </c>
      <c r="M1752" s="11" t="b">
        <f t="shared" si="165"/>
        <v>0</v>
      </c>
      <c r="N1752" s="8">
        <v>45313</v>
      </c>
      <c r="O1752" s="8" t="s">
        <v>3873</v>
      </c>
      <c r="P1752" s="7"/>
      <c r="Q1752" s="7" t="b">
        <f t="shared" si="166"/>
        <v>1</v>
      </c>
      <c r="R1752" s="7"/>
      <c r="S1752" s="11">
        <f t="shared" si="167"/>
        <v>0</v>
      </c>
      <c r="T1752" s="9"/>
    </row>
    <row r="1753" spans="1:20" hidden="1" x14ac:dyDescent="0.25">
      <c r="A1753" s="7">
        <v>1751</v>
      </c>
      <c r="B1753" s="7" t="str">
        <f t="shared" si="162"/>
        <v>6002</v>
      </c>
      <c r="C1753" s="9">
        <v>6002</v>
      </c>
      <c r="D1753" s="9" t="s">
        <v>3298</v>
      </c>
      <c r="E1753" s="9" t="s">
        <v>3854</v>
      </c>
      <c r="F1753" s="7" t="s">
        <v>141</v>
      </c>
      <c r="G1753" s="46">
        <v>2</v>
      </c>
      <c r="H1753" s="11">
        <v>3</v>
      </c>
      <c r="I1753" s="11">
        <v>3</v>
      </c>
      <c r="J1753" s="11">
        <f>VLOOKUP(B1753,'[1]Jan''24 (3)'!$G$4:$T$2414,14,0)</f>
        <v>6</v>
      </c>
      <c r="K1753" s="11">
        <f t="shared" si="163"/>
        <v>3</v>
      </c>
      <c r="L1753" s="11" t="b">
        <f t="shared" si="164"/>
        <v>0</v>
      </c>
      <c r="M1753" s="11" t="b">
        <f t="shared" si="165"/>
        <v>0</v>
      </c>
      <c r="N1753" s="8">
        <v>45313</v>
      </c>
      <c r="O1753" s="8" t="s">
        <v>3873</v>
      </c>
      <c r="P1753" s="7"/>
      <c r="Q1753" s="7" t="b">
        <f t="shared" si="166"/>
        <v>1</v>
      </c>
      <c r="R1753" s="7"/>
      <c r="S1753" s="11">
        <f t="shared" si="167"/>
        <v>0</v>
      </c>
      <c r="T1753" s="9"/>
    </row>
    <row r="1754" spans="1:20" hidden="1" x14ac:dyDescent="0.25">
      <c r="A1754" s="7">
        <v>1752</v>
      </c>
      <c r="B1754" s="7" t="str">
        <f t="shared" si="162"/>
        <v>6202</v>
      </c>
      <c r="C1754" s="9">
        <v>6202</v>
      </c>
      <c r="D1754" s="9" t="s">
        <v>3298</v>
      </c>
      <c r="E1754" s="9" t="s">
        <v>3854</v>
      </c>
      <c r="F1754" s="7" t="s">
        <v>141</v>
      </c>
      <c r="G1754" s="46">
        <v>1.79</v>
      </c>
      <c r="H1754" s="11">
        <v>1</v>
      </c>
      <c r="I1754" s="11">
        <v>1</v>
      </c>
      <c r="J1754" s="11">
        <f>VLOOKUP(B1754,'[1]Jan''24 (3)'!$G$4:$T$2414,14,0)</f>
        <v>1.79</v>
      </c>
      <c r="K1754" s="11">
        <f t="shared" si="163"/>
        <v>0.79</v>
      </c>
      <c r="L1754" s="11" t="b">
        <f t="shared" si="164"/>
        <v>0</v>
      </c>
      <c r="M1754" s="11" t="b">
        <f t="shared" si="165"/>
        <v>0</v>
      </c>
      <c r="N1754" s="8">
        <v>45313</v>
      </c>
      <c r="O1754" s="8" t="s">
        <v>3873</v>
      </c>
      <c r="P1754" s="7"/>
      <c r="Q1754" s="7" t="b">
        <f t="shared" si="166"/>
        <v>1</v>
      </c>
      <c r="R1754" s="7"/>
      <c r="S1754" s="11">
        <f t="shared" si="167"/>
        <v>0</v>
      </c>
      <c r="T1754" s="9"/>
    </row>
    <row r="1755" spans="1:20" hidden="1" x14ac:dyDescent="0.25">
      <c r="A1755" s="7">
        <v>1753</v>
      </c>
      <c r="B1755" s="7" t="str">
        <f t="shared" si="162"/>
        <v>6203</v>
      </c>
      <c r="C1755" s="9">
        <v>6203</v>
      </c>
      <c r="D1755" s="9" t="s">
        <v>3298</v>
      </c>
      <c r="E1755" s="9" t="s">
        <v>3854</v>
      </c>
      <c r="F1755" s="7" t="s">
        <v>141</v>
      </c>
      <c r="G1755" s="46">
        <v>1.25</v>
      </c>
      <c r="H1755" s="11">
        <v>3</v>
      </c>
      <c r="I1755" s="11">
        <v>3</v>
      </c>
      <c r="J1755" s="11">
        <f>VLOOKUP(B1755,'[1]Jan''24 (3)'!$G$4:$T$2414,14,0)</f>
        <v>3.75</v>
      </c>
      <c r="K1755" s="11">
        <f t="shared" si="163"/>
        <v>0.75</v>
      </c>
      <c r="L1755" s="11" t="b">
        <f t="shared" si="164"/>
        <v>0</v>
      </c>
      <c r="M1755" s="11" t="b">
        <f t="shared" si="165"/>
        <v>0</v>
      </c>
      <c r="N1755" s="8">
        <v>45313</v>
      </c>
      <c r="O1755" s="8" t="s">
        <v>3873</v>
      </c>
      <c r="P1755" s="7"/>
      <c r="Q1755" s="7" t="b">
        <f t="shared" si="166"/>
        <v>1</v>
      </c>
      <c r="R1755" s="7"/>
      <c r="S1755" s="11">
        <f t="shared" si="167"/>
        <v>0</v>
      </c>
      <c r="T1755" s="9"/>
    </row>
    <row r="1756" spans="1:20" hidden="1" x14ac:dyDescent="0.25">
      <c r="A1756" s="7">
        <v>1754</v>
      </c>
      <c r="B1756" s="7" t="str">
        <f t="shared" si="162"/>
        <v>6204</v>
      </c>
      <c r="C1756" s="9">
        <v>6204</v>
      </c>
      <c r="D1756" s="9" t="s">
        <v>3298</v>
      </c>
      <c r="E1756" s="9" t="s">
        <v>3854</v>
      </c>
      <c r="F1756" s="7" t="s">
        <v>141</v>
      </c>
      <c r="G1756" s="46">
        <v>1.5</v>
      </c>
      <c r="H1756" s="11">
        <v>1</v>
      </c>
      <c r="I1756" s="11">
        <v>1</v>
      </c>
      <c r="J1756" s="11">
        <f>VLOOKUP(B1756,'[1]Jan''24 (3)'!$G$4:$T$2414,14,0)</f>
        <v>1.5</v>
      </c>
      <c r="K1756" s="11">
        <f t="shared" si="163"/>
        <v>0.5</v>
      </c>
      <c r="L1756" s="11" t="b">
        <f t="shared" si="164"/>
        <v>0</v>
      </c>
      <c r="M1756" s="11" t="b">
        <f t="shared" si="165"/>
        <v>0</v>
      </c>
      <c r="N1756" s="8">
        <v>45313</v>
      </c>
      <c r="O1756" s="8" t="s">
        <v>3873</v>
      </c>
      <c r="P1756" s="7"/>
      <c r="Q1756" s="7" t="b">
        <f t="shared" si="166"/>
        <v>1</v>
      </c>
      <c r="R1756" s="7"/>
      <c r="S1756" s="11">
        <f t="shared" si="167"/>
        <v>0</v>
      </c>
      <c r="T1756" s="9"/>
    </row>
    <row r="1757" spans="1:20" hidden="1" x14ac:dyDescent="0.25">
      <c r="A1757" s="7">
        <v>1755</v>
      </c>
      <c r="B1757" s="7" t="str">
        <f t="shared" si="162"/>
        <v>31-43-10-5</v>
      </c>
      <c r="C1757" s="9" t="s">
        <v>1605</v>
      </c>
      <c r="D1757" s="9" t="s">
        <v>3419</v>
      </c>
      <c r="E1757" s="9" t="s">
        <v>3854</v>
      </c>
      <c r="F1757" s="7" t="s">
        <v>141</v>
      </c>
      <c r="G1757" s="46">
        <v>0.75</v>
      </c>
      <c r="H1757" s="11">
        <v>4</v>
      </c>
      <c r="I1757" s="11">
        <v>4</v>
      </c>
      <c r="J1757" s="11">
        <f>VLOOKUP(B1757,'[1]Jan''24 (3)'!$G$4:$T$2414,14,0)</f>
        <v>3</v>
      </c>
      <c r="K1757" s="11">
        <f t="shared" si="163"/>
        <v>-1</v>
      </c>
      <c r="L1757" s="11" t="b">
        <f t="shared" si="164"/>
        <v>0</v>
      </c>
      <c r="M1757" s="11" t="b">
        <f t="shared" si="165"/>
        <v>0</v>
      </c>
      <c r="N1757" s="8">
        <v>45313</v>
      </c>
      <c r="O1757" s="8" t="s">
        <v>3873</v>
      </c>
      <c r="P1757" s="7"/>
      <c r="Q1757" s="7" t="b">
        <f t="shared" si="166"/>
        <v>1</v>
      </c>
      <c r="R1757" s="7"/>
      <c r="S1757" s="11">
        <f t="shared" si="167"/>
        <v>0</v>
      </c>
      <c r="T1757" s="9"/>
    </row>
    <row r="1758" spans="1:20" hidden="1" x14ac:dyDescent="0.25">
      <c r="A1758" s="7">
        <v>1756</v>
      </c>
      <c r="B1758" s="7" t="str">
        <f t="shared" si="162"/>
        <v>20-32-5</v>
      </c>
      <c r="C1758" s="9" t="s">
        <v>1606</v>
      </c>
      <c r="D1758" s="9" t="s">
        <v>3419</v>
      </c>
      <c r="E1758" s="9" t="s">
        <v>3854</v>
      </c>
      <c r="F1758" s="7" t="s">
        <v>141</v>
      </c>
      <c r="G1758" s="46">
        <v>0.37</v>
      </c>
      <c r="H1758" s="11">
        <v>2</v>
      </c>
      <c r="I1758" s="11">
        <v>2</v>
      </c>
      <c r="J1758" s="11">
        <f>VLOOKUP(B1758,'[1]Jan''24 (3)'!$G$4:$T$2414,14,0)</f>
        <v>0.74</v>
      </c>
      <c r="K1758" s="11">
        <f t="shared" si="163"/>
        <v>-1.26</v>
      </c>
      <c r="L1758" s="11" t="b">
        <f t="shared" si="164"/>
        <v>0</v>
      </c>
      <c r="M1758" s="11" t="b">
        <f t="shared" si="165"/>
        <v>0</v>
      </c>
      <c r="N1758" s="8">
        <v>45313</v>
      </c>
      <c r="O1758" s="8" t="s">
        <v>3873</v>
      </c>
      <c r="P1758" s="7"/>
      <c r="Q1758" s="7" t="b">
        <f t="shared" si="166"/>
        <v>1</v>
      </c>
      <c r="R1758" s="7"/>
      <c r="S1758" s="11">
        <f t="shared" si="167"/>
        <v>0</v>
      </c>
      <c r="T1758" s="9"/>
    </row>
    <row r="1759" spans="1:20" hidden="1" x14ac:dyDescent="0.25">
      <c r="A1759" s="7">
        <v>1757</v>
      </c>
      <c r="B1759" s="7" t="str">
        <f t="shared" si="162"/>
        <v>27-42-7</v>
      </c>
      <c r="C1759" s="9" t="s">
        <v>1607</v>
      </c>
      <c r="D1759" s="9" t="s">
        <v>3419</v>
      </c>
      <c r="E1759" s="9" t="s">
        <v>3854</v>
      </c>
      <c r="F1759" s="7" t="s">
        <v>141</v>
      </c>
      <c r="G1759" s="46">
        <v>0.5</v>
      </c>
      <c r="H1759" s="11">
        <v>2</v>
      </c>
      <c r="I1759" s="11">
        <v>2</v>
      </c>
      <c r="J1759" s="11">
        <f>VLOOKUP(B1759,'[1]Jan''24 (3)'!$G$4:$T$2414,14,0)</f>
        <v>1</v>
      </c>
      <c r="K1759" s="11">
        <f t="shared" si="163"/>
        <v>-1</v>
      </c>
      <c r="L1759" s="11" t="b">
        <f t="shared" si="164"/>
        <v>0</v>
      </c>
      <c r="M1759" s="11" t="b">
        <f t="shared" si="165"/>
        <v>0</v>
      </c>
      <c r="N1759" s="8">
        <v>45313</v>
      </c>
      <c r="O1759" s="8" t="s">
        <v>3873</v>
      </c>
      <c r="P1759" s="7"/>
      <c r="Q1759" s="7" t="b">
        <f t="shared" si="166"/>
        <v>1</v>
      </c>
      <c r="R1759" s="7"/>
      <c r="S1759" s="11">
        <f t="shared" si="167"/>
        <v>0</v>
      </c>
      <c r="T1759" s="9"/>
    </row>
    <row r="1760" spans="1:20" hidden="1" x14ac:dyDescent="0.25">
      <c r="A1760" s="7">
        <v>1758</v>
      </c>
      <c r="B1760" s="7" t="str">
        <f t="shared" si="162"/>
        <v>18-9-30-5</v>
      </c>
      <c r="C1760" s="9" t="s">
        <v>1608</v>
      </c>
      <c r="D1760" s="9" t="s">
        <v>3419</v>
      </c>
      <c r="E1760" s="9" t="s">
        <v>3854</v>
      </c>
      <c r="F1760" s="7" t="s">
        <v>141</v>
      </c>
      <c r="G1760" s="46">
        <v>0.37</v>
      </c>
      <c r="H1760" s="11">
        <v>2</v>
      </c>
      <c r="I1760" s="11">
        <v>2</v>
      </c>
      <c r="J1760" s="11">
        <f>VLOOKUP(B1760,'[1]Jan''24 (3)'!$G$4:$T$2414,14,0)</f>
        <v>0.74</v>
      </c>
      <c r="K1760" s="11">
        <f t="shared" si="163"/>
        <v>-1.26</v>
      </c>
      <c r="L1760" s="11" t="b">
        <f t="shared" si="164"/>
        <v>0</v>
      </c>
      <c r="M1760" s="11" t="b">
        <f t="shared" si="165"/>
        <v>0</v>
      </c>
      <c r="N1760" s="8">
        <v>45313</v>
      </c>
      <c r="O1760" s="8" t="s">
        <v>3873</v>
      </c>
      <c r="P1760" s="7"/>
      <c r="Q1760" s="7" t="b">
        <f t="shared" si="166"/>
        <v>1</v>
      </c>
      <c r="R1760" s="7"/>
      <c r="S1760" s="11">
        <f t="shared" si="167"/>
        <v>0</v>
      </c>
      <c r="T1760" s="9"/>
    </row>
    <row r="1761" spans="1:20" hidden="1" x14ac:dyDescent="0.25">
      <c r="A1761" s="7">
        <v>1759</v>
      </c>
      <c r="B1761" s="7" t="str">
        <f t="shared" si="162"/>
        <v>51490-KRM-852</v>
      </c>
      <c r="C1761" s="9" t="s">
        <v>1609</v>
      </c>
      <c r="D1761" s="9" t="s">
        <v>3420</v>
      </c>
      <c r="E1761" s="9" t="s">
        <v>3854</v>
      </c>
      <c r="F1761" s="7" t="s">
        <v>141</v>
      </c>
      <c r="G1761" s="46">
        <v>1.62</v>
      </c>
      <c r="H1761" s="11">
        <v>6</v>
      </c>
      <c r="I1761" s="11">
        <v>6</v>
      </c>
      <c r="J1761" s="11">
        <f>VLOOKUP(B1761,'[1]Jan''24 (3)'!$G$4:$T$2414,14,0)</f>
        <v>9.7200000000000006</v>
      </c>
      <c r="K1761" s="11">
        <f t="shared" si="163"/>
        <v>3.7200000000000006</v>
      </c>
      <c r="L1761" s="11" t="b">
        <f t="shared" si="164"/>
        <v>0</v>
      </c>
      <c r="M1761" s="11" t="b">
        <f t="shared" si="165"/>
        <v>0</v>
      </c>
      <c r="N1761" s="8">
        <v>45313</v>
      </c>
      <c r="O1761" s="8" t="s">
        <v>3873</v>
      </c>
      <c r="P1761" s="7"/>
      <c r="Q1761" s="7" t="b">
        <f t="shared" si="166"/>
        <v>1</v>
      </c>
      <c r="R1761" s="7"/>
      <c r="S1761" s="11">
        <f t="shared" si="167"/>
        <v>0</v>
      </c>
      <c r="T1761" s="9"/>
    </row>
    <row r="1762" spans="1:20" hidden="1" x14ac:dyDescent="0.25">
      <c r="A1762" s="7">
        <v>1760</v>
      </c>
      <c r="B1762" s="7" t="str">
        <f t="shared" si="162"/>
        <v>8710A-ZT6-0000-T1</v>
      </c>
      <c r="C1762" s="9" t="s">
        <v>1610</v>
      </c>
      <c r="D1762" s="9" t="s">
        <v>3421</v>
      </c>
      <c r="E1762" s="9" t="s">
        <v>241</v>
      </c>
      <c r="F1762" s="55" t="s">
        <v>242</v>
      </c>
      <c r="G1762" s="46">
        <v>4.99</v>
      </c>
      <c r="H1762" s="11">
        <v>120</v>
      </c>
      <c r="I1762" s="11">
        <f>40+40+40</f>
        <v>120</v>
      </c>
      <c r="J1762" s="11">
        <f>VLOOKUP(B1762,'[1]Jan''24 (3)'!$G$4:$T$2414,14,0)</f>
        <v>598.80000000000007</v>
      </c>
      <c r="K1762" s="11">
        <f t="shared" si="163"/>
        <v>478.80000000000007</v>
      </c>
      <c r="L1762" s="11" t="b">
        <f t="shared" si="164"/>
        <v>0</v>
      </c>
      <c r="M1762" s="11" t="b">
        <f t="shared" si="165"/>
        <v>0</v>
      </c>
      <c r="N1762" s="8">
        <v>45320</v>
      </c>
      <c r="O1762" s="8" t="s">
        <v>3873</v>
      </c>
      <c r="P1762" s="7"/>
      <c r="Q1762" s="7" t="b">
        <f t="shared" si="166"/>
        <v>1</v>
      </c>
      <c r="R1762" s="7"/>
      <c r="S1762" s="11">
        <f t="shared" si="167"/>
        <v>0</v>
      </c>
      <c r="T1762" s="9"/>
    </row>
    <row r="1763" spans="1:20" hidden="1" x14ac:dyDescent="0.25">
      <c r="A1763" s="7">
        <v>1761</v>
      </c>
      <c r="B1763" s="7" t="str">
        <f t="shared" si="162"/>
        <v>8710A-ZT6-0000-T2</v>
      </c>
      <c r="C1763" s="9" t="s">
        <v>1611</v>
      </c>
      <c r="D1763" s="9" t="s">
        <v>3422</v>
      </c>
      <c r="E1763" s="9" t="s">
        <v>241</v>
      </c>
      <c r="F1763" s="55" t="s">
        <v>242</v>
      </c>
      <c r="G1763" s="46">
        <v>4.99</v>
      </c>
      <c r="H1763" s="11">
        <v>83</v>
      </c>
      <c r="I1763" s="11">
        <f>30+30+23</f>
        <v>83</v>
      </c>
      <c r="J1763" s="11">
        <f>VLOOKUP(B1763,'[1]Jan''24 (3)'!$G$4:$T$2414,14,0)</f>
        <v>414.17</v>
      </c>
      <c r="K1763" s="11">
        <f t="shared" si="163"/>
        <v>331.17</v>
      </c>
      <c r="L1763" s="11" t="b">
        <f t="shared" si="164"/>
        <v>0</v>
      </c>
      <c r="M1763" s="11" t="b">
        <f t="shared" si="165"/>
        <v>0</v>
      </c>
      <c r="N1763" s="8">
        <v>45320</v>
      </c>
      <c r="O1763" s="8" t="s">
        <v>3873</v>
      </c>
      <c r="P1763" s="7"/>
      <c r="Q1763" s="7" t="b">
        <f t="shared" si="166"/>
        <v>1</v>
      </c>
      <c r="R1763" s="7"/>
      <c r="S1763" s="11">
        <f t="shared" si="167"/>
        <v>0</v>
      </c>
      <c r="T1763" s="9"/>
    </row>
    <row r="1764" spans="1:20" hidden="1" x14ac:dyDescent="0.25">
      <c r="A1764" s="7">
        <v>1762</v>
      </c>
      <c r="B1764" s="7" t="str">
        <f t="shared" si="162"/>
        <v>8710A-ZT6-0000-T3</v>
      </c>
      <c r="C1764" s="9" t="s">
        <v>1612</v>
      </c>
      <c r="D1764" s="9" t="s">
        <v>3423</v>
      </c>
      <c r="E1764" s="9" t="s">
        <v>241</v>
      </c>
      <c r="F1764" s="55" t="s">
        <v>141</v>
      </c>
      <c r="G1764" s="46">
        <v>4.99</v>
      </c>
      <c r="H1764" s="11">
        <f>89-1</f>
        <v>88</v>
      </c>
      <c r="I1764" s="11">
        <f>30+28+30</f>
        <v>88</v>
      </c>
      <c r="J1764" s="11">
        <f>VLOOKUP(B1764,'[1]Jan''24 (3)'!$G$4:$T$2414,14,0)</f>
        <v>439.12</v>
      </c>
      <c r="K1764" s="11">
        <f t="shared" si="163"/>
        <v>351.12</v>
      </c>
      <c r="L1764" s="11" t="b">
        <f t="shared" si="164"/>
        <v>0</v>
      </c>
      <c r="M1764" s="11" t="b">
        <f t="shared" si="165"/>
        <v>0</v>
      </c>
      <c r="N1764" s="8">
        <v>45320</v>
      </c>
      <c r="O1764" s="8" t="s">
        <v>3873</v>
      </c>
      <c r="P1764" s="7"/>
      <c r="Q1764" s="7" t="b">
        <f t="shared" si="166"/>
        <v>1</v>
      </c>
      <c r="R1764" s="7"/>
      <c r="S1764" s="11">
        <f t="shared" si="167"/>
        <v>0</v>
      </c>
      <c r="T1764" s="9" t="s">
        <v>3986</v>
      </c>
    </row>
    <row r="1765" spans="1:20" hidden="1" x14ac:dyDescent="0.25">
      <c r="A1765" s="7">
        <v>1763</v>
      </c>
      <c r="B1765" s="7" t="str">
        <f t="shared" si="162"/>
        <v>87515-ZT6-0000</v>
      </c>
      <c r="C1765" s="9" t="s">
        <v>1613</v>
      </c>
      <c r="D1765" s="9" t="s">
        <v>3424</v>
      </c>
      <c r="E1765" s="9" t="s">
        <v>241</v>
      </c>
      <c r="F1765" s="7" t="s">
        <v>141</v>
      </c>
      <c r="G1765" s="46">
        <v>0.14000000000000001</v>
      </c>
      <c r="H1765" s="11">
        <v>1789</v>
      </c>
      <c r="I1765" s="11">
        <f>826+963</f>
        <v>1789</v>
      </c>
      <c r="J1765" s="11">
        <f>VLOOKUP(B1765,'[1]Jan''24 (3)'!$G$4:$T$2414,14,0)</f>
        <v>250.46000000000004</v>
      </c>
      <c r="K1765" s="11">
        <f t="shared" si="163"/>
        <v>-1538.54</v>
      </c>
      <c r="L1765" s="11" t="b">
        <f t="shared" si="164"/>
        <v>0</v>
      </c>
      <c r="M1765" s="11" t="b">
        <f t="shared" si="165"/>
        <v>0</v>
      </c>
      <c r="N1765" s="8">
        <v>45318</v>
      </c>
      <c r="O1765" s="8" t="s">
        <v>3877</v>
      </c>
      <c r="P1765" s="7"/>
      <c r="Q1765" s="7" t="b">
        <f t="shared" si="166"/>
        <v>1</v>
      </c>
      <c r="R1765" s="7"/>
      <c r="S1765" s="11">
        <f t="shared" si="167"/>
        <v>0</v>
      </c>
      <c r="T1765" s="9"/>
    </row>
    <row r="1766" spans="1:20" hidden="1" x14ac:dyDescent="0.25">
      <c r="A1766" s="7">
        <v>1764</v>
      </c>
      <c r="B1766" s="7" t="str">
        <f t="shared" si="162"/>
        <v>62015-I1F1-000001</v>
      </c>
      <c r="C1766" s="9" t="s">
        <v>1614</v>
      </c>
      <c r="D1766" s="9" t="s">
        <v>3425</v>
      </c>
      <c r="E1766" s="9" t="s">
        <v>241</v>
      </c>
      <c r="F1766" s="7" t="s">
        <v>141</v>
      </c>
      <c r="G1766" s="46">
        <v>0.14000000000000001</v>
      </c>
      <c r="H1766" s="11">
        <v>4</v>
      </c>
      <c r="I1766" s="11">
        <v>4</v>
      </c>
      <c r="J1766" s="11">
        <f>VLOOKUP(B1766,'[1]Jan''24 (3)'!$G$4:$T$2414,14,0)</f>
        <v>0.56000000000000005</v>
      </c>
      <c r="K1766" s="11">
        <f t="shared" si="163"/>
        <v>-3.44</v>
      </c>
      <c r="L1766" s="11" t="b">
        <f t="shared" si="164"/>
        <v>0</v>
      </c>
      <c r="M1766" s="11" t="b">
        <f t="shared" si="165"/>
        <v>0</v>
      </c>
      <c r="N1766" s="8">
        <v>45317</v>
      </c>
      <c r="O1766" s="8" t="s">
        <v>3877</v>
      </c>
      <c r="P1766" s="7"/>
      <c r="Q1766" s="7" t="b">
        <f t="shared" si="166"/>
        <v>1</v>
      </c>
      <c r="R1766" s="7"/>
      <c r="S1766" s="11">
        <f t="shared" si="167"/>
        <v>0</v>
      </c>
      <c r="T1766" s="9"/>
    </row>
    <row r="1767" spans="1:20" hidden="1" x14ac:dyDescent="0.25">
      <c r="A1767" s="7">
        <v>1765</v>
      </c>
      <c r="B1767" s="7" t="str">
        <f t="shared" si="162"/>
        <v>62016-I1F1-000001</v>
      </c>
      <c r="C1767" s="9" t="s">
        <v>1615</v>
      </c>
      <c r="D1767" s="9" t="s">
        <v>3426</v>
      </c>
      <c r="E1767" s="9" t="s">
        <v>241</v>
      </c>
      <c r="F1767" s="7" t="s">
        <v>141</v>
      </c>
      <c r="G1767" s="46">
        <v>0.14000000000000001</v>
      </c>
      <c r="H1767" s="11">
        <v>1</v>
      </c>
      <c r="I1767" s="11">
        <v>1</v>
      </c>
      <c r="J1767" s="11">
        <f>VLOOKUP(B1767,'[1]Jan''24 (3)'!$G$4:$T$2414,14,0)</f>
        <v>0.14000000000000001</v>
      </c>
      <c r="K1767" s="11">
        <f t="shared" si="163"/>
        <v>-0.86</v>
      </c>
      <c r="L1767" s="11" t="b">
        <f t="shared" si="164"/>
        <v>0</v>
      </c>
      <c r="M1767" s="11" t="b">
        <f t="shared" si="165"/>
        <v>0</v>
      </c>
      <c r="N1767" s="8">
        <v>45317</v>
      </c>
      <c r="O1767" s="8" t="s">
        <v>3877</v>
      </c>
      <c r="P1767" s="7"/>
      <c r="Q1767" s="7" t="b">
        <f t="shared" si="166"/>
        <v>1</v>
      </c>
      <c r="R1767" s="7"/>
      <c r="S1767" s="11">
        <f t="shared" si="167"/>
        <v>0</v>
      </c>
      <c r="T1767" s="9"/>
    </row>
    <row r="1768" spans="1:20" hidden="1" x14ac:dyDescent="0.25">
      <c r="A1768" s="7">
        <v>1766</v>
      </c>
      <c r="B1768" s="7" t="str">
        <f t="shared" si="162"/>
        <v>62032-I1F1-000001</v>
      </c>
      <c r="C1768" s="9" t="s">
        <v>1616</v>
      </c>
      <c r="D1768" s="9" t="s">
        <v>3427</v>
      </c>
      <c r="E1768" s="9" t="s">
        <v>241</v>
      </c>
      <c r="F1768" s="7" t="s">
        <v>141</v>
      </c>
      <c r="G1768" s="46">
        <v>0.14000000000000001</v>
      </c>
      <c r="H1768" s="11">
        <v>2</v>
      </c>
      <c r="I1768" s="53">
        <v>3</v>
      </c>
      <c r="J1768" s="11">
        <f>VLOOKUP(B1768,'[1]Jan''24 (3)'!$G$4:$T$2414,14,0)</f>
        <v>0.42000000000000004</v>
      </c>
      <c r="K1768" s="11">
        <f t="shared" si="163"/>
        <v>-2.58</v>
      </c>
      <c r="L1768" s="11" t="b">
        <f t="shared" si="164"/>
        <v>0</v>
      </c>
      <c r="M1768" s="11" t="b">
        <f t="shared" si="165"/>
        <v>0</v>
      </c>
      <c r="N1768" s="8">
        <v>45317</v>
      </c>
      <c r="O1768" s="8" t="s">
        <v>3877</v>
      </c>
      <c r="P1768" s="7"/>
      <c r="Q1768" s="7" t="b">
        <f t="shared" si="166"/>
        <v>0</v>
      </c>
      <c r="R1768" s="7"/>
      <c r="S1768" s="11">
        <f t="shared" si="167"/>
        <v>-1</v>
      </c>
      <c r="T1768" s="9"/>
    </row>
    <row r="1769" spans="1:20" hidden="1" x14ac:dyDescent="0.25">
      <c r="A1769" s="7">
        <v>1767</v>
      </c>
      <c r="B1769" s="7" t="str">
        <f t="shared" si="162"/>
        <v>62035-I1F1-000001</v>
      </c>
      <c r="C1769" s="9" t="s">
        <v>1617</v>
      </c>
      <c r="D1769" s="9" t="s">
        <v>3428</v>
      </c>
      <c r="E1769" s="9" t="s">
        <v>241</v>
      </c>
      <c r="F1769" s="7" t="s">
        <v>141</v>
      </c>
      <c r="G1769" s="46">
        <v>0.14000000000000001</v>
      </c>
      <c r="H1769" s="11">
        <v>4</v>
      </c>
      <c r="I1769" s="11">
        <v>4</v>
      </c>
      <c r="J1769" s="11">
        <f>VLOOKUP(B1769,'[1]Jan''24 (3)'!$G$4:$T$2414,14,0)</f>
        <v>0.56000000000000005</v>
      </c>
      <c r="K1769" s="11">
        <f t="shared" si="163"/>
        <v>-3.44</v>
      </c>
      <c r="L1769" s="11" t="b">
        <f t="shared" si="164"/>
        <v>0</v>
      </c>
      <c r="M1769" s="11" t="b">
        <f t="shared" si="165"/>
        <v>0</v>
      </c>
      <c r="N1769" s="8">
        <v>45317</v>
      </c>
      <c r="O1769" s="8" t="s">
        <v>3877</v>
      </c>
      <c r="P1769" s="7"/>
      <c r="Q1769" s="7" t="b">
        <f t="shared" si="166"/>
        <v>1</v>
      </c>
      <c r="R1769" s="7"/>
      <c r="S1769" s="11">
        <f t="shared" si="167"/>
        <v>0</v>
      </c>
      <c r="T1769" s="9"/>
    </row>
    <row r="1770" spans="1:20" hidden="1" x14ac:dyDescent="0.25">
      <c r="A1770" s="7">
        <v>1768</v>
      </c>
      <c r="B1770" s="7" t="str">
        <f t="shared" si="162"/>
        <v>62036-I1F1-000001</v>
      </c>
      <c r="C1770" s="9" t="s">
        <v>1618</v>
      </c>
      <c r="D1770" s="9" t="s">
        <v>3429</v>
      </c>
      <c r="E1770" s="9" t="s">
        <v>241</v>
      </c>
      <c r="F1770" s="7" t="s">
        <v>141</v>
      </c>
      <c r="G1770" s="46">
        <v>0.14000000000000001</v>
      </c>
      <c r="H1770" s="11">
        <v>6</v>
      </c>
      <c r="I1770" s="11">
        <v>6</v>
      </c>
      <c r="J1770" s="11">
        <f>VLOOKUP(B1770,'[1]Jan''24 (3)'!$G$4:$T$2414,14,0)</f>
        <v>0.84000000000000008</v>
      </c>
      <c r="K1770" s="11">
        <f t="shared" si="163"/>
        <v>-5.16</v>
      </c>
      <c r="L1770" s="11" t="b">
        <f t="shared" si="164"/>
        <v>0</v>
      </c>
      <c r="M1770" s="11" t="b">
        <f t="shared" si="165"/>
        <v>0</v>
      </c>
      <c r="N1770" s="8">
        <v>45317</v>
      </c>
      <c r="O1770" s="8" t="s">
        <v>3877</v>
      </c>
      <c r="P1770" s="7"/>
      <c r="Q1770" s="7" t="b">
        <f t="shared" si="166"/>
        <v>1</v>
      </c>
      <c r="R1770" s="7"/>
      <c r="S1770" s="11">
        <f t="shared" si="167"/>
        <v>0</v>
      </c>
      <c r="T1770" s="9"/>
    </row>
    <row r="1771" spans="1:20" hidden="1" x14ac:dyDescent="0.25">
      <c r="A1771" s="7">
        <v>1769</v>
      </c>
      <c r="B1771" s="7" t="str">
        <f t="shared" si="162"/>
        <v>62042-I1F1-000001</v>
      </c>
      <c r="C1771" s="9" t="s">
        <v>1619</v>
      </c>
      <c r="D1771" s="9" t="s">
        <v>3430</v>
      </c>
      <c r="E1771" s="9" t="s">
        <v>241</v>
      </c>
      <c r="F1771" s="7" t="s">
        <v>141</v>
      </c>
      <c r="G1771" s="46">
        <v>0.14000000000000001</v>
      </c>
      <c r="H1771" s="11">
        <v>7</v>
      </c>
      <c r="I1771" s="11">
        <v>7</v>
      </c>
      <c r="J1771" s="11">
        <f>VLOOKUP(B1771,'[1]Jan''24 (3)'!$G$4:$T$2414,14,0)</f>
        <v>0.98000000000000009</v>
      </c>
      <c r="K1771" s="11">
        <f t="shared" si="163"/>
        <v>-6.02</v>
      </c>
      <c r="L1771" s="11" t="b">
        <f t="shared" si="164"/>
        <v>0</v>
      </c>
      <c r="M1771" s="11" t="b">
        <f t="shared" si="165"/>
        <v>0</v>
      </c>
      <c r="N1771" s="8">
        <v>45320</v>
      </c>
      <c r="O1771" s="8" t="s">
        <v>3873</v>
      </c>
      <c r="P1771" s="7"/>
      <c r="Q1771" s="7" t="b">
        <f t="shared" si="166"/>
        <v>1</v>
      </c>
      <c r="R1771" s="7"/>
      <c r="S1771" s="11">
        <f t="shared" si="167"/>
        <v>0</v>
      </c>
      <c r="T1771" s="9"/>
    </row>
    <row r="1772" spans="1:20" hidden="1" x14ac:dyDescent="0.25">
      <c r="A1772" s="7">
        <v>1770</v>
      </c>
      <c r="B1772" s="7" t="str">
        <f t="shared" si="162"/>
        <v>72010-I0X6-000003</v>
      </c>
      <c r="C1772" s="9" t="s">
        <v>1620</v>
      </c>
      <c r="D1772" s="9" t="s">
        <v>3431</v>
      </c>
      <c r="E1772" s="9" t="s">
        <v>241</v>
      </c>
      <c r="F1772" s="7" t="s">
        <v>141</v>
      </c>
      <c r="G1772" s="46">
        <v>1.3043478260869565</v>
      </c>
      <c r="H1772" s="11">
        <v>12</v>
      </c>
      <c r="I1772" s="11">
        <v>12</v>
      </c>
      <c r="J1772" s="11">
        <f>VLOOKUP(B1772,'[1]Jan''24 (3)'!$G$4:$T$2414,14,0)</f>
        <v>15.652173913043478</v>
      </c>
      <c r="K1772" s="11">
        <f t="shared" si="163"/>
        <v>3.6521739130434785</v>
      </c>
      <c r="L1772" s="11" t="b">
        <f t="shared" si="164"/>
        <v>0</v>
      </c>
      <c r="M1772" s="11" t="b">
        <f t="shared" si="165"/>
        <v>0</v>
      </c>
      <c r="N1772" s="8">
        <v>45317</v>
      </c>
      <c r="O1772" s="8" t="s">
        <v>3877</v>
      </c>
      <c r="P1772" s="7"/>
      <c r="Q1772" s="7" t="b">
        <f t="shared" si="166"/>
        <v>1</v>
      </c>
      <c r="R1772" s="7"/>
      <c r="S1772" s="11">
        <f t="shared" si="167"/>
        <v>0</v>
      </c>
      <c r="T1772" s="9"/>
    </row>
    <row r="1773" spans="1:20" hidden="1" x14ac:dyDescent="0.25">
      <c r="A1773" s="7">
        <v>1771</v>
      </c>
      <c r="B1773" s="7" t="str">
        <f t="shared" si="162"/>
        <v>86200-I1F1-000002</v>
      </c>
      <c r="C1773" s="9" t="s">
        <v>1621</v>
      </c>
      <c r="D1773" s="9" t="s">
        <v>3432</v>
      </c>
      <c r="E1773" s="9" t="s">
        <v>241</v>
      </c>
      <c r="F1773" s="7" t="s">
        <v>141</v>
      </c>
      <c r="G1773" s="46">
        <v>16.91</v>
      </c>
      <c r="H1773" s="11">
        <v>2</v>
      </c>
      <c r="I1773" s="11">
        <f>1+1</f>
        <v>2</v>
      </c>
      <c r="J1773" s="11">
        <f>VLOOKUP(B1773,'[1]Jan''24 (3)'!$G$4:$T$2414,14,0)</f>
        <v>33.82</v>
      </c>
      <c r="K1773" s="11">
        <f t="shared" si="163"/>
        <v>31.82</v>
      </c>
      <c r="L1773" s="11" t="b">
        <f t="shared" si="164"/>
        <v>0</v>
      </c>
      <c r="M1773" s="11" t="b">
        <f t="shared" si="165"/>
        <v>0</v>
      </c>
      <c r="N1773" s="8">
        <v>45317</v>
      </c>
      <c r="O1773" s="8" t="s">
        <v>3877</v>
      </c>
      <c r="P1773" s="7"/>
      <c r="Q1773" s="7" t="b">
        <f t="shared" si="166"/>
        <v>1</v>
      </c>
      <c r="R1773" s="7"/>
      <c r="S1773" s="11">
        <f t="shared" si="167"/>
        <v>0</v>
      </c>
      <c r="T1773" s="9"/>
    </row>
    <row r="1774" spans="1:20" hidden="1" x14ac:dyDescent="0.25">
      <c r="A1774" s="7">
        <v>1772</v>
      </c>
      <c r="B1774" s="7" t="str">
        <f t="shared" si="162"/>
        <v>19001-I1F1-000002</v>
      </c>
      <c r="C1774" s="9" t="s">
        <v>1622</v>
      </c>
      <c r="D1774" s="9" t="s">
        <v>3433</v>
      </c>
      <c r="E1774" s="9" t="s">
        <v>241</v>
      </c>
      <c r="F1774" s="7" t="s">
        <v>141</v>
      </c>
      <c r="G1774" s="46">
        <v>6.43</v>
      </c>
      <c r="H1774" s="11">
        <v>5</v>
      </c>
      <c r="I1774" s="11">
        <f>2+3</f>
        <v>5</v>
      </c>
      <c r="J1774" s="11">
        <f>VLOOKUP(B1774,'[1]Jan''24 (3)'!$G$4:$T$2414,14,0)</f>
        <v>32.15</v>
      </c>
      <c r="K1774" s="11">
        <f t="shared" si="163"/>
        <v>27.15</v>
      </c>
      <c r="L1774" s="11" t="b">
        <f t="shared" si="164"/>
        <v>0</v>
      </c>
      <c r="M1774" s="11" t="b">
        <f t="shared" si="165"/>
        <v>0</v>
      </c>
      <c r="N1774" s="8">
        <v>45318</v>
      </c>
      <c r="O1774" s="8" t="s">
        <v>3877</v>
      </c>
      <c r="P1774" s="7"/>
      <c r="Q1774" s="7" t="b">
        <f t="shared" si="166"/>
        <v>1</v>
      </c>
      <c r="R1774" s="7"/>
      <c r="S1774" s="11">
        <f t="shared" si="167"/>
        <v>0</v>
      </c>
      <c r="T1774" s="9"/>
    </row>
    <row r="1775" spans="1:20" hidden="1" x14ac:dyDescent="0.25">
      <c r="A1775" s="7">
        <v>1773</v>
      </c>
      <c r="B1775" s="7" t="str">
        <f t="shared" si="162"/>
        <v>32001-I1F1-000002</v>
      </c>
      <c r="C1775" s="9" t="s">
        <v>1623</v>
      </c>
      <c r="D1775" s="9" t="s">
        <v>3434</v>
      </c>
      <c r="E1775" s="9" t="s">
        <v>241</v>
      </c>
      <c r="F1775" s="7" t="s">
        <v>141</v>
      </c>
      <c r="G1775" s="46">
        <v>0.14000000000000001</v>
      </c>
      <c r="H1775" s="11">
        <v>13</v>
      </c>
      <c r="I1775" s="53">
        <v>15</v>
      </c>
      <c r="J1775" s="11">
        <f>VLOOKUP(B1775,'[1]Jan''24 (3)'!$G$4:$T$2414,14,0)</f>
        <v>2.1</v>
      </c>
      <c r="K1775" s="11">
        <f t="shared" si="163"/>
        <v>-12.9</v>
      </c>
      <c r="L1775" s="11" t="b">
        <f t="shared" si="164"/>
        <v>0</v>
      </c>
      <c r="M1775" s="11" t="b">
        <f t="shared" si="165"/>
        <v>0</v>
      </c>
      <c r="N1775" s="8">
        <v>45317</v>
      </c>
      <c r="O1775" s="8" t="s">
        <v>3877</v>
      </c>
      <c r="P1775" s="7"/>
      <c r="Q1775" s="7" t="b">
        <f t="shared" si="166"/>
        <v>0</v>
      </c>
      <c r="R1775" s="7"/>
      <c r="S1775" s="11">
        <f t="shared" si="167"/>
        <v>-2</v>
      </c>
      <c r="T1775" s="9"/>
    </row>
    <row r="1776" spans="1:20" hidden="1" x14ac:dyDescent="0.25">
      <c r="A1776" s="7">
        <v>1774</v>
      </c>
      <c r="B1776" s="7" t="str">
        <f t="shared" si="162"/>
        <v>60000-I1F1-000002</v>
      </c>
      <c r="C1776" s="9" t="s">
        <v>1624</v>
      </c>
      <c r="D1776" s="9" t="s">
        <v>3435</v>
      </c>
      <c r="E1776" s="9" t="s">
        <v>241</v>
      </c>
      <c r="F1776" s="7" t="s">
        <v>141</v>
      </c>
      <c r="G1776" s="46">
        <v>4.6900000000000004</v>
      </c>
      <c r="H1776" s="11">
        <v>8</v>
      </c>
      <c r="I1776" s="11">
        <v>8</v>
      </c>
      <c r="J1776" s="11">
        <f>VLOOKUP(B1776,'[1]Jan''24 (3)'!$G$4:$T$2414,14,0)</f>
        <v>37.520000000000003</v>
      </c>
      <c r="K1776" s="11">
        <f t="shared" si="163"/>
        <v>29.520000000000003</v>
      </c>
      <c r="L1776" s="11" t="b">
        <f t="shared" si="164"/>
        <v>0</v>
      </c>
      <c r="M1776" s="11" t="b">
        <f t="shared" si="165"/>
        <v>0</v>
      </c>
      <c r="N1776" s="8">
        <v>45317</v>
      </c>
      <c r="O1776" s="8" t="s">
        <v>3873</v>
      </c>
      <c r="P1776" s="7"/>
      <c r="Q1776" s="7" t="b">
        <f t="shared" si="166"/>
        <v>1</v>
      </c>
      <c r="R1776" s="7"/>
      <c r="S1776" s="11">
        <f t="shared" si="167"/>
        <v>0</v>
      </c>
      <c r="T1776" s="9"/>
    </row>
    <row r="1777" spans="1:20" hidden="1" x14ac:dyDescent="0.25">
      <c r="A1777" s="7">
        <v>1775</v>
      </c>
      <c r="B1777" s="7" t="str">
        <f t="shared" si="162"/>
        <v>60001-I1F1-000002</v>
      </c>
      <c r="C1777" s="9" t="s">
        <v>1625</v>
      </c>
      <c r="D1777" s="9" t="s">
        <v>3436</v>
      </c>
      <c r="E1777" s="9" t="s">
        <v>241</v>
      </c>
      <c r="F1777" s="7" t="s">
        <v>141</v>
      </c>
      <c r="G1777" s="46">
        <v>0.14000000000000001</v>
      </c>
      <c r="H1777" s="11">
        <v>8</v>
      </c>
      <c r="I1777" s="11">
        <v>8</v>
      </c>
      <c r="J1777" s="11">
        <f>VLOOKUP(B1777,'[1]Jan''24 (3)'!$G$4:$T$2414,14,0)</f>
        <v>1.1200000000000001</v>
      </c>
      <c r="K1777" s="11">
        <f t="shared" si="163"/>
        <v>-6.88</v>
      </c>
      <c r="L1777" s="11" t="b">
        <f t="shared" si="164"/>
        <v>0</v>
      </c>
      <c r="M1777" s="11" t="b">
        <f t="shared" si="165"/>
        <v>0</v>
      </c>
      <c r="N1777" s="8">
        <v>45317</v>
      </c>
      <c r="O1777" s="8" t="s">
        <v>3877</v>
      </c>
      <c r="P1777" s="7"/>
      <c r="Q1777" s="7" t="b">
        <f t="shared" si="166"/>
        <v>1</v>
      </c>
      <c r="R1777" s="7"/>
      <c r="S1777" s="11">
        <f t="shared" si="167"/>
        <v>0</v>
      </c>
      <c r="T1777" s="9"/>
    </row>
    <row r="1778" spans="1:20" hidden="1" x14ac:dyDescent="0.25">
      <c r="A1778" s="7">
        <v>1776</v>
      </c>
      <c r="B1778" s="7" t="str">
        <f t="shared" si="162"/>
        <v>62419-I0L4-000001</v>
      </c>
      <c r="C1778" s="9" t="s">
        <v>1626</v>
      </c>
      <c r="D1778" s="9" t="s">
        <v>3437</v>
      </c>
      <c r="E1778" s="9" t="s">
        <v>241</v>
      </c>
      <c r="F1778" s="7" t="s">
        <v>141</v>
      </c>
      <c r="G1778" s="46">
        <v>0.14000000000000001</v>
      </c>
      <c r="H1778" s="11">
        <v>24</v>
      </c>
      <c r="I1778" s="11">
        <v>24</v>
      </c>
      <c r="J1778" s="11">
        <f>VLOOKUP(B1778,'[1]Jan''24 (3)'!$G$4:$T$2414,14,0)</f>
        <v>3.3600000000000003</v>
      </c>
      <c r="K1778" s="11">
        <f t="shared" si="163"/>
        <v>-20.64</v>
      </c>
      <c r="L1778" s="11" t="b">
        <f t="shared" si="164"/>
        <v>0</v>
      </c>
      <c r="M1778" s="11" t="b">
        <f t="shared" si="165"/>
        <v>0</v>
      </c>
      <c r="N1778" s="8">
        <v>45317</v>
      </c>
      <c r="O1778" s="8" t="s">
        <v>3877</v>
      </c>
      <c r="P1778" s="7"/>
      <c r="Q1778" s="7" t="b">
        <f t="shared" si="166"/>
        <v>1</v>
      </c>
      <c r="R1778" s="7"/>
      <c r="S1778" s="11">
        <f t="shared" si="167"/>
        <v>0</v>
      </c>
      <c r="T1778" s="9"/>
    </row>
    <row r="1779" spans="1:20" hidden="1" x14ac:dyDescent="0.25">
      <c r="A1779" s="7">
        <v>1777</v>
      </c>
      <c r="B1779" s="7" t="str">
        <f t="shared" si="162"/>
        <v>62022-I1F1-000002</v>
      </c>
      <c r="C1779" s="9" t="s">
        <v>1627</v>
      </c>
      <c r="D1779" s="9" t="s">
        <v>3438</v>
      </c>
      <c r="E1779" s="9" t="s">
        <v>241</v>
      </c>
      <c r="F1779" s="7" t="s">
        <v>141</v>
      </c>
      <c r="G1779" s="46">
        <v>1.91</v>
      </c>
      <c r="H1779" s="11">
        <v>4</v>
      </c>
      <c r="I1779" s="11">
        <f>1+3</f>
        <v>4</v>
      </c>
      <c r="J1779" s="11">
        <f>VLOOKUP(B1779,'[1]Jan''24 (3)'!$G$4:$T$2414,14,0)</f>
        <v>7.64</v>
      </c>
      <c r="K1779" s="11">
        <f t="shared" si="163"/>
        <v>3.6399999999999997</v>
      </c>
      <c r="L1779" s="11" t="b">
        <f t="shared" si="164"/>
        <v>0</v>
      </c>
      <c r="M1779" s="11" t="b">
        <f t="shared" si="165"/>
        <v>0</v>
      </c>
      <c r="N1779" s="8">
        <v>45317</v>
      </c>
      <c r="O1779" s="8" t="s">
        <v>3877</v>
      </c>
      <c r="P1779" s="7"/>
      <c r="Q1779" s="7" t="b">
        <f t="shared" si="166"/>
        <v>1</v>
      </c>
      <c r="R1779" s="7"/>
      <c r="S1779" s="11">
        <f t="shared" si="167"/>
        <v>0</v>
      </c>
      <c r="T1779" s="9"/>
    </row>
    <row r="1780" spans="1:20" hidden="1" x14ac:dyDescent="0.25">
      <c r="A1780" s="7">
        <v>1778</v>
      </c>
      <c r="B1780" s="7" t="str">
        <f t="shared" si="162"/>
        <v>62030-I1F1-000002</v>
      </c>
      <c r="C1780" s="9" t="s">
        <v>1628</v>
      </c>
      <c r="D1780" s="9" t="s">
        <v>3439</v>
      </c>
      <c r="E1780" s="9" t="s">
        <v>241</v>
      </c>
      <c r="F1780" s="7" t="s">
        <v>141</v>
      </c>
      <c r="G1780" s="46">
        <v>3.38</v>
      </c>
      <c r="H1780" s="11">
        <v>5</v>
      </c>
      <c r="I1780" s="11">
        <f>3+2</f>
        <v>5</v>
      </c>
      <c r="J1780" s="11">
        <f>VLOOKUP(B1780,'[1]Jan''24 (3)'!$G$4:$T$2414,14,0)</f>
        <v>16.899999999999999</v>
      </c>
      <c r="K1780" s="11">
        <f t="shared" si="163"/>
        <v>11.899999999999999</v>
      </c>
      <c r="L1780" s="11" t="b">
        <f t="shared" si="164"/>
        <v>0</v>
      </c>
      <c r="M1780" s="11" t="b">
        <f t="shared" si="165"/>
        <v>0</v>
      </c>
      <c r="N1780" s="8">
        <v>45317</v>
      </c>
      <c r="O1780" s="8" t="s">
        <v>3873</v>
      </c>
      <c r="P1780" s="7"/>
      <c r="Q1780" s="7" t="b">
        <f t="shared" si="166"/>
        <v>1</v>
      </c>
      <c r="R1780" s="7"/>
      <c r="S1780" s="11">
        <f t="shared" si="167"/>
        <v>0</v>
      </c>
      <c r="T1780" s="9"/>
    </row>
    <row r="1781" spans="1:20" hidden="1" x14ac:dyDescent="0.25">
      <c r="A1781" s="7">
        <v>1779</v>
      </c>
      <c r="B1781" s="7" t="str">
        <f t="shared" si="162"/>
        <v>10086-I1F1-000002</v>
      </c>
      <c r="C1781" s="9" t="s">
        <v>1629</v>
      </c>
      <c r="D1781" s="9" t="s">
        <v>3440</v>
      </c>
      <c r="E1781" s="9" t="s">
        <v>241</v>
      </c>
      <c r="F1781" s="7" t="s">
        <v>141</v>
      </c>
      <c r="G1781" s="46">
        <v>0.14000000000000001</v>
      </c>
      <c r="H1781" s="11">
        <v>6</v>
      </c>
      <c r="I1781" s="11">
        <f>2+4</f>
        <v>6</v>
      </c>
      <c r="J1781" s="11">
        <f>VLOOKUP(B1781,'[1]Jan''24 (3)'!$G$4:$T$2414,14,0)</f>
        <v>0.84000000000000008</v>
      </c>
      <c r="K1781" s="11">
        <f t="shared" si="163"/>
        <v>-5.16</v>
      </c>
      <c r="L1781" s="11" t="b">
        <f t="shared" si="164"/>
        <v>0</v>
      </c>
      <c r="M1781" s="11" t="b">
        <f t="shared" si="165"/>
        <v>0</v>
      </c>
      <c r="N1781" s="8">
        <v>45317</v>
      </c>
      <c r="O1781" s="8" t="s">
        <v>3877</v>
      </c>
      <c r="P1781" s="7"/>
      <c r="Q1781" s="7" t="b">
        <f t="shared" si="166"/>
        <v>1</v>
      </c>
      <c r="R1781" s="7"/>
      <c r="S1781" s="11">
        <f t="shared" si="167"/>
        <v>0</v>
      </c>
      <c r="T1781" s="9"/>
    </row>
    <row r="1782" spans="1:20" hidden="1" x14ac:dyDescent="0.25">
      <c r="A1782" s="7">
        <v>1780</v>
      </c>
      <c r="B1782" s="7" t="str">
        <f t="shared" si="162"/>
        <v>62003-I1F1-000006</v>
      </c>
      <c r="C1782" s="9" t="s">
        <v>1630</v>
      </c>
      <c r="D1782" s="9" t="s">
        <v>3441</v>
      </c>
      <c r="E1782" s="9" t="s">
        <v>241</v>
      </c>
      <c r="F1782" s="7" t="s">
        <v>141</v>
      </c>
      <c r="G1782" s="46">
        <v>3.82</v>
      </c>
      <c r="H1782" s="11">
        <v>2</v>
      </c>
      <c r="I1782" s="11">
        <v>2</v>
      </c>
      <c r="J1782" s="11">
        <f>VLOOKUP(B1782,'[1]Jan''24 (3)'!$G$4:$T$2414,14,0)</f>
        <v>7.64</v>
      </c>
      <c r="K1782" s="11">
        <f t="shared" si="163"/>
        <v>5.64</v>
      </c>
      <c r="L1782" s="11" t="b">
        <f t="shared" si="164"/>
        <v>0</v>
      </c>
      <c r="M1782" s="11" t="b">
        <f t="shared" si="165"/>
        <v>0</v>
      </c>
      <c r="N1782" s="8">
        <v>45317</v>
      </c>
      <c r="O1782" s="8" t="s">
        <v>3873</v>
      </c>
      <c r="P1782" s="7"/>
      <c r="Q1782" s="7" t="b">
        <f t="shared" si="166"/>
        <v>1</v>
      </c>
      <c r="R1782" s="7"/>
      <c r="S1782" s="11">
        <f t="shared" si="167"/>
        <v>0</v>
      </c>
      <c r="T1782" s="9"/>
    </row>
    <row r="1783" spans="1:20" hidden="1" x14ac:dyDescent="0.25">
      <c r="A1783" s="7">
        <v>1781</v>
      </c>
      <c r="B1783" s="7" t="str">
        <f t="shared" si="162"/>
        <v>62008-I1F1-000002</v>
      </c>
      <c r="C1783" s="9" t="s">
        <v>1631</v>
      </c>
      <c r="D1783" s="9" t="s">
        <v>3442</v>
      </c>
      <c r="E1783" s="9" t="s">
        <v>241</v>
      </c>
      <c r="F1783" s="7" t="s">
        <v>141</v>
      </c>
      <c r="G1783" s="46">
        <v>3.15</v>
      </c>
      <c r="H1783" s="11">
        <v>1</v>
      </c>
      <c r="I1783" s="11">
        <v>1</v>
      </c>
      <c r="J1783" s="11">
        <f>VLOOKUP(B1783,'[1]Jan''24 (3)'!$G$4:$T$2414,14,0)</f>
        <v>3.15</v>
      </c>
      <c r="K1783" s="11">
        <f t="shared" si="163"/>
        <v>2.15</v>
      </c>
      <c r="L1783" s="11" t="b">
        <f t="shared" si="164"/>
        <v>0</v>
      </c>
      <c r="M1783" s="11" t="b">
        <f t="shared" si="165"/>
        <v>0</v>
      </c>
      <c r="N1783" s="8">
        <v>45317</v>
      </c>
      <c r="O1783" s="8" t="s">
        <v>3873</v>
      </c>
      <c r="P1783" s="7"/>
      <c r="Q1783" s="7" t="b">
        <f t="shared" si="166"/>
        <v>1</v>
      </c>
      <c r="R1783" s="7"/>
      <c r="S1783" s="11">
        <f t="shared" si="167"/>
        <v>0</v>
      </c>
      <c r="T1783" s="9"/>
    </row>
    <row r="1784" spans="1:20" hidden="1" x14ac:dyDescent="0.25">
      <c r="A1784" s="7">
        <v>1782</v>
      </c>
      <c r="B1784" s="7" t="str">
        <f t="shared" si="162"/>
        <v>87100-I1F1-000002</v>
      </c>
      <c r="C1784" s="9" t="s">
        <v>1632</v>
      </c>
      <c r="D1784" s="9" t="s">
        <v>3443</v>
      </c>
      <c r="E1784" s="9" t="s">
        <v>241</v>
      </c>
      <c r="F1784" s="7" t="s">
        <v>141</v>
      </c>
      <c r="G1784" s="46">
        <v>44.09</v>
      </c>
      <c r="H1784" s="11">
        <v>1</v>
      </c>
      <c r="I1784" s="11">
        <v>1</v>
      </c>
      <c r="J1784" s="11">
        <f>VLOOKUP(B1784,'[1]Jan''24 (3)'!$G$4:$T$2414,14,0)</f>
        <v>44.09</v>
      </c>
      <c r="K1784" s="11">
        <f t="shared" si="163"/>
        <v>43.09</v>
      </c>
      <c r="L1784" s="11" t="b">
        <f t="shared" si="164"/>
        <v>0</v>
      </c>
      <c r="M1784" s="11" t="b">
        <f t="shared" si="165"/>
        <v>0</v>
      </c>
      <c r="N1784" s="8">
        <v>45317</v>
      </c>
      <c r="O1784" s="8" t="s">
        <v>3877</v>
      </c>
      <c r="P1784" s="7"/>
      <c r="Q1784" s="7" t="b">
        <f t="shared" si="166"/>
        <v>1</v>
      </c>
      <c r="R1784" s="7"/>
      <c r="S1784" s="11">
        <f t="shared" si="167"/>
        <v>0</v>
      </c>
      <c r="T1784" s="9"/>
    </row>
    <row r="1785" spans="1:20" hidden="1" x14ac:dyDescent="0.25">
      <c r="A1785" s="7">
        <v>1783</v>
      </c>
      <c r="B1785" s="7" t="str">
        <f t="shared" si="162"/>
        <v>62024-I1F1-000015</v>
      </c>
      <c r="C1785" s="9" t="s">
        <v>3869</v>
      </c>
      <c r="D1785" s="9" t="s">
        <v>3870</v>
      </c>
      <c r="E1785" s="9" t="s">
        <v>241</v>
      </c>
      <c r="F1785" s="7" t="s">
        <v>141</v>
      </c>
      <c r="G1785" s="46">
        <v>14.3</v>
      </c>
      <c r="H1785" s="11">
        <f>1-1</f>
        <v>0</v>
      </c>
      <c r="I1785" s="11">
        <v>0</v>
      </c>
      <c r="J1785" s="11">
        <f>VLOOKUP(B1785,'[1]Jan''24 (3)'!$G$4:$T$2414,14,0)</f>
        <v>0</v>
      </c>
      <c r="K1785" s="11">
        <f t="shared" si="163"/>
        <v>0</v>
      </c>
      <c r="L1785" s="11" t="b">
        <f t="shared" si="164"/>
        <v>1</v>
      </c>
      <c r="M1785" s="11" t="b">
        <f t="shared" si="165"/>
        <v>0</v>
      </c>
      <c r="N1785" s="8">
        <v>45322</v>
      </c>
      <c r="O1785" s="8" t="s">
        <v>3873</v>
      </c>
      <c r="P1785" s="7"/>
      <c r="Q1785" s="7" t="b">
        <f t="shared" si="166"/>
        <v>1</v>
      </c>
      <c r="R1785" s="7"/>
      <c r="S1785" s="11">
        <f t="shared" si="167"/>
        <v>0</v>
      </c>
      <c r="T1785" s="9" t="s">
        <v>4004</v>
      </c>
    </row>
    <row r="1786" spans="1:20" hidden="1" x14ac:dyDescent="0.25">
      <c r="A1786" s="7">
        <v>1784</v>
      </c>
      <c r="B1786" s="7" t="str">
        <f t="shared" si="162"/>
        <v>86300-I1F1-000002</v>
      </c>
      <c r="C1786" s="9" t="s">
        <v>1633</v>
      </c>
      <c r="D1786" s="9" t="s">
        <v>3444</v>
      </c>
      <c r="E1786" s="9" t="s">
        <v>241</v>
      </c>
      <c r="F1786" s="7" t="s">
        <v>141</v>
      </c>
      <c r="G1786" s="46">
        <v>4.32</v>
      </c>
      <c r="H1786" s="11">
        <v>4</v>
      </c>
      <c r="I1786" s="11">
        <v>4</v>
      </c>
      <c r="J1786" s="11">
        <f>VLOOKUP(B1786,'[1]Jan''24 (3)'!$G$4:$T$2414,14,0)</f>
        <v>17.28</v>
      </c>
      <c r="K1786" s="11">
        <f t="shared" si="163"/>
        <v>13.280000000000001</v>
      </c>
      <c r="L1786" s="11" t="b">
        <f t="shared" si="164"/>
        <v>0</v>
      </c>
      <c r="M1786" s="11" t="b">
        <f t="shared" si="165"/>
        <v>0</v>
      </c>
      <c r="N1786" s="8">
        <v>45317</v>
      </c>
      <c r="O1786" s="8" t="s">
        <v>3877</v>
      </c>
      <c r="P1786" s="7"/>
      <c r="Q1786" s="7" t="b">
        <f t="shared" si="166"/>
        <v>1</v>
      </c>
      <c r="R1786" s="7"/>
      <c r="S1786" s="11">
        <f t="shared" si="167"/>
        <v>0</v>
      </c>
      <c r="T1786" s="9"/>
    </row>
    <row r="1787" spans="1:20" hidden="1" x14ac:dyDescent="0.25">
      <c r="A1787" s="7">
        <v>1785</v>
      </c>
      <c r="B1787" s="7" t="str">
        <f t="shared" si="162"/>
        <v>86400-I1F1-000002</v>
      </c>
      <c r="C1787" s="9" t="s">
        <v>1634</v>
      </c>
      <c r="D1787" s="9" t="s">
        <v>3445</v>
      </c>
      <c r="E1787" s="9" t="s">
        <v>241</v>
      </c>
      <c r="F1787" s="7" t="s">
        <v>141</v>
      </c>
      <c r="G1787" s="46">
        <v>4.32</v>
      </c>
      <c r="H1787" s="11">
        <v>4</v>
      </c>
      <c r="I1787" s="11">
        <v>4</v>
      </c>
      <c r="J1787" s="11">
        <f>VLOOKUP(B1787,'[1]Jan''24 (3)'!$G$4:$T$2414,14,0)</f>
        <v>17.28</v>
      </c>
      <c r="K1787" s="11">
        <f t="shared" si="163"/>
        <v>13.280000000000001</v>
      </c>
      <c r="L1787" s="11" t="b">
        <f t="shared" si="164"/>
        <v>0</v>
      </c>
      <c r="M1787" s="11" t="b">
        <f t="shared" si="165"/>
        <v>0</v>
      </c>
      <c r="N1787" s="8">
        <v>45317</v>
      </c>
      <c r="O1787" s="8" t="s">
        <v>3877</v>
      </c>
      <c r="P1787" s="7"/>
      <c r="Q1787" s="7" t="b">
        <f t="shared" si="166"/>
        <v>1</v>
      </c>
      <c r="R1787" s="7"/>
      <c r="S1787" s="11">
        <f t="shared" si="167"/>
        <v>0</v>
      </c>
      <c r="T1787" s="9"/>
    </row>
    <row r="1788" spans="1:20" hidden="1" x14ac:dyDescent="0.25">
      <c r="A1788" s="7">
        <v>1786</v>
      </c>
      <c r="B1788" s="7" t="str">
        <f t="shared" si="162"/>
        <v>71135-I1F1-000001</v>
      </c>
      <c r="C1788" s="9" t="s">
        <v>1635</v>
      </c>
      <c r="D1788" s="9" t="s">
        <v>3446</v>
      </c>
      <c r="E1788" s="9" t="s">
        <v>241</v>
      </c>
      <c r="F1788" s="7" t="s">
        <v>141</v>
      </c>
      <c r="G1788" s="46">
        <v>0.14000000000000001</v>
      </c>
      <c r="H1788" s="11">
        <v>1</v>
      </c>
      <c r="I1788" s="11">
        <v>1</v>
      </c>
      <c r="J1788" s="11">
        <f>VLOOKUP(B1788,'[1]Jan''24 (3)'!$G$4:$T$2414,14,0)</f>
        <v>0.14000000000000001</v>
      </c>
      <c r="K1788" s="11">
        <f t="shared" si="163"/>
        <v>-0.86</v>
      </c>
      <c r="L1788" s="11" t="b">
        <f t="shared" si="164"/>
        <v>0</v>
      </c>
      <c r="M1788" s="11" t="b">
        <f t="shared" si="165"/>
        <v>0</v>
      </c>
      <c r="N1788" s="8">
        <v>45318</v>
      </c>
      <c r="O1788" s="8" t="s">
        <v>3873</v>
      </c>
      <c r="P1788" s="7"/>
      <c r="Q1788" s="7" t="b">
        <f t="shared" si="166"/>
        <v>1</v>
      </c>
      <c r="R1788" s="7"/>
      <c r="S1788" s="11">
        <f t="shared" si="167"/>
        <v>0</v>
      </c>
      <c r="T1788" s="9"/>
    </row>
    <row r="1789" spans="1:20" hidden="1" x14ac:dyDescent="0.25">
      <c r="A1789" s="7">
        <v>1787</v>
      </c>
      <c r="B1789" s="7" t="str">
        <f t="shared" si="162"/>
        <v>33300-I1F1-000003</v>
      </c>
      <c r="C1789" s="9" t="s">
        <v>1636</v>
      </c>
      <c r="D1789" s="9" t="s">
        <v>167</v>
      </c>
      <c r="E1789" s="9" t="s">
        <v>241</v>
      </c>
      <c r="F1789" s="7" t="s">
        <v>141</v>
      </c>
      <c r="G1789" s="46">
        <v>13.53</v>
      </c>
      <c r="H1789" s="11">
        <f>3-1-1</f>
        <v>1</v>
      </c>
      <c r="I1789" s="11">
        <v>1</v>
      </c>
      <c r="J1789" s="11">
        <f>VLOOKUP(B1789,'[1]Jan''24 (3)'!$G$4:$T$2414,14,0)</f>
        <v>13.53</v>
      </c>
      <c r="K1789" s="11">
        <f t="shared" si="163"/>
        <v>12.53</v>
      </c>
      <c r="L1789" s="11" t="b">
        <f t="shared" si="164"/>
        <v>0</v>
      </c>
      <c r="M1789" s="11" t="b">
        <f t="shared" si="165"/>
        <v>0</v>
      </c>
      <c r="N1789" s="8">
        <v>45310</v>
      </c>
      <c r="O1789" s="8" t="s">
        <v>3877</v>
      </c>
      <c r="P1789" s="7"/>
      <c r="Q1789" s="7" t="b">
        <f t="shared" si="166"/>
        <v>1</v>
      </c>
      <c r="R1789" s="7"/>
      <c r="S1789" s="11">
        <f t="shared" si="167"/>
        <v>0</v>
      </c>
      <c r="T1789" s="9" t="s">
        <v>4009</v>
      </c>
    </row>
    <row r="1790" spans="1:20" hidden="1" x14ac:dyDescent="0.25">
      <c r="A1790" s="7">
        <v>1788</v>
      </c>
      <c r="B1790" s="7" t="str">
        <f t="shared" si="162"/>
        <v>87330-I1F1-000002</v>
      </c>
      <c r="C1790" s="9" t="s">
        <v>1637</v>
      </c>
      <c r="D1790" s="9" t="s">
        <v>3447</v>
      </c>
      <c r="E1790" s="9" t="s">
        <v>241</v>
      </c>
      <c r="F1790" s="7" t="s">
        <v>141</v>
      </c>
      <c r="G1790" s="46">
        <v>8.3699999999999992</v>
      </c>
      <c r="H1790" s="11">
        <v>3</v>
      </c>
      <c r="I1790" s="11">
        <v>3</v>
      </c>
      <c r="J1790" s="11">
        <f>VLOOKUP(B1790,'[1]Jan''24 (3)'!$G$4:$T$2414,14,0)</f>
        <v>25.11</v>
      </c>
      <c r="K1790" s="11">
        <f t="shared" si="163"/>
        <v>22.11</v>
      </c>
      <c r="L1790" s="11" t="b">
        <f t="shared" si="164"/>
        <v>0</v>
      </c>
      <c r="M1790" s="11" t="b">
        <f t="shared" si="165"/>
        <v>0</v>
      </c>
      <c r="N1790" s="8">
        <v>45317</v>
      </c>
      <c r="O1790" s="8" t="s">
        <v>3873</v>
      </c>
      <c r="P1790" s="7"/>
      <c r="Q1790" s="7" t="b">
        <f t="shared" si="166"/>
        <v>1</v>
      </c>
      <c r="R1790" s="7"/>
      <c r="S1790" s="11">
        <f t="shared" si="167"/>
        <v>0</v>
      </c>
      <c r="T1790" s="9"/>
    </row>
    <row r="1791" spans="1:20" hidden="1" x14ac:dyDescent="0.25">
      <c r="A1791" s="7">
        <v>1789</v>
      </c>
      <c r="B1791" s="7" t="str">
        <f t="shared" si="162"/>
        <v>32280-I1F1-000002</v>
      </c>
      <c r="C1791" s="9" t="s">
        <v>1638</v>
      </c>
      <c r="D1791" s="9" t="s">
        <v>3448</v>
      </c>
      <c r="E1791" s="9" t="s">
        <v>241</v>
      </c>
      <c r="F1791" s="7" t="s">
        <v>141</v>
      </c>
      <c r="G1791" s="46">
        <v>5.62</v>
      </c>
      <c r="H1791" s="11">
        <v>4</v>
      </c>
      <c r="I1791" s="11">
        <v>4</v>
      </c>
      <c r="J1791" s="11">
        <f>VLOOKUP(B1791,'[1]Jan''24 (3)'!$G$4:$T$2414,14,0)</f>
        <v>22.48</v>
      </c>
      <c r="K1791" s="11">
        <f t="shared" si="163"/>
        <v>18.48</v>
      </c>
      <c r="L1791" s="11" t="b">
        <f t="shared" si="164"/>
        <v>0</v>
      </c>
      <c r="M1791" s="11" t="b">
        <f t="shared" si="165"/>
        <v>0</v>
      </c>
      <c r="N1791" s="8">
        <v>45317</v>
      </c>
      <c r="O1791" s="8" t="s">
        <v>3877</v>
      </c>
      <c r="P1791" s="7"/>
      <c r="Q1791" s="7" t="b">
        <f t="shared" si="166"/>
        <v>1</v>
      </c>
      <c r="R1791" s="7"/>
      <c r="S1791" s="11">
        <f t="shared" si="167"/>
        <v>0</v>
      </c>
      <c r="T1791" s="9"/>
    </row>
    <row r="1792" spans="1:20" hidden="1" x14ac:dyDescent="0.25">
      <c r="A1792" s="7">
        <v>1790</v>
      </c>
      <c r="B1792" s="7" t="str">
        <f t="shared" si="162"/>
        <v>83100-J375-010001</v>
      </c>
      <c r="C1792" s="9" t="s">
        <v>1639</v>
      </c>
      <c r="D1792" s="9" t="s">
        <v>3449</v>
      </c>
      <c r="E1792" s="9" t="s">
        <v>241</v>
      </c>
      <c r="F1792" s="7" t="s">
        <v>141</v>
      </c>
      <c r="G1792" s="46">
        <v>6.76</v>
      </c>
      <c r="H1792" s="11">
        <v>4</v>
      </c>
      <c r="I1792" s="11">
        <v>4</v>
      </c>
      <c r="J1792" s="11">
        <f>VLOOKUP(B1792,'[1]Jan''24 (3)'!$G$4:$T$2414,14,0)</f>
        <v>27.04</v>
      </c>
      <c r="K1792" s="11">
        <f t="shared" si="163"/>
        <v>23.04</v>
      </c>
      <c r="L1792" s="11" t="b">
        <f t="shared" si="164"/>
        <v>0</v>
      </c>
      <c r="M1792" s="11" t="b">
        <f t="shared" si="165"/>
        <v>0</v>
      </c>
      <c r="N1792" s="8">
        <v>45317</v>
      </c>
      <c r="O1792" s="8" t="s">
        <v>3877</v>
      </c>
      <c r="P1792" s="7"/>
      <c r="Q1792" s="7" t="b">
        <f t="shared" si="166"/>
        <v>1</v>
      </c>
      <c r="R1792" s="7"/>
      <c r="S1792" s="11">
        <f t="shared" si="167"/>
        <v>0</v>
      </c>
      <c r="T1792" s="9"/>
    </row>
    <row r="1793" spans="1:20" hidden="1" x14ac:dyDescent="0.25">
      <c r="A1793" s="7">
        <v>1791</v>
      </c>
      <c r="B1793" s="7" t="str">
        <f t="shared" si="162"/>
        <v>82290-I258-0000Q</v>
      </c>
      <c r="C1793" s="9" t="s">
        <v>3871</v>
      </c>
      <c r="D1793" s="9" t="s">
        <v>3872</v>
      </c>
      <c r="E1793" s="9" t="s">
        <v>241</v>
      </c>
      <c r="F1793" s="7" t="s">
        <v>141</v>
      </c>
      <c r="G1793" s="46">
        <v>2.64</v>
      </c>
      <c r="H1793" s="11">
        <v>1</v>
      </c>
      <c r="I1793" s="11">
        <v>1</v>
      </c>
      <c r="J1793" s="11">
        <f>VLOOKUP(B1793,'[1]Jan''24 (3)'!$G$4:$T$2414,14,0)</f>
        <v>2.64</v>
      </c>
      <c r="K1793" s="11">
        <f t="shared" si="163"/>
        <v>1.6400000000000001</v>
      </c>
      <c r="L1793" s="11" t="b">
        <f t="shared" si="164"/>
        <v>0</v>
      </c>
      <c r="M1793" s="11" t="b">
        <f t="shared" si="165"/>
        <v>0</v>
      </c>
      <c r="N1793" s="8">
        <v>45317</v>
      </c>
      <c r="O1793" s="8" t="s">
        <v>3873</v>
      </c>
      <c r="P1793" s="7"/>
      <c r="Q1793" s="7" t="b">
        <f t="shared" si="166"/>
        <v>1</v>
      </c>
      <c r="R1793" s="7"/>
      <c r="S1793" s="11">
        <f t="shared" si="167"/>
        <v>0</v>
      </c>
      <c r="T1793" s="9"/>
    </row>
    <row r="1794" spans="1:20" hidden="1" x14ac:dyDescent="0.25">
      <c r="A1794" s="7">
        <v>1792</v>
      </c>
      <c r="B1794" s="7" t="str">
        <f t="shared" si="162"/>
        <v>07002-I1F1-000005</v>
      </c>
      <c r="C1794" s="9" t="s">
        <v>1640</v>
      </c>
      <c r="D1794" s="9" t="s">
        <v>3450</v>
      </c>
      <c r="E1794" s="9" t="s">
        <v>241</v>
      </c>
      <c r="F1794" s="7" t="s">
        <v>141</v>
      </c>
      <c r="G1794" s="46">
        <v>23.07</v>
      </c>
      <c r="H1794" s="11">
        <v>1</v>
      </c>
      <c r="I1794" s="11">
        <v>1</v>
      </c>
      <c r="J1794" s="11">
        <f>VLOOKUP(B1794,'[1]Jan''24 (3)'!$G$4:$T$2414,14,0)</f>
        <v>23.07</v>
      </c>
      <c r="K1794" s="11">
        <f t="shared" si="163"/>
        <v>22.07</v>
      </c>
      <c r="L1794" s="11" t="b">
        <f t="shared" si="164"/>
        <v>0</v>
      </c>
      <c r="M1794" s="11" t="b">
        <f t="shared" si="165"/>
        <v>0</v>
      </c>
      <c r="N1794" s="8">
        <v>45318</v>
      </c>
      <c r="O1794" s="8" t="s">
        <v>3873</v>
      </c>
      <c r="P1794" s="7"/>
      <c r="Q1794" s="7" t="b">
        <f t="shared" si="166"/>
        <v>1</v>
      </c>
      <c r="R1794" s="7"/>
      <c r="S1794" s="11">
        <f t="shared" si="167"/>
        <v>0</v>
      </c>
      <c r="T1794" s="9"/>
    </row>
    <row r="1795" spans="1:20" hidden="1" x14ac:dyDescent="0.25">
      <c r="A1795" s="7">
        <v>1793</v>
      </c>
      <c r="B1795" s="7" t="str">
        <f t="shared" si="162"/>
        <v>62009-I1F1-000001</v>
      </c>
      <c r="C1795" s="9" t="s">
        <v>1641</v>
      </c>
      <c r="D1795" s="9" t="s">
        <v>3451</v>
      </c>
      <c r="E1795" s="9" t="s">
        <v>241</v>
      </c>
      <c r="F1795" s="7" t="s">
        <v>141</v>
      </c>
      <c r="G1795" s="46">
        <v>5.66</v>
      </c>
      <c r="H1795" s="11">
        <v>1</v>
      </c>
      <c r="I1795" s="11">
        <v>1</v>
      </c>
      <c r="J1795" s="11">
        <f>VLOOKUP(B1795,'[1]Jan''24 (3)'!$G$4:$T$2414,14,0)</f>
        <v>5.66</v>
      </c>
      <c r="K1795" s="11">
        <f t="shared" si="163"/>
        <v>4.66</v>
      </c>
      <c r="L1795" s="11" t="b">
        <f t="shared" si="164"/>
        <v>0</v>
      </c>
      <c r="M1795" s="11" t="b">
        <f t="shared" si="165"/>
        <v>0</v>
      </c>
      <c r="N1795" s="8">
        <v>45317</v>
      </c>
      <c r="O1795" s="8" t="s">
        <v>3877</v>
      </c>
      <c r="P1795" s="7"/>
      <c r="Q1795" s="7" t="b">
        <f t="shared" si="166"/>
        <v>1</v>
      </c>
      <c r="R1795" s="7"/>
      <c r="S1795" s="11">
        <f t="shared" si="167"/>
        <v>0</v>
      </c>
      <c r="T1795" s="9"/>
    </row>
    <row r="1796" spans="1:20" hidden="1" x14ac:dyDescent="0.25">
      <c r="A1796" s="7">
        <v>1794</v>
      </c>
      <c r="B1796" s="7" t="str">
        <f t="shared" ref="B1796:B1859" si="168">TRIM(C1796)</f>
        <v>62012-I1F1-000010</v>
      </c>
      <c r="C1796" s="9" t="s">
        <v>1642</v>
      </c>
      <c r="D1796" s="9" t="s">
        <v>3452</v>
      </c>
      <c r="E1796" s="9" t="s">
        <v>241</v>
      </c>
      <c r="F1796" s="7" t="s">
        <v>141</v>
      </c>
      <c r="G1796" s="46">
        <v>9.98</v>
      </c>
      <c r="H1796" s="11">
        <v>1</v>
      </c>
      <c r="I1796" s="11">
        <v>1</v>
      </c>
      <c r="J1796" s="11">
        <f>VLOOKUP(B1796,'[1]Jan''24 (3)'!$G$4:$T$2414,14,0)</f>
        <v>9.98</v>
      </c>
      <c r="K1796" s="11">
        <f t="shared" ref="K1796:K1859" si="169">J1796-I1796</f>
        <v>8.98</v>
      </c>
      <c r="L1796" s="11" t="b">
        <f t="shared" ref="L1796:L1859" si="170">J1796=I1796</f>
        <v>0</v>
      </c>
      <c r="M1796" s="11" t="b">
        <f t="shared" ref="M1796:M1859" si="171">I1796=L1796</f>
        <v>0</v>
      </c>
      <c r="N1796" s="8">
        <v>45317</v>
      </c>
      <c r="O1796" s="8" t="s">
        <v>3873</v>
      </c>
      <c r="P1796" s="7"/>
      <c r="Q1796" s="7" t="b">
        <f t="shared" ref="Q1796:Q1859" si="172">H1796=I1796</f>
        <v>1</v>
      </c>
      <c r="R1796" s="7"/>
      <c r="S1796" s="11">
        <f t="shared" ref="S1796:S1859" si="173">H1796-I1796</f>
        <v>0</v>
      </c>
      <c r="T1796" s="9"/>
    </row>
    <row r="1797" spans="1:20" hidden="1" x14ac:dyDescent="0.25">
      <c r="A1797" s="7">
        <v>1795</v>
      </c>
      <c r="B1797" s="7" t="str">
        <f t="shared" si="168"/>
        <v>62011-I1F1-000001</v>
      </c>
      <c r="C1797" s="9" t="s">
        <v>1643</v>
      </c>
      <c r="D1797" s="9" t="s">
        <v>3453</v>
      </c>
      <c r="E1797" s="9" t="s">
        <v>241</v>
      </c>
      <c r="F1797" s="7" t="s">
        <v>141</v>
      </c>
      <c r="G1797" s="46">
        <v>1.81</v>
      </c>
      <c r="H1797" s="11">
        <v>2</v>
      </c>
      <c r="I1797" s="11">
        <v>2</v>
      </c>
      <c r="J1797" s="11">
        <f>VLOOKUP(B1797,'[1]Jan''24 (3)'!$G$4:$T$2414,14,0)</f>
        <v>3.62</v>
      </c>
      <c r="K1797" s="11">
        <f t="shared" si="169"/>
        <v>1.62</v>
      </c>
      <c r="L1797" s="11" t="b">
        <f t="shared" si="170"/>
        <v>0</v>
      </c>
      <c r="M1797" s="11" t="b">
        <f t="shared" si="171"/>
        <v>0</v>
      </c>
      <c r="N1797" s="8">
        <v>45317</v>
      </c>
      <c r="O1797" s="8" t="s">
        <v>3873</v>
      </c>
      <c r="P1797" s="7"/>
      <c r="Q1797" s="7" t="b">
        <f t="shared" si="172"/>
        <v>1</v>
      </c>
      <c r="R1797" s="7"/>
      <c r="S1797" s="11">
        <f t="shared" si="173"/>
        <v>0</v>
      </c>
      <c r="T1797" s="9"/>
    </row>
    <row r="1798" spans="1:20" hidden="1" x14ac:dyDescent="0.25">
      <c r="A1798" s="7">
        <v>1796</v>
      </c>
      <c r="B1798" s="7" t="str">
        <f t="shared" si="168"/>
        <v>62018-I1F1-000002</v>
      </c>
      <c r="C1798" s="9" t="s">
        <v>1644</v>
      </c>
      <c r="D1798" s="9" t="s">
        <v>3454</v>
      </c>
      <c r="E1798" s="9" t="s">
        <v>241</v>
      </c>
      <c r="F1798" s="7" t="s">
        <v>141</v>
      </c>
      <c r="G1798" s="46">
        <v>6.8</v>
      </c>
      <c r="H1798" s="11">
        <v>2</v>
      </c>
      <c r="I1798" s="11">
        <v>2</v>
      </c>
      <c r="J1798" s="11">
        <f>VLOOKUP(B1798,'[1]Jan''24 (3)'!$G$4:$T$2414,14,0)</f>
        <v>13.6</v>
      </c>
      <c r="K1798" s="11">
        <f t="shared" si="169"/>
        <v>11.6</v>
      </c>
      <c r="L1798" s="11" t="b">
        <f t="shared" si="170"/>
        <v>0</v>
      </c>
      <c r="M1798" s="11" t="b">
        <f t="shared" si="171"/>
        <v>0</v>
      </c>
      <c r="N1798" s="8">
        <v>45317</v>
      </c>
      <c r="O1798" s="8" t="s">
        <v>3873</v>
      </c>
      <c r="P1798" s="7"/>
      <c r="Q1798" s="7" t="b">
        <f t="shared" si="172"/>
        <v>1</v>
      </c>
      <c r="R1798" s="7"/>
      <c r="S1798" s="11">
        <f t="shared" si="173"/>
        <v>0</v>
      </c>
      <c r="T1798" s="9"/>
    </row>
    <row r="1799" spans="1:20" hidden="1" x14ac:dyDescent="0.25">
      <c r="A1799" s="7">
        <v>1797</v>
      </c>
      <c r="B1799" s="7" t="str">
        <f t="shared" si="168"/>
        <v>62017-I1F1-000002</v>
      </c>
      <c r="C1799" s="9" t="s">
        <v>1645</v>
      </c>
      <c r="D1799" s="9" t="s">
        <v>3455</v>
      </c>
      <c r="E1799" s="9" t="s">
        <v>241</v>
      </c>
      <c r="F1799" s="7" t="s">
        <v>141</v>
      </c>
      <c r="G1799" s="46">
        <v>6.8</v>
      </c>
      <c r="H1799" s="11">
        <v>1</v>
      </c>
      <c r="I1799" s="11">
        <v>1</v>
      </c>
      <c r="J1799" s="11">
        <f>VLOOKUP(B1799,'[1]Jan''24 (3)'!$G$4:$T$2414,14,0)</f>
        <v>6.8</v>
      </c>
      <c r="K1799" s="11">
        <f t="shared" si="169"/>
        <v>5.8</v>
      </c>
      <c r="L1799" s="11" t="b">
        <f t="shared" si="170"/>
        <v>0</v>
      </c>
      <c r="M1799" s="11" t="b">
        <f t="shared" si="171"/>
        <v>0</v>
      </c>
      <c r="N1799" s="8">
        <v>45317</v>
      </c>
      <c r="O1799" s="8" t="s">
        <v>3873</v>
      </c>
      <c r="P1799" s="7"/>
      <c r="Q1799" s="7" t="b">
        <f t="shared" si="172"/>
        <v>1</v>
      </c>
      <c r="R1799" s="7"/>
      <c r="S1799" s="11">
        <f t="shared" si="173"/>
        <v>0</v>
      </c>
      <c r="T1799" s="9"/>
    </row>
    <row r="1800" spans="1:20" hidden="1" x14ac:dyDescent="0.25">
      <c r="A1800" s="7">
        <v>1798</v>
      </c>
      <c r="B1800" s="7" t="str">
        <f t="shared" si="168"/>
        <v>38300-AFA9-9000</v>
      </c>
      <c r="C1800" s="9" t="s">
        <v>1646</v>
      </c>
      <c r="D1800" s="9" t="s">
        <v>3456</v>
      </c>
      <c r="E1800" s="9" t="s">
        <v>3853</v>
      </c>
      <c r="F1800" s="7" t="s">
        <v>141</v>
      </c>
      <c r="G1800" s="46">
        <v>1.41</v>
      </c>
      <c r="H1800" s="11">
        <f>5-1-1-1</f>
        <v>2</v>
      </c>
      <c r="I1800" s="11">
        <v>2</v>
      </c>
      <c r="J1800" s="11">
        <f>VLOOKUP(B1800,'[1]Jan''24 (3)'!$G$4:$T$2414,14,0)</f>
        <v>2.82</v>
      </c>
      <c r="K1800" s="11">
        <f t="shared" si="169"/>
        <v>0.81999999999999984</v>
      </c>
      <c r="L1800" s="11" t="b">
        <f t="shared" si="170"/>
        <v>0</v>
      </c>
      <c r="M1800" s="11" t="b">
        <f t="shared" si="171"/>
        <v>0</v>
      </c>
      <c r="N1800" s="8">
        <v>45318</v>
      </c>
      <c r="O1800" s="8" t="s">
        <v>3873</v>
      </c>
      <c r="P1800" s="7"/>
      <c r="Q1800" s="7" t="b">
        <f t="shared" si="172"/>
        <v>1</v>
      </c>
      <c r="R1800" s="7"/>
      <c r="S1800" s="11">
        <f t="shared" si="173"/>
        <v>0</v>
      </c>
      <c r="T1800" s="9" t="s">
        <v>4002</v>
      </c>
    </row>
    <row r="1801" spans="1:20" hidden="1" x14ac:dyDescent="0.25">
      <c r="A1801" s="7">
        <v>1799</v>
      </c>
      <c r="B1801" s="7" t="str">
        <f t="shared" si="168"/>
        <v>32100-AFAM-9100</v>
      </c>
      <c r="C1801" s="9" t="s">
        <v>1647</v>
      </c>
      <c r="D1801" s="9" t="s">
        <v>3457</v>
      </c>
      <c r="E1801" s="9" t="s">
        <v>3853</v>
      </c>
      <c r="F1801" s="7" t="s">
        <v>141</v>
      </c>
      <c r="G1801" s="46">
        <v>22.06</v>
      </c>
      <c r="H1801" s="11">
        <v>2</v>
      </c>
      <c r="I1801" s="11">
        <v>2</v>
      </c>
      <c r="J1801" s="11">
        <f>VLOOKUP(B1801,'[1]Jan''24 (3)'!$G$4:$T$2414,14,0)</f>
        <v>44.12</v>
      </c>
      <c r="K1801" s="11">
        <f t="shared" si="169"/>
        <v>42.12</v>
      </c>
      <c r="L1801" s="11" t="b">
        <f t="shared" si="170"/>
        <v>0</v>
      </c>
      <c r="M1801" s="11" t="b">
        <f t="shared" si="171"/>
        <v>0</v>
      </c>
      <c r="N1801" s="8">
        <v>45316</v>
      </c>
      <c r="O1801" s="8" t="s">
        <v>3877</v>
      </c>
      <c r="P1801" s="7"/>
      <c r="Q1801" s="7" t="b">
        <f t="shared" si="172"/>
        <v>1</v>
      </c>
      <c r="R1801" s="7"/>
      <c r="S1801" s="11">
        <f t="shared" si="173"/>
        <v>0</v>
      </c>
      <c r="T1801" s="9"/>
    </row>
    <row r="1802" spans="1:20" hidden="1" x14ac:dyDescent="0.25">
      <c r="A1802" s="7">
        <v>1800</v>
      </c>
      <c r="B1802" s="7" t="str">
        <f t="shared" si="168"/>
        <v>35850-DGW-9100</v>
      </c>
      <c r="C1802" s="9" t="s">
        <v>1648</v>
      </c>
      <c r="D1802" s="9" t="s">
        <v>3458</v>
      </c>
      <c r="E1802" s="9" t="s">
        <v>3853</v>
      </c>
      <c r="F1802" s="7" t="s">
        <v>141</v>
      </c>
      <c r="G1802" s="46">
        <v>2.44</v>
      </c>
      <c r="H1802" s="11">
        <v>8</v>
      </c>
      <c r="I1802" s="11">
        <f>3+5</f>
        <v>8</v>
      </c>
      <c r="J1802" s="11">
        <f>VLOOKUP(B1802,'[1]Jan''24 (3)'!$G$4:$T$2414,14,0)</f>
        <v>19.52</v>
      </c>
      <c r="K1802" s="11">
        <f t="shared" si="169"/>
        <v>11.52</v>
      </c>
      <c r="L1802" s="11" t="b">
        <f t="shared" si="170"/>
        <v>0</v>
      </c>
      <c r="M1802" s="11" t="b">
        <f t="shared" si="171"/>
        <v>0</v>
      </c>
      <c r="N1802" s="8">
        <v>45316</v>
      </c>
      <c r="O1802" s="8" t="s">
        <v>3877</v>
      </c>
      <c r="P1802" s="7"/>
      <c r="Q1802" s="7" t="b">
        <f t="shared" si="172"/>
        <v>1</v>
      </c>
      <c r="R1802" s="7"/>
      <c r="S1802" s="11">
        <f t="shared" si="173"/>
        <v>0</v>
      </c>
      <c r="T1802" s="9"/>
    </row>
    <row r="1803" spans="1:20" hidden="1" x14ac:dyDescent="0.25">
      <c r="A1803" s="7">
        <v>1801</v>
      </c>
      <c r="B1803" s="7" t="str">
        <f t="shared" si="168"/>
        <v>3051A-AFAA-9000</v>
      </c>
      <c r="C1803" s="9" t="s">
        <v>1649</v>
      </c>
      <c r="D1803" s="9" t="s">
        <v>3459</v>
      </c>
      <c r="E1803" s="9" t="s">
        <v>3853</v>
      </c>
      <c r="F1803" s="7" t="s">
        <v>141</v>
      </c>
      <c r="G1803" s="46">
        <v>8.64</v>
      </c>
      <c r="H1803" s="11">
        <v>5</v>
      </c>
      <c r="I1803" s="11">
        <v>5</v>
      </c>
      <c r="J1803" s="11">
        <f>VLOOKUP(B1803,'[1]Jan''24 (3)'!$G$4:$T$2414,14,0)</f>
        <v>43.2</v>
      </c>
      <c r="K1803" s="11">
        <f t="shared" si="169"/>
        <v>38.200000000000003</v>
      </c>
      <c r="L1803" s="11" t="b">
        <f t="shared" si="170"/>
        <v>0</v>
      </c>
      <c r="M1803" s="11" t="b">
        <f t="shared" si="171"/>
        <v>0</v>
      </c>
      <c r="N1803" s="8">
        <v>45317</v>
      </c>
      <c r="O1803" s="8" t="s">
        <v>3873</v>
      </c>
      <c r="P1803" s="7"/>
      <c r="Q1803" s="7" t="b">
        <f t="shared" si="172"/>
        <v>1</v>
      </c>
      <c r="R1803" s="7"/>
      <c r="S1803" s="11">
        <f t="shared" si="173"/>
        <v>0</v>
      </c>
      <c r="T1803" s="9"/>
    </row>
    <row r="1804" spans="1:20" hidden="1" x14ac:dyDescent="0.25">
      <c r="A1804" s="7">
        <v>1802</v>
      </c>
      <c r="B1804" s="7" t="str">
        <f t="shared" si="168"/>
        <v>39350-AFAA-9000</v>
      </c>
      <c r="C1804" s="9" t="s">
        <v>1650</v>
      </c>
      <c r="D1804" s="9" t="s">
        <v>3460</v>
      </c>
      <c r="E1804" s="9" t="s">
        <v>3853</v>
      </c>
      <c r="F1804" s="7" t="s">
        <v>141</v>
      </c>
      <c r="G1804" s="46">
        <v>49.08</v>
      </c>
      <c r="H1804" s="11">
        <v>5</v>
      </c>
      <c r="I1804" s="11">
        <v>5</v>
      </c>
      <c r="J1804" s="11">
        <f>VLOOKUP(B1804,'[1]Jan''24 (3)'!$G$4:$T$2414,14,0)</f>
        <v>245.39999999999998</v>
      </c>
      <c r="K1804" s="11">
        <f t="shared" si="169"/>
        <v>240.39999999999998</v>
      </c>
      <c r="L1804" s="11" t="b">
        <f t="shared" si="170"/>
        <v>0</v>
      </c>
      <c r="M1804" s="11" t="b">
        <f t="shared" si="171"/>
        <v>0</v>
      </c>
      <c r="N1804" s="8">
        <v>45317</v>
      </c>
      <c r="O1804" s="8" t="s">
        <v>3877</v>
      </c>
      <c r="P1804" s="7"/>
      <c r="Q1804" s="7" t="b">
        <f t="shared" si="172"/>
        <v>1</v>
      </c>
      <c r="R1804" s="7"/>
      <c r="S1804" s="11">
        <f t="shared" si="173"/>
        <v>0</v>
      </c>
      <c r="T1804" s="9"/>
    </row>
    <row r="1805" spans="1:20" hidden="1" x14ac:dyDescent="0.25">
      <c r="A1805" s="7">
        <v>1803</v>
      </c>
      <c r="B1805" s="7" t="str">
        <f t="shared" si="168"/>
        <v>39340-AFAA-9000</v>
      </c>
      <c r="C1805" s="9" t="s">
        <v>1651</v>
      </c>
      <c r="D1805" s="9" t="s">
        <v>3461</v>
      </c>
      <c r="E1805" s="9" t="s">
        <v>3853</v>
      </c>
      <c r="F1805" s="7" t="s">
        <v>141</v>
      </c>
      <c r="G1805" s="46">
        <v>7.06</v>
      </c>
      <c r="H1805" s="11">
        <v>5</v>
      </c>
      <c r="I1805" s="11">
        <v>5</v>
      </c>
      <c r="J1805" s="11">
        <f>VLOOKUP(B1805,'[1]Jan''24 (3)'!$G$4:$T$2414,14,0)</f>
        <v>35.299999999999997</v>
      </c>
      <c r="K1805" s="11">
        <f t="shared" si="169"/>
        <v>30.299999999999997</v>
      </c>
      <c r="L1805" s="11" t="b">
        <f t="shared" si="170"/>
        <v>0</v>
      </c>
      <c r="M1805" s="11" t="b">
        <f t="shared" si="171"/>
        <v>0</v>
      </c>
      <c r="N1805" s="8">
        <v>45317</v>
      </c>
      <c r="O1805" s="8" t="s">
        <v>3877</v>
      </c>
      <c r="P1805" s="7"/>
      <c r="Q1805" s="7" t="b">
        <f t="shared" si="172"/>
        <v>1</v>
      </c>
      <c r="R1805" s="7"/>
      <c r="S1805" s="11">
        <f t="shared" si="173"/>
        <v>0</v>
      </c>
      <c r="T1805" s="9"/>
    </row>
    <row r="1806" spans="1:20" hidden="1" x14ac:dyDescent="0.25">
      <c r="A1806" s="7">
        <v>1804</v>
      </c>
      <c r="B1806" s="7" t="str">
        <f t="shared" si="168"/>
        <v>80105-AFA1-9000</v>
      </c>
      <c r="C1806" s="9" t="s">
        <v>1652</v>
      </c>
      <c r="D1806" s="9" t="s">
        <v>3462</v>
      </c>
      <c r="E1806" s="9" t="s">
        <v>3853</v>
      </c>
      <c r="F1806" s="7" t="s">
        <v>141</v>
      </c>
      <c r="G1806" s="46">
        <v>1.81</v>
      </c>
      <c r="H1806" s="11">
        <v>4</v>
      </c>
      <c r="I1806" s="11">
        <v>4</v>
      </c>
      <c r="J1806" s="11">
        <f>VLOOKUP(B1806,'[1]Jan''24 (3)'!$G$4:$T$2414,14,0)</f>
        <v>7.24</v>
      </c>
      <c r="K1806" s="11">
        <f t="shared" si="169"/>
        <v>3.24</v>
      </c>
      <c r="L1806" s="11" t="b">
        <f t="shared" si="170"/>
        <v>0</v>
      </c>
      <c r="M1806" s="11" t="b">
        <f t="shared" si="171"/>
        <v>0</v>
      </c>
      <c r="N1806" s="8">
        <v>45316</v>
      </c>
      <c r="O1806" s="8" t="s">
        <v>3877</v>
      </c>
      <c r="P1806" s="7"/>
      <c r="Q1806" s="7" t="b">
        <f t="shared" si="172"/>
        <v>1</v>
      </c>
      <c r="R1806" s="7"/>
      <c r="S1806" s="11">
        <f t="shared" si="173"/>
        <v>0</v>
      </c>
      <c r="T1806" s="9"/>
    </row>
    <row r="1807" spans="1:20" hidden="1" x14ac:dyDescent="0.25">
      <c r="A1807" s="7">
        <v>1805</v>
      </c>
      <c r="B1807" s="7" t="str">
        <f t="shared" si="168"/>
        <v>80104-AFA1-9000</v>
      </c>
      <c r="C1807" s="9" t="s">
        <v>1653</v>
      </c>
      <c r="D1807" s="9" t="s">
        <v>3463</v>
      </c>
      <c r="E1807" s="9" t="s">
        <v>3853</v>
      </c>
      <c r="F1807" s="7" t="s">
        <v>141</v>
      </c>
      <c r="G1807" s="46">
        <v>1.71</v>
      </c>
      <c r="H1807" s="11">
        <v>5</v>
      </c>
      <c r="I1807" s="11">
        <v>5</v>
      </c>
      <c r="J1807" s="11">
        <f>VLOOKUP(B1807,'[1]Jan''24 (3)'!$G$4:$T$2414,14,0)</f>
        <v>8.5500000000000007</v>
      </c>
      <c r="K1807" s="11">
        <f t="shared" si="169"/>
        <v>3.5500000000000007</v>
      </c>
      <c r="L1807" s="11" t="b">
        <f t="shared" si="170"/>
        <v>0</v>
      </c>
      <c r="M1807" s="11" t="b">
        <f t="shared" si="171"/>
        <v>0</v>
      </c>
      <c r="N1807" s="8">
        <v>45316</v>
      </c>
      <c r="O1807" s="8" t="s">
        <v>3877</v>
      </c>
      <c r="P1807" s="7"/>
      <c r="Q1807" s="7" t="b">
        <f t="shared" si="172"/>
        <v>1</v>
      </c>
      <c r="R1807" s="7"/>
      <c r="S1807" s="11">
        <f t="shared" si="173"/>
        <v>0</v>
      </c>
      <c r="T1807" s="9"/>
    </row>
    <row r="1808" spans="1:20" hidden="1" x14ac:dyDescent="0.25">
      <c r="A1808" s="7">
        <v>1806</v>
      </c>
      <c r="B1808" s="7" t="str">
        <f t="shared" si="168"/>
        <v>61113-AFA1-9000</v>
      </c>
      <c r="C1808" s="9" t="s">
        <v>1654</v>
      </c>
      <c r="D1808" s="9" t="s">
        <v>3464</v>
      </c>
      <c r="E1808" s="9" t="s">
        <v>3853</v>
      </c>
      <c r="F1808" s="7" t="s">
        <v>141</v>
      </c>
      <c r="G1808" s="46">
        <v>3.08</v>
      </c>
      <c r="H1808" s="11">
        <v>4</v>
      </c>
      <c r="I1808" s="11">
        <v>4</v>
      </c>
      <c r="J1808" s="11">
        <f>VLOOKUP(B1808,'[1]Jan''24 (3)'!$G$4:$T$2414,14,0)</f>
        <v>12.32</v>
      </c>
      <c r="K1808" s="11">
        <f t="shared" si="169"/>
        <v>8.32</v>
      </c>
      <c r="L1808" s="11" t="b">
        <f t="shared" si="170"/>
        <v>0</v>
      </c>
      <c r="M1808" s="11" t="b">
        <f t="shared" si="171"/>
        <v>0</v>
      </c>
      <c r="N1808" s="8">
        <v>45316</v>
      </c>
      <c r="O1808" s="8" t="s">
        <v>3877</v>
      </c>
      <c r="P1808" s="7"/>
      <c r="Q1808" s="7" t="b">
        <f t="shared" si="172"/>
        <v>1</v>
      </c>
      <c r="R1808" s="7"/>
      <c r="S1808" s="11">
        <f t="shared" si="173"/>
        <v>0</v>
      </c>
      <c r="T1808" s="9"/>
    </row>
    <row r="1809" spans="1:20" hidden="1" x14ac:dyDescent="0.25">
      <c r="A1809" s="7">
        <v>1807</v>
      </c>
      <c r="B1809" s="7" t="str">
        <f t="shared" si="168"/>
        <v>61100-AFA1-9000-CR001</v>
      </c>
      <c r="C1809" s="9" t="s">
        <v>1655</v>
      </c>
      <c r="D1809" s="9" t="s">
        <v>3465</v>
      </c>
      <c r="E1809" s="9" t="s">
        <v>3853</v>
      </c>
      <c r="F1809" s="7" t="s">
        <v>141</v>
      </c>
      <c r="G1809" s="46">
        <v>10.65</v>
      </c>
      <c r="H1809" s="11">
        <v>1</v>
      </c>
      <c r="I1809" s="11">
        <v>1</v>
      </c>
      <c r="J1809" s="11">
        <f>VLOOKUP(B1809,'[1]Jan''24 (3)'!$G$4:$T$2414,14,0)</f>
        <v>10.65</v>
      </c>
      <c r="K1809" s="11">
        <f t="shared" si="169"/>
        <v>9.65</v>
      </c>
      <c r="L1809" s="11" t="b">
        <f t="shared" si="170"/>
        <v>0</v>
      </c>
      <c r="M1809" s="11" t="b">
        <f t="shared" si="171"/>
        <v>0</v>
      </c>
      <c r="N1809" s="8">
        <v>45316</v>
      </c>
      <c r="O1809" s="8" t="s">
        <v>3877</v>
      </c>
      <c r="P1809" s="7"/>
      <c r="Q1809" s="7" t="b">
        <f t="shared" si="172"/>
        <v>1</v>
      </c>
      <c r="R1809" s="7"/>
      <c r="S1809" s="11">
        <f t="shared" si="173"/>
        <v>0</v>
      </c>
      <c r="T1809" s="9"/>
    </row>
    <row r="1810" spans="1:20" hidden="1" x14ac:dyDescent="0.25">
      <c r="A1810" s="7">
        <v>1808</v>
      </c>
      <c r="B1810" s="7" t="str">
        <f t="shared" si="168"/>
        <v>61100-AFA1-9000-GY011</v>
      </c>
      <c r="C1810" s="9" t="s">
        <v>1656</v>
      </c>
      <c r="D1810" s="9" t="s">
        <v>3466</v>
      </c>
      <c r="E1810" s="9" t="s">
        <v>3853</v>
      </c>
      <c r="F1810" s="7" t="s">
        <v>141</v>
      </c>
      <c r="G1810" s="46">
        <v>10.65</v>
      </c>
      <c r="H1810" s="11">
        <v>1</v>
      </c>
      <c r="I1810" s="11">
        <v>1</v>
      </c>
      <c r="J1810" s="11">
        <f>VLOOKUP(B1810,'[1]Jan''24 (3)'!$G$4:$T$2414,14,0)</f>
        <v>10.65</v>
      </c>
      <c r="K1810" s="11">
        <f t="shared" si="169"/>
        <v>9.65</v>
      </c>
      <c r="L1810" s="11" t="b">
        <f t="shared" si="170"/>
        <v>0</v>
      </c>
      <c r="M1810" s="11" t="b">
        <f t="shared" si="171"/>
        <v>0</v>
      </c>
      <c r="N1810" s="8">
        <v>45316</v>
      </c>
      <c r="O1810" s="8" t="s">
        <v>3877</v>
      </c>
      <c r="P1810" s="7"/>
      <c r="Q1810" s="7" t="b">
        <f t="shared" si="172"/>
        <v>1</v>
      </c>
      <c r="R1810" s="7"/>
      <c r="S1810" s="11">
        <f t="shared" si="173"/>
        <v>0</v>
      </c>
      <c r="T1810" s="9"/>
    </row>
    <row r="1811" spans="1:20" hidden="1" x14ac:dyDescent="0.25">
      <c r="A1811" s="7">
        <v>1809</v>
      </c>
      <c r="B1811" s="7" t="str">
        <f t="shared" si="168"/>
        <v>61101-AFA1-9000-B004</v>
      </c>
      <c r="C1811" s="9" t="s">
        <v>1657</v>
      </c>
      <c r="D1811" s="9" t="s">
        <v>3467</v>
      </c>
      <c r="E1811" s="9" t="s">
        <v>3853</v>
      </c>
      <c r="F1811" s="7" t="s">
        <v>141</v>
      </c>
      <c r="G1811" s="46">
        <v>1.84</v>
      </c>
      <c r="H1811" s="11">
        <f>2-1</f>
        <v>1</v>
      </c>
      <c r="I1811" s="11">
        <v>1</v>
      </c>
      <c r="J1811" s="11">
        <f>VLOOKUP(B1811,'[1]Jan''24 (3)'!$G$4:$T$2414,14,0)</f>
        <v>1.84</v>
      </c>
      <c r="K1811" s="11">
        <f t="shared" si="169"/>
        <v>0.84000000000000008</v>
      </c>
      <c r="L1811" s="11" t="b">
        <f t="shared" si="170"/>
        <v>0</v>
      </c>
      <c r="M1811" s="11" t="b">
        <f t="shared" si="171"/>
        <v>0</v>
      </c>
      <c r="N1811" s="8">
        <v>45316</v>
      </c>
      <c r="O1811" s="8" t="s">
        <v>3877</v>
      </c>
      <c r="P1811" s="7"/>
      <c r="Q1811" s="7" t="b">
        <f t="shared" si="172"/>
        <v>1</v>
      </c>
      <c r="R1811" s="7"/>
      <c r="S1811" s="11">
        <f t="shared" si="173"/>
        <v>0</v>
      </c>
      <c r="T1811" s="9" t="s">
        <v>3986</v>
      </c>
    </row>
    <row r="1812" spans="1:20" hidden="1" x14ac:dyDescent="0.25">
      <c r="A1812" s="7">
        <v>1810</v>
      </c>
      <c r="B1812" s="7" t="str">
        <f t="shared" si="168"/>
        <v>61101-AFA1-9000-GY011</v>
      </c>
      <c r="C1812" s="9" t="s">
        <v>1658</v>
      </c>
      <c r="D1812" s="9" t="s">
        <v>3468</v>
      </c>
      <c r="E1812" s="9" t="s">
        <v>3853</v>
      </c>
      <c r="F1812" s="7" t="s">
        <v>141</v>
      </c>
      <c r="G1812" s="46">
        <v>1.84</v>
      </c>
      <c r="H1812" s="11">
        <v>1</v>
      </c>
      <c r="I1812" s="11">
        <v>1</v>
      </c>
      <c r="J1812" s="11">
        <f>VLOOKUP(B1812,'[1]Jan''24 (3)'!$G$4:$T$2414,14,0)</f>
        <v>1.84</v>
      </c>
      <c r="K1812" s="11">
        <f t="shared" si="169"/>
        <v>0.84000000000000008</v>
      </c>
      <c r="L1812" s="11" t="b">
        <f t="shared" si="170"/>
        <v>0</v>
      </c>
      <c r="M1812" s="11" t="b">
        <f t="shared" si="171"/>
        <v>0</v>
      </c>
      <c r="N1812" s="8">
        <v>45316</v>
      </c>
      <c r="O1812" s="8" t="s">
        <v>3877</v>
      </c>
      <c r="P1812" s="7"/>
      <c r="Q1812" s="7" t="b">
        <f t="shared" si="172"/>
        <v>1</v>
      </c>
      <c r="R1812" s="7"/>
      <c r="S1812" s="11">
        <f t="shared" si="173"/>
        <v>0</v>
      </c>
      <c r="T1812" s="9"/>
    </row>
    <row r="1813" spans="1:20" hidden="1" x14ac:dyDescent="0.25">
      <c r="A1813" s="7">
        <v>1811</v>
      </c>
      <c r="B1813" s="7" t="str">
        <f t="shared" si="168"/>
        <v>80102-LKA1-9000</v>
      </c>
      <c r="C1813" s="9" t="s">
        <v>1659</v>
      </c>
      <c r="D1813" s="9" t="s">
        <v>3469</v>
      </c>
      <c r="E1813" s="9" t="s">
        <v>3853</v>
      </c>
      <c r="F1813" s="7" t="s">
        <v>141</v>
      </c>
      <c r="G1813" s="46">
        <v>2.21</v>
      </c>
      <c r="H1813" s="11">
        <v>5</v>
      </c>
      <c r="I1813" s="11">
        <v>5</v>
      </c>
      <c r="J1813" s="11">
        <f>VLOOKUP(B1813,'[1]Jan''24 (3)'!$G$4:$T$2414,14,0)</f>
        <v>11.05</v>
      </c>
      <c r="K1813" s="11">
        <f t="shared" si="169"/>
        <v>6.0500000000000007</v>
      </c>
      <c r="L1813" s="11" t="b">
        <f t="shared" si="170"/>
        <v>0</v>
      </c>
      <c r="M1813" s="11" t="b">
        <f t="shared" si="171"/>
        <v>0</v>
      </c>
      <c r="N1813" s="8">
        <v>45316</v>
      </c>
      <c r="O1813" s="8" t="s">
        <v>3877</v>
      </c>
      <c r="P1813" s="7"/>
      <c r="Q1813" s="7" t="b">
        <f t="shared" si="172"/>
        <v>1</v>
      </c>
      <c r="R1813" s="7"/>
      <c r="S1813" s="11">
        <f t="shared" si="173"/>
        <v>0</v>
      </c>
      <c r="T1813" s="9"/>
    </row>
    <row r="1814" spans="1:20" hidden="1" x14ac:dyDescent="0.25">
      <c r="A1814" s="7">
        <v>1812</v>
      </c>
      <c r="B1814" s="7" t="str">
        <f t="shared" si="168"/>
        <v>50613-AFA1-9000</v>
      </c>
      <c r="C1814" s="9" t="s">
        <v>1660</v>
      </c>
      <c r="D1814" s="9" t="s">
        <v>3470</v>
      </c>
      <c r="E1814" s="9" t="s">
        <v>3853</v>
      </c>
      <c r="F1814" s="7" t="s">
        <v>141</v>
      </c>
      <c r="G1814" s="46">
        <v>4.3899999999999997</v>
      </c>
      <c r="H1814" s="11">
        <v>4</v>
      </c>
      <c r="I1814" s="11">
        <v>4</v>
      </c>
      <c r="J1814" s="11">
        <f>VLOOKUP(B1814,'[1]Jan''24 (3)'!$G$4:$T$2414,14,0)</f>
        <v>17.559999999999999</v>
      </c>
      <c r="K1814" s="11">
        <f t="shared" si="169"/>
        <v>13.559999999999999</v>
      </c>
      <c r="L1814" s="11" t="b">
        <f t="shared" si="170"/>
        <v>0</v>
      </c>
      <c r="M1814" s="11" t="b">
        <f t="shared" si="171"/>
        <v>0</v>
      </c>
      <c r="N1814" s="8">
        <v>45316</v>
      </c>
      <c r="O1814" s="8" t="s">
        <v>3877</v>
      </c>
      <c r="P1814" s="7"/>
      <c r="Q1814" s="7" t="b">
        <f t="shared" si="172"/>
        <v>1</v>
      </c>
      <c r="R1814" s="7"/>
      <c r="S1814" s="11">
        <f t="shared" si="173"/>
        <v>0</v>
      </c>
      <c r="T1814" s="9"/>
    </row>
    <row r="1815" spans="1:20" hidden="1" x14ac:dyDescent="0.25">
      <c r="A1815" s="7">
        <v>1813</v>
      </c>
      <c r="B1815" s="7" t="str">
        <f t="shared" si="168"/>
        <v>45121-B08-9000</v>
      </c>
      <c r="C1815" s="9" t="s">
        <v>1661</v>
      </c>
      <c r="D1815" s="9" t="s">
        <v>3471</v>
      </c>
      <c r="E1815" s="9" t="s">
        <v>3853</v>
      </c>
      <c r="F1815" s="7" t="s">
        <v>141</v>
      </c>
      <c r="G1815" s="46">
        <v>6.19</v>
      </c>
      <c r="H1815" s="11">
        <v>14</v>
      </c>
      <c r="I1815" s="11">
        <f>10+4</f>
        <v>14</v>
      </c>
      <c r="J1815" s="11">
        <f>VLOOKUP(B1815,'[1]Jan''24 (3)'!$G$4:$T$2414,14,0)</f>
        <v>86.660000000000011</v>
      </c>
      <c r="K1815" s="11">
        <f t="shared" si="169"/>
        <v>72.660000000000011</v>
      </c>
      <c r="L1815" s="11" t="b">
        <f t="shared" si="170"/>
        <v>0</v>
      </c>
      <c r="M1815" s="11" t="b">
        <f t="shared" si="171"/>
        <v>0</v>
      </c>
      <c r="N1815" s="8">
        <v>45316</v>
      </c>
      <c r="O1815" s="8" t="s">
        <v>3877</v>
      </c>
      <c r="P1815" s="7"/>
      <c r="Q1815" s="7" t="b">
        <f t="shared" si="172"/>
        <v>1</v>
      </c>
      <c r="R1815" s="7"/>
      <c r="S1815" s="11">
        <f t="shared" si="173"/>
        <v>0</v>
      </c>
      <c r="T1815" s="9"/>
    </row>
    <row r="1816" spans="1:20" hidden="1" x14ac:dyDescent="0.25">
      <c r="A1816" s="7">
        <v>1814</v>
      </c>
      <c r="B1816" s="7" t="str">
        <f t="shared" si="168"/>
        <v>39375-AFAA-9000</v>
      </c>
      <c r="C1816" s="9" t="s">
        <v>1662</v>
      </c>
      <c r="D1816" s="9" t="s">
        <v>3472</v>
      </c>
      <c r="E1816" s="9" t="s">
        <v>3853</v>
      </c>
      <c r="F1816" s="7" t="s">
        <v>141</v>
      </c>
      <c r="G1816" s="46">
        <v>0.7</v>
      </c>
      <c r="H1816" s="11">
        <v>12</v>
      </c>
      <c r="I1816" s="11">
        <f>5+6+1</f>
        <v>12</v>
      </c>
      <c r="J1816" s="11">
        <f>VLOOKUP(B1816,'[1]Jan''24 (3)'!$G$4:$T$2414,14,0)</f>
        <v>8.3999999999999986</v>
      </c>
      <c r="K1816" s="11">
        <f t="shared" si="169"/>
        <v>-3.6000000000000014</v>
      </c>
      <c r="L1816" s="11" t="b">
        <f t="shared" si="170"/>
        <v>0</v>
      </c>
      <c r="M1816" s="11" t="b">
        <f t="shared" si="171"/>
        <v>0</v>
      </c>
      <c r="N1816" s="8">
        <v>45317</v>
      </c>
      <c r="O1816" s="8" t="s">
        <v>3873</v>
      </c>
      <c r="P1816" s="7"/>
      <c r="Q1816" s="7" t="b">
        <f t="shared" si="172"/>
        <v>1</v>
      </c>
      <c r="R1816" s="7"/>
      <c r="S1816" s="11">
        <f t="shared" si="173"/>
        <v>0</v>
      </c>
      <c r="T1816" s="9"/>
    </row>
    <row r="1817" spans="1:20" hidden="1" x14ac:dyDescent="0.25">
      <c r="A1817" s="7">
        <v>1815</v>
      </c>
      <c r="B1817" s="7" t="str">
        <f t="shared" si="168"/>
        <v>8811A-AFA1-9000</v>
      </c>
      <c r="C1817" s="9" t="s">
        <v>1663</v>
      </c>
      <c r="D1817" s="9" t="s">
        <v>3473</v>
      </c>
      <c r="E1817" s="9" t="s">
        <v>3853</v>
      </c>
      <c r="F1817" s="55" t="s">
        <v>242</v>
      </c>
      <c r="G1817" s="46">
        <v>13.32</v>
      </c>
      <c r="H1817" s="11">
        <v>10</v>
      </c>
      <c r="I1817" s="11">
        <f>9+1</f>
        <v>10</v>
      </c>
      <c r="J1817" s="11">
        <f>VLOOKUP(B1817,'[1]Jan''24 (3)'!$G$4:$T$2414,14,0)</f>
        <v>133.19999999999999</v>
      </c>
      <c r="K1817" s="11">
        <f t="shared" si="169"/>
        <v>123.19999999999999</v>
      </c>
      <c r="L1817" s="11" t="b">
        <f t="shared" si="170"/>
        <v>0</v>
      </c>
      <c r="M1817" s="11" t="b">
        <f t="shared" si="171"/>
        <v>0</v>
      </c>
      <c r="N1817" s="8">
        <v>45317</v>
      </c>
      <c r="O1817" s="8" t="s">
        <v>3873</v>
      </c>
      <c r="P1817" s="7"/>
      <c r="Q1817" s="7" t="b">
        <f t="shared" si="172"/>
        <v>1</v>
      </c>
      <c r="R1817" s="7"/>
      <c r="S1817" s="11">
        <f t="shared" si="173"/>
        <v>0</v>
      </c>
      <c r="T1817" s="9"/>
    </row>
    <row r="1818" spans="1:20" hidden="1" x14ac:dyDescent="0.25">
      <c r="A1818" s="7">
        <v>1816</v>
      </c>
      <c r="B1818" s="7" t="str">
        <f t="shared" si="168"/>
        <v>53205-AFA1-9000-R002</v>
      </c>
      <c r="C1818" s="9" t="s">
        <v>1664</v>
      </c>
      <c r="D1818" s="9" t="s">
        <v>3474</v>
      </c>
      <c r="E1818" s="9" t="s">
        <v>3853</v>
      </c>
      <c r="F1818" s="7" t="s">
        <v>141</v>
      </c>
      <c r="G1818" s="46">
        <v>4.72</v>
      </c>
      <c r="H1818" s="11">
        <v>1</v>
      </c>
      <c r="I1818" s="11">
        <v>1</v>
      </c>
      <c r="J1818" s="11">
        <f>VLOOKUP(B1818,'[1]Jan''24 (3)'!$G$4:$T$2414,14,0)</f>
        <v>4.72</v>
      </c>
      <c r="K1818" s="11">
        <f t="shared" si="169"/>
        <v>3.7199999999999998</v>
      </c>
      <c r="L1818" s="11" t="b">
        <f t="shared" si="170"/>
        <v>0</v>
      </c>
      <c r="M1818" s="11" t="b">
        <f t="shared" si="171"/>
        <v>0</v>
      </c>
      <c r="N1818" s="8">
        <v>45316</v>
      </c>
      <c r="O1818" s="8" t="s">
        <v>3877</v>
      </c>
      <c r="P1818" s="7"/>
      <c r="Q1818" s="7" t="b">
        <f t="shared" si="172"/>
        <v>1</v>
      </c>
      <c r="R1818" s="7"/>
      <c r="S1818" s="11">
        <f t="shared" si="173"/>
        <v>0</v>
      </c>
      <c r="T1818" s="9"/>
    </row>
    <row r="1819" spans="1:20" hidden="1" x14ac:dyDescent="0.25">
      <c r="A1819" s="7">
        <v>1817</v>
      </c>
      <c r="B1819" s="7" t="str">
        <f t="shared" si="168"/>
        <v>53205-AFA1-9000-CR001</v>
      </c>
      <c r="C1819" s="9" t="s">
        <v>1665</v>
      </c>
      <c r="D1819" s="9" t="s">
        <v>3475</v>
      </c>
      <c r="E1819" s="9" t="s">
        <v>3853</v>
      </c>
      <c r="F1819" s="7" t="s">
        <v>141</v>
      </c>
      <c r="G1819" s="46">
        <v>4.72</v>
      </c>
      <c r="H1819" s="11">
        <v>1</v>
      </c>
      <c r="I1819" s="11">
        <v>1</v>
      </c>
      <c r="J1819" s="11">
        <f>VLOOKUP(B1819,'[1]Jan''24 (3)'!$G$4:$T$2414,14,0)</f>
        <v>4.72</v>
      </c>
      <c r="K1819" s="11">
        <f t="shared" si="169"/>
        <v>3.7199999999999998</v>
      </c>
      <c r="L1819" s="11" t="b">
        <f t="shared" si="170"/>
        <v>0</v>
      </c>
      <c r="M1819" s="11" t="b">
        <f t="shared" si="171"/>
        <v>0</v>
      </c>
      <c r="N1819" s="8">
        <v>45316</v>
      </c>
      <c r="O1819" s="8" t="s">
        <v>3877</v>
      </c>
      <c r="P1819" s="7"/>
      <c r="Q1819" s="7" t="b">
        <f t="shared" si="172"/>
        <v>1</v>
      </c>
      <c r="R1819" s="7"/>
      <c r="S1819" s="11">
        <f t="shared" si="173"/>
        <v>0</v>
      </c>
      <c r="T1819" s="9"/>
    </row>
    <row r="1820" spans="1:20" hidden="1" x14ac:dyDescent="0.25">
      <c r="A1820" s="7">
        <v>1818</v>
      </c>
      <c r="B1820" s="7" t="str">
        <f t="shared" si="168"/>
        <v>53205-AFA1-9000-B004</v>
      </c>
      <c r="C1820" s="9" t="s">
        <v>1666</v>
      </c>
      <c r="D1820" s="9" t="s">
        <v>3476</v>
      </c>
      <c r="E1820" s="9" t="s">
        <v>3853</v>
      </c>
      <c r="F1820" s="7" t="s">
        <v>141</v>
      </c>
      <c r="G1820" s="46">
        <v>4.72</v>
      </c>
      <c r="H1820" s="11">
        <v>1</v>
      </c>
      <c r="I1820" s="11">
        <v>1</v>
      </c>
      <c r="J1820" s="11">
        <f>VLOOKUP(B1820,'[1]Jan''24 (3)'!$G$4:$T$2414,14,0)</f>
        <v>4.72</v>
      </c>
      <c r="K1820" s="11">
        <f t="shared" si="169"/>
        <v>3.7199999999999998</v>
      </c>
      <c r="L1820" s="11" t="b">
        <f t="shared" si="170"/>
        <v>0</v>
      </c>
      <c r="M1820" s="11" t="b">
        <f t="shared" si="171"/>
        <v>0</v>
      </c>
      <c r="N1820" s="8">
        <v>45316</v>
      </c>
      <c r="O1820" s="8" t="s">
        <v>3877</v>
      </c>
      <c r="P1820" s="7"/>
      <c r="Q1820" s="7" t="b">
        <f t="shared" si="172"/>
        <v>1</v>
      </c>
      <c r="R1820" s="7"/>
      <c r="S1820" s="11">
        <f t="shared" si="173"/>
        <v>0</v>
      </c>
      <c r="T1820" s="9"/>
    </row>
    <row r="1821" spans="1:20" hidden="1" x14ac:dyDescent="0.25">
      <c r="A1821" s="7">
        <v>1819</v>
      </c>
      <c r="B1821" s="7" t="str">
        <f t="shared" si="168"/>
        <v>53205-AFA1-9000-GY011</v>
      </c>
      <c r="C1821" s="9" t="s">
        <v>1667</v>
      </c>
      <c r="D1821" s="9" t="s">
        <v>3477</v>
      </c>
      <c r="E1821" s="9" t="s">
        <v>3853</v>
      </c>
      <c r="F1821" s="7" t="s">
        <v>141</v>
      </c>
      <c r="G1821" s="46">
        <v>4.72</v>
      </c>
      <c r="H1821" s="11">
        <v>2</v>
      </c>
      <c r="I1821" s="11">
        <v>2</v>
      </c>
      <c r="J1821" s="11">
        <f>VLOOKUP(B1821,'[1]Jan''24 (3)'!$G$4:$T$2414,14,0)</f>
        <v>9.44</v>
      </c>
      <c r="K1821" s="11">
        <f t="shared" si="169"/>
        <v>7.4399999999999995</v>
      </c>
      <c r="L1821" s="11" t="b">
        <f t="shared" si="170"/>
        <v>0</v>
      </c>
      <c r="M1821" s="11" t="b">
        <f t="shared" si="171"/>
        <v>0</v>
      </c>
      <c r="N1821" s="8">
        <v>45316</v>
      </c>
      <c r="O1821" s="8" t="s">
        <v>3877</v>
      </c>
      <c r="P1821" s="7"/>
      <c r="Q1821" s="7" t="b">
        <f t="shared" si="172"/>
        <v>1</v>
      </c>
      <c r="R1821" s="7"/>
      <c r="S1821" s="11">
        <f t="shared" si="173"/>
        <v>0</v>
      </c>
      <c r="T1821" s="9"/>
    </row>
    <row r="1822" spans="1:20" hidden="1" x14ac:dyDescent="0.25">
      <c r="A1822" s="7">
        <v>1820</v>
      </c>
      <c r="B1822" s="7" t="str">
        <f t="shared" si="168"/>
        <v>33110-AFA1-9000</v>
      </c>
      <c r="C1822" s="9" t="s">
        <v>1668</v>
      </c>
      <c r="D1822" s="9" t="s">
        <v>3478</v>
      </c>
      <c r="E1822" s="9" t="s">
        <v>3853</v>
      </c>
      <c r="F1822" s="7" t="s">
        <v>141</v>
      </c>
      <c r="G1822" s="46">
        <v>2.44</v>
      </c>
      <c r="H1822" s="11">
        <v>19</v>
      </c>
      <c r="I1822" s="11">
        <f>15+4</f>
        <v>19</v>
      </c>
      <c r="J1822" s="11">
        <f>VLOOKUP(B1822,'[1]Jan''24 (3)'!$G$4:$T$2414,14,0)</f>
        <v>46.36</v>
      </c>
      <c r="K1822" s="11">
        <f t="shared" si="169"/>
        <v>27.36</v>
      </c>
      <c r="L1822" s="11" t="b">
        <f t="shared" si="170"/>
        <v>0</v>
      </c>
      <c r="M1822" s="11" t="b">
        <f t="shared" si="171"/>
        <v>0</v>
      </c>
      <c r="N1822" s="8">
        <v>45316</v>
      </c>
      <c r="O1822" s="8" t="s">
        <v>3877</v>
      </c>
      <c r="P1822" s="7"/>
      <c r="Q1822" s="7" t="b">
        <f t="shared" si="172"/>
        <v>1</v>
      </c>
      <c r="R1822" s="7"/>
      <c r="S1822" s="11">
        <f t="shared" si="173"/>
        <v>0</v>
      </c>
      <c r="T1822" s="9"/>
    </row>
    <row r="1823" spans="1:20" hidden="1" x14ac:dyDescent="0.25">
      <c r="A1823" s="7">
        <v>1821</v>
      </c>
      <c r="B1823" s="7" t="str">
        <f t="shared" si="168"/>
        <v>53206-AFA1-9000-R002</v>
      </c>
      <c r="C1823" s="9" t="s">
        <v>1669</v>
      </c>
      <c r="D1823" s="9" t="s">
        <v>3479</v>
      </c>
      <c r="E1823" s="9" t="s">
        <v>3853</v>
      </c>
      <c r="F1823" s="7" t="s">
        <v>141</v>
      </c>
      <c r="G1823" s="46">
        <v>5.86</v>
      </c>
      <c r="H1823" s="11">
        <v>3</v>
      </c>
      <c r="I1823" s="11">
        <v>3</v>
      </c>
      <c r="J1823" s="11">
        <f>VLOOKUP(B1823,'[1]Jan''24 (3)'!$G$4:$T$2414,14,0)</f>
        <v>17.580000000000002</v>
      </c>
      <c r="K1823" s="11">
        <f t="shared" si="169"/>
        <v>14.580000000000002</v>
      </c>
      <c r="L1823" s="11" t="b">
        <f t="shared" si="170"/>
        <v>0</v>
      </c>
      <c r="M1823" s="11" t="b">
        <f t="shared" si="171"/>
        <v>0</v>
      </c>
      <c r="N1823" s="8">
        <v>45316</v>
      </c>
      <c r="O1823" s="8" t="s">
        <v>3877</v>
      </c>
      <c r="P1823" s="7"/>
      <c r="Q1823" s="7" t="b">
        <f t="shared" si="172"/>
        <v>1</v>
      </c>
      <c r="R1823" s="7"/>
      <c r="S1823" s="11">
        <f t="shared" si="173"/>
        <v>0</v>
      </c>
      <c r="T1823" s="9"/>
    </row>
    <row r="1824" spans="1:20" hidden="1" x14ac:dyDescent="0.25">
      <c r="A1824" s="7">
        <v>1822</v>
      </c>
      <c r="B1824" s="7" t="str">
        <f t="shared" si="168"/>
        <v>53168-WY-9000</v>
      </c>
      <c r="C1824" s="9" t="s">
        <v>1670</v>
      </c>
      <c r="D1824" s="9" t="s">
        <v>3480</v>
      </c>
      <c r="E1824" s="9" t="s">
        <v>3853</v>
      </c>
      <c r="F1824" s="7" t="s">
        <v>141</v>
      </c>
      <c r="G1824" s="46">
        <v>0.47</v>
      </c>
      <c r="H1824" s="11">
        <v>1</v>
      </c>
      <c r="I1824" s="11">
        <v>1</v>
      </c>
      <c r="J1824" s="11">
        <f>VLOOKUP(B1824,'[1]Jan''24 (3)'!$G$4:$T$2414,14,0)</f>
        <v>0.47</v>
      </c>
      <c r="K1824" s="11">
        <f t="shared" si="169"/>
        <v>-0.53</v>
      </c>
      <c r="L1824" s="11" t="b">
        <f t="shared" si="170"/>
        <v>0</v>
      </c>
      <c r="M1824" s="11" t="b">
        <f t="shared" si="171"/>
        <v>0</v>
      </c>
      <c r="N1824" s="8">
        <v>45317</v>
      </c>
      <c r="O1824" s="8" t="s">
        <v>3877</v>
      </c>
      <c r="P1824" s="7"/>
      <c r="Q1824" s="7" t="b">
        <f t="shared" si="172"/>
        <v>1</v>
      </c>
      <c r="R1824" s="7"/>
      <c r="S1824" s="11">
        <f t="shared" si="173"/>
        <v>0</v>
      </c>
      <c r="T1824" s="9"/>
    </row>
    <row r="1825" spans="1:20" hidden="1" x14ac:dyDescent="0.25">
      <c r="A1825" s="7">
        <v>1823</v>
      </c>
      <c r="B1825" s="7" t="str">
        <f t="shared" si="168"/>
        <v>5317B-AFA1-9000</v>
      </c>
      <c r="C1825" s="9" t="s">
        <v>1671</v>
      </c>
      <c r="D1825" s="9" t="s">
        <v>3481</v>
      </c>
      <c r="E1825" s="9" t="s">
        <v>3853</v>
      </c>
      <c r="F1825" s="7" t="s">
        <v>141</v>
      </c>
      <c r="G1825" s="46">
        <v>3.31</v>
      </c>
      <c r="H1825" s="11">
        <v>2</v>
      </c>
      <c r="I1825" s="11">
        <v>2</v>
      </c>
      <c r="J1825" s="11">
        <f>VLOOKUP(B1825,'[1]Jan''24 (3)'!$G$4:$T$2414,14,0)</f>
        <v>6.62</v>
      </c>
      <c r="K1825" s="11">
        <f t="shared" si="169"/>
        <v>4.62</v>
      </c>
      <c r="L1825" s="11" t="b">
        <f t="shared" si="170"/>
        <v>0</v>
      </c>
      <c r="M1825" s="11" t="b">
        <f t="shared" si="171"/>
        <v>0</v>
      </c>
      <c r="N1825" s="8">
        <v>45318</v>
      </c>
      <c r="O1825" s="8" t="s">
        <v>3873</v>
      </c>
      <c r="P1825" s="7"/>
      <c r="Q1825" s="7" t="b">
        <f t="shared" si="172"/>
        <v>1</v>
      </c>
      <c r="R1825" s="7"/>
      <c r="S1825" s="11">
        <f t="shared" si="173"/>
        <v>0</v>
      </c>
      <c r="T1825" s="9"/>
    </row>
    <row r="1826" spans="1:20" hidden="1" x14ac:dyDescent="0.25">
      <c r="A1826" s="7">
        <v>1824</v>
      </c>
      <c r="B1826" s="7" t="str">
        <f t="shared" si="168"/>
        <v>33100-AFA1-9000</v>
      </c>
      <c r="C1826" s="9" t="s">
        <v>1672</v>
      </c>
      <c r="D1826" s="9" t="s">
        <v>3482</v>
      </c>
      <c r="E1826" s="9" t="s">
        <v>3853</v>
      </c>
      <c r="F1826" s="7" t="s">
        <v>141</v>
      </c>
      <c r="G1826" s="46">
        <v>19.72</v>
      </c>
      <c r="H1826" s="11">
        <v>5</v>
      </c>
      <c r="I1826" s="11">
        <v>5</v>
      </c>
      <c r="J1826" s="11">
        <f>VLOOKUP(B1826,'[1]Jan''24 (3)'!$G$4:$T$2414,14,0)</f>
        <v>98.6</v>
      </c>
      <c r="K1826" s="11">
        <f t="shared" si="169"/>
        <v>93.6</v>
      </c>
      <c r="L1826" s="11" t="b">
        <f t="shared" si="170"/>
        <v>0</v>
      </c>
      <c r="M1826" s="11" t="b">
        <f t="shared" si="171"/>
        <v>0</v>
      </c>
      <c r="N1826" s="8">
        <v>45316</v>
      </c>
      <c r="O1826" s="8" t="s">
        <v>3877</v>
      </c>
      <c r="P1826" s="7"/>
      <c r="Q1826" s="7" t="b">
        <f t="shared" si="172"/>
        <v>1</v>
      </c>
      <c r="R1826" s="7"/>
      <c r="S1826" s="11">
        <f t="shared" si="173"/>
        <v>0</v>
      </c>
      <c r="T1826" s="9"/>
    </row>
    <row r="1827" spans="1:20" hidden="1" x14ac:dyDescent="0.25">
      <c r="A1827" s="7">
        <v>1825</v>
      </c>
      <c r="B1827" s="7" t="str">
        <f t="shared" si="168"/>
        <v>33720-AFA1-9000</v>
      </c>
      <c r="C1827" s="9" t="s">
        <v>1673</v>
      </c>
      <c r="D1827" s="9" t="s">
        <v>3483</v>
      </c>
      <c r="E1827" s="9" t="s">
        <v>3853</v>
      </c>
      <c r="F1827" s="7" t="s">
        <v>141</v>
      </c>
      <c r="G1827" s="46">
        <v>3.52</v>
      </c>
      <c r="H1827" s="11">
        <v>5</v>
      </c>
      <c r="I1827" s="11">
        <v>5</v>
      </c>
      <c r="J1827" s="11">
        <f>VLOOKUP(B1827,'[1]Jan''24 (3)'!$G$4:$T$2414,14,0)</f>
        <v>17.600000000000001</v>
      </c>
      <c r="K1827" s="11">
        <f t="shared" si="169"/>
        <v>12.600000000000001</v>
      </c>
      <c r="L1827" s="11" t="b">
        <f t="shared" si="170"/>
        <v>0</v>
      </c>
      <c r="M1827" s="11" t="b">
        <f t="shared" si="171"/>
        <v>0</v>
      </c>
      <c r="N1827" s="8">
        <v>45316</v>
      </c>
      <c r="O1827" s="8" t="s">
        <v>3877</v>
      </c>
      <c r="P1827" s="7"/>
      <c r="Q1827" s="7" t="b">
        <f t="shared" si="172"/>
        <v>1</v>
      </c>
      <c r="R1827" s="7"/>
      <c r="S1827" s="11">
        <f t="shared" si="173"/>
        <v>0</v>
      </c>
      <c r="T1827" s="9"/>
    </row>
    <row r="1828" spans="1:20" hidden="1" x14ac:dyDescent="0.25">
      <c r="A1828" s="7">
        <v>1826</v>
      </c>
      <c r="B1828" s="7" t="str">
        <f t="shared" si="168"/>
        <v>33700-AFA1-9000</v>
      </c>
      <c r="C1828" s="9" t="s">
        <v>1674</v>
      </c>
      <c r="D1828" s="9" t="s">
        <v>3484</v>
      </c>
      <c r="E1828" s="9" t="s">
        <v>3853</v>
      </c>
      <c r="F1828" s="7" t="s">
        <v>141</v>
      </c>
      <c r="G1828" s="46">
        <v>17.11</v>
      </c>
      <c r="H1828" s="11">
        <v>5</v>
      </c>
      <c r="I1828" s="11">
        <v>5</v>
      </c>
      <c r="J1828" s="11">
        <f>VLOOKUP(B1828,'[1]Jan''24 (3)'!$G$4:$T$2414,14,0)</f>
        <v>85.55</v>
      </c>
      <c r="K1828" s="11">
        <f t="shared" si="169"/>
        <v>80.55</v>
      </c>
      <c r="L1828" s="11" t="b">
        <f t="shared" si="170"/>
        <v>0</v>
      </c>
      <c r="M1828" s="11" t="b">
        <f t="shared" si="171"/>
        <v>0</v>
      </c>
      <c r="N1828" s="8">
        <v>45316</v>
      </c>
      <c r="O1828" s="8" t="s">
        <v>3877</v>
      </c>
      <c r="P1828" s="7"/>
      <c r="Q1828" s="7" t="b">
        <f t="shared" si="172"/>
        <v>1</v>
      </c>
      <c r="R1828" s="7"/>
      <c r="S1828" s="11">
        <f t="shared" si="173"/>
        <v>0</v>
      </c>
      <c r="T1828" s="9"/>
    </row>
    <row r="1829" spans="1:20" hidden="1" x14ac:dyDescent="0.25">
      <c r="A1829" s="7">
        <v>1827</v>
      </c>
      <c r="B1829" s="7" t="str">
        <f t="shared" si="168"/>
        <v>33400-AFA1-9000</v>
      </c>
      <c r="C1829" s="9" t="s">
        <v>1675</v>
      </c>
      <c r="D1829" s="9" t="s">
        <v>3485</v>
      </c>
      <c r="E1829" s="9" t="s">
        <v>3853</v>
      </c>
      <c r="F1829" s="7" t="s">
        <v>141</v>
      </c>
      <c r="G1829" s="46">
        <v>5.29</v>
      </c>
      <c r="H1829" s="11">
        <v>7</v>
      </c>
      <c r="I1829" s="11">
        <v>7</v>
      </c>
      <c r="J1829" s="11">
        <f>VLOOKUP(B1829,'[1]Jan''24 (3)'!$G$4:$T$2414,14,0)</f>
        <v>37.03</v>
      </c>
      <c r="K1829" s="11">
        <f t="shared" si="169"/>
        <v>30.03</v>
      </c>
      <c r="L1829" s="11" t="b">
        <f t="shared" si="170"/>
        <v>0</v>
      </c>
      <c r="M1829" s="11" t="b">
        <f t="shared" si="171"/>
        <v>0</v>
      </c>
      <c r="N1829" s="8">
        <v>45316</v>
      </c>
      <c r="O1829" s="8" t="s">
        <v>3877</v>
      </c>
      <c r="P1829" s="7"/>
      <c r="Q1829" s="7" t="b">
        <f t="shared" si="172"/>
        <v>1</v>
      </c>
      <c r="R1829" s="7"/>
      <c r="S1829" s="11">
        <f t="shared" si="173"/>
        <v>0</v>
      </c>
      <c r="T1829" s="9"/>
    </row>
    <row r="1830" spans="1:20" hidden="1" x14ac:dyDescent="0.25">
      <c r="A1830" s="7">
        <v>1828</v>
      </c>
      <c r="B1830" s="7" t="str">
        <f t="shared" si="168"/>
        <v>33450-AFA1-9000</v>
      </c>
      <c r="C1830" s="9" t="s">
        <v>1676</v>
      </c>
      <c r="D1830" s="9" t="s">
        <v>3486</v>
      </c>
      <c r="E1830" s="9" t="s">
        <v>3853</v>
      </c>
      <c r="F1830" s="7" t="s">
        <v>141</v>
      </c>
      <c r="G1830" s="46">
        <v>5.29</v>
      </c>
      <c r="H1830" s="11">
        <v>7</v>
      </c>
      <c r="I1830" s="11">
        <v>7</v>
      </c>
      <c r="J1830" s="11">
        <f>VLOOKUP(B1830,'[1]Jan''24 (3)'!$G$4:$T$2414,14,0)</f>
        <v>37.03</v>
      </c>
      <c r="K1830" s="11">
        <f t="shared" si="169"/>
        <v>30.03</v>
      </c>
      <c r="L1830" s="11" t="b">
        <f t="shared" si="170"/>
        <v>0</v>
      </c>
      <c r="M1830" s="11" t="b">
        <f t="shared" si="171"/>
        <v>0</v>
      </c>
      <c r="N1830" s="8">
        <v>45316</v>
      </c>
      <c r="O1830" s="8" t="s">
        <v>3877</v>
      </c>
      <c r="P1830" s="7"/>
      <c r="Q1830" s="7" t="b">
        <f t="shared" si="172"/>
        <v>1</v>
      </c>
      <c r="R1830" s="7"/>
      <c r="S1830" s="11">
        <f t="shared" si="173"/>
        <v>0</v>
      </c>
      <c r="T1830" s="9"/>
    </row>
    <row r="1831" spans="1:20" hidden="1" x14ac:dyDescent="0.25">
      <c r="A1831" s="7">
        <v>1829</v>
      </c>
      <c r="B1831" s="7" t="str">
        <f t="shared" si="168"/>
        <v>33650-AFA1-9000</v>
      </c>
      <c r="C1831" s="9" t="s">
        <v>1677</v>
      </c>
      <c r="D1831" s="9" t="s">
        <v>3487</v>
      </c>
      <c r="E1831" s="9" t="s">
        <v>3853</v>
      </c>
      <c r="F1831" s="7" t="s">
        <v>141</v>
      </c>
      <c r="G1831" s="46">
        <v>4.82</v>
      </c>
      <c r="H1831" s="11">
        <f>7-1</f>
        <v>6</v>
      </c>
      <c r="I1831" s="11">
        <v>6</v>
      </c>
      <c r="J1831" s="11">
        <f>VLOOKUP(B1831,'[1]Jan''24 (3)'!$G$4:$T$2414,14,0)</f>
        <v>28.92</v>
      </c>
      <c r="K1831" s="11">
        <f t="shared" si="169"/>
        <v>22.92</v>
      </c>
      <c r="L1831" s="11" t="b">
        <f t="shared" si="170"/>
        <v>0</v>
      </c>
      <c r="M1831" s="11" t="b">
        <f t="shared" si="171"/>
        <v>0</v>
      </c>
      <c r="N1831" s="8">
        <v>45316</v>
      </c>
      <c r="O1831" s="8" t="s">
        <v>3877</v>
      </c>
      <c r="P1831" s="7"/>
      <c r="Q1831" s="7" t="b">
        <f t="shared" si="172"/>
        <v>1</v>
      </c>
      <c r="R1831" s="7"/>
      <c r="S1831" s="11">
        <f t="shared" si="173"/>
        <v>0</v>
      </c>
      <c r="T1831" s="9" t="s">
        <v>4022</v>
      </c>
    </row>
    <row r="1832" spans="1:20" hidden="1" x14ac:dyDescent="0.25">
      <c r="A1832" s="7">
        <v>1830</v>
      </c>
      <c r="B1832" s="7" t="str">
        <f t="shared" si="168"/>
        <v>33600-AFA1-9000</v>
      </c>
      <c r="C1832" s="9" t="s">
        <v>1678</v>
      </c>
      <c r="D1832" s="9" t="s">
        <v>3488</v>
      </c>
      <c r="E1832" s="9" t="s">
        <v>3853</v>
      </c>
      <c r="F1832" s="7" t="s">
        <v>141</v>
      </c>
      <c r="G1832" s="46">
        <v>4.82</v>
      </c>
      <c r="H1832" s="11">
        <f>7-1</f>
        <v>6</v>
      </c>
      <c r="I1832" s="11">
        <v>6</v>
      </c>
      <c r="J1832" s="11">
        <f>VLOOKUP(B1832,'[1]Jan''24 (3)'!$G$4:$T$2414,14,0)</f>
        <v>28.92</v>
      </c>
      <c r="K1832" s="11">
        <f t="shared" si="169"/>
        <v>22.92</v>
      </c>
      <c r="L1832" s="11" t="b">
        <f t="shared" si="170"/>
        <v>0</v>
      </c>
      <c r="M1832" s="11" t="b">
        <f t="shared" si="171"/>
        <v>0</v>
      </c>
      <c r="N1832" s="8">
        <v>45316</v>
      </c>
      <c r="O1832" s="8" t="s">
        <v>3877</v>
      </c>
      <c r="P1832" s="7"/>
      <c r="Q1832" s="7" t="b">
        <f t="shared" si="172"/>
        <v>1</v>
      </c>
      <c r="R1832" s="7"/>
      <c r="S1832" s="11">
        <f t="shared" si="173"/>
        <v>0</v>
      </c>
      <c r="T1832" s="9" t="s">
        <v>4022</v>
      </c>
    </row>
    <row r="1833" spans="1:20" hidden="1" x14ac:dyDescent="0.25">
      <c r="A1833" s="7">
        <v>1831</v>
      </c>
      <c r="B1833" s="7" t="str">
        <f t="shared" si="168"/>
        <v>33741-F8-E000</v>
      </c>
      <c r="C1833" s="9" t="s">
        <v>1679</v>
      </c>
      <c r="D1833" s="9" t="s">
        <v>3489</v>
      </c>
      <c r="E1833" s="9" t="s">
        <v>3853</v>
      </c>
      <c r="F1833" s="7" t="s">
        <v>141</v>
      </c>
      <c r="G1833" s="46">
        <v>0.9</v>
      </c>
      <c r="H1833" s="11">
        <v>10</v>
      </c>
      <c r="I1833" s="11">
        <v>10</v>
      </c>
      <c r="J1833" s="11">
        <f>VLOOKUP(B1833,'[1]Jan''24 (3)'!$G$4:$T$2414,14,0)</f>
        <v>9</v>
      </c>
      <c r="K1833" s="11">
        <f t="shared" si="169"/>
        <v>-1</v>
      </c>
      <c r="L1833" s="11" t="b">
        <f t="shared" si="170"/>
        <v>0</v>
      </c>
      <c r="M1833" s="11" t="b">
        <f t="shared" si="171"/>
        <v>0</v>
      </c>
      <c r="N1833" s="8">
        <v>45317</v>
      </c>
      <c r="O1833" s="8" t="s">
        <v>3873</v>
      </c>
      <c r="P1833" s="7"/>
      <c r="Q1833" s="7" t="b">
        <f t="shared" si="172"/>
        <v>1</v>
      </c>
      <c r="R1833" s="7"/>
      <c r="S1833" s="11">
        <f t="shared" si="173"/>
        <v>0</v>
      </c>
      <c r="T1833" s="9"/>
    </row>
    <row r="1834" spans="1:20" hidden="1" x14ac:dyDescent="0.25">
      <c r="A1834" s="7">
        <v>1832</v>
      </c>
      <c r="B1834" s="7" t="str">
        <f t="shared" si="168"/>
        <v>33751-F8-E000</v>
      </c>
      <c r="C1834" s="9" t="s">
        <v>1680</v>
      </c>
      <c r="D1834" s="9" t="s">
        <v>3489</v>
      </c>
      <c r="E1834" s="9" t="s">
        <v>3853</v>
      </c>
      <c r="F1834" s="7" t="s">
        <v>141</v>
      </c>
      <c r="G1834" s="46">
        <v>0.47</v>
      </c>
      <c r="H1834" s="11">
        <v>7</v>
      </c>
      <c r="I1834" s="53">
        <f>6+1+1</f>
        <v>8</v>
      </c>
      <c r="J1834" s="11">
        <f>VLOOKUP(B1834,'[1]Jan''24 (3)'!$G$4:$T$2414,14,0)</f>
        <v>3.76</v>
      </c>
      <c r="K1834" s="11">
        <f t="shared" si="169"/>
        <v>-4.24</v>
      </c>
      <c r="L1834" s="11" t="b">
        <f t="shared" si="170"/>
        <v>0</v>
      </c>
      <c r="M1834" s="11" t="b">
        <f t="shared" si="171"/>
        <v>0</v>
      </c>
      <c r="N1834" s="8">
        <v>45317</v>
      </c>
      <c r="O1834" s="8" t="s">
        <v>3877</v>
      </c>
      <c r="P1834" s="7"/>
      <c r="Q1834" s="7" t="b">
        <f t="shared" si="172"/>
        <v>0</v>
      </c>
      <c r="R1834" s="7"/>
      <c r="S1834" s="11">
        <f t="shared" si="173"/>
        <v>-1</v>
      </c>
      <c r="T1834" s="9"/>
    </row>
    <row r="1835" spans="1:20" s="139" customFormat="1" hidden="1" x14ac:dyDescent="0.25">
      <c r="A1835" s="134">
        <v>1833</v>
      </c>
      <c r="B1835" s="7" t="str">
        <f t="shared" si="168"/>
        <v>37200-AFA1-E100</v>
      </c>
      <c r="C1835" s="135" t="s">
        <v>1681</v>
      </c>
      <c r="D1835" s="135" t="s">
        <v>3490</v>
      </c>
      <c r="E1835" s="135" t="s">
        <v>3853</v>
      </c>
      <c r="F1835" s="134" t="s">
        <v>141</v>
      </c>
      <c r="G1835" s="136">
        <v>31.24</v>
      </c>
      <c r="H1835" s="137">
        <v>4</v>
      </c>
      <c r="I1835" s="137">
        <v>5</v>
      </c>
      <c r="J1835" s="11">
        <f>VLOOKUP(B1835,'[1]Jan''24 (3)'!$G$4:$T$2414,14,0)</f>
        <v>156.19999999999999</v>
      </c>
      <c r="K1835" s="11">
        <f t="shared" si="169"/>
        <v>151.19999999999999</v>
      </c>
      <c r="L1835" s="11" t="b">
        <f t="shared" si="170"/>
        <v>0</v>
      </c>
      <c r="M1835" s="137" t="b">
        <f t="shared" si="171"/>
        <v>0</v>
      </c>
      <c r="N1835" s="138">
        <v>45317</v>
      </c>
      <c r="O1835" s="138" t="s">
        <v>3873</v>
      </c>
      <c r="P1835" s="134"/>
      <c r="Q1835" s="134" t="b">
        <f t="shared" si="172"/>
        <v>0</v>
      </c>
      <c r="R1835" s="134"/>
      <c r="S1835" s="137">
        <f t="shared" si="173"/>
        <v>-1</v>
      </c>
      <c r="T1835" s="135"/>
    </row>
    <row r="1836" spans="1:20" hidden="1" x14ac:dyDescent="0.25">
      <c r="A1836" s="7">
        <v>1834</v>
      </c>
      <c r="B1836" s="7" t="str">
        <f t="shared" si="168"/>
        <v>64310-AFA1-9000</v>
      </c>
      <c r="C1836" s="9" t="s">
        <v>1682</v>
      </c>
      <c r="D1836" s="9" t="s">
        <v>3491</v>
      </c>
      <c r="E1836" s="9" t="s">
        <v>3853</v>
      </c>
      <c r="F1836" s="7" t="s">
        <v>141</v>
      </c>
      <c r="G1836" s="46">
        <v>4.5199999999999996</v>
      </c>
      <c r="H1836" s="11">
        <v>5</v>
      </c>
      <c r="I1836" s="11">
        <v>5</v>
      </c>
      <c r="J1836" s="11">
        <f>VLOOKUP(B1836,'[1]Jan''24 (3)'!$G$4:$T$2414,14,0)</f>
        <v>22.599999999999998</v>
      </c>
      <c r="K1836" s="11">
        <f t="shared" si="169"/>
        <v>17.599999999999998</v>
      </c>
      <c r="L1836" s="11" t="b">
        <f t="shared" si="170"/>
        <v>0</v>
      </c>
      <c r="M1836" s="11" t="b">
        <f t="shared" si="171"/>
        <v>0</v>
      </c>
      <c r="N1836" s="8">
        <v>45316</v>
      </c>
      <c r="O1836" s="8" t="s">
        <v>3877</v>
      </c>
      <c r="P1836" s="7"/>
      <c r="Q1836" s="7" t="b">
        <f t="shared" si="172"/>
        <v>1</v>
      </c>
      <c r="R1836" s="7"/>
      <c r="S1836" s="11">
        <f t="shared" si="173"/>
        <v>0</v>
      </c>
      <c r="T1836" s="9"/>
    </row>
    <row r="1837" spans="1:20" hidden="1" x14ac:dyDescent="0.25">
      <c r="A1837" s="7">
        <v>1835</v>
      </c>
      <c r="B1837" s="7" t="str">
        <f t="shared" si="168"/>
        <v>64304-AFA1-9000</v>
      </c>
      <c r="C1837" s="9" t="s">
        <v>1683</v>
      </c>
      <c r="D1837" s="9" t="s">
        <v>3492</v>
      </c>
      <c r="E1837" s="9" t="s">
        <v>3853</v>
      </c>
      <c r="F1837" s="7" t="s">
        <v>141</v>
      </c>
      <c r="G1837" s="46">
        <v>5.83</v>
      </c>
      <c r="H1837" s="11">
        <v>5</v>
      </c>
      <c r="I1837" s="11">
        <v>5</v>
      </c>
      <c r="J1837" s="11">
        <f>VLOOKUP(B1837,'[1]Jan''24 (3)'!$G$4:$T$2414,14,0)</f>
        <v>29.15</v>
      </c>
      <c r="K1837" s="11">
        <f t="shared" si="169"/>
        <v>24.15</v>
      </c>
      <c r="L1837" s="11" t="b">
        <f t="shared" si="170"/>
        <v>0</v>
      </c>
      <c r="M1837" s="11" t="b">
        <f t="shared" si="171"/>
        <v>0</v>
      </c>
      <c r="N1837" s="8">
        <v>45316</v>
      </c>
      <c r="O1837" s="8" t="s">
        <v>3877</v>
      </c>
      <c r="P1837" s="7"/>
      <c r="Q1837" s="7" t="b">
        <f t="shared" si="172"/>
        <v>1</v>
      </c>
      <c r="R1837" s="7"/>
      <c r="S1837" s="11">
        <f t="shared" si="173"/>
        <v>0</v>
      </c>
      <c r="T1837" s="9"/>
    </row>
    <row r="1838" spans="1:20" hidden="1" x14ac:dyDescent="0.25">
      <c r="A1838" s="7">
        <v>1836</v>
      </c>
      <c r="B1838" s="7" t="str">
        <f t="shared" si="168"/>
        <v>64308-AFA1-9000</v>
      </c>
      <c r="C1838" s="9" t="s">
        <v>1684</v>
      </c>
      <c r="D1838" s="9" t="s">
        <v>3493</v>
      </c>
      <c r="E1838" s="9" t="s">
        <v>3853</v>
      </c>
      <c r="F1838" s="7" t="s">
        <v>141</v>
      </c>
      <c r="G1838" s="46">
        <v>1.17</v>
      </c>
      <c r="H1838" s="11">
        <v>3</v>
      </c>
      <c r="I1838" s="53">
        <v>4</v>
      </c>
      <c r="J1838" s="11">
        <f>VLOOKUP(B1838,'[1]Jan''24 (3)'!$G$4:$T$2414,14,0)</f>
        <v>4.68</v>
      </c>
      <c r="K1838" s="11">
        <f t="shared" si="169"/>
        <v>0.67999999999999972</v>
      </c>
      <c r="L1838" s="11" t="b">
        <f t="shared" si="170"/>
        <v>0</v>
      </c>
      <c r="M1838" s="11" t="b">
        <f t="shared" si="171"/>
        <v>0</v>
      </c>
      <c r="N1838" s="8">
        <v>45316</v>
      </c>
      <c r="O1838" s="8" t="s">
        <v>3877</v>
      </c>
      <c r="P1838" s="7"/>
      <c r="Q1838" s="7" t="b">
        <f t="shared" si="172"/>
        <v>0</v>
      </c>
      <c r="R1838" s="7"/>
      <c r="S1838" s="11">
        <f t="shared" si="173"/>
        <v>-1</v>
      </c>
      <c r="T1838" s="9"/>
    </row>
    <row r="1839" spans="1:20" hidden="1" x14ac:dyDescent="0.25">
      <c r="A1839" s="7">
        <v>1837</v>
      </c>
      <c r="B1839" s="7" t="str">
        <f t="shared" si="168"/>
        <v>17601-AFA1-9000</v>
      </c>
      <c r="C1839" s="9" t="s">
        <v>1685</v>
      </c>
      <c r="D1839" s="9" t="s">
        <v>3494</v>
      </c>
      <c r="E1839" s="9" t="s">
        <v>3853</v>
      </c>
      <c r="F1839" s="7" t="s">
        <v>141</v>
      </c>
      <c r="G1839" s="46">
        <v>0.44</v>
      </c>
      <c r="H1839" s="11">
        <v>5</v>
      </c>
      <c r="I1839" s="11">
        <v>5</v>
      </c>
      <c r="J1839" s="11">
        <f>VLOOKUP(B1839,'[1]Jan''24 (3)'!$G$4:$T$2414,14,0)</f>
        <v>2.2000000000000002</v>
      </c>
      <c r="K1839" s="11">
        <f t="shared" si="169"/>
        <v>-2.8</v>
      </c>
      <c r="L1839" s="11" t="b">
        <f t="shared" si="170"/>
        <v>0</v>
      </c>
      <c r="M1839" s="11" t="b">
        <f t="shared" si="171"/>
        <v>0</v>
      </c>
      <c r="N1839" s="8">
        <v>45318</v>
      </c>
      <c r="O1839" s="8" t="s">
        <v>3877</v>
      </c>
      <c r="P1839" s="7"/>
      <c r="Q1839" s="7" t="b">
        <f t="shared" si="172"/>
        <v>1</v>
      </c>
      <c r="R1839" s="7"/>
      <c r="S1839" s="11">
        <f t="shared" si="173"/>
        <v>0</v>
      </c>
      <c r="T1839" s="9"/>
    </row>
    <row r="1840" spans="1:20" hidden="1" x14ac:dyDescent="0.25">
      <c r="A1840" s="7">
        <v>1838</v>
      </c>
      <c r="B1840" s="7" t="str">
        <f t="shared" si="168"/>
        <v>64301-AFA1-9000-CR001</v>
      </c>
      <c r="C1840" s="9" t="s">
        <v>1686</v>
      </c>
      <c r="D1840" s="9" t="s">
        <v>3495</v>
      </c>
      <c r="E1840" s="9" t="s">
        <v>3853</v>
      </c>
      <c r="F1840" s="7" t="s">
        <v>141</v>
      </c>
      <c r="G1840" s="46">
        <v>15.2</v>
      </c>
      <c r="H1840" s="11">
        <v>1</v>
      </c>
      <c r="I1840" s="53">
        <v>2</v>
      </c>
      <c r="J1840" s="11">
        <f>VLOOKUP(B1840,'[1]Jan''24 (3)'!$G$4:$T$2414,14,0)</f>
        <v>30.4</v>
      </c>
      <c r="K1840" s="11">
        <f t="shared" si="169"/>
        <v>28.4</v>
      </c>
      <c r="L1840" s="11" t="b">
        <f t="shared" si="170"/>
        <v>0</v>
      </c>
      <c r="M1840" s="11" t="b">
        <f t="shared" si="171"/>
        <v>0</v>
      </c>
      <c r="N1840" s="8">
        <v>45316</v>
      </c>
      <c r="O1840" s="8" t="s">
        <v>3877</v>
      </c>
      <c r="P1840" s="7"/>
      <c r="Q1840" s="7" t="b">
        <f t="shared" si="172"/>
        <v>0</v>
      </c>
      <c r="R1840" s="7"/>
      <c r="S1840" s="11">
        <f t="shared" si="173"/>
        <v>-1</v>
      </c>
      <c r="T1840" s="9"/>
    </row>
    <row r="1841" spans="1:20" hidden="1" x14ac:dyDescent="0.25">
      <c r="A1841" s="7">
        <v>1839</v>
      </c>
      <c r="B1841" s="7" t="str">
        <f t="shared" si="168"/>
        <v>64301-AFA1-9000-GY011</v>
      </c>
      <c r="C1841" s="9" t="s">
        <v>1687</v>
      </c>
      <c r="D1841" s="9" t="s">
        <v>3496</v>
      </c>
      <c r="E1841" s="9" t="s">
        <v>3853</v>
      </c>
      <c r="F1841" s="7" t="s">
        <v>141</v>
      </c>
      <c r="G1841" s="46">
        <v>15.2</v>
      </c>
      <c r="H1841" s="11">
        <v>1</v>
      </c>
      <c r="I1841" s="11">
        <v>1</v>
      </c>
      <c r="J1841" s="11">
        <f>VLOOKUP(B1841,'[1]Jan''24 (3)'!$G$4:$T$2414,14,0)</f>
        <v>15.2</v>
      </c>
      <c r="K1841" s="11">
        <f t="shared" si="169"/>
        <v>14.2</v>
      </c>
      <c r="L1841" s="11" t="b">
        <f t="shared" si="170"/>
        <v>0</v>
      </c>
      <c r="M1841" s="11" t="b">
        <f t="shared" si="171"/>
        <v>0</v>
      </c>
      <c r="N1841" s="8">
        <v>45316</v>
      </c>
      <c r="O1841" s="8" t="s">
        <v>3877</v>
      </c>
      <c r="P1841" s="7"/>
      <c r="Q1841" s="7" t="b">
        <f t="shared" si="172"/>
        <v>1</v>
      </c>
      <c r="R1841" s="7"/>
      <c r="S1841" s="11">
        <f t="shared" si="173"/>
        <v>0</v>
      </c>
      <c r="T1841" s="9"/>
    </row>
    <row r="1842" spans="1:20" hidden="1" x14ac:dyDescent="0.25">
      <c r="A1842" s="7">
        <v>1840</v>
      </c>
      <c r="B1842" s="7" t="str">
        <f t="shared" si="168"/>
        <v>64305-AFA1-9000-B004</v>
      </c>
      <c r="C1842" s="9" t="s">
        <v>1688</v>
      </c>
      <c r="D1842" s="54" t="s">
        <v>3893</v>
      </c>
      <c r="E1842" s="9" t="s">
        <v>3853</v>
      </c>
      <c r="F1842" s="7" t="s">
        <v>141</v>
      </c>
      <c r="G1842" s="46">
        <v>10.65</v>
      </c>
      <c r="H1842" s="11">
        <v>1</v>
      </c>
      <c r="I1842" s="11">
        <v>1</v>
      </c>
      <c r="J1842" s="11">
        <f>VLOOKUP(B1842,'[1]Jan''24 (3)'!$G$4:$T$2414,14,0)</f>
        <v>10.65</v>
      </c>
      <c r="K1842" s="11">
        <f t="shared" si="169"/>
        <v>9.65</v>
      </c>
      <c r="L1842" s="11" t="b">
        <f t="shared" si="170"/>
        <v>0</v>
      </c>
      <c r="M1842" s="11" t="b">
        <f t="shared" si="171"/>
        <v>0</v>
      </c>
      <c r="N1842" s="8">
        <v>45317</v>
      </c>
      <c r="O1842" s="8" t="s">
        <v>3873</v>
      </c>
      <c r="P1842" s="7"/>
      <c r="Q1842" s="7" t="b">
        <f t="shared" si="172"/>
        <v>1</v>
      </c>
      <c r="R1842" s="7"/>
      <c r="S1842" s="11">
        <f t="shared" si="173"/>
        <v>0</v>
      </c>
      <c r="T1842" s="9"/>
    </row>
    <row r="1843" spans="1:20" hidden="1" x14ac:dyDescent="0.25">
      <c r="A1843" s="7">
        <v>1841</v>
      </c>
      <c r="B1843" s="7" t="str">
        <f t="shared" si="168"/>
        <v>64305-AFA1-9000-GY011</v>
      </c>
      <c r="C1843" s="9" t="s">
        <v>1689</v>
      </c>
      <c r="D1843" s="9" t="s">
        <v>3497</v>
      </c>
      <c r="E1843" s="9" t="s">
        <v>3853</v>
      </c>
      <c r="F1843" s="7" t="s">
        <v>141</v>
      </c>
      <c r="G1843" s="46">
        <v>10.65</v>
      </c>
      <c r="H1843" s="11">
        <v>1</v>
      </c>
      <c r="I1843" s="11">
        <v>1</v>
      </c>
      <c r="J1843" s="11">
        <f>VLOOKUP(B1843,'[1]Jan''24 (3)'!$G$4:$T$2414,14,0)</f>
        <v>10.65</v>
      </c>
      <c r="K1843" s="11">
        <f t="shared" si="169"/>
        <v>9.65</v>
      </c>
      <c r="L1843" s="11" t="b">
        <f t="shared" si="170"/>
        <v>0</v>
      </c>
      <c r="M1843" s="11" t="b">
        <f t="shared" si="171"/>
        <v>0</v>
      </c>
      <c r="N1843" s="8">
        <v>45317</v>
      </c>
      <c r="O1843" s="8" t="s">
        <v>3873</v>
      </c>
      <c r="P1843" s="7"/>
      <c r="Q1843" s="7" t="b">
        <f t="shared" si="172"/>
        <v>1</v>
      </c>
      <c r="R1843" s="7"/>
      <c r="S1843" s="11">
        <f t="shared" si="173"/>
        <v>0</v>
      </c>
      <c r="T1843" s="9"/>
    </row>
    <row r="1844" spans="1:20" hidden="1" x14ac:dyDescent="0.25">
      <c r="A1844" s="7">
        <v>1842</v>
      </c>
      <c r="B1844" s="7" t="str">
        <f t="shared" si="168"/>
        <v>64306-AFA1-9000-CR001</v>
      </c>
      <c r="C1844" s="9" t="s">
        <v>1690</v>
      </c>
      <c r="D1844" s="9" t="s">
        <v>3498</v>
      </c>
      <c r="E1844" s="9" t="s">
        <v>3853</v>
      </c>
      <c r="F1844" s="7" t="s">
        <v>141</v>
      </c>
      <c r="G1844" s="46">
        <v>4.32</v>
      </c>
      <c r="H1844" s="11">
        <v>1</v>
      </c>
      <c r="I1844" s="11">
        <v>1</v>
      </c>
      <c r="J1844" s="11">
        <f>VLOOKUP(B1844,'[1]Jan''24 (3)'!$G$4:$T$2414,14,0)</f>
        <v>4.32</v>
      </c>
      <c r="K1844" s="11">
        <f t="shared" si="169"/>
        <v>3.3200000000000003</v>
      </c>
      <c r="L1844" s="11" t="b">
        <f t="shared" si="170"/>
        <v>0</v>
      </c>
      <c r="M1844" s="11" t="b">
        <f t="shared" si="171"/>
        <v>0</v>
      </c>
      <c r="N1844" s="8">
        <v>45316</v>
      </c>
      <c r="O1844" s="8" t="s">
        <v>3877</v>
      </c>
      <c r="P1844" s="7"/>
      <c r="Q1844" s="7" t="b">
        <f t="shared" si="172"/>
        <v>1</v>
      </c>
      <c r="R1844" s="7"/>
      <c r="S1844" s="11">
        <f t="shared" si="173"/>
        <v>0</v>
      </c>
      <c r="T1844" s="9"/>
    </row>
    <row r="1845" spans="1:20" hidden="1" x14ac:dyDescent="0.25">
      <c r="A1845" s="7">
        <v>1843</v>
      </c>
      <c r="B1845" s="7" t="str">
        <f t="shared" si="168"/>
        <v>64306-AFA1-9000-B004</v>
      </c>
      <c r="C1845" s="9" t="s">
        <v>1691</v>
      </c>
      <c r="D1845" s="9" t="s">
        <v>3499</v>
      </c>
      <c r="E1845" s="9" t="s">
        <v>3853</v>
      </c>
      <c r="F1845" s="7" t="s">
        <v>141</v>
      </c>
      <c r="G1845" s="46">
        <v>4.32</v>
      </c>
      <c r="H1845" s="11">
        <v>1</v>
      </c>
      <c r="I1845" s="11">
        <v>1</v>
      </c>
      <c r="J1845" s="11">
        <f>VLOOKUP(B1845,'[1]Jan''24 (3)'!$G$4:$T$2414,14,0)</f>
        <v>4.32</v>
      </c>
      <c r="K1845" s="11">
        <f t="shared" si="169"/>
        <v>3.3200000000000003</v>
      </c>
      <c r="L1845" s="11" t="b">
        <f t="shared" si="170"/>
        <v>0</v>
      </c>
      <c r="M1845" s="11" t="b">
        <f t="shared" si="171"/>
        <v>0</v>
      </c>
      <c r="N1845" s="8">
        <v>45317</v>
      </c>
      <c r="O1845" s="8" t="s">
        <v>3873</v>
      </c>
      <c r="P1845" s="7"/>
      <c r="Q1845" s="7" t="b">
        <f t="shared" si="172"/>
        <v>1</v>
      </c>
      <c r="R1845" s="7"/>
      <c r="S1845" s="11">
        <f t="shared" si="173"/>
        <v>0</v>
      </c>
      <c r="T1845" s="9"/>
    </row>
    <row r="1846" spans="1:20" hidden="1" x14ac:dyDescent="0.25">
      <c r="A1846" s="7">
        <v>1844</v>
      </c>
      <c r="B1846" s="7" t="str">
        <f t="shared" si="168"/>
        <v>64306-AFA1-9000-GY011</v>
      </c>
      <c r="C1846" s="9" t="s">
        <v>1692</v>
      </c>
      <c r="D1846" s="9" t="s">
        <v>3500</v>
      </c>
      <c r="E1846" s="9" t="s">
        <v>3853</v>
      </c>
      <c r="F1846" s="7" t="s">
        <v>141</v>
      </c>
      <c r="G1846" s="46">
        <v>4.32</v>
      </c>
      <c r="H1846" s="11">
        <v>1</v>
      </c>
      <c r="I1846" s="11">
        <v>1</v>
      </c>
      <c r="J1846" s="11">
        <f>VLOOKUP(B1846,'[1]Jan''24 (3)'!$G$4:$T$2414,14,0)</f>
        <v>4.32</v>
      </c>
      <c r="K1846" s="11">
        <f t="shared" si="169"/>
        <v>3.3200000000000003</v>
      </c>
      <c r="L1846" s="11" t="b">
        <f t="shared" si="170"/>
        <v>0</v>
      </c>
      <c r="M1846" s="11" t="b">
        <f t="shared" si="171"/>
        <v>0</v>
      </c>
      <c r="N1846" s="8">
        <v>45317</v>
      </c>
      <c r="O1846" s="8" t="s">
        <v>3873</v>
      </c>
      <c r="P1846" s="7"/>
      <c r="Q1846" s="7" t="b">
        <f t="shared" si="172"/>
        <v>1</v>
      </c>
      <c r="R1846" s="7"/>
      <c r="S1846" s="11">
        <f t="shared" si="173"/>
        <v>0</v>
      </c>
      <c r="T1846" s="9"/>
    </row>
    <row r="1847" spans="1:20" hidden="1" x14ac:dyDescent="0.25">
      <c r="A1847" s="7">
        <v>1845</v>
      </c>
      <c r="B1847" s="7" t="str">
        <f t="shared" si="168"/>
        <v>83750-AFA1-9000-B004</v>
      </c>
      <c r="C1847" s="9" t="s">
        <v>1693</v>
      </c>
      <c r="D1847" s="54" t="s">
        <v>3890</v>
      </c>
      <c r="E1847" s="9" t="s">
        <v>3853</v>
      </c>
      <c r="F1847" s="7" t="s">
        <v>141</v>
      </c>
      <c r="G1847" s="46">
        <v>4.0199999999999996</v>
      </c>
      <c r="H1847" s="11">
        <v>1</v>
      </c>
      <c r="I1847" s="53">
        <f>1+1</f>
        <v>2</v>
      </c>
      <c r="J1847" s="11">
        <f>VLOOKUP(B1847,'[1]Jan''24 (3)'!$G$4:$T$2414,14,0)</f>
        <v>8.0399999999999991</v>
      </c>
      <c r="K1847" s="11">
        <f t="shared" si="169"/>
        <v>6.0399999999999991</v>
      </c>
      <c r="L1847" s="11" t="b">
        <f t="shared" si="170"/>
        <v>0</v>
      </c>
      <c r="M1847" s="11" t="b">
        <f t="shared" si="171"/>
        <v>0</v>
      </c>
      <c r="N1847" s="8">
        <v>45317</v>
      </c>
      <c r="O1847" s="8" t="s">
        <v>3873</v>
      </c>
      <c r="P1847" s="7"/>
      <c r="Q1847" s="7" t="b">
        <f t="shared" si="172"/>
        <v>0</v>
      </c>
      <c r="R1847" s="7"/>
      <c r="S1847" s="11">
        <f t="shared" si="173"/>
        <v>-1</v>
      </c>
      <c r="T1847" s="9"/>
    </row>
    <row r="1848" spans="1:20" hidden="1" x14ac:dyDescent="0.25">
      <c r="A1848" s="7">
        <v>1846</v>
      </c>
      <c r="B1848" s="7" t="str">
        <f t="shared" si="168"/>
        <v>83750-AFA1-9000-GY011</v>
      </c>
      <c r="C1848" s="9" t="s">
        <v>1694</v>
      </c>
      <c r="D1848" s="9" t="s">
        <v>3501</v>
      </c>
      <c r="E1848" s="9" t="s">
        <v>3853</v>
      </c>
      <c r="F1848" s="7" t="s">
        <v>141</v>
      </c>
      <c r="G1848" s="46">
        <v>4.0199999999999996</v>
      </c>
      <c r="H1848" s="11">
        <v>1</v>
      </c>
      <c r="I1848" s="11">
        <v>1</v>
      </c>
      <c r="J1848" s="11">
        <f>VLOOKUP(B1848,'[1]Jan''24 (3)'!$G$4:$T$2414,14,0)</f>
        <v>4.0199999999999996</v>
      </c>
      <c r="K1848" s="11">
        <f t="shared" si="169"/>
        <v>3.0199999999999996</v>
      </c>
      <c r="L1848" s="11" t="b">
        <f t="shared" si="170"/>
        <v>0</v>
      </c>
      <c r="M1848" s="11" t="b">
        <f t="shared" si="171"/>
        <v>0</v>
      </c>
      <c r="N1848" s="8">
        <v>45316</v>
      </c>
      <c r="O1848" s="8" t="s">
        <v>3877</v>
      </c>
      <c r="P1848" s="7"/>
      <c r="Q1848" s="7" t="b">
        <f t="shared" si="172"/>
        <v>1</v>
      </c>
      <c r="R1848" s="7"/>
      <c r="S1848" s="11">
        <f t="shared" si="173"/>
        <v>0</v>
      </c>
      <c r="T1848" s="9"/>
    </row>
    <row r="1849" spans="1:20" hidden="1" x14ac:dyDescent="0.25">
      <c r="A1849" s="7">
        <v>1847</v>
      </c>
      <c r="B1849" s="7" t="str">
        <f t="shared" si="168"/>
        <v>83600-AFA1-9000-CR001</v>
      </c>
      <c r="C1849" s="9" t="s">
        <v>1695</v>
      </c>
      <c r="D1849" s="9" t="s">
        <v>3502</v>
      </c>
      <c r="E1849" s="9" t="s">
        <v>3853</v>
      </c>
      <c r="F1849" s="7" t="s">
        <v>141</v>
      </c>
      <c r="G1849" s="46">
        <v>12.19</v>
      </c>
      <c r="H1849" s="11">
        <v>2</v>
      </c>
      <c r="I1849" s="11">
        <v>2</v>
      </c>
      <c r="J1849" s="11">
        <f>VLOOKUP(B1849,'[1]Jan''24 (3)'!$G$4:$T$2414,14,0)</f>
        <v>24.38</v>
      </c>
      <c r="K1849" s="11">
        <f t="shared" si="169"/>
        <v>22.38</v>
      </c>
      <c r="L1849" s="11" t="b">
        <f t="shared" si="170"/>
        <v>0</v>
      </c>
      <c r="M1849" s="11" t="b">
        <f t="shared" si="171"/>
        <v>0</v>
      </c>
      <c r="N1849" s="8">
        <v>45316</v>
      </c>
      <c r="O1849" s="8" t="s">
        <v>3877</v>
      </c>
      <c r="P1849" s="7"/>
      <c r="Q1849" s="7" t="b">
        <f t="shared" si="172"/>
        <v>1</v>
      </c>
      <c r="R1849" s="7"/>
      <c r="S1849" s="11">
        <f t="shared" si="173"/>
        <v>0</v>
      </c>
      <c r="T1849" s="9"/>
    </row>
    <row r="1850" spans="1:20" hidden="1" x14ac:dyDescent="0.25">
      <c r="A1850" s="7">
        <v>1848</v>
      </c>
      <c r="B1850" s="7" t="str">
        <f t="shared" si="168"/>
        <v>83600-AFA1-9000-B004</v>
      </c>
      <c r="C1850" s="9" t="s">
        <v>1696</v>
      </c>
      <c r="D1850" s="9" t="s">
        <v>3503</v>
      </c>
      <c r="E1850" s="9" t="s">
        <v>3853</v>
      </c>
      <c r="F1850" s="7" t="s">
        <v>141</v>
      </c>
      <c r="G1850" s="46">
        <v>12.19</v>
      </c>
      <c r="H1850" s="11">
        <v>2</v>
      </c>
      <c r="I1850" s="11">
        <v>2</v>
      </c>
      <c r="J1850" s="11">
        <f>VLOOKUP(B1850,'[1]Jan''24 (3)'!$G$4:$T$2414,14,0)</f>
        <v>24.38</v>
      </c>
      <c r="K1850" s="11">
        <f t="shared" si="169"/>
        <v>22.38</v>
      </c>
      <c r="L1850" s="11" t="b">
        <f t="shared" si="170"/>
        <v>0</v>
      </c>
      <c r="M1850" s="11" t="b">
        <f t="shared" si="171"/>
        <v>0</v>
      </c>
      <c r="N1850" s="8">
        <v>45316</v>
      </c>
      <c r="O1850" s="8" t="s">
        <v>3877</v>
      </c>
      <c r="P1850" s="7"/>
      <c r="Q1850" s="7" t="b">
        <f t="shared" si="172"/>
        <v>1</v>
      </c>
      <c r="R1850" s="7"/>
      <c r="S1850" s="11">
        <f t="shared" si="173"/>
        <v>0</v>
      </c>
      <c r="T1850" s="9"/>
    </row>
    <row r="1851" spans="1:20" hidden="1" x14ac:dyDescent="0.25">
      <c r="A1851" s="7">
        <v>1849</v>
      </c>
      <c r="B1851" s="7" t="str">
        <f t="shared" si="168"/>
        <v>83600-AFA1-9000-GY011</v>
      </c>
      <c r="C1851" s="9" t="s">
        <v>1697</v>
      </c>
      <c r="D1851" s="9" t="s">
        <v>3504</v>
      </c>
      <c r="E1851" s="9" t="s">
        <v>3853</v>
      </c>
      <c r="F1851" s="7" t="s">
        <v>141</v>
      </c>
      <c r="G1851" s="46">
        <v>12.19</v>
      </c>
      <c r="H1851" s="11">
        <v>1</v>
      </c>
      <c r="I1851" s="11">
        <v>1</v>
      </c>
      <c r="J1851" s="11">
        <f>VLOOKUP(B1851,'[1]Jan''24 (3)'!$G$4:$T$2414,14,0)</f>
        <v>12.19</v>
      </c>
      <c r="K1851" s="11">
        <f t="shared" si="169"/>
        <v>11.19</v>
      </c>
      <c r="L1851" s="11" t="b">
        <f t="shared" si="170"/>
        <v>0</v>
      </c>
      <c r="M1851" s="11" t="b">
        <f t="shared" si="171"/>
        <v>0</v>
      </c>
      <c r="N1851" s="8">
        <v>45316</v>
      </c>
      <c r="O1851" s="8" t="s">
        <v>3877</v>
      </c>
      <c r="P1851" s="7"/>
      <c r="Q1851" s="7" t="b">
        <f t="shared" si="172"/>
        <v>1</v>
      </c>
      <c r="R1851" s="7"/>
      <c r="S1851" s="11">
        <f t="shared" si="173"/>
        <v>0</v>
      </c>
      <c r="T1851" s="9"/>
    </row>
    <row r="1852" spans="1:20" hidden="1" x14ac:dyDescent="0.25">
      <c r="A1852" s="7">
        <v>1850</v>
      </c>
      <c r="B1852" s="7" t="str">
        <f t="shared" si="168"/>
        <v>83500-AFA1-9000-CR001</v>
      </c>
      <c r="C1852" s="9" t="s">
        <v>1698</v>
      </c>
      <c r="D1852" s="9" t="s">
        <v>3505</v>
      </c>
      <c r="E1852" s="9" t="s">
        <v>3853</v>
      </c>
      <c r="F1852" s="7" t="s">
        <v>141</v>
      </c>
      <c r="G1852" s="46">
        <v>12.19</v>
      </c>
      <c r="H1852" s="11">
        <v>2</v>
      </c>
      <c r="I1852" s="11">
        <v>2</v>
      </c>
      <c r="J1852" s="11">
        <f>VLOOKUP(B1852,'[1]Jan''24 (3)'!$G$4:$T$2414,14,0)</f>
        <v>24.38</v>
      </c>
      <c r="K1852" s="11">
        <f t="shared" si="169"/>
        <v>22.38</v>
      </c>
      <c r="L1852" s="11" t="b">
        <f t="shared" si="170"/>
        <v>0</v>
      </c>
      <c r="M1852" s="11" t="b">
        <f t="shared" si="171"/>
        <v>0</v>
      </c>
      <c r="N1852" s="8">
        <v>45316</v>
      </c>
      <c r="O1852" s="8" t="s">
        <v>3877</v>
      </c>
      <c r="P1852" s="7"/>
      <c r="Q1852" s="7" t="b">
        <f t="shared" si="172"/>
        <v>1</v>
      </c>
      <c r="R1852" s="7"/>
      <c r="S1852" s="11">
        <f t="shared" si="173"/>
        <v>0</v>
      </c>
      <c r="T1852" s="9"/>
    </row>
    <row r="1853" spans="1:20" hidden="1" x14ac:dyDescent="0.25">
      <c r="A1853" s="7">
        <v>1851</v>
      </c>
      <c r="B1853" s="7" t="str">
        <f t="shared" si="168"/>
        <v>83500-AFA1-9000-B004</v>
      </c>
      <c r="C1853" s="9" t="s">
        <v>1699</v>
      </c>
      <c r="D1853" s="9" t="s">
        <v>3506</v>
      </c>
      <c r="E1853" s="9" t="s">
        <v>3853</v>
      </c>
      <c r="F1853" s="7" t="s">
        <v>141</v>
      </c>
      <c r="G1853" s="46">
        <v>12.19</v>
      </c>
      <c r="H1853" s="11">
        <v>2</v>
      </c>
      <c r="I1853" s="11">
        <v>2</v>
      </c>
      <c r="J1853" s="11">
        <f>VLOOKUP(B1853,'[1]Jan''24 (3)'!$G$4:$T$2414,14,0)</f>
        <v>24.38</v>
      </c>
      <c r="K1853" s="11">
        <f t="shared" si="169"/>
        <v>22.38</v>
      </c>
      <c r="L1853" s="11" t="b">
        <f t="shared" si="170"/>
        <v>0</v>
      </c>
      <c r="M1853" s="11" t="b">
        <f t="shared" si="171"/>
        <v>0</v>
      </c>
      <c r="N1853" s="8">
        <v>45316</v>
      </c>
      <c r="O1853" s="8" t="s">
        <v>3877</v>
      </c>
      <c r="P1853" s="7"/>
      <c r="Q1853" s="7" t="b">
        <f t="shared" si="172"/>
        <v>1</v>
      </c>
      <c r="R1853" s="7"/>
      <c r="S1853" s="11">
        <f t="shared" si="173"/>
        <v>0</v>
      </c>
      <c r="T1853" s="9"/>
    </row>
    <row r="1854" spans="1:20" hidden="1" x14ac:dyDescent="0.25">
      <c r="A1854" s="7">
        <v>1852</v>
      </c>
      <c r="B1854" s="7" t="str">
        <f t="shared" si="168"/>
        <v>83500-AFA1-9000-GY011</v>
      </c>
      <c r="C1854" s="9" t="s">
        <v>1700</v>
      </c>
      <c r="D1854" s="9" t="s">
        <v>3507</v>
      </c>
      <c r="E1854" s="9" t="s">
        <v>3853</v>
      </c>
      <c r="F1854" s="7" t="s">
        <v>141</v>
      </c>
      <c r="G1854" s="46">
        <v>12.19</v>
      </c>
      <c r="H1854" s="11">
        <v>1</v>
      </c>
      <c r="I1854" s="11">
        <v>1</v>
      </c>
      <c r="J1854" s="11">
        <f>VLOOKUP(B1854,'[1]Jan''24 (3)'!$G$4:$T$2414,14,0)</f>
        <v>12.19</v>
      </c>
      <c r="K1854" s="11">
        <f t="shared" si="169"/>
        <v>11.19</v>
      </c>
      <c r="L1854" s="11" t="b">
        <f t="shared" si="170"/>
        <v>0</v>
      </c>
      <c r="M1854" s="11" t="b">
        <f t="shared" si="171"/>
        <v>0</v>
      </c>
      <c r="N1854" s="8">
        <v>45316</v>
      </c>
      <c r="O1854" s="8" t="s">
        <v>3877</v>
      </c>
      <c r="P1854" s="7"/>
      <c r="Q1854" s="7" t="b">
        <f t="shared" si="172"/>
        <v>1</v>
      </c>
      <c r="R1854" s="7"/>
      <c r="S1854" s="11">
        <f t="shared" si="173"/>
        <v>0</v>
      </c>
      <c r="T1854" s="9"/>
    </row>
    <row r="1855" spans="1:20" hidden="1" x14ac:dyDescent="0.25">
      <c r="A1855" s="7">
        <v>1853</v>
      </c>
      <c r="B1855" s="7" t="str">
        <f t="shared" si="168"/>
        <v>83756-AFA1-9000</v>
      </c>
      <c r="C1855" s="9" t="s">
        <v>1701</v>
      </c>
      <c r="D1855" s="9" t="s">
        <v>3508</v>
      </c>
      <c r="E1855" s="9" t="s">
        <v>3853</v>
      </c>
      <c r="F1855" s="7" t="s">
        <v>141</v>
      </c>
      <c r="G1855" s="46">
        <v>2.41</v>
      </c>
      <c r="H1855" s="11">
        <v>5</v>
      </c>
      <c r="I1855" s="11">
        <v>5</v>
      </c>
      <c r="J1855" s="11">
        <f>VLOOKUP(B1855,'[1]Jan''24 (3)'!$G$4:$T$2414,14,0)</f>
        <v>12.05</v>
      </c>
      <c r="K1855" s="11">
        <f t="shared" si="169"/>
        <v>7.0500000000000007</v>
      </c>
      <c r="L1855" s="11" t="b">
        <f t="shared" si="170"/>
        <v>0</v>
      </c>
      <c r="M1855" s="11" t="b">
        <f t="shared" si="171"/>
        <v>0</v>
      </c>
      <c r="N1855" s="8">
        <v>45316</v>
      </c>
      <c r="O1855" s="8" t="s">
        <v>3877</v>
      </c>
      <c r="P1855" s="7"/>
      <c r="Q1855" s="7" t="b">
        <f t="shared" si="172"/>
        <v>1</v>
      </c>
      <c r="R1855" s="7"/>
      <c r="S1855" s="11">
        <f t="shared" si="173"/>
        <v>0</v>
      </c>
      <c r="T1855" s="9"/>
    </row>
    <row r="1856" spans="1:20" hidden="1" x14ac:dyDescent="0.25">
      <c r="A1856" s="7">
        <v>1854</v>
      </c>
      <c r="B1856" s="7" t="str">
        <f t="shared" si="168"/>
        <v>64303-AFA1-9000</v>
      </c>
      <c r="C1856" s="9" t="s">
        <v>1702</v>
      </c>
      <c r="D1856" s="9" t="s">
        <v>3509</v>
      </c>
      <c r="E1856" s="9" t="s">
        <v>3853</v>
      </c>
      <c r="F1856" s="7" t="s">
        <v>141</v>
      </c>
      <c r="G1856" s="46">
        <v>3.11</v>
      </c>
      <c r="H1856" s="11">
        <v>4</v>
      </c>
      <c r="I1856" s="11">
        <v>4</v>
      </c>
      <c r="J1856" s="11">
        <f>VLOOKUP(B1856,'[1]Jan''24 (3)'!$G$4:$T$2414,14,0)</f>
        <v>12.44</v>
      </c>
      <c r="K1856" s="11">
        <f t="shared" si="169"/>
        <v>8.44</v>
      </c>
      <c r="L1856" s="11" t="b">
        <f t="shared" si="170"/>
        <v>0</v>
      </c>
      <c r="M1856" s="11" t="b">
        <f t="shared" si="171"/>
        <v>0</v>
      </c>
      <c r="N1856" s="8">
        <v>45316</v>
      </c>
      <c r="O1856" s="8" t="s">
        <v>3877</v>
      </c>
      <c r="P1856" s="7"/>
      <c r="Q1856" s="7" t="b">
        <f t="shared" si="172"/>
        <v>1</v>
      </c>
      <c r="R1856" s="7"/>
      <c r="S1856" s="11">
        <f t="shared" si="173"/>
        <v>0</v>
      </c>
      <c r="T1856" s="9"/>
    </row>
    <row r="1857" spans="1:20" hidden="1" x14ac:dyDescent="0.25">
      <c r="A1857" s="7">
        <v>1855</v>
      </c>
      <c r="B1857" s="7" t="str">
        <f t="shared" si="168"/>
        <v>83601-AFA1-9000</v>
      </c>
      <c r="C1857" s="9" t="s">
        <v>1703</v>
      </c>
      <c r="D1857" s="9" t="s">
        <v>3510</v>
      </c>
      <c r="E1857" s="9" t="s">
        <v>3853</v>
      </c>
      <c r="F1857" s="7" t="s">
        <v>141</v>
      </c>
      <c r="G1857" s="46">
        <v>1.84</v>
      </c>
      <c r="H1857" s="11">
        <v>5</v>
      </c>
      <c r="I1857" s="11">
        <v>5</v>
      </c>
      <c r="J1857" s="11">
        <f>VLOOKUP(B1857,'[1]Jan''24 (3)'!$G$4:$T$2414,14,0)</f>
        <v>9.2000000000000011</v>
      </c>
      <c r="K1857" s="11">
        <f t="shared" si="169"/>
        <v>4.2000000000000011</v>
      </c>
      <c r="L1857" s="11" t="b">
        <f t="shared" si="170"/>
        <v>0</v>
      </c>
      <c r="M1857" s="11" t="b">
        <f t="shared" si="171"/>
        <v>0</v>
      </c>
      <c r="N1857" s="8">
        <v>45316</v>
      </c>
      <c r="O1857" s="8" t="s">
        <v>3877</v>
      </c>
      <c r="P1857" s="7"/>
      <c r="Q1857" s="7" t="b">
        <f t="shared" si="172"/>
        <v>1</v>
      </c>
      <c r="R1857" s="7"/>
      <c r="S1857" s="11">
        <f t="shared" si="173"/>
        <v>0</v>
      </c>
      <c r="T1857" s="9"/>
    </row>
    <row r="1858" spans="1:20" hidden="1" x14ac:dyDescent="0.25">
      <c r="A1858" s="7">
        <v>1856</v>
      </c>
      <c r="B1858" s="7" t="str">
        <f t="shared" si="168"/>
        <v>83501-AFA1-9000</v>
      </c>
      <c r="C1858" s="9" t="s">
        <v>1704</v>
      </c>
      <c r="D1858" s="9" t="s">
        <v>3511</v>
      </c>
      <c r="E1858" s="9" t="s">
        <v>3853</v>
      </c>
      <c r="F1858" s="55" t="s">
        <v>141</v>
      </c>
      <c r="G1858" s="46">
        <v>1.84</v>
      </c>
      <c r="H1858" s="11">
        <v>2</v>
      </c>
      <c r="I1858" s="11">
        <v>2</v>
      </c>
      <c r="J1858" s="11">
        <f>VLOOKUP(B1858,'[1]Jan''24 (3)'!$G$4:$T$2414,14,0)</f>
        <v>3.68</v>
      </c>
      <c r="K1858" s="11">
        <f t="shared" si="169"/>
        <v>1.6800000000000002</v>
      </c>
      <c r="L1858" s="11" t="b">
        <f t="shared" si="170"/>
        <v>0</v>
      </c>
      <c r="M1858" s="11" t="b">
        <f t="shared" si="171"/>
        <v>0</v>
      </c>
      <c r="N1858" s="8">
        <v>45317</v>
      </c>
      <c r="O1858" s="8" t="s">
        <v>3877</v>
      </c>
      <c r="P1858" s="7"/>
      <c r="Q1858" s="7" t="b">
        <f t="shared" si="172"/>
        <v>1</v>
      </c>
      <c r="R1858" s="7"/>
      <c r="S1858" s="11">
        <f t="shared" si="173"/>
        <v>0</v>
      </c>
      <c r="T1858" s="9"/>
    </row>
    <row r="1859" spans="1:20" hidden="1" x14ac:dyDescent="0.25">
      <c r="A1859" s="7">
        <v>1857</v>
      </c>
      <c r="B1859" s="7" t="str">
        <f t="shared" si="168"/>
        <v>8370-AFA1-9000-W002/8370-AFA1-9000-CR001</v>
      </c>
      <c r="C1859" s="9" t="s">
        <v>1705</v>
      </c>
      <c r="D1859" s="9" t="s">
        <v>3512</v>
      </c>
      <c r="E1859" s="9" t="s">
        <v>3853</v>
      </c>
      <c r="F1859" s="7" t="s">
        <v>141</v>
      </c>
      <c r="G1859" s="46">
        <v>8.75</v>
      </c>
      <c r="H1859" s="11">
        <v>1</v>
      </c>
      <c r="I1859" s="11">
        <v>1</v>
      </c>
      <c r="J1859" s="11">
        <f>VLOOKUP(B1859,'[1]Jan''24 (3)'!$G$4:$T$2414,14,0)</f>
        <v>8.75</v>
      </c>
      <c r="K1859" s="11">
        <f t="shared" si="169"/>
        <v>7.75</v>
      </c>
      <c r="L1859" s="11" t="b">
        <f t="shared" si="170"/>
        <v>0</v>
      </c>
      <c r="M1859" s="11" t="b">
        <f t="shared" si="171"/>
        <v>0</v>
      </c>
      <c r="N1859" s="8">
        <v>45318</v>
      </c>
      <c r="O1859" s="8" t="s">
        <v>3877</v>
      </c>
      <c r="P1859" s="7"/>
      <c r="Q1859" s="7" t="b">
        <f t="shared" si="172"/>
        <v>1</v>
      </c>
      <c r="R1859" s="7"/>
      <c r="S1859" s="11">
        <f t="shared" si="173"/>
        <v>0</v>
      </c>
      <c r="T1859" s="9"/>
    </row>
    <row r="1860" spans="1:20" hidden="1" x14ac:dyDescent="0.25">
      <c r="A1860" s="7">
        <v>1858</v>
      </c>
      <c r="B1860" s="7" t="str">
        <f t="shared" ref="B1860:B1923" si="174">TRIM(C1860)</f>
        <v>86100-M154-000005</v>
      </c>
      <c r="C1860" s="9" t="s">
        <v>1706</v>
      </c>
      <c r="D1860" s="9" t="s">
        <v>3513</v>
      </c>
      <c r="E1860" s="9" t="s">
        <v>3855</v>
      </c>
      <c r="F1860" s="7" t="s">
        <v>141</v>
      </c>
      <c r="G1860" s="46">
        <v>177.07</v>
      </c>
      <c r="H1860" s="11">
        <v>1</v>
      </c>
      <c r="I1860" s="11">
        <v>1</v>
      </c>
      <c r="J1860" s="11">
        <f>VLOOKUP(B1860,'[1]Jan''24 (3)'!$G$4:$T$2414,14,0)</f>
        <v>177.07</v>
      </c>
      <c r="K1860" s="11">
        <f t="shared" ref="K1860:K1923" si="175">J1860-I1860</f>
        <v>176.07</v>
      </c>
      <c r="L1860" s="11" t="b">
        <f t="shared" ref="L1860:L1923" si="176">J1860=I1860</f>
        <v>0</v>
      </c>
      <c r="M1860" s="11" t="b">
        <f t="shared" ref="M1860:M1923" si="177">I1860=L1860</f>
        <v>0</v>
      </c>
      <c r="N1860" s="8">
        <v>45317</v>
      </c>
      <c r="O1860" s="8" t="s">
        <v>3873</v>
      </c>
      <c r="P1860" s="7"/>
      <c r="Q1860" s="7" t="b">
        <f t="shared" ref="Q1860:Q1923" si="178">H1860=I1860</f>
        <v>1</v>
      </c>
      <c r="R1860" s="7"/>
      <c r="S1860" s="11">
        <f t="shared" ref="S1860:S1923" si="179">H1860-I1860</f>
        <v>0</v>
      </c>
      <c r="T1860" s="9"/>
    </row>
    <row r="1861" spans="1:20" hidden="1" x14ac:dyDescent="0.25">
      <c r="A1861" s="7">
        <v>1859</v>
      </c>
      <c r="B1861" s="7" t="str">
        <f t="shared" si="174"/>
        <v>87100-M154-000005</v>
      </c>
      <c r="C1861" s="9" t="s">
        <v>1707</v>
      </c>
      <c r="D1861" s="9" t="s">
        <v>3514</v>
      </c>
      <c r="E1861" s="9" t="s">
        <v>3855</v>
      </c>
      <c r="F1861" s="7" t="s">
        <v>141</v>
      </c>
      <c r="G1861" s="46">
        <v>74.12</v>
      </c>
      <c r="H1861" s="11">
        <v>1</v>
      </c>
      <c r="I1861" s="11">
        <v>1</v>
      </c>
      <c r="J1861" s="11">
        <f>VLOOKUP(B1861,'[1]Jan''24 (3)'!$G$4:$T$2414,14,0)</f>
        <v>74.12</v>
      </c>
      <c r="K1861" s="11">
        <f t="shared" si="175"/>
        <v>73.12</v>
      </c>
      <c r="L1861" s="11" t="b">
        <f t="shared" si="176"/>
        <v>0</v>
      </c>
      <c r="M1861" s="11" t="b">
        <f t="shared" si="177"/>
        <v>0</v>
      </c>
      <c r="N1861" s="8">
        <v>45317</v>
      </c>
      <c r="O1861" s="8" t="s">
        <v>3873</v>
      </c>
      <c r="P1861" s="7"/>
      <c r="Q1861" s="7" t="b">
        <f t="shared" si="178"/>
        <v>1</v>
      </c>
      <c r="R1861" s="7"/>
      <c r="S1861" s="11">
        <f t="shared" si="179"/>
        <v>0</v>
      </c>
      <c r="T1861" s="9"/>
    </row>
    <row r="1862" spans="1:20" hidden="1" x14ac:dyDescent="0.25">
      <c r="A1862" s="7">
        <v>1860</v>
      </c>
      <c r="B1862" s="7" t="str">
        <f t="shared" si="174"/>
        <v>72301-M154-010001</v>
      </c>
      <c r="C1862" s="9" t="s">
        <v>1708</v>
      </c>
      <c r="D1862" s="9" t="s">
        <v>3416</v>
      </c>
      <c r="E1862" s="9" t="s">
        <v>3855</v>
      </c>
      <c r="F1862" s="7" t="s">
        <v>141</v>
      </c>
      <c r="G1862" s="46">
        <v>10.14</v>
      </c>
      <c r="H1862" s="11">
        <v>5</v>
      </c>
      <c r="I1862" s="11">
        <v>5</v>
      </c>
      <c r="J1862" s="11">
        <f>VLOOKUP(B1862,'[1]Jan''24 (3)'!$G$4:$T$2414,14,0)</f>
        <v>50.7</v>
      </c>
      <c r="K1862" s="11">
        <f t="shared" si="175"/>
        <v>45.7</v>
      </c>
      <c r="L1862" s="11" t="b">
        <f t="shared" si="176"/>
        <v>0</v>
      </c>
      <c r="M1862" s="11" t="b">
        <f t="shared" si="177"/>
        <v>0</v>
      </c>
      <c r="N1862" s="8">
        <v>45317</v>
      </c>
      <c r="O1862" s="8" t="s">
        <v>3873</v>
      </c>
      <c r="P1862" s="7"/>
      <c r="Q1862" s="7" t="b">
        <f t="shared" si="178"/>
        <v>1</v>
      </c>
      <c r="R1862" s="7"/>
      <c r="S1862" s="11">
        <f t="shared" si="179"/>
        <v>0</v>
      </c>
      <c r="T1862" s="9"/>
    </row>
    <row r="1863" spans="1:20" hidden="1" x14ac:dyDescent="0.25">
      <c r="A1863" s="7">
        <v>1861</v>
      </c>
      <c r="B1863" s="7" t="str">
        <f t="shared" si="174"/>
        <v>72201-M154-010001</v>
      </c>
      <c r="C1863" s="9" t="s">
        <v>1709</v>
      </c>
      <c r="D1863" s="9" t="s">
        <v>3515</v>
      </c>
      <c r="E1863" s="9" t="s">
        <v>3855</v>
      </c>
      <c r="F1863" s="7" t="s">
        <v>141</v>
      </c>
      <c r="G1863" s="46">
        <v>11.92</v>
      </c>
      <c r="H1863" s="11">
        <v>5</v>
      </c>
      <c r="I1863" s="11">
        <v>5</v>
      </c>
      <c r="J1863" s="11">
        <f>VLOOKUP(B1863,'[1]Jan''24 (3)'!$G$4:$T$2414,14,0)</f>
        <v>59.6</v>
      </c>
      <c r="K1863" s="11">
        <f t="shared" si="175"/>
        <v>54.6</v>
      </c>
      <c r="L1863" s="11" t="b">
        <f t="shared" si="176"/>
        <v>0</v>
      </c>
      <c r="M1863" s="11" t="b">
        <f t="shared" si="177"/>
        <v>0</v>
      </c>
      <c r="N1863" s="8">
        <v>45317</v>
      </c>
      <c r="O1863" s="8" t="s">
        <v>3873</v>
      </c>
      <c r="P1863" s="7"/>
      <c r="Q1863" s="7" t="b">
        <f t="shared" si="178"/>
        <v>1</v>
      </c>
      <c r="R1863" s="7"/>
      <c r="S1863" s="11">
        <f t="shared" si="179"/>
        <v>0</v>
      </c>
      <c r="T1863" s="9"/>
    </row>
    <row r="1864" spans="1:20" hidden="1" x14ac:dyDescent="0.25">
      <c r="A1864" s="7">
        <v>1862</v>
      </c>
      <c r="B1864" s="7" t="str">
        <f t="shared" si="174"/>
        <v>72020-M154-000002</v>
      </c>
      <c r="C1864" s="9" t="s">
        <v>1710</v>
      </c>
      <c r="D1864" s="9" t="s">
        <v>3516</v>
      </c>
      <c r="E1864" s="9" t="s">
        <v>3855</v>
      </c>
      <c r="F1864" s="7" t="s">
        <v>141</v>
      </c>
      <c r="G1864" s="46">
        <v>1.77</v>
      </c>
      <c r="H1864" s="11">
        <v>2</v>
      </c>
      <c r="I1864" s="11">
        <v>2</v>
      </c>
      <c r="J1864" s="11">
        <f>VLOOKUP(B1864,'[1]Jan''24 (3)'!$G$4:$T$2414,14,0)</f>
        <v>3.54</v>
      </c>
      <c r="K1864" s="11">
        <f t="shared" si="175"/>
        <v>1.54</v>
      </c>
      <c r="L1864" s="11" t="b">
        <f t="shared" si="176"/>
        <v>0</v>
      </c>
      <c r="M1864" s="11" t="b">
        <f t="shared" si="177"/>
        <v>0</v>
      </c>
      <c r="N1864" s="8">
        <v>45317</v>
      </c>
      <c r="O1864" s="8" t="s">
        <v>3873</v>
      </c>
      <c r="P1864" s="7"/>
      <c r="Q1864" s="7" t="b">
        <f t="shared" si="178"/>
        <v>1</v>
      </c>
      <c r="R1864" s="7"/>
      <c r="S1864" s="11">
        <f t="shared" si="179"/>
        <v>0</v>
      </c>
      <c r="T1864" s="9"/>
    </row>
    <row r="1865" spans="1:20" hidden="1" x14ac:dyDescent="0.25">
      <c r="A1865" s="7">
        <v>1863</v>
      </c>
      <c r="B1865" s="7" t="str">
        <f t="shared" si="174"/>
        <v>72010-M154-000002</v>
      </c>
      <c r="C1865" s="9" t="s">
        <v>1711</v>
      </c>
      <c r="D1865" s="9" t="s">
        <v>3517</v>
      </c>
      <c r="E1865" s="9" t="s">
        <v>3855</v>
      </c>
      <c r="F1865" s="7" t="s">
        <v>141</v>
      </c>
      <c r="G1865" s="46">
        <v>1.1000000000000001</v>
      </c>
      <c r="H1865" s="11">
        <v>2</v>
      </c>
      <c r="I1865" s="11">
        <v>2</v>
      </c>
      <c r="J1865" s="11">
        <f>VLOOKUP(B1865,'[1]Jan''24 (3)'!$G$4:$T$2414,14,0)</f>
        <v>2.2000000000000002</v>
      </c>
      <c r="K1865" s="11">
        <f t="shared" si="175"/>
        <v>0.20000000000000018</v>
      </c>
      <c r="L1865" s="11" t="b">
        <f t="shared" si="176"/>
        <v>0</v>
      </c>
      <c r="M1865" s="11" t="b">
        <f t="shared" si="177"/>
        <v>0</v>
      </c>
      <c r="N1865" s="8">
        <v>45317</v>
      </c>
      <c r="O1865" s="8" t="s">
        <v>3873</v>
      </c>
      <c r="P1865" s="7"/>
      <c r="Q1865" s="7" t="b">
        <f t="shared" si="178"/>
        <v>1</v>
      </c>
      <c r="R1865" s="7"/>
      <c r="S1865" s="11">
        <f t="shared" si="179"/>
        <v>0</v>
      </c>
      <c r="T1865" s="9"/>
    </row>
    <row r="1866" spans="1:20" hidden="1" x14ac:dyDescent="0.25">
      <c r="A1866" s="7">
        <v>1864</v>
      </c>
      <c r="B1866" s="7" t="str">
        <f t="shared" si="174"/>
        <v>69120-M154-010001</v>
      </c>
      <c r="C1866" s="9" t="s">
        <v>1712</v>
      </c>
      <c r="D1866" s="9" t="s">
        <v>3518</v>
      </c>
      <c r="E1866" s="9" t="s">
        <v>3855</v>
      </c>
      <c r="F1866" s="7" t="s">
        <v>141</v>
      </c>
      <c r="G1866" s="46">
        <v>17.54</v>
      </c>
      <c r="H1866" s="11">
        <v>1</v>
      </c>
      <c r="I1866" s="11">
        <v>1</v>
      </c>
      <c r="J1866" s="11">
        <f>VLOOKUP(B1866,'[1]Jan''24 (3)'!$G$4:$T$2414,14,0)</f>
        <v>17.54</v>
      </c>
      <c r="K1866" s="11">
        <f t="shared" si="175"/>
        <v>16.54</v>
      </c>
      <c r="L1866" s="11" t="b">
        <f t="shared" si="176"/>
        <v>0</v>
      </c>
      <c r="M1866" s="11" t="b">
        <f t="shared" si="177"/>
        <v>0</v>
      </c>
      <c r="N1866" s="8">
        <v>45321</v>
      </c>
      <c r="O1866" s="8" t="s">
        <v>3877</v>
      </c>
      <c r="P1866" s="7"/>
      <c r="Q1866" s="7" t="b">
        <f t="shared" si="178"/>
        <v>1</v>
      </c>
      <c r="R1866" s="7"/>
      <c r="S1866" s="11">
        <f t="shared" si="179"/>
        <v>0</v>
      </c>
      <c r="T1866" s="9"/>
    </row>
    <row r="1867" spans="1:20" hidden="1" x14ac:dyDescent="0.25">
      <c r="A1867" s="7">
        <v>1865</v>
      </c>
      <c r="B1867" s="7" t="str">
        <f t="shared" si="174"/>
        <v>69126-M154-020001</v>
      </c>
      <c r="C1867" s="9" t="s">
        <v>1713</v>
      </c>
      <c r="D1867" s="9" t="s">
        <v>3519</v>
      </c>
      <c r="E1867" s="9" t="s">
        <v>3855</v>
      </c>
      <c r="F1867" s="7" t="s">
        <v>141</v>
      </c>
      <c r="G1867" s="46">
        <v>5.28</v>
      </c>
      <c r="H1867" s="11">
        <v>5</v>
      </c>
      <c r="I1867" s="11">
        <v>5</v>
      </c>
      <c r="J1867" s="11">
        <f>VLOOKUP(B1867,'[1]Jan''24 (3)'!$G$4:$T$2414,14,0)</f>
        <v>26.400000000000002</v>
      </c>
      <c r="K1867" s="11">
        <f t="shared" si="175"/>
        <v>21.400000000000002</v>
      </c>
      <c r="L1867" s="11" t="b">
        <f t="shared" si="176"/>
        <v>0</v>
      </c>
      <c r="M1867" s="11" t="b">
        <f t="shared" si="177"/>
        <v>0</v>
      </c>
      <c r="N1867" s="8">
        <v>45317</v>
      </c>
      <c r="O1867" s="8" t="s">
        <v>3873</v>
      </c>
      <c r="P1867" s="7"/>
      <c r="Q1867" s="7" t="b">
        <f t="shared" si="178"/>
        <v>1</v>
      </c>
      <c r="R1867" s="7"/>
      <c r="S1867" s="11">
        <f t="shared" si="179"/>
        <v>0</v>
      </c>
      <c r="T1867" s="9"/>
    </row>
    <row r="1868" spans="1:20" hidden="1" x14ac:dyDescent="0.25">
      <c r="A1868" s="7">
        <v>1866</v>
      </c>
      <c r="B1868" s="7" t="str">
        <f t="shared" si="174"/>
        <v>69110-M154-010001</v>
      </c>
      <c r="C1868" s="9" t="s">
        <v>1714</v>
      </c>
      <c r="D1868" s="9" t="s">
        <v>3520</v>
      </c>
      <c r="E1868" s="9" t="s">
        <v>3855</v>
      </c>
      <c r="F1868" s="55" t="s">
        <v>242</v>
      </c>
      <c r="G1868" s="46">
        <v>18.75</v>
      </c>
      <c r="H1868" s="11">
        <v>1</v>
      </c>
      <c r="I1868" s="11">
        <v>1</v>
      </c>
      <c r="J1868" s="11">
        <f>VLOOKUP(B1868,'[1]Jan''24 (3)'!$G$4:$T$2414,14,0)</f>
        <v>18.75</v>
      </c>
      <c r="K1868" s="11">
        <f t="shared" si="175"/>
        <v>17.75</v>
      </c>
      <c r="L1868" s="11" t="b">
        <f t="shared" si="176"/>
        <v>0</v>
      </c>
      <c r="M1868" s="11" t="b">
        <f t="shared" si="177"/>
        <v>0</v>
      </c>
      <c r="N1868" s="8">
        <v>45318</v>
      </c>
      <c r="O1868" s="8" t="s">
        <v>3873</v>
      </c>
      <c r="P1868" s="7"/>
      <c r="Q1868" s="7" t="b">
        <f t="shared" si="178"/>
        <v>1</v>
      </c>
      <c r="R1868" s="7"/>
      <c r="S1868" s="11">
        <f t="shared" si="179"/>
        <v>0</v>
      </c>
      <c r="T1868" s="9"/>
    </row>
    <row r="1869" spans="1:20" hidden="1" x14ac:dyDescent="0.25">
      <c r="A1869" s="7">
        <v>1867</v>
      </c>
      <c r="B1869" s="7" t="str">
        <f t="shared" si="174"/>
        <v>63005-M154-000002</v>
      </c>
      <c r="C1869" s="9" t="s">
        <v>1715</v>
      </c>
      <c r="D1869" s="9" t="s">
        <v>3521</v>
      </c>
      <c r="E1869" s="9" t="s">
        <v>3855</v>
      </c>
      <c r="F1869" s="7" t="s">
        <v>141</v>
      </c>
      <c r="G1869" s="46">
        <v>8.98</v>
      </c>
      <c r="H1869" s="11">
        <v>2</v>
      </c>
      <c r="I1869" s="11">
        <v>2</v>
      </c>
      <c r="J1869" s="11">
        <f>VLOOKUP(B1869,'[1]Jan''24 (3)'!$G$4:$T$2414,14,0)</f>
        <v>17.96</v>
      </c>
      <c r="K1869" s="11">
        <f t="shared" si="175"/>
        <v>15.96</v>
      </c>
      <c r="L1869" s="11" t="b">
        <f t="shared" si="176"/>
        <v>0</v>
      </c>
      <c r="M1869" s="11" t="b">
        <f t="shared" si="177"/>
        <v>0</v>
      </c>
      <c r="N1869" s="8">
        <v>45317</v>
      </c>
      <c r="O1869" s="8" t="s">
        <v>3873</v>
      </c>
      <c r="P1869" s="7"/>
      <c r="Q1869" s="7" t="b">
        <f t="shared" si="178"/>
        <v>1</v>
      </c>
      <c r="R1869" s="7"/>
      <c r="S1869" s="11">
        <f t="shared" si="179"/>
        <v>0</v>
      </c>
      <c r="T1869" s="9"/>
    </row>
    <row r="1870" spans="1:20" hidden="1" x14ac:dyDescent="0.25">
      <c r="A1870" s="7">
        <v>1868</v>
      </c>
      <c r="B1870" s="7" t="str">
        <f t="shared" si="174"/>
        <v>63004-M154-000001</v>
      </c>
      <c r="C1870" s="9" t="s">
        <v>1716</v>
      </c>
      <c r="D1870" s="9" t="s">
        <v>3522</v>
      </c>
      <c r="E1870" s="9" t="s">
        <v>3855</v>
      </c>
      <c r="F1870" s="7" t="s">
        <v>141</v>
      </c>
      <c r="G1870" s="46">
        <v>7.43</v>
      </c>
      <c r="H1870" s="11">
        <v>2</v>
      </c>
      <c r="I1870" s="11">
        <v>2</v>
      </c>
      <c r="J1870" s="11">
        <f>VLOOKUP(B1870,'[1]Jan''24 (3)'!$G$4:$T$2414,14,0)</f>
        <v>14.86</v>
      </c>
      <c r="K1870" s="11">
        <f t="shared" si="175"/>
        <v>12.86</v>
      </c>
      <c r="L1870" s="11" t="b">
        <f t="shared" si="176"/>
        <v>0</v>
      </c>
      <c r="M1870" s="11" t="b">
        <f t="shared" si="177"/>
        <v>0</v>
      </c>
      <c r="N1870" s="8">
        <v>45317</v>
      </c>
      <c r="O1870" s="8" t="s">
        <v>3873</v>
      </c>
      <c r="P1870" s="7"/>
      <c r="Q1870" s="7" t="b">
        <f t="shared" si="178"/>
        <v>1</v>
      </c>
      <c r="R1870" s="7"/>
      <c r="S1870" s="11">
        <f t="shared" si="179"/>
        <v>0</v>
      </c>
      <c r="T1870" s="9"/>
    </row>
    <row r="1871" spans="1:20" hidden="1" x14ac:dyDescent="0.25">
      <c r="A1871" s="7">
        <v>1869</v>
      </c>
      <c r="B1871" s="7" t="str">
        <f t="shared" si="174"/>
        <v>63006-M154-000001</v>
      </c>
      <c r="C1871" s="9" t="s">
        <v>1717</v>
      </c>
      <c r="D1871" s="9" t="s">
        <v>3523</v>
      </c>
      <c r="E1871" s="9" t="s">
        <v>3855</v>
      </c>
      <c r="F1871" s="7" t="s">
        <v>141</v>
      </c>
      <c r="G1871" s="46">
        <v>1.41</v>
      </c>
      <c r="H1871" s="11">
        <v>2</v>
      </c>
      <c r="I1871" s="11">
        <v>2</v>
      </c>
      <c r="J1871" s="11">
        <f>VLOOKUP(B1871,'[1]Jan''24 (3)'!$G$4:$T$2414,14,0)</f>
        <v>2.82</v>
      </c>
      <c r="K1871" s="11">
        <f t="shared" si="175"/>
        <v>0.81999999999999984</v>
      </c>
      <c r="L1871" s="11" t="b">
        <f t="shared" si="176"/>
        <v>0</v>
      </c>
      <c r="M1871" s="11" t="b">
        <f t="shared" si="177"/>
        <v>0</v>
      </c>
      <c r="N1871" s="8">
        <v>45317</v>
      </c>
      <c r="O1871" s="8" t="s">
        <v>3873</v>
      </c>
      <c r="P1871" s="7"/>
      <c r="Q1871" s="7" t="b">
        <f t="shared" si="178"/>
        <v>1</v>
      </c>
      <c r="R1871" s="7"/>
      <c r="S1871" s="11">
        <f t="shared" si="179"/>
        <v>0</v>
      </c>
      <c r="T1871" s="9"/>
    </row>
    <row r="1872" spans="1:20" hidden="1" x14ac:dyDescent="0.25">
      <c r="A1872" s="7">
        <v>1870</v>
      </c>
      <c r="B1872" s="7" t="str">
        <f t="shared" si="174"/>
        <v>63007-M154-000001</v>
      </c>
      <c r="C1872" s="9" t="s">
        <v>1718</v>
      </c>
      <c r="D1872" s="9" t="s">
        <v>3524</v>
      </c>
      <c r="E1872" s="9" t="s">
        <v>3855</v>
      </c>
      <c r="F1872" s="7" t="s">
        <v>141</v>
      </c>
      <c r="G1872" s="46">
        <v>4.79</v>
      </c>
      <c r="H1872" s="11">
        <v>2</v>
      </c>
      <c r="I1872" s="11">
        <v>2</v>
      </c>
      <c r="J1872" s="11">
        <f>VLOOKUP(B1872,'[1]Jan''24 (3)'!$G$4:$T$2414,14,0)</f>
        <v>9.58</v>
      </c>
      <c r="K1872" s="11">
        <f t="shared" si="175"/>
        <v>7.58</v>
      </c>
      <c r="L1872" s="11" t="b">
        <f t="shared" si="176"/>
        <v>0</v>
      </c>
      <c r="M1872" s="11" t="b">
        <f t="shared" si="177"/>
        <v>0</v>
      </c>
      <c r="N1872" s="8">
        <v>45317</v>
      </c>
      <c r="O1872" s="8" t="s">
        <v>3873</v>
      </c>
      <c r="P1872" s="7"/>
      <c r="Q1872" s="7" t="b">
        <f t="shared" si="178"/>
        <v>1</v>
      </c>
      <c r="R1872" s="7"/>
      <c r="S1872" s="11">
        <f t="shared" si="179"/>
        <v>0</v>
      </c>
      <c r="T1872" s="9"/>
    </row>
    <row r="1873" spans="1:20" hidden="1" x14ac:dyDescent="0.25">
      <c r="A1873" s="7">
        <v>1871</v>
      </c>
      <c r="B1873" s="7" t="str">
        <f t="shared" si="174"/>
        <v>63003-M154-000001</v>
      </c>
      <c r="C1873" s="9" t="s">
        <v>1719</v>
      </c>
      <c r="D1873" s="9" t="s">
        <v>3525</v>
      </c>
      <c r="E1873" s="9" t="s">
        <v>3855</v>
      </c>
      <c r="F1873" s="7" t="s">
        <v>141</v>
      </c>
      <c r="G1873" s="46">
        <v>1.21</v>
      </c>
      <c r="H1873" s="11">
        <v>2</v>
      </c>
      <c r="I1873" s="11">
        <v>2</v>
      </c>
      <c r="J1873" s="11">
        <f>VLOOKUP(B1873,'[1]Jan''24 (3)'!$G$4:$T$2414,14,0)</f>
        <v>2.42</v>
      </c>
      <c r="K1873" s="11">
        <f t="shared" si="175"/>
        <v>0.41999999999999993</v>
      </c>
      <c r="L1873" s="11" t="b">
        <f t="shared" si="176"/>
        <v>0</v>
      </c>
      <c r="M1873" s="11" t="b">
        <f t="shared" si="177"/>
        <v>0</v>
      </c>
      <c r="N1873" s="8">
        <v>45317</v>
      </c>
      <c r="O1873" s="8" t="s">
        <v>3873</v>
      </c>
      <c r="P1873" s="7"/>
      <c r="Q1873" s="7" t="b">
        <f t="shared" si="178"/>
        <v>1</v>
      </c>
      <c r="R1873" s="7"/>
      <c r="S1873" s="11">
        <f t="shared" si="179"/>
        <v>0</v>
      </c>
      <c r="T1873" s="9"/>
    </row>
    <row r="1874" spans="1:20" hidden="1" x14ac:dyDescent="0.25">
      <c r="A1874" s="7">
        <v>1872</v>
      </c>
      <c r="B1874" s="7" t="str">
        <f t="shared" si="174"/>
        <v>63003-M154-010001</v>
      </c>
      <c r="C1874" s="9" t="s">
        <v>1720</v>
      </c>
      <c r="D1874" s="9" t="s">
        <v>3526</v>
      </c>
      <c r="E1874" s="9" t="s">
        <v>3855</v>
      </c>
      <c r="F1874" s="7" t="s">
        <v>141</v>
      </c>
      <c r="G1874" s="46">
        <v>1.21</v>
      </c>
      <c r="H1874" s="11">
        <v>2</v>
      </c>
      <c r="I1874" s="11">
        <v>2</v>
      </c>
      <c r="J1874" s="11">
        <f>VLOOKUP(B1874,'[1]Jan''24 (3)'!$G$4:$T$2414,14,0)</f>
        <v>2.42</v>
      </c>
      <c r="K1874" s="11">
        <f t="shared" si="175"/>
        <v>0.41999999999999993</v>
      </c>
      <c r="L1874" s="11" t="b">
        <f t="shared" si="176"/>
        <v>0</v>
      </c>
      <c r="M1874" s="11" t="b">
        <f t="shared" si="177"/>
        <v>0</v>
      </c>
      <c r="N1874" s="8">
        <v>45317</v>
      </c>
      <c r="O1874" s="8" t="s">
        <v>3873</v>
      </c>
      <c r="P1874" s="7"/>
      <c r="Q1874" s="7" t="b">
        <f t="shared" si="178"/>
        <v>1</v>
      </c>
      <c r="R1874" s="7"/>
      <c r="S1874" s="11">
        <f t="shared" si="179"/>
        <v>0</v>
      </c>
      <c r="T1874" s="9"/>
    </row>
    <row r="1875" spans="1:20" hidden="1" x14ac:dyDescent="0.25">
      <c r="A1875" s="7">
        <v>1873</v>
      </c>
      <c r="B1875" s="7" t="str">
        <f t="shared" si="174"/>
        <v>63001-M154-000002</v>
      </c>
      <c r="C1875" s="9" t="s">
        <v>1721</v>
      </c>
      <c r="D1875" s="9" t="s">
        <v>3527</v>
      </c>
      <c r="E1875" s="9" t="s">
        <v>3855</v>
      </c>
      <c r="F1875" s="7" t="s">
        <v>242</v>
      </c>
      <c r="G1875" s="46">
        <v>73.08</v>
      </c>
      <c r="H1875" s="11">
        <v>1</v>
      </c>
      <c r="I1875" s="53">
        <v>2</v>
      </c>
      <c r="J1875" s="11">
        <f>VLOOKUP(B1875,'[1]Jan''24 (3)'!$G$4:$T$2414,14,0)</f>
        <v>146.16</v>
      </c>
      <c r="K1875" s="11">
        <f t="shared" si="175"/>
        <v>144.16</v>
      </c>
      <c r="L1875" s="11" t="b">
        <f t="shared" si="176"/>
        <v>0</v>
      </c>
      <c r="M1875" s="11" t="b">
        <f t="shared" si="177"/>
        <v>0</v>
      </c>
      <c r="N1875" s="8">
        <v>45317</v>
      </c>
      <c r="O1875" s="8" t="s">
        <v>3873</v>
      </c>
      <c r="P1875" s="7"/>
      <c r="Q1875" s="7" t="b">
        <f t="shared" si="178"/>
        <v>0</v>
      </c>
      <c r="R1875" s="7"/>
      <c r="S1875" s="11">
        <f t="shared" si="179"/>
        <v>-1</v>
      </c>
      <c r="T1875" s="9"/>
    </row>
    <row r="1876" spans="1:20" hidden="1" x14ac:dyDescent="0.25">
      <c r="A1876" s="7">
        <v>1874</v>
      </c>
      <c r="B1876" s="7" t="str">
        <f t="shared" si="174"/>
        <v>63002-M154-000001</v>
      </c>
      <c r="C1876" s="9" t="s">
        <v>1722</v>
      </c>
      <c r="D1876" s="9" t="s">
        <v>3528</v>
      </c>
      <c r="E1876" s="9" t="s">
        <v>3855</v>
      </c>
      <c r="F1876" s="7" t="s">
        <v>141</v>
      </c>
      <c r="G1876" s="46">
        <v>1.41</v>
      </c>
      <c r="H1876" s="11">
        <v>2</v>
      </c>
      <c r="I1876" s="11">
        <v>2</v>
      </c>
      <c r="J1876" s="11">
        <f>VLOOKUP(B1876,'[1]Jan''24 (3)'!$G$4:$T$2414,14,0)</f>
        <v>2.82</v>
      </c>
      <c r="K1876" s="11">
        <f t="shared" si="175"/>
        <v>0.81999999999999984</v>
      </c>
      <c r="L1876" s="11" t="b">
        <f t="shared" si="176"/>
        <v>0</v>
      </c>
      <c r="M1876" s="11" t="b">
        <f t="shared" si="177"/>
        <v>0</v>
      </c>
      <c r="N1876" s="8">
        <v>45317</v>
      </c>
      <c r="O1876" s="8" t="s">
        <v>3873</v>
      </c>
      <c r="P1876" s="7"/>
      <c r="Q1876" s="7" t="b">
        <f t="shared" si="178"/>
        <v>1</v>
      </c>
      <c r="R1876" s="7"/>
      <c r="S1876" s="11">
        <f t="shared" si="179"/>
        <v>0</v>
      </c>
      <c r="T1876" s="9"/>
    </row>
    <row r="1877" spans="1:20" hidden="1" x14ac:dyDescent="0.25">
      <c r="A1877" s="7">
        <v>1875</v>
      </c>
      <c r="B1877" s="7" t="str">
        <f t="shared" si="174"/>
        <v>63002-M154-010001</v>
      </c>
      <c r="C1877" s="9" t="s">
        <v>1723</v>
      </c>
      <c r="D1877" s="9" t="s">
        <v>3529</v>
      </c>
      <c r="E1877" s="9" t="s">
        <v>3855</v>
      </c>
      <c r="F1877" s="7" t="s">
        <v>141</v>
      </c>
      <c r="G1877" s="46">
        <v>1.41</v>
      </c>
      <c r="H1877" s="11">
        <v>2</v>
      </c>
      <c r="I1877" s="11">
        <v>2</v>
      </c>
      <c r="J1877" s="11">
        <f>VLOOKUP(B1877,'[1]Jan''24 (3)'!$G$4:$T$2414,14,0)</f>
        <v>2.82</v>
      </c>
      <c r="K1877" s="11">
        <f t="shared" si="175"/>
        <v>0.81999999999999984</v>
      </c>
      <c r="L1877" s="11" t="b">
        <f t="shared" si="176"/>
        <v>0</v>
      </c>
      <c r="M1877" s="11" t="b">
        <f t="shared" si="177"/>
        <v>0</v>
      </c>
      <c r="N1877" s="8">
        <v>45317</v>
      </c>
      <c r="O1877" s="8" t="s">
        <v>3873</v>
      </c>
      <c r="P1877" s="7"/>
      <c r="Q1877" s="7" t="b">
        <f t="shared" si="178"/>
        <v>1</v>
      </c>
      <c r="R1877" s="7"/>
      <c r="S1877" s="11">
        <f t="shared" si="179"/>
        <v>0</v>
      </c>
      <c r="T1877" s="9"/>
    </row>
    <row r="1878" spans="1:20" hidden="1" x14ac:dyDescent="0.25">
      <c r="A1878" s="7">
        <v>1876</v>
      </c>
      <c r="B1878" s="7" t="str">
        <f t="shared" si="174"/>
        <v>62001-M154-000001</v>
      </c>
      <c r="C1878" s="9" t="s">
        <v>1724</v>
      </c>
      <c r="D1878" s="9" t="s">
        <v>3530</v>
      </c>
      <c r="E1878" s="9" t="s">
        <v>3855</v>
      </c>
      <c r="F1878" s="7" t="s">
        <v>141</v>
      </c>
      <c r="G1878" s="46">
        <v>8.74</v>
      </c>
      <c r="H1878" s="11">
        <v>2</v>
      </c>
      <c r="I1878" s="11">
        <v>2</v>
      </c>
      <c r="J1878" s="11">
        <f>VLOOKUP(B1878,'[1]Jan''24 (3)'!$G$4:$T$2414,14,0)</f>
        <v>17.48</v>
      </c>
      <c r="K1878" s="11">
        <f t="shared" si="175"/>
        <v>15.48</v>
      </c>
      <c r="L1878" s="11" t="b">
        <f t="shared" si="176"/>
        <v>0</v>
      </c>
      <c r="M1878" s="11" t="b">
        <f t="shared" si="177"/>
        <v>0</v>
      </c>
      <c r="N1878" s="8">
        <v>45317</v>
      </c>
      <c r="O1878" s="8" t="s">
        <v>3873</v>
      </c>
      <c r="P1878" s="7"/>
      <c r="Q1878" s="7" t="b">
        <f t="shared" si="178"/>
        <v>1</v>
      </c>
      <c r="R1878" s="7"/>
      <c r="S1878" s="11">
        <f t="shared" si="179"/>
        <v>0</v>
      </c>
      <c r="T1878" s="9"/>
    </row>
    <row r="1879" spans="1:20" hidden="1" x14ac:dyDescent="0.25">
      <c r="A1879" s="7">
        <v>1877</v>
      </c>
      <c r="B1879" s="7" t="str">
        <f t="shared" si="174"/>
        <v>62006-M154-000002</v>
      </c>
      <c r="C1879" s="9" t="s">
        <v>1725</v>
      </c>
      <c r="D1879" s="9" t="s">
        <v>3531</v>
      </c>
      <c r="E1879" s="9" t="s">
        <v>3855</v>
      </c>
      <c r="F1879" s="7" t="s">
        <v>141</v>
      </c>
      <c r="G1879" s="46">
        <v>34.049999999999997</v>
      </c>
      <c r="H1879" s="11">
        <v>2</v>
      </c>
      <c r="I1879" s="11">
        <v>2</v>
      </c>
      <c r="J1879" s="11">
        <f>VLOOKUP(B1879,'[1]Jan''24 (3)'!$G$4:$T$2414,14,0)</f>
        <v>68.099999999999994</v>
      </c>
      <c r="K1879" s="11">
        <f t="shared" si="175"/>
        <v>66.099999999999994</v>
      </c>
      <c r="L1879" s="11" t="b">
        <f t="shared" si="176"/>
        <v>0</v>
      </c>
      <c r="M1879" s="11" t="b">
        <f t="shared" si="177"/>
        <v>0</v>
      </c>
      <c r="N1879" s="8">
        <v>45317</v>
      </c>
      <c r="O1879" s="8" t="s">
        <v>3873</v>
      </c>
      <c r="P1879" s="7"/>
      <c r="Q1879" s="7" t="b">
        <f t="shared" si="178"/>
        <v>1</v>
      </c>
      <c r="R1879" s="7"/>
      <c r="S1879" s="11">
        <f t="shared" si="179"/>
        <v>0</v>
      </c>
      <c r="T1879" s="9"/>
    </row>
    <row r="1880" spans="1:20" hidden="1" x14ac:dyDescent="0.25">
      <c r="A1880" s="7">
        <v>1878</v>
      </c>
      <c r="B1880" s="7" t="str">
        <f t="shared" si="174"/>
        <v>63025-M154-000001</v>
      </c>
      <c r="C1880" s="9" t="s">
        <v>1726</v>
      </c>
      <c r="D1880" s="9" t="s">
        <v>3532</v>
      </c>
      <c r="E1880" s="9" t="s">
        <v>3855</v>
      </c>
      <c r="F1880" s="7" t="s">
        <v>141</v>
      </c>
      <c r="G1880" s="46">
        <v>2.95</v>
      </c>
      <c r="H1880" s="11">
        <v>2</v>
      </c>
      <c r="I1880" s="11">
        <v>2</v>
      </c>
      <c r="J1880" s="11">
        <f>VLOOKUP(B1880,'[1]Jan''24 (3)'!$G$4:$T$2414,14,0)</f>
        <v>5.9</v>
      </c>
      <c r="K1880" s="11">
        <f t="shared" si="175"/>
        <v>3.9000000000000004</v>
      </c>
      <c r="L1880" s="11" t="b">
        <f t="shared" si="176"/>
        <v>0</v>
      </c>
      <c r="M1880" s="11" t="b">
        <f t="shared" si="177"/>
        <v>0</v>
      </c>
      <c r="N1880" s="8">
        <v>45317</v>
      </c>
      <c r="O1880" s="8" t="s">
        <v>3873</v>
      </c>
      <c r="P1880" s="7"/>
      <c r="Q1880" s="7" t="b">
        <f t="shared" si="178"/>
        <v>1</v>
      </c>
      <c r="R1880" s="7"/>
      <c r="S1880" s="11">
        <f t="shared" si="179"/>
        <v>0</v>
      </c>
      <c r="T1880" s="9"/>
    </row>
    <row r="1881" spans="1:20" hidden="1" x14ac:dyDescent="0.25">
      <c r="A1881" s="7">
        <v>1879</v>
      </c>
      <c r="B1881" s="7" t="str">
        <f t="shared" si="174"/>
        <v>62005-M154-000001</v>
      </c>
      <c r="C1881" s="9" t="s">
        <v>1727</v>
      </c>
      <c r="D1881" s="9" t="s">
        <v>3533</v>
      </c>
      <c r="E1881" s="9" t="s">
        <v>3855</v>
      </c>
      <c r="F1881" s="7" t="s">
        <v>141</v>
      </c>
      <c r="G1881" s="46">
        <v>15.53</v>
      </c>
      <c r="H1881" s="11">
        <v>1</v>
      </c>
      <c r="I1881" s="11">
        <v>1</v>
      </c>
      <c r="J1881" s="11">
        <f>VLOOKUP(B1881,'[1]Jan''24 (3)'!$G$4:$T$2414,14,0)</f>
        <v>15.53</v>
      </c>
      <c r="K1881" s="11">
        <f t="shared" si="175"/>
        <v>14.53</v>
      </c>
      <c r="L1881" s="11" t="b">
        <f t="shared" si="176"/>
        <v>0</v>
      </c>
      <c r="M1881" s="11" t="b">
        <f t="shared" si="177"/>
        <v>0</v>
      </c>
      <c r="N1881" s="8">
        <v>45317</v>
      </c>
      <c r="O1881" s="8" t="s">
        <v>3873</v>
      </c>
      <c r="P1881" s="7"/>
      <c r="Q1881" s="7" t="b">
        <f t="shared" si="178"/>
        <v>1</v>
      </c>
      <c r="R1881" s="7"/>
      <c r="S1881" s="11">
        <f t="shared" si="179"/>
        <v>0</v>
      </c>
      <c r="T1881" s="9"/>
    </row>
    <row r="1882" spans="1:20" hidden="1" x14ac:dyDescent="0.25">
      <c r="A1882" s="7">
        <v>1880</v>
      </c>
      <c r="B1882" s="7" t="str">
        <f t="shared" si="174"/>
        <v>62005-M154-000005</v>
      </c>
      <c r="C1882" s="9" t="s">
        <v>1728</v>
      </c>
      <c r="D1882" s="54" t="s">
        <v>3884</v>
      </c>
      <c r="E1882" s="9" t="s">
        <v>3855</v>
      </c>
      <c r="F1882" s="7" t="s">
        <v>141</v>
      </c>
      <c r="G1882" s="46">
        <v>15.53</v>
      </c>
      <c r="H1882" s="11">
        <v>2</v>
      </c>
      <c r="I1882" s="11">
        <v>2</v>
      </c>
      <c r="J1882" s="11">
        <f>VLOOKUP(B1882,'[1]Jan''24 (3)'!$G$4:$T$2414,14,0)</f>
        <v>31.06</v>
      </c>
      <c r="K1882" s="11">
        <f t="shared" si="175"/>
        <v>29.06</v>
      </c>
      <c r="L1882" s="11" t="b">
        <f t="shared" si="176"/>
        <v>0</v>
      </c>
      <c r="M1882" s="11" t="b">
        <f t="shared" si="177"/>
        <v>0</v>
      </c>
      <c r="N1882" s="8">
        <v>45317</v>
      </c>
      <c r="O1882" s="8" t="s">
        <v>3873</v>
      </c>
      <c r="P1882" s="7"/>
      <c r="Q1882" s="7" t="b">
        <f t="shared" si="178"/>
        <v>1</v>
      </c>
      <c r="R1882" s="7"/>
      <c r="S1882" s="11">
        <f t="shared" si="179"/>
        <v>0</v>
      </c>
      <c r="T1882" s="9"/>
    </row>
    <row r="1883" spans="1:20" hidden="1" x14ac:dyDescent="0.25">
      <c r="A1883" s="7">
        <v>1881</v>
      </c>
      <c r="B1883" s="7" t="str">
        <f t="shared" si="174"/>
        <v>62004-M154-000001</v>
      </c>
      <c r="C1883" s="9" t="s">
        <v>1729</v>
      </c>
      <c r="D1883" s="54" t="s">
        <v>3891</v>
      </c>
      <c r="E1883" s="9" t="s">
        <v>3855</v>
      </c>
      <c r="F1883" s="7" t="s">
        <v>141</v>
      </c>
      <c r="G1883" s="46">
        <v>15.53</v>
      </c>
      <c r="H1883" s="11">
        <v>1</v>
      </c>
      <c r="I1883" s="11">
        <v>1</v>
      </c>
      <c r="J1883" s="11">
        <f>VLOOKUP(B1883,'[1]Jan''24 (3)'!$G$4:$T$2414,14,0)</f>
        <v>15.53</v>
      </c>
      <c r="K1883" s="11">
        <f t="shared" si="175"/>
        <v>14.53</v>
      </c>
      <c r="L1883" s="11" t="b">
        <f t="shared" si="176"/>
        <v>0</v>
      </c>
      <c r="M1883" s="11" t="b">
        <f t="shared" si="177"/>
        <v>0</v>
      </c>
      <c r="N1883" s="8">
        <v>45317</v>
      </c>
      <c r="O1883" s="8" t="s">
        <v>3873</v>
      </c>
      <c r="P1883" s="7"/>
      <c r="Q1883" s="7" t="b">
        <f t="shared" si="178"/>
        <v>1</v>
      </c>
      <c r="R1883" s="7"/>
      <c r="S1883" s="11">
        <f t="shared" si="179"/>
        <v>0</v>
      </c>
      <c r="T1883" s="9"/>
    </row>
    <row r="1884" spans="1:20" hidden="1" x14ac:dyDescent="0.25">
      <c r="A1884" s="7">
        <v>1882</v>
      </c>
      <c r="B1884" s="7" t="str">
        <f t="shared" si="174"/>
        <v>62004-M154-000005</v>
      </c>
      <c r="C1884" s="9" t="s">
        <v>1730</v>
      </c>
      <c r="D1884" s="9" t="s">
        <v>3534</v>
      </c>
      <c r="E1884" s="9" t="s">
        <v>3855</v>
      </c>
      <c r="F1884" s="7" t="s">
        <v>141</v>
      </c>
      <c r="G1884" s="46">
        <v>15.53</v>
      </c>
      <c r="H1884" s="11">
        <v>2</v>
      </c>
      <c r="I1884" s="11">
        <v>2</v>
      </c>
      <c r="J1884" s="11">
        <f>VLOOKUP(B1884,'[1]Jan''24 (3)'!$G$4:$T$2414,14,0)</f>
        <v>31.06</v>
      </c>
      <c r="K1884" s="11">
        <f t="shared" si="175"/>
        <v>29.06</v>
      </c>
      <c r="L1884" s="11" t="b">
        <f t="shared" si="176"/>
        <v>0</v>
      </c>
      <c r="M1884" s="11" t="b">
        <f t="shared" si="177"/>
        <v>0</v>
      </c>
      <c r="N1884" s="8">
        <v>45317</v>
      </c>
      <c r="O1884" s="8" t="s">
        <v>3873</v>
      </c>
      <c r="P1884" s="7"/>
      <c r="Q1884" s="7" t="b">
        <f t="shared" si="178"/>
        <v>1</v>
      </c>
      <c r="R1884" s="7"/>
      <c r="S1884" s="11">
        <f t="shared" si="179"/>
        <v>0</v>
      </c>
      <c r="T1884" s="9"/>
    </row>
    <row r="1885" spans="1:20" hidden="1" x14ac:dyDescent="0.25">
      <c r="A1885" s="7">
        <v>1883</v>
      </c>
      <c r="B1885" s="7" t="str">
        <f t="shared" si="174"/>
        <v>62002-M154-000001</v>
      </c>
      <c r="C1885" s="9" t="s">
        <v>1731</v>
      </c>
      <c r="D1885" s="54" t="s">
        <v>3894</v>
      </c>
      <c r="E1885" s="9" t="s">
        <v>3855</v>
      </c>
      <c r="F1885" s="7" t="s">
        <v>141</v>
      </c>
      <c r="G1885" s="46">
        <v>15.97</v>
      </c>
      <c r="H1885" s="11">
        <v>1</v>
      </c>
      <c r="I1885" s="11">
        <v>1</v>
      </c>
      <c r="J1885" s="11">
        <f>VLOOKUP(B1885,'[1]Jan''24 (3)'!$G$4:$T$2414,14,0)</f>
        <v>15.97</v>
      </c>
      <c r="K1885" s="11">
        <f t="shared" si="175"/>
        <v>14.97</v>
      </c>
      <c r="L1885" s="11" t="b">
        <f t="shared" si="176"/>
        <v>0</v>
      </c>
      <c r="M1885" s="11" t="b">
        <f t="shared" si="177"/>
        <v>0</v>
      </c>
      <c r="N1885" s="8">
        <v>45317</v>
      </c>
      <c r="O1885" s="8" t="s">
        <v>3873</v>
      </c>
      <c r="P1885" s="7"/>
      <c r="Q1885" s="7" t="b">
        <f t="shared" si="178"/>
        <v>1</v>
      </c>
      <c r="R1885" s="7"/>
      <c r="S1885" s="11">
        <f t="shared" si="179"/>
        <v>0</v>
      </c>
      <c r="T1885" s="9"/>
    </row>
    <row r="1886" spans="1:20" hidden="1" x14ac:dyDescent="0.25">
      <c r="A1886" s="7">
        <v>1884</v>
      </c>
      <c r="B1886" s="7" t="str">
        <f t="shared" si="174"/>
        <v>62002-M154-000005</v>
      </c>
      <c r="C1886" s="9" t="s">
        <v>1732</v>
      </c>
      <c r="D1886" s="9" t="s">
        <v>3535</v>
      </c>
      <c r="E1886" s="9" t="s">
        <v>3855</v>
      </c>
      <c r="F1886" s="7" t="s">
        <v>141</v>
      </c>
      <c r="G1886" s="46">
        <v>15.97</v>
      </c>
      <c r="H1886" s="11">
        <v>2</v>
      </c>
      <c r="I1886" s="11">
        <v>2</v>
      </c>
      <c r="J1886" s="11">
        <f>VLOOKUP(B1886,'[1]Jan''24 (3)'!$G$4:$T$2414,14,0)</f>
        <v>31.94</v>
      </c>
      <c r="K1886" s="11">
        <f t="shared" si="175"/>
        <v>29.94</v>
      </c>
      <c r="L1886" s="11" t="b">
        <f t="shared" si="176"/>
        <v>0</v>
      </c>
      <c r="M1886" s="11" t="b">
        <f t="shared" si="177"/>
        <v>0</v>
      </c>
      <c r="N1886" s="8">
        <v>45317</v>
      </c>
      <c r="O1886" s="8" t="s">
        <v>3873</v>
      </c>
      <c r="P1886" s="7"/>
      <c r="Q1886" s="7" t="b">
        <f t="shared" si="178"/>
        <v>1</v>
      </c>
      <c r="R1886" s="7"/>
      <c r="S1886" s="11">
        <f t="shared" si="179"/>
        <v>0</v>
      </c>
      <c r="T1886" s="9"/>
    </row>
    <row r="1887" spans="1:20" hidden="1" x14ac:dyDescent="0.25">
      <c r="A1887" s="7">
        <v>1885</v>
      </c>
      <c r="B1887" s="7" t="str">
        <f t="shared" si="174"/>
        <v>62003-M154-000004</v>
      </c>
      <c r="C1887" s="9" t="s">
        <v>1733</v>
      </c>
      <c r="D1887" s="9" t="s">
        <v>3536</v>
      </c>
      <c r="E1887" s="9" t="s">
        <v>3855</v>
      </c>
      <c r="F1887" s="7" t="s">
        <v>141</v>
      </c>
      <c r="G1887" s="46">
        <v>35.82</v>
      </c>
      <c r="H1887" s="11">
        <v>2</v>
      </c>
      <c r="I1887" s="11">
        <v>2</v>
      </c>
      <c r="J1887" s="11">
        <f>VLOOKUP(B1887,'[1]Jan''24 (3)'!$G$4:$T$2414,14,0)</f>
        <v>71.64</v>
      </c>
      <c r="K1887" s="11">
        <f t="shared" si="175"/>
        <v>69.64</v>
      </c>
      <c r="L1887" s="11" t="b">
        <f t="shared" si="176"/>
        <v>0</v>
      </c>
      <c r="M1887" s="11" t="b">
        <f t="shared" si="177"/>
        <v>0</v>
      </c>
      <c r="N1887" s="8">
        <v>45317</v>
      </c>
      <c r="O1887" s="8" t="s">
        <v>3873</v>
      </c>
      <c r="P1887" s="7"/>
      <c r="Q1887" s="7" t="b">
        <f t="shared" si="178"/>
        <v>1</v>
      </c>
      <c r="R1887" s="7"/>
      <c r="S1887" s="11">
        <f t="shared" si="179"/>
        <v>0</v>
      </c>
      <c r="T1887" s="9"/>
    </row>
    <row r="1888" spans="1:20" hidden="1" x14ac:dyDescent="0.25">
      <c r="A1888" s="7">
        <v>1886</v>
      </c>
      <c r="B1888" s="7" t="str">
        <f t="shared" si="174"/>
        <v>62008-M154-000002</v>
      </c>
      <c r="C1888" s="9" t="s">
        <v>1734</v>
      </c>
      <c r="D1888" s="9" t="s">
        <v>3537</v>
      </c>
      <c r="E1888" s="9" t="s">
        <v>3855</v>
      </c>
      <c r="F1888" s="7" t="s">
        <v>141</v>
      </c>
      <c r="G1888" s="46">
        <v>2.64</v>
      </c>
      <c r="H1888" s="11">
        <v>2</v>
      </c>
      <c r="I1888" s="11">
        <v>2</v>
      </c>
      <c r="J1888" s="11">
        <f>VLOOKUP(B1888,'[1]Jan''24 (3)'!$G$4:$T$2414,14,0)</f>
        <v>5.28</v>
      </c>
      <c r="K1888" s="11">
        <f t="shared" si="175"/>
        <v>3.2800000000000002</v>
      </c>
      <c r="L1888" s="11" t="b">
        <f t="shared" si="176"/>
        <v>0</v>
      </c>
      <c r="M1888" s="11" t="b">
        <f t="shared" si="177"/>
        <v>0</v>
      </c>
      <c r="N1888" s="8">
        <v>45317</v>
      </c>
      <c r="O1888" s="8" t="s">
        <v>3873</v>
      </c>
      <c r="P1888" s="7"/>
      <c r="Q1888" s="7" t="b">
        <f t="shared" si="178"/>
        <v>1</v>
      </c>
      <c r="R1888" s="7"/>
      <c r="S1888" s="11">
        <f t="shared" si="179"/>
        <v>0</v>
      </c>
      <c r="T1888" s="9"/>
    </row>
    <row r="1889" spans="1:20" hidden="1" x14ac:dyDescent="0.25">
      <c r="A1889" s="7">
        <v>1887</v>
      </c>
      <c r="B1889" s="7" t="str">
        <f t="shared" si="174"/>
        <v>61110-M154-000001</v>
      </c>
      <c r="C1889" s="9" t="s">
        <v>1735</v>
      </c>
      <c r="D1889" s="9" t="s">
        <v>3538</v>
      </c>
      <c r="E1889" s="9" t="s">
        <v>3855</v>
      </c>
      <c r="F1889" s="7" t="s">
        <v>141</v>
      </c>
      <c r="G1889" s="46">
        <v>2.68</v>
      </c>
      <c r="H1889" s="11">
        <v>2</v>
      </c>
      <c r="I1889" s="11">
        <v>2</v>
      </c>
      <c r="J1889" s="11">
        <f>VLOOKUP(B1889,'[1]Jan''24 (3)'!$G$4:$T$2414,14,0)</f>
        <v>5.36</v>
      </c>
      <c r="K1889" s="11">
        <f t="shared" si="175"/>
        <v>3.3600000000000003</v>
      </c>
      <c r="L1889" s="11" t="b">
        <f t="shared" si="176"/>
        <v>0</v>
      </c>
      <c r="M1889" s="11" t="b">
        <f t="shared" si="177"/>
        <v>0</v>
      </c>
      <c r="N1889" s="8">
        <v>45317</v>
      </c>
      <c r="O1889" s="8" t="s">
        <v>3873</v>
      </c>
      <c r="P1889" s="7"/>
      <c r="Q1889" s="7" t="b">
        <f t="shared" si="178"/>
        <v>1</v>
      </c>
      <c r="R1889" s="7"/>
      <c r="S1889" s="11">
        <f t="shared" si="179"/>
        <v>0</v>
      </c>
      <c r="T1889" s="9"/>
    </row>
    <row r="1890" spans="1:20" hidden="1" x14ac:dyDescent="0.25">
      <c r="A1890" s="7">
        <v>1888</v>
      </c>
      <c r="B1890" s="7" t="str">
        <f t="shared" si="174"/>
        <v>07002-M154-000001</v>
      </c>
      <c r="C1890" s="9" t="s">
        <v>1736</v>
      </c>
      <c r="D1890" s="9" t="s">
        <v>3539</v>
      </c>
      <c r="E1890" s="9" t="s">
        <v>3855</v>
      </c>
      <c r="F1890" s="7" t="s">
        <v>141</v>
      </c>
      <c r="G1890" s="46">
        <v>5.69</v>
      </c>
      <c r="H1890" s="11">
        <v>2</v>
      </c>
      <c r="I1890" s="11">
        <v>2</v>
      </c>
      <c r="J1890" s="11">
        <f>VLOOKUP(B1890,'[1]Jan''24 (3)'!$G$4:$T$2414,14,0)</f>
        <v>11.38</v>
      </c>
      <c r="K1890" s="11">
        <f t="shared" si="175"/>
        <v>9.3800000000000008</v>
      </c>
      <c r="L1890" s="11" t="b">
        <f t="shared" si="176"/>
        <v>0</v>
      </c>
      <c r="M1890" s="11" t="b">
        <f t="shared" si="177"/>
        <v>0</v>
      </c>
      <c r="N1890" s="8">
        <v>45317</v>
      </c>
      <c r="O1890" s="8" t="s">
        <v>3873</v>
      </c>
      <c r="P1890" s="7"/>
      <c r="Q1890" s="7" t="b">
        <f t="shared" si="178"/>
        <v>1</v>
      </c>
      <c r="R1890" s="7"/>
      <c r="S1890" s="11">
        <f t="shared" si="179"/>
        <v>0</v>
      </c>
      <c r="T1890" s="9"/>
    </row>
    <row r="1891" spans="1:20" hidden="1" x14ac:dyDescent="0.25">
      <c r="A1891" s="7">
        <v>1889</v>
      </c>
      <c r="B1891" s="7" t="str">
        <f t="shared" si="174"/>
        <v>84003-M154-000002</v>
      </c>
      <c r="C1891" s="9" t="s">
        <v>1737</v>
      </c>
      <c r="D1891" s="9" t="s">
        <v>3540</v>
      </c>
      <c r="E1891" s="9" t="s">
        <v>3855</v>
      </c>
      <c r="F1891" s="7" t="s">
        <v>141</v>
      </c>
      <c r="G1891" s="46">
        <v>1.17</v>
      </c>
      <c r="H1891" s="11">
        <v>2</v>
      </c>
      <c r="I1891" s="11">
        <v>2</v>
      </c>
      <c r="J1891" s="11">
        <f>VLOOKUP(B1891,'[1]Jan''24 (3)'!$G$4:$T$2414,14,0)</f>
        <v>2.34</v>
      </c>
      <c r="K1891" s="11">
        <f t="shared" si="175"/>
        <v>0.33999999999999986</v>
      </c>
      <c r="L1891" s="11" t="b">
        <f t="shared" si="176"/>
        <v>0</v>
      </c>
      <c r="M1891" s="11" t="b">
        <f t="shared" si="177"/>
        <v>0</v>
      </c>
      <c r="N1891" s="8">
        <v>45317</v>
      </c>
      <c r="O1891" s="8" t="s">
        <v>3873</v>
      </c>
      <c r="P1891" s="7"/>
      <c r="Q1891" s="7" t="b">
        <f t="shared" si="178"/>
        <v>1</v>
      </c>
      <c r="R1891" s="7"/>
      <c r="S1891" s="11">
        <f t="shared" si="179"/>
        <v>0</v>
      </c>
      <c r="T1891" s="9"/>
    </row>
    <row r="1892" spans="1:20" hidden="1" x14ac:dyDescent="0.25">
      <c r="A1892" s="7">
        <v>1890</v>
      </c>
      <c r="B1892" s="7" t="str">
        <f t="shared" si="174"/>
        <v>71106-0000-120001</v>
      </c>
      <c r="C1892" s="9" t="s">
        <v>1738</v>
      </c>
      <c r="D1892" s="9" t="s">
        <v>3541</v>
      </c>
      <c r="E1892" s="9" t="s">
        <v>3855</v>
      </c>
      <c r="F1892" s="7" t="s">
        <v>141</v>
      </c>
      <c r="G1892" s="46">
        <v>0.7</v>
      </c>
      <c r="H1892" s="11">
        <v>4</v>
      </c>
      <c r="I1892" s="11">
        <v>4</v>
      </c>
      <c r="J1892" s="11">
        <f>VLOOKUP(B1892,'[1]Jan''24 (3)'!$G$4:$T$2414,14,0)</f>
        <v>2.8</v>
      </c>
      <c r="K1892" s="11">
        <f t="shared" si="175"/>
        <v>-1.2000000000000002</v>
      </c>
      <c r="L1892" s="11" t="b">
        <f t="shared" si="176"/>
        <v>0</v>
      </c>
      <c r="M1892" s="11" t="b">
        <f t="shared" si="177"/>
        <v>0</v>
      </c>
      <c r="N1892" s="8">
        <v>45317</v>
      </c>
      <c r="O1892" s="8" t="s">
        <v>3873</v>
      </c>
      <c r="P1892" s="7"/>
      <c r="Q1892" s="7" t="b">
        <f t="shared" si="178"/>
        <v>1</v>
      </c>
      <c r="R1892" s="7"/>
      <c r="S1892" s="11">
        <f t="shared" si="179"/>
        <v>0</v>
      </c>
      <c r="T1892" s="9"/>
    </row>
    <row r="1893" spans="1:20" hidden="1" x14ac:dyDescent="0.25">
      <c r="A1893" s="7">
        <v>1891</v>
      </c>
      <c r="B1893" s="7" t="str">
        <f t="shared" si="174"/>
        <v>71120-M154-010001</v>
      </c>
      <c r="C1893" s="9" t="s">
        <v>1739</v>
      </c>
      <c r="D1893" s="9" t="s">
        <v>3542</v>
      </c>
      <c r="E1893" s="9" t="s">
        <v>3855</v>
      </c>
      <c r="F1893" s="7" t="s">
        <v>141</v>
      </c>
      <c r="G1893" s="46">
        <v>44.83</v>
      </c>
      <c r="H1893" s="11">
        <v>4</v>
      </c>
      <c r="I1893" s="11">
        <v>4</v>
      </c>
      <c r="J1893" s="11">
        <f>VLOOKUP(B1893,'[1]Jan''24 (3)'!$G$4:$T$2414,14,0)</f>
        <v>179.32</v>
      </c>
      <c r="K1893" s="11">
        <f t="shared" si="175"/>
        <v>175.32</v>
      </c>
      <c r="L1893" s="11" t="b">
        <f t="shared" si="176"/>
        <v>0</v>
      </c>
      <c r="M1893" s="11" t="b">
        <f t="shared" si="177"/>
        <v>0</v>
      </c>
      <c r="N1893" s="8">
        <v>45317</v>
      </c>
      <c r="O1893" s="8" t="s">
        <v>3877</v>
      </c>
      <c r="P1893" s="7"/>
      <c r="Q1893" s="7" t="b">
        <f t="shared" si="178"/>
        <v>1</v>
      </c>
      <c r="R1893" s="7"/>
      <c r="S1893" s="11">
        <f t="shared" si="179"/>
        <v>0</v>
      </c>
      <c r="T1893" s="9"/>
    </row>
    <row r="1894" spans="1:20" hidden="1" x14ac:dyDescent="0.25">
      <c r="A1894" s="7">
        <v>1892</v>
      </c>
      <c r="B1894" s="7" t="str">
        <f t="shared" si="174"/>
        <v>71205-M154-000001</v>
      </c>
      <c r="C1894" s="9" t="s">
        <v>1740</v>
      </c>
      <c r="D1894" s="9" t="s">
        <v>3543</v>
      </c>
      <c r="E1894" s="9" t="s">
        <v>3855</v>
      </c>
      <c r="F1894" s="7" t="s">
        <v>141</v>
      </c>
      <c r="G1894" s="46">
        <v>4.25</v>
      </c>
      <c r="H1894" s="11">
        <v>4</v>
      </c>
      <c r="I1894" s="11">
        <v>4</v>
      </c>
      <c r="J1894" s="11">
        <f>VLOOKUP(B1894,'[1]Jan''24 (3)'!$G$4:$T$2414,14,0)</f>
        <v>17</v>
      </c>
      <c r="K1894" s="11">
        <f t="shared" si="175"/>
        <v>13</v>
      </c>
      <c r="L1894" s="11" t="b">
        <f t="shared" si="176"/>
        <v>0</v>
      </c>
      <c r="M1894" s="11" t="b">
        <f t="shared" si="177"/>
        <v>0</v>
      </c>
      <c r="N1894" s="8">
        <v>45317</v>
      </c>
      <c r="O1894" s="8" t="s">
        <v>3873</v>
      </c>
      <c r="P1894" s="7"/>
      <c r="Q1894" s="7" t="b">
        <f t="shared" si="178"/>
        <v>1</v>
      </c>
      <c r="R1894" s="7"/>
      <c r="S1894" s="11">
        <f t="shared" si="179"/>
        <v>0</v>
      </c>
      <c r="T1894" s="9"/>
    </row>
    <row r="1895" spans="1:20" hidden="1" x14ac:dyDescent="0.25">
      <c r="A1895" s="7">
        <v>1893</v>
      </c>
      <c r="B1895" s="7" t="str">
        <f t="shared" si="174"/>
        <v>63011-M154-000002</v>
      </c>
      <c r="C1895" s="9" t="s">
        <v>1741</v>
      </c>
      <c r="D1895" s="9" t="s">
        <v>3544</v>
      </c>
      <c r="E1895" s="9" t="s">
        <v>3855</v>
      </c>
      <c r="F1895" s="7" t="s">
        <v>141</v>
      </c>
      <c r="G1895" s="46">
        <v>22.2</v>
      </c>
      <c r="H1895" s="11">
        <v>2</v>
      </c>
      <c r="I1895" s="11">
        <v>2</v>
      </c>
      <c r="J1895" s="11">
        <f>VLOOKUP(B1895,'[1]Jan''24 (3)'!$G$4:$T$2414,14,0)</f>
        <v>44.4</v>
      </c>
      <c r="K1895" s="11">
        <f t="shared" si="175"/>
        <v>42.4</v>
      </c>
      <c r="L1895" s="11" t="b">
        <f t="shared" si="176"/>
        <v>0</v>
      </c>
      <c r="M1895" s="11" t="b">
        <f t="shared" si="177"/>
        <v>0</v>
      </c>
      <c r="N1895" s="8">
        <v>45317</v>
      </c>
      <c r="O1895" s="8" t="s">
        <v>3873</v>
      </c>
      <c r="P1895" s="7"/>
      <c r="Q1895" s="7" t="b">
        <f t="shared" si="178"/>
        <v>1</v>
      </c>
      <c r="R1895" s="7"/>
      <c r="S1895" s="11">
        <f t="shared" si="179"/>
        <v>0</v>
      </c>
      <c r="T1895" s="9"/>
    </row>
    <row r="1896" spans="1:20" hidden="1" x14ac:dyDescent="0.25">
      <c r="A1896" s="7">
        <v>1894</v>
      </c>
      <c r="B1896" s="7" t="str">
        <f t="shared" si="174"/>
        <v>71135-H206-00001X</v>
      </c>
      <c r="C1896" s="9" t="s">
        <v>1742</v>
      </c>
      <c r="D1896" s="9" t="s">
        <v>3545</v>
      </c>
      <c r="E1896" s="9" t="s">
        <v>3855</v>
      </c>
      <c r="F1896" s="7" t="s">
        <v>141</v>
      </c>
      <c r="G1896" s="46">
        <v>0.14000000000000001</v>
      </c>
      <c r="H1896" s="11">
        <v>4</v>
      </c>
      <c r="I1896" s="11">
        <v>4</v>
      </c>
      <c r="J1896" s="11">
        <f>VLOOKUP(B1896,'[1]Jan''24 (3)'!$G$4:$T$2414,14,0)</f>
        <v>0.56000000000000005</v>
      </c>
      <c r="K1896" s="11">
        <f t="shared" si="175"/>
        <v>-3.44</v>
      </c>
      <c r="L1896" s="11" t="b">
        <f t="shared" si="176"/>
        <v>0</v>
      </c>
      <c r="M1896" s="11" t="b">
        <f t="shared" si="177"/>
        <v>0</v>
      </c>
      <c r="N1896" s="8">
        <v>45317</v>
      </c>
      <c r="O1896" s="8" t="s">
        <v>3873</v>
      </c>
      <c r="P1896" s="7"/>
      <c r="Q1896" s="7" t="b">
        <f t="shared" si="178"/>
        <v>1</v>
      </c>
      <c r="R1896" s="7"/>
      <c r="S1896" s="11">
        <f t="shared" si="179"/>
        <v>0</v>
      </c>
      <c r="T1896" s="9"/>
    </row>
    <row r="1897" spans="1:20" hidden="1" x14ac:dyDescent="0.25">
      <c r="A1897" s="7">
        <v>1895</v>
      </c>
      <c r="B1897" s="7" t="str">
        <f t="shared" si="174"/>
        <v>87360-M154-000001</v>
      </c>
      <c r="C1897" s="9" t="s">
        <v>1743</v>
      </c>
      <c r="D1897" s="9" t="s">
        <v>3546</v>
      </c>
      <c r="E1897" s="9" t="s">
        <v>3855</v>
      </c>
      <c r="F1897" s="7" t="s">
        <v>141</v>
      </c>
      <c r="G1897" s="46">
        <v>45.94</v>
      </c>
      <c r="H1897" s="11">
        <v>3</v>
      </c>
      <c r="I1897" s="11">
        <v>3</v>
      </c>
      <c r="J1897" s="11">
        <f>VLOOKUP(B1897,'[1]Jan''24 (3)'!$G$4:$T$2414,14,0)</f>
        <v>137.82</v>
      </c>
      <c r="K1897" s="11">
        <f t="shared" si="175"/>
        <v>134.82</v>
      </c>
      <c r="L1897" s="11" t="b">
        <f t="shared" si="176"/>
        <v>0</v>
      </c>
      <c r="M1897" s="11" t="b">
        <f t="shared" si="177"/>
        <v>0</v>
      </c>
      <c r="N1897" s="8">
        <v>45317</v>
      </c>
      <c r="O1897" s="8" t="s">
        <v>3873</v>
      </c>
      <c r="P1897" s="7"/>
      <c r="Q1897" s="7" t="b">
        <f t="shared" si="178"/>
        <v>1</v>
      </c>
      <c r="R1897" s="7"/>
      <c r="S1897" s="11">
        <f t="shared" si="179"/>
        <v>0</v>
      </c>
      <c r="T1897" s="9"/>
    </row>
    <row r="1898" spans="1:20" hidden="1" x14ac:dyDescent="0.25">
      <c r="A1898" s="7">
        <v>1896</v>
      </c>
      <c r="B1898" s="7" t="str">
        <f t="shared" si="174"/>
        <v>34200-M154-000002</v>
      </c>
      <c r="C1898" s="9" t="s">
        <v>1744</v>
      </c>
      <c r="D1898" s="9" t="s">
        <v>3547</v>
      </c>
      <c r="E1898" s="9" t="s">
        <v>3855</v>
      </c>
      <c r="F1898" s="7" t="s">
        <v>141</v>
      </c>
      <c r="G1898" s="46">
        <v>56.71</v>
      </c>
      <c r="H1898" s="11">
        <v>3</v>
      </c>
      <c r="I1898" s="11">
        <v>3</v>
      </c>
      <c r="J1898" s="11">
        <f>VLOOKUP(B1898,'[1]Jan''24 (3)'!$G$4:$T$2414,14,0)</f>
        <v>170.13</v>
      </c>
      <c r="K1898" s="11">
        <f t="shared" si="175"/>
        <v>167.13</v>
      </c>
      <c r="L1898" s="11" t="b">
        <f t="shared" si="176"/>
        <v>0</v>
      </c>
      <c r="M1898" s="11" t="b">
        <f t="shared" si="177"/>
        <v>0</v>
      </c>
      <c r="N1898" s="8">
        <v>45317</v>
      </c>
      <c r="O1898" s="8" t="s">
        <v>3877</v>
      </c>
      <c r="P1898" s="7"/>
      <c r="Q1898" s="7" t="b">
        <f t="shared" si="178"/>
        <v>1</v>
      </c>
      <c r="R1898" s="7"/>
      <c r="S1898" s="11">
        <f t="shared" si="179"/>
        <v>0</v>
      </c>
      <c r="T1898" s="9"/>
    </row>
    <row r="1899" spans="1:20" hidden="1" x14ac:dyDescent="0.25">
      <c r="A1899" s="7">
        <v>1897</v>
      </c>
      <c r="B1899" s="7" t="str">
        <f t="shared" si="174"/>
        <v>34100-M154-000002</v>
      </c>
      <c r="C1899" s="9" t="s">
        <v>1745</v>
      </c>
      <c r="D1899" s="9" t="s">
        <v>3548</v>
      </c>
      <c r="E1899" s="9" t="s">
        <v>3855</v>
      </c>
      <c r="F1899" s="7" t="s">
        <v>141</v>
      </c>
      <c r="G1899" s="46">
        <v>56.71</v>
      </c>
      <c r="H1899" s="11">
        <v>3</v>
      </c>
      <c r="I1899" s="11">
        <v>3</v>
      </c>
      <c r="J1899" s="11">
        <f>VLOOKUP(B1899,'[1]Jan''24 (3)'!$G$4:$T$2414,14,0)</f>
        <v>170.13</v>
      </c>
      <c r="K1899" s="11">
        <f t="shared" si="175"/>
        <v>167.13</v>
      </c>
      <c r="L1899" s="11" t="b">
        <f t="shared" si="176"/>
        <v>0</v>
      </c>
      <c r="M1899" s="11" t="b">
        <f t="shared" si="177"/>
        <v>0</v>
      </c>
      <c r="N1899" s="8">
        <v>45317</v>
      </c>
      <c r="O1899" s="8" t="s">
        <v>3877</v>
      </c>
      <c r="P1899" s="7"/>
      <c r="Q1899" s="7" t="b">
        <f t="shared" si="178"/>
        <v>1</v>
      </c>
      <c r="R1899" s="7"/>
      <c r="S1899" s="11">
        <f t="shared" si="179"/>
        <v>0</v>
      </c>
      <c r="T1899" s="9"/>
    </row>
    <row r="1900" spans="1:20" hidden="1" x14ac:dyDescent="0.25">
      <c r="A1900" s="7">
        <v>1898</v>
      </c>
      <c r="B1900" s="7" t="str">
        <f t="shared" si="174"/>
        <v>53002-M154-000001</v>
      </c>
      <c r="C1900" s="9" t="s">
        <v>1746</v>
      </c>
      <c r="D1900" s="9" t="s">
        <v>3549</v>
      </c>
      <c r="E1900" s="9" t="s">
        <v>3855</v>
      </c>
      <c r="F1900" s="7" t="s">
        <v>141</v>
      </c>
      <c r="G1900" s="46">
        <v>44.86</v>
      </c>
      <c r="H1900" s="11">
        <v>2</v>
      </c>
      <c r="I1900" s="11">
        <v>2</v>
      </c>
      <c r="J1900" s="11">
        <f>VLOOKUP(B1900,'[1]Jan''24 (3)'!$G$4:$T$2414,14,0)</f>
        <v>89.72</v>
      </c>
      <c r="K1900" s="11">
        <f t="shared" si="175"/>
        <v>87.72</v>
      </c>
      <c r="L1900" s="11" t="b">
        <f t="shared" si="176"/>
        <v>0</v>
      </c>
      <c r="M1900" s="11" t="b">
        <f t="shared" si="177"/>
        <v>0</v>
      </c>
      <c r="N1900" s="8">
        <v>45317</v>
      </c>
      <c r="O1900" s="8" t="s">
        <v>3877</v>
      </c>
      <c r="P1900" s="7"/>
      <c r="Q1900" s="7" t="b">
        <f t="shared" si="178"/>
        <v>1</v>
      </c>
      <c r="R1900" s="7"/>
      <c r="S1900" s="11">
        <f t="shared" si="179"/>
        <v>0</v>
      </c>
      <c r="T1900" s="9"/>
    </row>
    <row r="1901" spans="1:20" hidden="1" x14ac:dyDescent="0.25">
      <c r="A1901" s="7">
        <v>1899</v>
      </c>
      <c r="B1901" s="7" t="str">
        <f t="shared" si="174"/>
        <v>53004-M154-000001</v>
      </c>
      <c r="C1901" s="9" t="s">
        <v>1747</v>
      </c>
      <c r="D1901" s="9" t="s">
        <v>3550</v>
      </c>
      <c r="E1901" s="9" t="s">
        <v>3855</v>
      </c>
      <c r="F1901" s="7" t="s">
        <v>141</v>
      </c>
      <c r="G1901" s="46">
        <v>53.1</v>
      </c>
      <c r="H1901" s="11">
        <v>2</v>
      </c>
      <c r="I1901" s="11">
        <f>1+1</f>
        <v>2</v>
      </c>
      <c r="J1901" s="11">
        <f>VLOOKUP(B1901,'[1]Jan''24 (3)'!$G$4:$T$2414,14,0)</f>
        <v>106.2</v>
      </c>
      <c r="K1901" s="11">
        <f t="shared" si="175"/>
        <v>104.2</v>
      </c>
      <c r="L1901" s="11" t="b">
        <f t="shared" si="176"/>
        <v>0</v>
      </c>
      <c r="M1901" s="11" t="b">
        <f t="shared" si="177"/>
        <v>0</v>
      </c>
      <c r="N1901" s="8">
        <v>45323</v>
      </c>
      <c r="O1901" s="8" t="s">
        <v>3877</v>
      </c>
      <c r="P1901" s="7"/>
      <c r="Q1901" s="7" t="b">
        <f t="shared" si="178"/>
        <v>1</v>
      </c>
      <c r="R1901" s="7"/>
      <c r="S1901" s="11">
        <f t="shared" si="179"/>
        <v>0</v>
      </c>
      <c r="T1901" s="9"/>
    </row>
    <row r="1902" spans="1:20" hidden="1" x14ac:dyDescent="0.25">
      <c r="A1902" s="7">
        <v>1900</v>
      </c>
      <c r="B1902" s="7" t="str">
        <f t="shared" si="174"/>
        <v>5305P-M154-000003</v>
      </c>
      <c r="C1902" s="9" t="s">
        <v>1748</v>
      </c>
      <c r="D1902" s="9" t="s">
        <v>3551</v>
      </c>
      <c r="E1902" s="9" t="s">
        <v>3855</v>
      </c>
      <c r="F1902" s="7" t="s">
        <v>141</v>
      </c>
      <c r="G1902" s="46">
        <v>8.24</v>
      </c>
      <c r="H1902" s="11">
        <v>5</v>
      </c>
      <c r="I1902" s="11">
        <v>5</v>
      </c>
      <c r="J1902" s="11">
        <f>VLOOKUP(B1902,'[1]Jan''24 (3)'!$G$4:$T$2414,14,0)</f>
        <v>41.2</v>
      </c>
      <c r="K1902" s="11">
        <f t="shared" si="175"/>
        <v>36.200000000000003</v>
      </c>
      <c r="L1902" s="11" t="b">
        <f t="shared" si="176"/>
        <v>0</v>
      </c>
      <c r="M1902" s="11" t="b">
        <f t="shared" si="177"/>
        <v>0</v>
      </c>
      <c r="N1902" s="8">
        <v>45317</v>
      </c>
      <c r="O1902" s="8" t="s">
        <v>3873</v>
      </c>
      <c r="P1902" s="7"/>
      <c r="Q1902" s="7" t="b">
        <f t="shared" si="178"/>
        <v>1</v>
      </c>
      <c r="R1902" s="7"/>
      <c r="S1902" s="11">
        <f t="shared" si="179"/>
        <v>0</v>
      </c>
      <c r="T1902" s="9"/>
    </row>
    <row r="1903" spans="1:20" hidden="1" x14ac:dyDescent="0.25">
      <c r="A1903" s="7">
        <v>1901</v>
      </c>
      <c r="B1903" s="7" t="str">
        <f t="shared" si="174"/>
        <v>53001-M154-000002</v>
      </c>
      <c r="C1903" s="9" t="s">
        <v>1749</v>
      </c>
      <c r="D1903" s="54" t="s">
        <v>4024</v>
      </c>
      <c r="E1903" s="9" t="s">
        <v>3855</v>
      </c>
      <c r="F1903" s="7" t="s">
        <v>141</v>
      </c>
      <c r="G1903" s="46">
        <v>90.22</v>
      </c>
      <c r="H1903" s="11">
        <v>5</v>
      </c>
      <c r="I1903" s="11">
        <v>5</v>
      </c>
      <c r="J1903" s="11">
        <f>VLOOKUP(B1903,'[1]Jan''24 (3)'!$G$4:$T$2414,14,0)</f>
        <v>451.1</v>
      </c>
      <c r="K1903" s="11">
        <f t="shared" si="175"/>
        <v>446.1</v>
      </c>
      <c r="L1903" s="11" t="b">
        <f t="shared" si="176"/>
        <v>0</v>
      </c>
      <c r="M1903" s="11" t="b">
        <f t="shared" si="177"/>
        <v>0</v>
      </c>
      <c r="N1903" s="8">
        <v>45317</v>
      </c>
      <c r="O1903" s="8" t="s">
        <v>3873</v>
      </c>
      <c r="P1903" s="7"/>
      <c r="Q1903" s="7" t="b">
        <f t="shared" si="178"/>
        <v>1</v>
      </c>
      <c r="R1903" s="7"/>
      <c r="S1903" s="11">
        <f t="shared" si="179"/>
        <v>0</v>
      </c>
      <c r="T1903" s="9"/>
    </row>
    <row r="1904" spans="1:20" hidden="1" x14ac:dyDescent="0.25">
      <c r="A1904" s="7">
        <v>1902</v>
      </c>
      <c r="B1904" s="7" t="str">
        <f t="shared" si="174"/>
        <v>51222-M154-000002</v>
      </c>
      <c r="C1904" s="9" t="s">
        <v>1750</v>
      </c>
      <c r="D1904" s="9" t="s">
        <v>3552</v>
      </c>
      <c r="E1904" s="9" t="s">
        <v>3855</v>
      </c>
      <c r="F1904" s="7" t="s">
        <v>141</v>
      </c>
      <c r="G1904" s="46">
        <v>3.72</v>
      </c>
      <c r="H1904" s="11">
        <v>2</v>
      </c>
      <c r="I1904" s="11">
        <v>2</v>
      </c>
      <c r="J1904" s="11">
        <f>VLOOKUP(B1904,'[1]Jan''24 (3)'!$G$4:$T$2414,14,0)</f>
        <v>7.44</v>
      </c>
      <c r="K1904" s="11">
        <f t="shared" si="175"/>
        <v>5.44</v>
      </c>
      <c r="L1904" s="11" t="b">
        <f t="shared" si="176"/>
        <v>0</v>
      </c>
      <c r="M1904" s="11" t="b">
        <f t="shared" si="177"/>
        <v>0</v>
      </c>
      <c r="N1904" s="8">
        <v>45317</v>
      </c>
      <c r="O1904" s="8" t="s">
        <v>3873</v>
      </c>
      <c r="P1904" s="7"/>
      <c r="Q1904" s="7" t="b">
        <f t="shared" si="178"/>
        <v>1</v>
      </c>
      <c r="R1904" s="7"/>
      <c r="S1904" s="11">
        <f t="shared" si="179"/>
        <v>0</v>
      </c>
      <c r="T1904" s="9"/>
    </row>
    <row r="1905" spans="1:20" hidden="1" x14ac:dyDescent="0.25">
      <c r="A1905" s="7">
        <v>1903</v>
      </c>
      <c r="B1905" s="7" t="str">
        <f t="shared" si="174"/>
        <v>51222-M154-010002</v>
      </c>
      <c r="C1905" s="9" t="s">
        <v>1751</v>
      </c>
      <c r="D1905" s="9" t="s">
        <v>3553</v>
      </c>
      <c r="E1905" s="9" t="s">
        <v>3855</v>
      </c>
      <c r="F1905" s="7" t="s">
        <v>141</v>
      </c>
      <c r="G1905" s="46">
        <v>3.98</v>
      </c>
      <c r="H1905" s="11">
        <v>2</v>
      </c>
      <c r="I1905" s="11">
        <v>2</v>
      </c>
      <c r="J1905" s="11">
        <f>VLOOKUP(B1905,'[1]Jan''24 (3)'!$G$4:$T$2414,14,0)</f>
        <v>7.96</v>
      </c>
      <c r="K1905" s="11">
        <f t="shared" si="175"/>
        <v>5.96</v>
      </c>
      <c r="L1905" s="11" t="b">
        <f t="shared" si="176"/>
        <v>0</v>
      </c>
      <c r="M1905" s="11" t="b">
        <f t="shared" si="177"/>
        <v>0</v>
      </c>
      <c r="N1905" s="8">
        <v>45317</v>
      </c>
      <c r="O1905" s="8" t="s">
        <v>3873</v>
      </c>
      <c r="P1905" s="7"/>
      <c r="Q1905" s="7" t="b">
        <f t="shared" si="178"/>
        <v>1</v>
      </c>
      <c r="R1905" s="7"/>
      <c r="S1905" s="11">
        <f t="shared" si="179"/>
        <v>0</v>
      </c>
      <c r="T1905" s="9"/>
    </row>
    <row r="1906" spans="1:20" hidden="1" x14ac:dyDescent="0.25">
      <c r="A1906" s="7">
        <v>1904</v>
      </c>
      <c r="B1906" s="7" t="str">
        <f t="shared" si="174"/>
        <v>5320T-M154-000003</v>
      </c>
      <c r="C1906" s="9" t="s">
        <v>1752</v>
      </c>
      <c r="D1906" s="9" t="s">
        <v>3554</v>
      </c>
      <c r="E1906" s="9" t="s">
        <v>3855</v>
      </c>
      <c r="F1906" s="7" t="s">
        <v>141</v>
      </c>
      <c r="G1906" s="46">
        <v>7.7</v>
      </c>
      <c r="H1906" s="11">
        <v>1</v>
      </c>
      <c r="I1906" s="11">
        <v>1</v>
      </c>
      <c r="J1906" s="11">
        <f>VLOOKUP(B1906,'[1]Jan''24 (3)'!$G$4:$T$2414,14,0)</f>
        <v>7.7</v>
      </c>
      <c r="K1906" s="11">
        <f t="shared" si="175"/>
        <v>6.7</v>
      </c>
      <c r="L1906" s="11" t="b">
        <f t="shared" si="176"/>
        <v>0</v>
      </c>
      <c r="M1906" s="11" t="b">
        <f t="shared" si="177"/>
        <v>0</v>
      </c>
      <c r="N1906" s="8">
        <v>45317</v>
      </c>
      <c r="O1906" s="8" t="s">
        <v>3873</v>
      </c>
      <c r="P1906" s="7"/>
      <c r="Q1906" s="7" t="b">
        <f t="shared" si="178"/>
        <v>1</v>
      </c>
      <c r="R1906" s="7"/>
      <c r="S1906" s="11">
        <f t="shared" si="179"/>
        <v>0</v>
      </c>
      <c r="T1906" s="9"/>
    </row>
    <row r="1907" spans="1:20" hidden="1" x14ac:dyDescent="0.25">
      <c r="A1907" s="7">
        <v>1905</v>
      </c>
      <c r="B1907" s="7" t="str">
        <f t="shared" si="174"/>
        <v>53003-M154-000002</v>
      </c>
      <c r="C1907" s="9" t="s">
        <v>1753</v>
      </c>
      <c r="D1907" s="54" t="s">
        <v>4023</v>
      </c>
      <c r="E1907" s="9" t="s">
        <v>3855</v>
      </c>
      <c r="F1907" s="7" t="s">
        <v>141</v>
      </c>
      <c r="G1907" s="46">
        <v>20.09</v>
      </c>
      <c r="H1907" s="11">
        <v>5</v>
      </c>
      <c r="I1907" s="11">
        <v>5</v>
      </c>
      <c r="J1907" s="11">
        <f>VLOOKUP(B1907,'[1]Jan''24 (3)'!$G$4:$T$2414,14,0)</f>
        <v>100.45</v>
      </c>
      <c r="K1907" s="11">
        <f t="shared" si="175"/>
        <v>95.45</v>
      </c>
      <c r="L1907" s="11" t="b">
        <f t="shared" si="176"/>
        <v>0</v>
      </c>
      <c r="M1907" s="11" t="b">
        <f t="shared" si="177"/>
        <v>0</v>
      </c>
      <c r="N1907" s="8">
        <v>45317</v>
      </c>
      <c r="O1907" s="8" t="s">
        <v>3877</v>
      </c>
      <c r="P1907" s="7"/>
      <c r="Q1907" s="7" t="b">
        <f t="shared" si="178"/>
        <v>1</v>
      </c>
      <c r="R1907" s="7"/>
      <c r="S1907" s="11">
        <f t="shared" si="179"/>
        <v>0</v>
      </c>
      <c r="T1907" s="9"/>
    </row>
    <row r="1908" spans="1:20" hidden="1" x14ac:dyDescent="0.25">
      <c r="A1908" s="7">
        <v>1906</v>
      </c>
      <c r="B1908" s="7" t="str">
        <f t="shared" si="174"/>
        <v>42218-M154-000001</v>
      </c>
      <c r="C1908" s="9" t="s">
        <v>1754</v>
      </c>
      <c r="D1908" s="9" t="s">
        <v>3555</v>
      </c>
      <c r="E1908" s="9" t="s">
        <v>3855</v>
      </c>
      <c r="F1908" s="7" t="s">
        <v>141</v>
      </c>
      <c r="G1908" s="46">
        <v>11.85</v>
      </c>
      <c r="H1908" s="11">
        <v>2</v>
      </c>
      <c r="I1908" s="11">
        <v>2</v>
      </c>
      <c r="J1908" s="11">
        <f>VLOOKUP(B1908,'[1]Jan''24 (3)'!$G$4:$T$2414,14,0)</f>
        <v>23.7</v>
      </c>
      <c r="K1908" s="11">
        <f t="shared" si="175"/>
        <v>21.7</v>
      </c>
      <c r="L1908" s="11" t="b">
        <f t="shared" si="176"/>
        <v>0</v>
      </c>
      <c r="M1908" s="11" t="b">
        <f t="shared" si="177"/>
        <v>0</v>
      </c>
      <c r="N1908" s="8">
        <v>45317</v>
      </c>
      <c r="O1908" s="8" t="s">
        <v>3873</v>
      </c>
      <c r="P1908" s="7"/>
      <c r="Q1908" s="7" t="b">
        <f t="shared" si="178"/>
        <v>1</v>
      </c>
      <c r="R1908" s="7"/>
      <c r="S1908" s="11">
        <f t="shared" si="179"/>
        <v>0</v>
      </c>
      <c r="T1908" s="9"/>
    </row>
    <row r="1909" spans="1:20" hidden="1" x14ac:dyDescent="0.25">
      <c r="A1909" s="7">
        <v>1907</v>
      </c>
      <c r="B1909" s="7" t="str">
        <f t="shared" si="174"/>
        <v>42217-M154-000001</v>
      </c>
      <c r="C1909" s="9" t="s">
        <v>1755</v>
      </c>
      <c r="D1909" s="9" t="s">
        <v>3556</v>
      </c>
      <c r="E1909" s="9" t="s">
        <v>3855</v>
      </c>
      <c r="F1909" s="7" t="s">
        <v>141</v>
      </c>
      <c r="G1909" s="46">
        <v>11.85</v>
      </c>
      <c r="H1909" s="11">
        <v>2</v>
      </c>
      <c r="I1909" s="11">
        <v>2</v>
      </c>
      <c r="J1909" s="11">
        <f>VLOOKUP(B1909,'[1]Jan''24 (3)'!$G$4:$T$2414,14,0)</f>
        <v>23.7</v>
      </c>
      <c r="K1909" s="11">
        <f t="shared" si="175"/>
        <v>21.7</v>
      </c>
      <c r="L1909" s="11" t="b">
        <f t="shared" si="176"/>
        <v>0</v>
      </c>
      <c r="M1909" s="11" t="b">
        <f t="shared" si="177"/>
        <v>0</v>
      </c>
      <c r="N1909" s="8">
        <v>45317</v>
      </c>
      <c r="O1909" s="8" t="s">
        <v>3873</v>
      </c>
      <c r="P1909" s="7"/>
      <c r="Q1909" s="7" t="b">
        <f t="shared" si="178"/>
        <v>1</v>
      </c>
      <c r="R1909" s="7"/>
      <c r="S1909" s="11">
        <f t="shared" si="179"/>
        <v>0</v>
      </c>
      <c r="T1909" s="9"/>
    </row>
    <row r="1910" spans="1:20" hidden="1" x14ac:dyDescent="0.25">
      <c r="A1910" s="7">
        <v>1908</v>
      </c>
      <c r="B1910" s="7" t="str">
        <f t="shared" si="174"/>
        <v>62015-M154-010001</v>
      </c>
      <c r="C1910" s="9" t="s">
        <v>1756</v>
      </c>
      <c r="D1910" s="9" t="s">
        <v>3557</v>
      </c>
      <c r="E1910" s="9" t="s">
        <v>3855</v>
      </c>
      <c r="F1910" s="7" t="s">
        <v>141</v>
      </c>
      <c r="G1910" s="46">
        <v>11.85</v>
      </c>
      <c r="H1910" s="11">
        <v>1</v>
      </c>
      <c r="I1910" s="11">
        <v>1</v>
      </c>
      <c r="J1910" s="11">
        <f>VLOOKUP(B1910,'[1]Jan''24 (3)'!$G$4:$T$2414,14,0)</f>
        <v>11.85</v>
      </c>
      <c r="K1910" s="11">
        <f t="shared" si="175"/>
        <v>10.85</v>
      </c>
      <c r="L1910" s="11" t="b">
        <f t="shared" si="176"/>
        <v>0</v>
      </c>
      <c r="M1910" s="11" t="b">
        <f t="shared" si="177"/>
        <v>0</v>
      </c>
      <c r="N1910" s="8">
        <v>45317</v>
      </c>
      <c r="O1910" s="8" t="s">
        <v>3873</v>
      </c>
      <c r="P1910" s="7"/>
      <c r="Q1910" s="7" t="b">
        <f t="shared" si="178"/>
        <v>1</v>
      </c>
      <c r="R1910" s="7"/>
      <c r="S1910" s="11">
        <f t="shared" si="179"/>
        <v>0</v>
      </c>
      <c r="T1910" s="9"/>
    </row>
    <row r="1911" spans="1:20" hidden="1" x14ac:dyDescent="0.25">
      <c r="A1911" s="7">
        <v>1909</v>
      </c>
      <c r="B1911" s="7" t="str">
        <f t="shared" si="174"/>
        <v>62015-M154-000001</v>
      </c>
      <c r="C1911" s="9" t="s">
        <v>1757</v>
      </c>
      <c r="D1911" s="9" t="s">
        <v>3558</v>
      </c>
      <c r="E1911" s="9" t="s">
        <v>3855</v>
      </c>
      <c r="F1911" s="7" t="s">
        <v>141</v>
      </c>
      <c r="G1911" s="46">
        <v>11.85</v>
      </c>
      <c r="H1911" s="11">
        <v>1</v>
      </c>
      <c r="I1911" s="11">
        <v>1</v>
      </c>
      <c r="J1911" s="11">
        <f>VLOOKUP(B1911,'[1]Jan''24 (3)'!$G$4:$T$2414,14,0)</f>
        <v>11.85</v>
      </c>
      <c r="K1911" s="11">
        <f t="shared" si="175"/>
        <v>10.85</v>
      </c>
      <c r="L1911" s="11" t="b">
        <f t="shared" si="176"/>
        <v>0</v>
      </c>
      <c r="M1911" s="11" t="b">
        <f t="shared" si="177"/>
        <v>0</v>
      </c>
      <c r="N1911" s="8">
        <v>45317</v>
      </c>
      <c r="O1911" s="8" t="s">
        <v>3873</v>
      </c>
      <c r="P1911" s="7"/>
      <c r="Q1911" s="7" t="b">
        <f t="shared" si="178"/>
        <v>1</v>
      </c>
      <c r="R1911" s="7"/>
      <c r="S1911" s="11">
        <f t="shared" si="179"/>
        <v>0</v>
      </c>
      <c r="T1911" s="9"/>
    </row>
    <row r="1912" spans="1:20" hidden="1" x14ac:dyDescent="0.25">
      <c r="A1912" s="7">
        <v>1910</v>
      </c>
      <c r="B1912" s="7" t="str">
        <f t="shared" si="174"/>
        <v>62021-M154-000001</v>
      </c>
      <c r="C1912" s="9" t="s">
        <v>1758</v>
      </c>
      <c r="D1912" s="9" t="s">
        <v>3559</v>
      </c>
      <c r="E1912" s="9" t="s">
        <v>3855</v>
      </c>
      <c r="F1912" s="7" t="s">
        <v>141</v>
      </c>
      <c r="G1912" s="46">
        <v>2.85</v>
      </c>
      <c r="H1912" s="11">
        <v>1</v>
      </c>
      <c r="I1912" s="11">
        <v>1</v>
      </c>
      <c r="J1912" s="11">
        <f>VLOOKUP(B1912,'[1]Jan''24 (3)'!$G$4:$T$2414,14,0)</f>
        <v>2.85</v>
      </c>
      <c r="K1912" s="11">
        <f t="shared" si="175"/>
        <v>1.85</v>
      </c>
      <c r="L1912" s="11" t="b">
        <f t="shared" si="176"/>
        <v>0</v>
      </c>
      <c r="M1912" s="11" t="b">
        <f t="shared" si="177"/>
        <v>0</v>
      </c>
      <c r="N1912" s="8">
        <v>45317</v>
      </c>
      <c r="O1912" s="8" t="s">
        <v>3873</v>
      </c>
      <c r="P1912" s="7"/>
      <c r="Q1912" s="7" t="b">
        <f t="shared" si="178"/>
        <v>1</v>
      </c>
      <c r="R1912" s="7"/>
      <c r="S1912" s="11">
        <f t="shared" si="179"/>
        <v>0</v>
      </c>
      <c r="T1912" s="9"/>
    </row>
    <row r="1913" spans="1:20" hidden="1" x14ac:dyDescent="0.25">
      <c r="A1913" s="7">
        <v>1911</v>
      </c>
      <c r="B1913" s="7" t="str">
        <f t="shared" si="174"/>
        <v>62020-M154-000001</v>
      </c>
      <c r="C1913" s="9" t="s">
        <v>1759</v>
      </c>
      <c r="D1913" s="9" t="s">
        <v>3560</v>
      </c>
      <c r="E1913" s="9" t="s">
        <v>3855</v>
      </c>
      <c r="F1913" s="7" t="s">
        <v>141</v>
      </c>
      <c r="G1913" s="46">
        <v>2.1800000000000002</v>
      </c>
      <c r="H1913" s="11">
        <v>1</v>
      </c>
      <c r="I1913" s="11">
        <v>1</v>
      </c>
      <c r="J1913" s="11">
        <f>VLOOKUP(B1913,'[1]Jan''24 (3)'!$G$4:$T$2414,14,0)</f>
        <v>2.1800000000000002</v>
      </c>
      <c r="K1913" s="11">
        <f t="shared" si="175"/>
        <v>1.1800000000000002</v>
      </c>
      <c r="L1913" s="11" t="b">
        <f t="shared" si="176"/>
        <v>0</v>
      </c>
      <c r="M1913" s="11" t="b">
        <f t="shared" si="177"/>
        <v>0</v>
      </c>
      <c r="N1913" s="8">
        <v>45317</v>
      </c>
      <c r="O1913" s="8" t="s">
        <v>3873</v>
      </c>
      <c r="P1913" s="7"/>
      <c r="Q1913" s="7" t="b">
        <f t="shared" si="178"/>
        <v>1</v>
      </c>
      <c r="R1913" s="7"/>
      <c r="S1913" s="11">
        <f t="shared" si="179"/>
        <v>0</v>
      </c>
      <c r="T1913" s="9"/>
    </row>
    <row r="1914" spans="1:20" hidden="1" x14ac:dyDescent="0.25">
      <c r="A1914" s="7">
        <v>1912</v>
      </c>
      <c r="B1914" s="7" t="str">
        <f t="shared" si="174"/>
        <v>17970-0000-040002</v>
      </c>
      <c r="C1914" s="9" t="s">
        <v>1760</v>
      </c>
      <c r="D1914" s="9" t="s">
        <v>3561</v>
      </c>
      <c r="E1914" s="9" t="s">
        <v>3855</v>
      </c>
      <c r="F1914" s="7" t="s">
        <v>141</v>
      </c>
      <c r="G1914" s="46">
        <v>58.55</v>
      </c>
      <c r="H1914" s="11">
        <v>2</v>
      </c>
      <c r="I1914" s="11">
        <v>2</v>
      </c>
      <c r="J1914" s="11">
        <f>VLOOKUP(B1914,'[1]Jan''24 (3)'!$G$4:$T$2414,14,0)</f>
        <v>117.1</v>
      </c>
      <c r="K1914" s="11">
        <f t="shared" si="175"/>
        <v>115.1</v>
      </c>
      <c r="L1914" s="11" t="b">
        <f t="shared" si="176"/>
        <v>0</v>
      </c>
      <c r="M1914" s="11" t="b">
        <f t="shared" si="177"/>
        <v>0</v>
      </c>
      <c r="N1914" s="8">
        <v>45317</v>
      </c>
      <c r="O1914" s="8" t="s">
        <v>3873</v>
      </c>
      <c r="P1914" s="7"/>
      <c r="Q1914" s="7" t="b">
        <f t="shared" si="178"/>
        <v>1</v>
      </c>
      <c r="R1914" s="7"/>
      <c r="S1914" s="11">
        <f t="shared" si="179"/>
        <v>0</v>
      </c>
      <c r="T1914" s="9"/>
    </row>
    <row r="1915" spans="1:20" hidden="1" x14ac:dyDescent="0.25">
      <c r="A1915" s="7">
        <v>1913</v>
      </c>
      <c r="B1915" s="7" t="str">
        <f t="shared" si="174"/>
        <v>85430-M154-000002</v>
      </c>
      <c r="C1915" s="9" t="s">
        <v>1761</v>
      </c>
      <c r="D1915" s="9" t="s">
        <v>3562</v>
      </c>
      <c r="E1915" s="9" t="s">
        <v>3855</v>
      </c>
      <c r="F1915" s="7" t="s">
        <v>141</v>
      </c>
      <c r="G1915" s="46">
        <v>17.91</v>
      </c>
      <c r="H1915" s="11">
        <v>2</v>
      </c>
      <c r="I1915" s="11">
        <v>2</v>
      </c>
      <c r="J1915" s="11">
        <f>VLOOKUP(B1915,'[1]Jan''24 (3)'!$G$4:$T$2414,14,0)</f>
        <v>35.82</v>
      </c>
      <c r="K1915" s="11">
        <f t="shared" si="175"/>
        <v>33.82</v>
      </c>
      <c r="L1915" s="11" t="b">
        <f t="shared" si="176"/>
        <v>0</v>
      </c>
      <c r="M1915" s="11" t="b">
        <f t="shared" si="177"/>
        <v>0</v>
      </c>
      <c r="N1915" s="8">
        <v>45317</v>
      </c>
      <c r="O1915" s="8" t="s">
        <v>3873</v>
      </c>
      <c r="P1915" s="7"/>
      <c r="Q1915" s="7" t="b">
        <f t="shared" si="178"/>
        <v>1</v>
      </c>
      <c r="R1915" s="7"/>
      <c r="S1915" s="11">
        <f t="shared" si="179"/>
        <v>0</v>
      </c>
      <c r="T1915" s="9"/>
    </row>
    <row r="1916" spans="1:20" hidden="1" x14ac:dyDescent="0.25">
      <c r="A1916" s="7">
        <v>1914</v>
      </c>
      <c r="B1916" s="7" t="str">
        <f t="shared" si="174"/>
        <v>86860-M154-000001</v>
      </c>
      <c r="C1916" s="9" t="s">
        <v>1762</v>
      </c>
      <c r="D1916" s="9" t="s">
        <v>3563</v>
      </c>
      <c r="E1916" s="9" t="s">
        <v>3855</v>
      </c>
      <c r="F1916" s="7" t="s">
        <v>141</v>
      </c>
      <c r="G1916" s="46">
        <v>4.75</v>
      </c>
      <c r="H1916" s="11">
        <v>2</v>
      </c>
      <c r="I1916" s="11">
        <v>2</v>
      </c>
      <c r="J1916" s="11">
        <f>VLOOKUP(B1916,'[1]Jan''24 (3)'!$G$4:$T$2414,14,0)</f>
        <v>9.5</v>
      </c>
      <c r="K1916" s="11">
        <f t="shared" si="175"/>
        <v>7.5</v>
      </c>
      <c r="L1916" s="11" t="b">
        <f t="shared" si="176"/>
        <v>0</v>
      </c>
      <c r="M1916" s="11" t="b">
        <f t="shared" si="177"/>
        <v>0</v>
      </c>
      <c r="N1916" s="8">
        <v>45317</v>
      </c>
      <c r="O1916" s="8" t="s">
        <v>3873</v>
      </c>
      <c r="P1916" s="7"/>
      <c r="Q1916" s="7" t="b">
        <f t="shared" si="178"/>
        <v>1</v>
      </c>
      <c r="R1916" s="7"/>
      <c r="S1916" s="11">
        <f t="shared" si="179"/>
        <v>0</v>
      </c>
      <c r="T1916" s="9"/>
    </row>
    <row r="1917" spans="1:20" hidden="1" x14ac:dyDescent="0.25">
      <c r="A1917" s="7">
        <v>1915</v>
      </c>
      <c r="B1917" s="7" t="str">
        <f t="shared" si="174"/>
        <v>63021-M154-000001</v>
      </c>
      <c r="C1917" s="9" t="s">
        <v>1763</v>
      </c>
      <c r="D1917" s="9" t="s">
        <v>3564</v>
      </c>
      <c r="E1917" s="9" t="s">
        <v>3855</v>
      </c>
      <c r="F1917" s="7" t="s">
        <v>141</v>
      </c>
      <c r="G1917" s="46">
        <v>13.79</v>
      </c>
      <c r="H1917" s="11">
        <v>1</v>
      </c>
      <c r="I1917" s="11">
        <v>1</v>
      </c>
      <c r="J1917" s="11">
        <f>VLOOKUP(B1917,'[1]Jan''24 (3)'!$G$4:$T$2414,14,0)</f>
        <v>13.79</v>
      </c>
      <c r="K1917" s="11">
        <f t="shared" si="175"/>
        <v>12.79</v>
      </c>
      <c r="L1917" s="11" t="b">
        <f t="shared" si="176"/>
        <v>0</v>
      </c>
      <c r="M1917" s="11" t="b">
        <f t="shared" si="177"/>
        <v>0</v>
      </c>
      <c r="N1917" s="8">
        <v>45317</v>
      </c>
      <c r="O1917" s="8" t="s">
        <v>3873</v>
      </c>
      <c r="P1917" s="7"/>
      <c r="Q1917" s="7" t="b">
        <f t="shared" si="178"/>
        <v>1</v>
      </c>
      <c r="R1917" s="7"/>
      <c r="S1917" s="11">
        <f t="shared" si="179"/>
        <v>0</v>
      </c>
      <c r="T1917" s="9"/>
    </row>
    <row r="1918" spans="1:20" hidden="1" x14ac:dyDescent="0.25">
      <c r="A1918" s="7">
        <v>1916</v>
      </c>
      <c r="B1918" s="7" t="str">
        <f t="shared" si="174"/>
        <v>63021-M154-000005</v>
      </c>
      <c r="C1918" s="9" t="s">
        <v>1764</v>
      </c>
      <c r="D1918" s="54" t="s">
        <v>3885</v>
      </c>
      <c r="E1918" s="9" t="s">
        <v>3855</v>
      </c>
      <c r="F1918" s="7" t="s">
        <v>141</v>
      </c>
      <c r="G1918" s="46">
        <v>13.79</v>
      </c>
      <c r="H1918" s="11">
        <v>1</v>
      </c>
      <c r="I1918" s="11">
        <v>1</v>
      </c>
      <c r="J1918" s="11">
        <f>VLOOKUP(B1918,'[1]Jan''24 (3)'!$G$4:$T$2414,14,0)</f>
        <v>13.79</v>
      </c>
      <c r="K1918" s="11">
        <f t="shared" si="175"/>
        <v>12.79</v>
      </c>
      <c r="L1918" s="11" t="b">
        <f t="shared" si="176"/>
        <v>0</v>
      </c>
      <c r="M1918" s="11" t="b">
        <f t="shared" si="177"/>
        <v>0</v>
      </c>
      <c r="N1918" s="8">
        <v>45317</v>
      </c>
      <c r="O1918" s="8" t="s">
        <v>3873</v>
      </c>
      <c r="P1918" s="7"/>
      <c r="Q1918" s="7" t="b">
        <f t="shared" si="178"/>
        <v>1</v>
      </c>
      <c r="R1918" s="7"/>
      <c r="S1918" s="11">
        <f t="shared" si="179"/>
        <v>0</v>
      </c>
      <c r="T1918" s="9"/>
    </row>
    <row r="1919" spans="1:20" hidden="1" x14ac:dyDescent="0.25">
      <c r="A1919" s="7">
        <v>1917</v>
      </c>
      <c r="B1919" s="7" t="str">
        <f t="shared" si="174"/>
        <v>63020-M154-000001</v>
      </c>
      <c r="C1919" s="9" t="s">
        <v>1765</v>
      </c>
      <c r="D1919" s="54" t="s">
        <v>3892</v>
      </c>
      <c r="E1919" s="9" t="s">
        <v>3855</v>
      </c>
      <c r="F1919" s="7" t="s">
        <v>141</v>
      </c>
      <c r="G1919" s="46">
        <v>13.83</v>
      </c>
      <c r="H1919" s="11">
        <v>1</v>
      </c>
      <c r="I1919" s="11">
        <v>1</v>
      </c>
      <c r="J1919" s="11">
        <f>VLOOKUP(B1919,'[1]Jan''24 (3)'!$G$4:$T$2414,14,0)</f>
        <v>13.83</v>
      </c>
      <c r="K1919" s="11">
        <f t="shared" si="175"/>
        <v>12.83</v>
      </c>
      <c r="L1919" s="11" t="b">
        <f t="shared" si="176"/>
        <v>0</v>
      </c>
      <c r="M1919" s="11" t="b">
        <f t="shared" si="177"/>
        <v>0</v>
      </c>
      <c r="N1919" s="8">
        <v>45317</v>
      </c>
      <c r="O1919" s="8" t="s">
        <v>3873</v>
      </c>
      <c r="P1919" s="7"/>
      <c r="Q1919" s="7" t="b">
        <f t="shared" si="178"/>
        <v>1</v>
      </c>
      <c r="R1919" s="7"/>
      <c r="S1919" s="11">
        <f t="shared" si="179"/>
        <v>0</v>
      </c>
      <c r="T1919" s="9"/>
    </row>
    <row r="1920" spans="1:20" hidden="1" x14ac:dyDescent="0.25">
      <c r="A1920" s="7">
        <v>1918</v>
      </c>
      <c r="B1920" s="7" t="str">
        <f t="shared" si="174"/>
        <v>63020-M154-000005</v>
      </c>
      <c r="C1920" s="9" t="s">
        <v>1766</v>
      </c>
      <c r="D1920" s="54" t="s">
        <v>3887</v>
      </c>
      <c r="E1920" s="9" t="s">
        <v>3855</v>
      </c>
      <c r="F1920" s="7" t="s">
        <v>141</v>
      </c>
      <c r="G1920" s="46">
        <v>13.83</v>
      </c>
      <c r="H1920" s="11">
        <v>2</v>
      </c>
      <c r="I1920" s="11">
        <v>2</v>
      </c>
      <c r="J1920" s="11">
        <f>VLOOKUP(B1920,'[1]Jan''24 (3)'!$G$4:$T$2414,14,0)</f>
        <v>27.66</v>
      </c>
      <c r="K1920" s="11">
        <f t="shared" si="175"/>
        <v>25.66</v>
      </c>
      <c r="L1920" s="11" t="b">
        <f t="shared" si="176"/>
        <v>0</v>
      </c>
      <c r="M1920" s="11" t="b">
        <f t="shared" si="177"/>
        <v>0</v>
      </c>
      <c r="N1920" s="8">
        <v>45317</v>
      </c>
      <c r="O1920" s="8" t="s">
        <v>3873</v>
      </c>
      <c r="P1920" s="7"/>
      <c r="Q1920" s="7" t="b">
        <f t="shared" si="178"/>
        <v>1</v>
      </c>
      <c r="R1920" s="7"/>
      <c r="S1920" s="11">
        <f t="shared" si="179"/>
        <v>0</v>
      </c>
      <c r="T1920" s="9"/>
    </row>
    <row r="1921" spans="1:20" hidden="1" x14ac:dyDescent="0.25">
      <c r="A1921" s="7">
        <v>1919</v>
      </c>
      <c r="B1921" s="7" t="str">
        <f t="shared" si="174"/>
        <v>63012-M154-000001</v>
      </c>
      <c r="C1921" s="9" t="s">
        <v>1767</v>
      </c>
      <c r="D1921" s="9" t="s">
        <v>3565</v>
      </c>
      <c r="E1921" s="9" t="s">
        <v>3855</v>
      </c>
      <c r="F1921" s="7" t="s">
        <v>141</v>
      </c>
      <c r="G1921" s="46">
        <v>6.9</v>
      </c>
      <c r="H1921" s="11">
        <v>2</v>
      </c>
      <c r="I1921" s="11">
        <v>2</v>
      </c>
      <c r="J1921" s="11">
        <f>VLOOKUP(B1921,'[1]Jan''24 (3)'!$G$4:$T$2414,14,0)</f>
        <v>13.8</v>
      </c>
      <c r="K1921" s="11">
        <f t="shared" si="175"/>
        <v>11.8</v>
      </c>
      <c r="L1921" s="11" t="b">
        <f t="shared" si="176"/>
        <v>0</v>
      </c>
      <c r="M1921" s="11" t="b">
        <f t="shared" si="177"/>
        <v>0</v>
      </c>
      <c r="N1921" s="8">
        <v>45317</v>
      </c>
      <c r="O1921" s="8" t="s">
        <v>3873</v>
      </c>
      <c r="P1921" s="7"/>
      <c r="Q1921" s="7" t="b">
        <f t="shared" si="178"/>
        <v>1</v>
      </c>
      <c r="R1921" s="7"/>
      <c r="S1921" s="11">
        <f t="shared" si="179"/>
        <v>0</v>
      </c>
      <c r="T1921" s="9"/>
    </row>
    <row r="1922" spans="1:20" hidden="1" x14ac:dyDescent="0.25">
      <c r="A1922" s="7">
        <v>1920</v>
      </c>
      <c r="B1922" s="7" t="str">
        <f t="shared" si="174"/>
        <v>62023-M154-000002</v>
      </c>
      <c r="C1922" s="9" t="s">
        <v>1768</v>
      </c>
      <c r="D1922" s="9" t="s">
        <v>3566</v>
      </c>
      <c r="E1922" s="9" t="s">
        <v>3855</v>
      </c>
      <c r="F1922" s="7" t="s">
        <v>141</v>
      </c>
      <c r="G1922" s="46">
        <v>13.09</v>
      </c>
      <c r="H1922" s="11">
        <v>1</v>
      </c>
      <c r="I1922" s="11">
        <v>1</v>
      </c>
      <c r="J1922" s="11">
        <f>VLOOKUP(B1922,'[1]Jan''24 (3)'!$G$4:$T$2414,14,0)</f>
        <v>13.09</v>
      </c>
      <c r="K1922" s="11">
        <f t="shared" si="175"/>
        <v>12.09</v>
      </c>
      <c r="L1922" s="11" t="b">
        <f t="shared" si="176"/>
        <v>0</v>
      </c>
      <c r="M1922" s="11" t="b">
        <f t="shared" si="177"/>
        <v>0</v>
      </c>
      <c r="N1922" s="8">
        <v>45317</v>
      </c>
      <c r="O1922" s="8" t="s">
        <v>3873</v>
      </c>
      <c r="P1922" s="7"/>
      <c r="Q1922" s="7" t="b">
        <f t="shared" si="178"/>
        <v>1</v>
      </c>
      <c r="R1922" s="7"/>
      <c r="S1922" s="11">
        <f t="shared" si="179"/>
        <v>0</v>
      </c>
      <c r="T1922" s="9"/>
    </row>
    <row r="1923" spans="1:20" hidden="1" x14ac:dyDescent="0.25">
      <c r="A1923" s="7">
        <v>1921</v>
      </c>
      <c r="B1923" s="7" t="str">
        <f t="shared" si="174"/>
        <v>63017-M154-000001</v>
      </c>
      <c r="C1923" s="9" t="s">
        <v>1769</v>
      </c>
      <c r="D1923" s="9" t="s">
        <v>3567</v>
      </c>
      <c r="E1923" s="9" t="s">
        <v>3855</v>
      </c>
      <c r="F1923" s="7" t="s">
        <v>141</v>
      </c>
      <c r="G1923" s="46">
        <v>29.63</v>
      </c>
      <c r="H1923" s="11">
        <v>1</v>
      </c>
      <c r="I1923" s="11">
        <v>1</v>
      </c>
      <c r="J1923" s="11">
        <f>VLOOKUP(B1923,'[1]Jan''24 (3)'!$G$4:$T$2414,14,0)</f>
        <v>29.63</v>
      </c>
      <c r="K1923" s="11">
        <f t="shared" si="175"/>
        <v>28.63</v>
      </c>
      <c r="L1923" s="11" t="b">
        <f t="shared" si="176"/>
        <v>0</v>
      </c>
      <c r="M1923" s="11" t="b">
        <f t="shared" si="177"/>
        <v>0</v>
      </c>
      <c r="N1923" s="8">
        <v>45317</v>
      </c>
      <c r="O1923" s="8" t="s">
        <v>3873</v>
      </c>
      <c r="P1923" s="7"/>
      <c r="Q1923" s="7" t="b">
        <f t="shared" si="178"/>
        <v>1</v>
      </c>
      <c r="R1923" s="7"/>
      <c r="S1923" s="11">
        <f t="shared" si="179"/>
        <v>0</v>
      </c>
      <c r="T1923" s="9"/>
    </row>
    <row r="1924" spans="1:20" hidden="1" x14ac:dyDescent="0.25">
      <c r="A1924" s="7">
        <v>1922</v>
      </c>
      <c r="B1924" s="7" t="str">
        <f t="shared" ref="B1924:B1987" si="180">TRIM(C1924)</f>
        <v>63017-M154-000005</v>
      </c>
      <c r="C1924" s="9" t="s">
        <v>1770</v>
      </c>
      <c r="D1924" s="54" t="s">
        <v>3889</v>
      </c>
      <c r="E1924" s="9" t="s">
        <v>3855</v>
      </c>
      <c r="F1924" s="7" t="s">
        <v>141</v>
      </c>
      <c r="G1924" s="46">
        <v>29.56</v>
      </c>
      <c r="H1924" s="11">
        <v>2</v>
      </c>
      <c r="I1924" s="11">
        <v>2</v>
      </c>
      <c r="J1924" s="11">
        <f>VLOOKUP(B1924,'[1]Jan''24 (3)'!$G$4:$T$2414,14,0)</f>
        <v>59.12</v>
      </c>
      <c r="K1924" s="11">
        <f t="shared" ref="K1924:K1987" si="181">J1924-I1924</f>
        <v>57.12</v>
      </c>
      <c r="L1924" s="11" t="b">
        <f t="shared" ref="L1924:L1987" si="182">J1924=I1924</f>
        <v>0</v>
      </c>
      <c r="M1924" s="11" t="b">
        <f t="shared" ref="M1924:M1987" si="183">I1924=L1924</f>
        <v>0</v>
      </c>
      <c r="N1924" s="8">
        <v>45317</v>
      </c>
      <c r="O1924" s="8" t="s">
        <v>3873</v>
      </c>
      <c r="P1924" s="7"/>
      <c r="Q1924" s="7" t="b">
        <f t="shared" ref="Q1924:Q1987" si="184">H1924=I1924</f>
        <v>1</v>
      </c>
      <c r="R1924" s="7"/>
      <c r="S1924" s="11">
        <f t="shared" ref="S1924:S1987" si="185">H1924-I1924</f>
        <v>0</v>
      </c>
      <c r="T1924" s="9"/>
    </row>
    <row r="1925" spans="1:20" hidden="1" x14ac:dyDescent="0.25">
      <c r="A1925" s="7">
        <v>1923</v>
      </c>
      <c r="B1925" s="7" t="str">
        <f t="shared" si="180"/>
        <v>63016-M154-000001</v>
      </c>
      <c r="C1925" s="9" t="s">
        <v>1771</v>
      </c>
      <c r="D1925" s="54" t="s">
        <v>3888</v>
      </c>
      <c r="E1925" s="9" t="s">
        <v>3855</v>
      </c>
      <c r="F1925" s="7" t="s">
        <v>141</v>
      </c>
      <c r="G1925" s="46">
        <v>29.56</v>
      </c>
      <c r="H1925" s="11">
        <v>2</v>
      </c>
      <c r="I1925" s="11">
        <v>2</v>
      </c>
      <c r="J1925" s="11">
        <f>VLOOKUP(B1925,'[1]Jan''24 (3)'!$G$4:$T$2414,14,0)</f>
        <v>59.12</v>
      </c>
      <c r="K1925" s="11">
        <f t="shared" si="181"/>
        <v>57.12</v>
      </c>
      <c r="L1925" s="11" t="b">
        <f t="shared" si="182"/>
        <v>0</v>
      </c>
      <c r="M1925" s="11" t="b">
        <f t="shared" si="183"/>
        <v>0</v>
      </c>
      <c r="N1925" s="8">
        <v>45317</v>
      </c>
      <c r="O1925" s="8" t="s">
        <v>3873</v>
      </c>
      <c r="P1925" s="7"/>
      <c r="Q1925" s="7" t="b">
        <f t="shared" si="184"/>
        <v>1</v>
      </c>
      <c r="R1925" s="7"/>
      <c r="S1925" s="11">
        <f t="shared" si="185"/>
        <v>0</v>
      </c>
      <c r="T1925" s="9"/>
    </row>
    <row r="1926" spans="1:20" hidden="1" x14ac:dyDescent="0.25">
      <c r="A1926" s="7">
        <v>1924</v>
      </c>
      <c r="B1926" s="7" t="str">
        <f t="shared" si="180"/>
        <v>63016-M154-000005</v>
      </c>
      <c r="C1926" s="9" t="s">
        <v>1772</v>
      </c>
      <c r="D1926" s="54" t="s">
        <v>3886</v>
      </c>
      <c r="E1926" s="9" t="s">
        <v>3855</v>
      </c>
      <c r="F1926" s="7" t="s">
        <v>141</v>
      </c>
      <c r="G1926" s="46">
        <v>29.63</v>
      </c>
      <c r="H1926" s="11">
        <v>2</v>
      </c>
      <c r="I1926" s="11">
        <v>2</v>
      </c>
      <c r="J1926" s="11">
        <f>VLOOKUP(B1926,'[1]Jan''24 (3)'!$G$4:$T$2414,14,0)</f>
        <v>59.26</v>
      </c>
      <c r="K1926" s="11">
        <f t="shared" si="181"/>
        <v>57.26</v>
      </c>
      <c r="L1926" s="11" t="b">
        <f t="shared" si="182"/>
        <v>0</v>
      </c>
      <c r="M1926" s="11" t="b">
        <f t="shared" si="183"/>
        <v>0</v>
      </c>
      <c r="N1926" s="8">
        <v>45317</v>
      </c>
      <c r="O1926" s="8" t="s">
        <v>3873</v>
      </c>
      <c r="P1926" s="7"/>
      <c r="Q1926" s="7" t="b">
        <f t="shared" si="184"/>
        <v>1</v>
      </c>
      <c r="R1926" s="7"/>
      <c r="S1926" s="11">
        <f t="shared" si="185"/>
        <v>0</v>
      </c>
      <c r="T1926" s="9"/>
    </row>
    <row r="1927" spans="1:20" hidden="1" x14ac:dyDescent="0.25">
      <c r="A1927" s="7">
        <v>1925</v>
      </c>
      <c r="B1927" s="7" t="str">
        <f t="shared" si="180"/>
        <v>63023-M154-000001</v>
      </c>
      <c r="C1927" s="9" t="s">
        <v>1773</v>
      </c>
      <c r="D1927" s="9" t="s">
        <v>3568</v>
      </c>
      <c r="E1927" s="9" t="s">
        <v>3855</v>
      </c>
      <c r="F1927" s="7" t="s">
        <v>141</v>
      </c>
      <c r="G1927" s="46">
        <v>6.9</v>
      </c>
      <c r="H1927" s="11">
        <v>1</v>
      </c>
      <c r="I1927" s="11">
        <v>1</v>
      </c>
      <c r="J1927" s="11">
        <f>VLOOKUP(B1927,'[1]Jan''24 (3)'!$G$4:$T$2414,14,0)</f>
        <v>6.9</v>
      </c>
      <c r="K1927" s="11">
        <f t="shared" si="181"/>
        <v>5.9</v>
      </c>
      <c r="L1927" s="11" t="b">
        <f t="shared" si="182"/>
        <v>0</v>
      </c>
      <c r="M1927" s="11" t="b">
        <f t="shared" si="183"/>
        <v>0</v>
      </c>
      <c r="N1927" s="8">
        <v>45317</v>
      </c>
      <c r="O1927" s="8" t="s">
        <v>3873</v>
      </c>
      <c r="P1927" s="7"/>
      <c r="Q1927" s="7" t="b">
        <f t="shared" si="184"/>
        <v>1</v>
      </c>
      <c r="R1927" s="7"/>
      <c r="S1927" s="11">
        <f t="shared" si="185"/>
        <v>0</v>
      </c>
      <c r="T1927" s="9"/>
    </row>
    <row r="1928" spans="1:20" hidden="1" x14ac:dyDescent="0.25">
      <c r="A1928" s="7">
        <v>1926</v>
      </c>
      <c r="B1928" s="7" t="str">
        <f t="shared" si="180"/>
        <v>63023-M154-000005</v>
      </c>
      <c r="C1928" s="9" t="s">
        <v>1774</v>
      </c>
      <c r="D1928" s="9" t="s">
        <v>3569</v>
      </c>
      <c r="E1928" s="9" t="s">
        <v>3855</v>
      </c>
      <c r="F1928" s="7" t="s">
        <v>141</v>
      </c>
      <c r="G1928" s="46">
        <v>6.9</v>
      </c>
      <c r="H1928" s="11">
        <v>2</v>
      </c>
      <c r="I1928" s="11">
        <v>2</v>
      </c>
      <c r="J1928" s="11">
        <f>VLOOKUP(B1928,'[1]Jan''24 (3)'!$G$4:$T$2414,14,0)</f>
        <v>13.8</v>
      </c>
      <c r="K1928" s="11">
        <f t="shared" si="181"/>
        <v>11.8</v>
      </c>
      <c r="L1928" s="11" t="b">
        <f t="shared" si="182"/>
        <v>0</v>
      </c>
      <c r="M1928" s="11" t="b">
        <f t="shared" si="183"/>
        <v>0</v>
      </c>
      <c r="N1928" s="8">
        <v>45317</v>
      </c>
      <c r="O1928" s="8" t="s">
        <v>3873</v>
      </c>
      <c r="P1928" s="7"/>
      <c r="Q1928" s="7" t="b">
        <f t="shared" si="184"/>
        <v>1</v>
      </c>
      <c r="R1928" s="7"/>
      <c r="S1928" s="11">
        <f t="shared" si="185"/>
        <v>0</v>
      </c>
      <c r="T1928" s="9"/>
    </row>
    <row r="1929" spans="1:20" hidden="1" x14ac:dyDescent="0.25">
      <c r="A1929" s="7">
        <v>1927</v>
      </c>
      <c r="B1929" s="7" t="str">
        <f t="shared" si="180"/>
        <v>63019-M154-000001</v>
      </c>
      <c r="C1929" s="9" t="s">
        <v>1775</v>
      </c>
      <c r="D1929" s="9" t="s">
        <v>3570</v>
      </c>
      <c r="E1929" s="9" t="s">
        <v>3855</v>
      </c>
      <c r="F1929" s="7" t="s">
        <v>141</v>
      </c>
      <c r="G1929" s="46">
        <v>1.37</v>
      </c>
      <c r="H1929" s="11">
        <v>1</v>
      </c>
      <c r="I1929" s="11">
        <v>1</v>
      </c>
      <c r="J1929" s="11">
        <f>VLOOKUP(B1929,'[1]Jan''24 (3)'!$G$4:$T$2414,14,0)</f>
        <v>1.37</v>
      </c>
      <c r="K1929" s="11">
        <f t="shared" si="181"/>
        <v>0.37000000000000011</v>
      </c>
      <c r="L1929" s="11" t="b">
        <f t="shared" si="182"/>
        <v>0</v>
      </c>
      <c r="M1929" s="11" t="b">
        <f t="shared" si="183"/>
        <v>0</v>
      </c>
      <c r="N1929" s="8">
        <v>45317</v>
      </c>
      <c r="O1929" s="8" t="s">
        <v>3873</v>
      </c>
      <c r="P1929" s="7"/>
      <c r="Q1929" s="7" t="b">
        <f t="shared" si="184"/>
        <v>1</v>
      </c>
      <c r="R1929" s="7"/>
      <c r="S1929" s="11">
        <f t="shared" si="185"/>
        <v>0</v>
      </c>
      <c r="T1929" s="9"/>
    </row>
    <row r="1930" spans="1:20" hidden="1" x14ac:dyDescent="0.25">
      <c r="A1930" s="7">
        <v>1928</v>
      </c>
      <c r="B1930" s="7" t="str">
        <f t="shared" si="180"/>
        <v>63018-M154-000001</v>
      </c>
      <c r="C1930" s="9" t="s">
        <v>1776</v>
      </c>
      <c r="D1930" s="9" t="s">
        <v>3571</v>
      </c>
      <c r="E1930" s="9" t="s">
        <v>3855</v>
      </c>
      <c r="F1930" s="7" t="s">
        <v>141</v>
      </c>
      <c r="G1930" s="46">
        <v>1.37</v>
      </c>
      <c r="H1930" s="11">
        <v>1</v>
      </c>
      <c r="I1930" s="11">
        <v>1</v>
      </c>
      <c r="J1930" s="11">
        <f>VLOOKUP(B1930,'[1]Jan''24 (3)'!$G$4:$T$2414,14,0)</f>
        <v>1.37</v>
      </c>
      <c r="K1930" s="11">
        <f t="shared" si="181"/>
        <v>0.37000000000000011</v>
      </c>
      <c r="L1930" s="11" t="b">
        <f t="shared" si="182"/>
        <v>0</v>
      </c>
      <c r="M1930" s="11" t="b">
        <f t="shared" si="183"/>
        <v>0</v>
      </c>
      <c r="N1930" s="8">
        <v>45317</v>
      </c>
      <c r="O1930" s="8" t="s">
        <v>3873</v>
      </c>
      <c r="P1930" s="7"/>
      <c r="Q1930" s="7" t="b">
        <f t="shared" si="184"/>
        <v>1</v>
      </c>
      <c r="R1930" s="7"/>
      <c r="S1930" s="11">
        <f t="shared" si="185"/>
        <v>0</v>
      </c>
      <c r="T1930" s="9"/>
    </row>
    <row r="1931" spans="1:20" hidden="1" x14ac:dyDescent="0.25">
      <c r="A1931" s="7">
        <v>1929</v>
      </c>
      <c r="B1931" s="7" t="str">
        <f t="shared" si="180"/>
        <v>33300-M154-000002</v>
      </c>
      <c r="C1931" s="9" t="s">
        <v>1777</v>
      </c>
      <c r="D1931" s="9" t="s">
        <v>3572</v>
      </c>
      <c r="E1931" s="9" t="s">
        <v>3855</v>
      </c>
      <c r="F1931" s="7" t="s">
        <v>141</v>
      </c>
      <c r="G1931" s="46">
        <v>23.64</v>
      </c>
      <c r="H1931" s="11">
        <v>7</v>
      </c>
      <c r="I1931" s="11">
        <v>7</v>
      </c>
      <c r="J1931" s="11">
        <f>VLOOKUP(B1931,'[1]Jan''24 (3)'!$G$4:$T$2414,14,0)</f>
        <v>165.48000000000002</v>
      </c>
      <c r="K1931" s="11">
        <f t="shared" si="181"/>
        <v>158.48000000000002</v>
      </c>
      <c r="L1931" s="11" t="b">
        <f t="shared" si="182"/>
        <v>0</v>
      </c>
      <c r="M1931" s="11" t="b">
        <f t="shared" si="183"/>
        <v>0</v>
      </c>
      <c r="N1931" s="8">
        <v>45317</v>
      </c>
      <c r="O1931" s="8" t="s">
        <v>3877</v>
      </c>
      <c r="P1931" s="7"/>
      <c r="Q1931" s="7" t="b">
        <f t="shared" si="184"/>
        <v>1</v>
      </c>
      <c r="R1931" s="7"/>
      <c r="S1931" s="11">
        <f t="shared" si="185"/>
        <v>0</v>
      </c>
      <c r="T1931" s="9"/>
    </row>
    <row r="1932" spans="1:20" hidden="1" x14ac:dyDescent="0.25">
      <c r="A1932" s="7">
        <v>1930</v>
      </c>
      <c r="B1932" s="7" t="str">
        <f t="shared" si="180"/>
        <v>86400-M154-000003</v>
      </c>
      <c r="C1932" s="9" t="s">
        <v>1778</v>
      </c>
      <c r="D1932" s="9" t="s">
        <v>3573</v>
      </c>
      <c r="E1932" s="9" t="s">
        <v>3855</v>
      </c>
      <c r="F1932" s="7" t="s">
        <v>141</v>
      </c>
      <c r="G1932" s="46">
        <v>9.4700000000000006</v>
      </c>
      <c r="H1932" s="11">
        <v>3</v>
      </c>
      <c r="I1932" s="11">
        <v>3</v>
      </c>
      <c r="J1932" s="11">
        <f>VLOOKUP(B1932,'[1]Jan''24 (3)'!$G$4:$T$2414,14,0)</f>
        <v>28.410000000000004</v>
      </c>
      <c r="K1932" s="11">
        <f t="shared" si="181"/>
        <v>25.410000000000004</v>
      </c>
      <c r="L1932" s="11" t="b">
        <f t="shared" si="182"/>
        <v>0</v>
      </c>
      <c r="M1932" s="11" t="b">
        <f t="shared" si="183"/>
        <v>0</v>
      </c>
      <c r="N1932" s="8">
        <v>45317</v>
      </c>
      <c r="O1932" s="8" t="s">
        <v>3873</v>
      </c>
      <c r="P1932" s="7"/>
      <c r="Q1932" s="7" t="b">
        <f t="shared" si="184"/>
        <v>1</v>
      </c>
      <c r="R1932" s="7"/>
      <c r="S1932" s="11">
        <f t="shared" si="185"/>
        <v>0</v>
      </c>
      <c r="T1932" s="9"/>
    </row>
    <row r="1933" spans="1:20" hidden="1" x14ac:dyDescent="0.25">
      <c r="A1933" s="7">
        <v>1931</v>
      </c>
      <c r="B1933" s="7" t="str">
        <f t="shared" si="180"/>
        <v>86300-M154-000003</v>
      </c>
      <c r="C1933" s="9" t="s">
        <v>1779</v>
      </c>
      <c r="D1933" s="9" t="s">
        <v>3574</v>
      </c>
      <c r="E1933" s="9" t="s">
        <v>3855</v>
      </c>
      <c r="F1933" s="7" t="s">
        <v>141</v>
      </c>
      <c r="G1933" s="46">
        <v>9.4700000000000006</v>
      </c>
      <c r="H1933" s="11">
        <v>3</v>
      </c>
      <c r="I1933" s="11">
        <v>3</v>
      </c>
      <c r="J1933" s="11">
        <f>VLOOKUP(B1933,'[1]Jan''24 (3)'!$G$4:$T$2414,14,0)</f>
        <v>28.410000000000004</v>
      </c>
      <c r="K1933" s="11">
        <f t="shared" si="181"/>
        <v>25.410000000000004</v>
      </c>
      <c r="L1933" s="11" t="b">
        <f t="shared" si="182"/>
        <v>0</v>
      </c>
      <c r="M1933" s="11" t="b">
        <f t="shared" si="183"/>
        <v>0</v>
      </c>
      <c r="N1933" s="8">
        <v>45317</v>
      </c>
      <c r="O1933" s="8" t="s">
        <v>3873</v>
      </c>
      <c r="P1933" s="7"/>
      <c r="Q1933" s="7" t="b">
        <f t="shared" si="184"/>
        <v>1</v>
      </c>
      <c r="R1933" s="7"/>
      <c r="S1933" s="11">
        <f t="shared" si="185"/>
        <v>0</v>
      </c>
      <c r="T1933" s="9"/>
    </row>
    <row r="1934" spans="1:20" hidden="1" x14ac:dyDescent="0.25">
      <c r="A1934" s="7">
        <v>1932</v>
      </c>
      <c r="B1934" s="7" t="str">
        <f t="shared" si="180"/>
        <v>86200-M154-000003</v>
      </c>
      <c r="C1934" s="9" t="s">
        <v>1780</v>
      </c>
      <c r="D1934" s="9" t="s">
        <v>3575</v>
      </c>
      <c r="E1934" s="9" t="s">
        <v>3855</v>
      </c>
      <c r="F1934" s="7" t="s">
        <v>141</v>
      </c>
      <c r="G1934" s="46">
        <v>37.130000000000003</v>
      </c>
      <c r="H1934" s="11">
        <v>2</v>
      </c>
      <c r="I1934" s="11">
        <v>2</v>
      </c>
      <c r="J1934" s="11">
        <f>VLOOKUP(B1934,'[1]Jan''24 (3)'!$G$4:$T$2414,14,0)</f>
        <v>74.260000000000005</v>
      </c>
      <c r="K1934" s="11">
        <f t="shared" si="181"/>
        <v>72.260000000000005</v>
      </c>
      <c r="L1934" s="11" t="b">
        <f t="shared" si="182"/>
        <v>0</v>
      </c>
      <c r="M1934" s="11" t="b">
        <f t="shared" si="183"/>
        <v>0</v>
      </c>
      <c r="N1934" s="8">
        <v>45317</v>
      </c>
      <c r="O1934" s="8" t="s">
        <v>3873</v>
      </c>
      <c r="P1934" s="7"/>
      <c r="Q1934" s="7" t="b">
        <f t="shared" si="184"/>
        <v>1</v>
      </c>
      <c r="R1934" s="7"/>
      <c r="S1934" s="11">
        <f t="shared" si="185"/>
        <v>0</v>
      </c>
      <c r="T1934" s="9"/>
    </row>
    <row r="1935" spans="1:20" hidden="1" x14ac:dyDescent="0.25">
      <c r="A1935" s="7">
        <v>1933</v>
      </c>
      <c r="B1935" s="7" t="str">
        <f t="shared" si="180"/>
        <v>63022-M154-000001</v>
      </c>
      <c r="C1935" s="9" t="s">
        <v>1781</v>
      </c>
      <c r="D1935" s="9" t="s">
        <v>3576</v>
      </c>
      <c r="E1935" s="9" t="s">
        <v>3855</v>
      </c>
      <c r="F1935" s="7" t="s">
        <v>141</v>
      </c>
      <c r="G1935" s="46">
        <v>9.84</v>
      </c>
      <c r="H1935" s="11">
        <v>1</v>
      </c>
      <c r="I1935" s="11">
        <v>1</v>
      </c>
      <c r="J1935" s="11">
        <f>VLOOKUP(B1935,'[1]Jan''24 (3)'!$G$4:$T$2414,14,0)</f>
        <v>9.84</v>
      </c>
      <c r="K1935" s="11">
        <f t="shared" si="181"/>
        <v>8.84</v>
      </c>
      <c r="L1935" s="11" t="b">
        <f t="shared" si="182"/>
        <v>0</v>
      </c>
      <c r="M1935" s="11" t="b">
        <f t="shared" si="183"/>
        <v>0</v>
      </c>
      <c r="N1935" s="8">
        <v>45317</v>
      </c>
      <c r="O1935" s="8" t="s">
        <v>3873</v>
      </c>
      <c r="P1935" s="7"/>
      <c r="Q1935" s="7" t="b">
        <f t="shared" si="184"/>
        <v>1</v>
      </c>
      <c r="R1935" s="7"/>
      <c r="S1935" s="11">
        <f t="shared" si="185"/>
        <v>0</v>
      </c>
      <c r="T1935" s="9"/>
    </row>
    <row r="1936" spans="1:20" hidden="1" x14ac:dyDescent="0.25">
      <c r="A1936" s="7">
        <v>1934</v>
      </c>
      <c r="B1936" s="7" t="str">
        <f t="shared" si="180"/>
        <v>63024-M154-000001</v>
      </c>
      <c r="C1936" s="9" t="s">
        <v>1782</v>
      </c>
      <c r="D1936" s="9" t="s">
        <v>3577</v>
      </c>
      <c r="E1936" s="9" t="s">
        <v>3855</v>
      </c>
      <c r="F1936" s="7" t="s">
        <v>141</v>
      </c>
      <c r="G1936" s="46">
        <v>3.05</v>
      </c>
      <c r="H1936" s="11">
        <v>1</v>
      </c>
      <c r="I1936" s="11">
        <v>1</v>
      </c>
      <c r="J1936" s="11">
        <f>VLOOKUP(B1936,'[1]Jan''24 (3)'!$G$4:$T$2414,14,0)</f>
        <v>3.05</v>
      </c>
      <c r="K1936" s="11">
        <f t="shared" si="181"/>
        <v>2.0499999999999998</v>
      </c>
      <c r="L1936" s="11" t="b">
        <f t="shared" si="182"/>
        <v>0</v>
      </c>
      <c r="M1936" s="11" t="b">
        <f t="shared" si="183"/>
        <v>0</v>
      </c>
      <c r="N1936" s="8">
        <v>45317</v>
      </c>
      <c r="O1936" s="8" t="s">
        <v>3873</v>
      </c>
      <c r="P1936" s="7"/>
      <c r="Q1936" s="7" t="b">
        <f t="shared" si="184"/>
        <v>1</v>
      </c>
      <c r="R1936" s="7"/>
      <c r="S1936" s="11">
        <f t="shared" si="185"/>
        <v>0</v>
      </c>
      <c r="T1936" s="9"/>
    </row>
    <row r="1937" spans="1:20" hidden="1" x14ac:dyDescent="0.25">
      <c r="A1937" s="7">
        <v>1935</v>
      </c>
      <c r="B1937" s="7" t="str">
        <f t="shared" si="180"/>
        <v>81100-M954-0100</v>
      </c>
      <c r="C1937" s="9" t="s">
        <v>1783</v>
      </c>
      <c r="D1937" s="9" t="s">
        <v>3578</v>
      </c>
      <c r="E1937" s="9" t="s">
        <v>3855</v>
      </c>
      <c r="F1937" s="7" t="s">
        <v>141</v>
      </c>
      <c r="G1937" s="46">
        <v>20.05</v>
      </c>
      <c r="H1937" s="11">
        <v>2</v>
      </c>
      <c r="I1937" s="11">
        <v>2</v>
      </c>
      <c r="J1937" s="11">
        <f>VLOOKUP(B1937,'[1]Jan''24 (3)'!$G$4:$T$2414,14,0)</f>
        <v>40.1</v>
      </c>
      <c r="K1937" s="11">
        <f t="shared" si="181"/>
        <v>38.1</v>
      </c>
      <c r="L1937" s="11" t="b">
        <f t="shared" si="182"/>
        <v>0</v>
      </c>
      <c r="M1937" s="11" t="b">
        <f t="shared" si="183"/>
        <v>0</v>
      </c>
      <c r="N1937" s="8">
        <v>45317</v>
      </c>
      <c r="O1937" s="8" t="s">
        <v>3873</v>
      </c>
      <c r="P1937" s="7"/>
      <c r="Q1937" s="7" t="b">
        <f t="shared" si="184"/>
        <v>1</v>
      </c>
      <c r="R1937" s="7"/>
      <c r="S1937" s="11">
        <f t="shared" si="185"/>
        <v>0</v>
      </c>
      <c r="T1937" s="9"/>
    </row>
    <row r="1938" spans="1:20" hidden="1" x14ac:dyDescent="0.25">
      <c r="A1938" s="7">
        <v>1936</v>
      </c>
      <c r="B1938" s="7" t="str">
        <f t="shared" si="180"/>
        <v>82290-M154-000002</v>
      </c>
      <c r="C1938" s="9" t="s">
        <v>1784</v>
      </c>
      <c r="D1938" s="9" t="s">
        <v>3409</v>
      </c>
      <c r="E1938" s="9" t="s">
        <v>3855</v>
      </c>
      <c r="F1938" s="7" t="s">
        <v>141</v>
      </c>
      <c r="G1938" s="46">
        <v>7.7</v>
      </c>
      <c r="H1938" s="11">
        <v>2</v>
      </c>
      <c r="I1938" s="11">
        <v>2</v>
      </c>
      <c r="J1938" s="11">
        <f>VLOOKUP(B1938,'[1]Jan''24 (3)'!$G$4:$T$2414,14,0)</f>
        <v>15.4</v>
      </c>
      <c r="K1938" s="11">
        <f t="shared" si="181"/>
        <v>13.4</v>
      </c>
      <c r="L1938" s="11" t="b">
        <f t="shared" si="182"/>
        <v>0</v>
      </c>
      <c r="M1938" s="11" t="b">
        <f t="shared" si="183"/>
        <v>0</v>
      </c>
      <c r="N1938" s="8">
        <v>45317</v>
      </c>
      <c r="O1938" s="8" t="s">
        <v>3873</v>
      </c>
      <c r="P1938" s="7"/>
      <c r="Q1938" s="7" t="b">
        <f t="shared" si="184"/>
        <v>1</v>
      </c>
      <c r="R1938" s="7"/>
      <c r="S1938" s="11">
        <f t="shared" si="185"/>
        <v>0</v>
      </c>
      <c r="T1938" s="9"/>
    </row>
    <row r="1939" spans="1:20" hidden="1" x14ac:dyDescent="0.25">
      <c r="A1939" s="7">
        <v>1937</v>
      </c>
      <c r="B1939" s="7" t="str">
        <f t="shared" si="180"/>
        <v>84510-M154-000001</v>
      </c>
      <c r="C1939" s="9" t="s">
        <v>1785</v>
      </c>
      <c r="D1939" s="9" t="s">
        <v>3579</v>
      </c>
      <c r="E1939" s="9" t="s">
        <v>3855</v>
      </c>
      <c r="F1939" s="7" t="s">
        <v>141</v>
      </c>
      <c r="G1939" s="46">
        <v>36.090000000000003</v>
      </c>
      <c r="H1939" s="11">
        <v>2</v>
      </c>
      <c r="I1939" s="11">
        <v>2</v>
      </c>
      <c r="J1939" s="11">
        <f>VLOOKUP(B1939,'[1]Jan''24 (3)'!$G$4:$T$2414,14,0)</f>
        <v>72.180000000000007</v>
      </c>
      <c r="K1939" s="11">
        <f t="shared" si="181"/>
        <v>70.180000000000007</v>
      </c>
      <c r="L1939" s="11" t="b">
        <f t="shared" si="182"/>
        <v>0</v>
      </c>
      <c r="M1939" s="11" t="b">
        <f t="shared" si="183"/>
        <v>0</v>
      </c>
      <c r="N1939" s="8">
        <v>45317</v>
      </c>
      <c r="O1939" s="8" t="s">
        <v>3873</v>
      </c>
      <c r="P1939" s="7"/>
      <c r="Q1939" s="7" t="b">
        <f t="shared" si="184"/>
        <v>1</v>
      </c>
      <c r="R1939" s="7"/>
      <c r="S1939" s="11">
        <f t="shared" si="185"/>
        <v>0</v>
      </c>
      <c r="T1939" s="9"/>
    </row>
    <row r="1940" spans="1:20" hidden="1" x14ac:dyDescent="0.25">
      <c r="A1940" s="7">
        <v>1938</v>
      </c>
      <c r="B1940" s="7" t="str">
        <f t="shared" si="180"/>
        <v>85520-M154-000001</v>
      </c>
      <c r="C1940" s="9" t="s">
        <v>1786</v>
      </c>
      <c r="D1940" s="9" t="s">
        <v>3580</v>
      </c>
      <c r="E1940" s="9" t="s">
        <v>3855</v>
      </c>
      <c r="F1940" s="7" t="s">
        <v>141</v>
      </c>
      <c r="G1940" s="46">
        <v>3.38</v>
      </c>
      <c r="H1940" s="11">
        <v>3</v>
      </c>
      <c r="I1940" s="11">
        <v>3</v>
      </c>
      <c r="J1940" s="11">
        <f>VLOOKUP(B1940,'[1]Jan''24 (3)'!$G$4:$T$2414,14,0)</f>
        <v>10.14</v>
      </c>
      <c r="K1940" s="11">
        <f t="shared" si="181"/>
        <v>7.1400000000000006</v>
      </c>
      <c r="L1940" s="11" t="b">
        <f t="shared" si="182"/>
        <v>0</v>
      </c>
      <c r="M1940" s="11" t="b">
        <f t="shared" si="183"/>
        <v>0</v>
      </c>
      <c r="N1940" s="8">
        <v>45317</v>
      </c>
      <c r="O1940" s="8" t="s">
        <v>3873</v>
      </c>
      <c r="P1940" s="7"/>
      <c r="Q1940" s="7" t="b">
        <f t="shared" si="184"/>
        <v>1</v>
      </c>
      <c r="R1940" s="7"/>
      <c r="S1940" s="11">
        <f t="shared" si="185"/>
        <v>0</v>
      </c>
      <c r="T1940" s="9"/>
    </row>
    <row r="1941" spans="1:20" hidden="1" x14ac:dyDescent="0.25">
      <c r="A1941" s="7">
        <v>1939</v>
      </c>
      <c r="B1941" s="7" t="str">
        <f t="shared" si="180"/>
        <v>85530-M154-000001</v>
      </c>
      <c r="C1941" s="9" t="s">
        <v>1787</v>
      </c>
      <c r="D1941" s="9" t="s">
        <v>3581</v>
      </c>
      <c r="E1941" s="9" t="s">
        <v>3855</v>
      </c>
      <c r="F1941" s="7" t="s">
        <v>141</v>
      </c>
      <c r="G1941" s="46">
        <v>2.81</v>
      </c>
      <c r="H1941" s="11">
        <v>3</v>
      </c>
      <c r="I1941" s="11">
        <v>3</v>
      </c>
      <c r="J1941" s="11">
        <f>VLOOKUP(B1941,'[1]Jan''24 (3)'!$G$4:$T$2414,14,0)</f>
        <v>8.43</v>
      </c>
      <c r="K1941" s="11">
        <f t="shared" si="181"/>
        <v>5.43</v>
      </c>
      <c r="L1941" s="11" t="b">
        <f t="shared" si="182"/>
        <v>0</v>
      </c>
      <c r="M1941" s="11" t="b">
        <f t="shared" si="183"/>
        <v>0</v>
      </c>
      <c r="N1941" s="8">
        <v>45317</v>
      </c>
      <c r="O1941" s="8" t="s">
        <v>3873</v>
      </c>
      <c r="P1941" s="7"/>
      <c r="Q1941" s="7" t="b">
        <f t="shared" si="184"/>
        <v>1</v>
      </c>
      <c r="R1941" s="7"/>
      <c r="S1941" s="11">
        <f t="shared" si="185"/>
        <v>0</v>
      </c>
      <c r="T1941" s="9"/>
    </row>
    <row r="1942" spans="1:20" hidden="1" x14ac:dyDescent="0.25">
      <c r="A1942" s="7">
        <v>1940</v>
      </c>
      <c r="B1942" s="7" t="str">
        <f t="shared" si="180"/>
        <v>63411-M154-000000</v>
      </c>
      <c r="C1942" s="9" t="s">
        <v>1788</v>
      </c>
      <c r="D1942" s="9" t="s">
        <v>3582</v>
      </c>
      <c r="E1942" s="9" t="s">
        <v>3855</v>
      </c>
      <c r="F1942" s="7" t="s">
        <v>141</v>
      </c>
      <c r="G1942" s="46">
        <v>6.7</v>
      </c>
      <c r="H1942" s="11">
        <v>2</v>
      </c>
      <c r="I1942" s="11">
        <v>2</v>
      </c>
      <c r="J1942" s="11">
        <f>VLOOKUP(B1942,'[1]Jan''24 (3)'!$G$4:$T$2414,14,0)</f>
        <v>13.4</v>
      </c>
      <c r="K1942" s="11">
        <f t="shared" si="181"/>
        <v>11.4</v>
      </c>
      <c r="L1942" s="11" t="b">
        <f t="shared" si="182"/>
        <v>0</v>
      </c>
      <c r="M1942" s="11" t="b">
        <f t="shared" si="183"/>
        <v>0</v>
      </c>
      <c r="N1942" s="8">
        <v>45317</v>
      </c>
      <c r="O1942" s="8" t="s">
        <v>3873</v>
      </c>
      <c r="P1942" s="7"/>
      <c r="Q1942" s="7" t="b">
        <f t="shared" si="184"/>
        <v>1</v>
      </c>
      <c r="R1942" s="7"/>
      <c r="S1942" s="11">
        <f t="shared" si="185"/>
        <v>0</v>
      </c>
      <c r="T1942" s="9"/>
    </row>
    <row r="1943" spans="1:20" hidden="1" x14ac:dyDescent="0.25">
      <c r="A1943" s="7">
        <v>1941</v>
      </c>
      <c r="B1943" s="7" t="str">
        <f t="shared" si="180"/>
        <v>62007-M154-000002</v>
      </c>
      <c r="C1943" s="9" t="s">
        <v>1789</v>
      </c>
      <c r="D1943" s="9" t="s">
        <v>3583</v>
      </c>
      <c r="E1943" s="9" t="s">
        <v>3855</v>
      </c>
      <c r="F1943" s="7" t="s">
        <v>141</v>
      </c>
      <c r="G1943" s="46">
        <v>2.67</v>
      </c>
      <c r="H1943" s="11">
        <v>5</v>
      </c>
      <c r="I1943" s="11">
        <v>5</v>
      </c>
      <c r="J1943" s="11">
        <f>VLOOKUP(B1943,'[1]Jan''24 (3)'!$G$4:$T$2414,14,0)</f>
        <v>13.35</v>
      </c>
      <c r="K1943" s="11">
        <f t="shared" si="181"/>
        <v>8.35</v>
      </c>
      <c r="L1943" s="11" t="b">
        <f t="shared" si="182"/>
        <v>0</v>
      </c>
      <c r="M1943" s="11" t="b">
        <f t="shared" si="183"/>
        <v>0</v>
      </c>
      <c r="N1943" s="8">
        <v>45317</v>
      </c>
      <c r="O1943" s="8" t="s">
        <v>3873</v>
      </c>
      <c r="P1943" s="7"/>
      <c r="Q1943" s="7" t="b">
        <f t="shared" si="184"/>
        <v>1</v>
      </c>
      <c r="R1943" s="7"/>
      <c r="S1943" s="11">
        <f t="shared" si="185"/>
        <v>0</v>
      </c>
      <c r="T1943" s="9"/>
    </row>
    <row r="1944" spans="1:20" hidden="1" x14ac:dyDescent="0.25">
      <c r="A1944" s="7">
        <v>1942</v>
      </c>
      <c r="B1944" s="7" t="str">
        <f t="shared" si="180"/>
        <v>63008-M154-000018</v>
      </c>
      <c r="C1944" s="9" t="s">
        <v>1790</v>
      </c>
      <c r="D1944" s="9" t="s">
        <v>3584</v>
      </c>
      <c r="E1944" s="9" t="s">
        <v>3855</v>
      </c>
      <c r="F1944" s="7" t="s">
        <v>141</v>
      </c>
      <c r="G1944" s="46">
        <v>8.5399999999999991</v>
      </c>
      <c r="H1944" s="11">
        <v>2</v>
      </c>
      <c r="I1944" s="11">
        <v>2</v>
      </c>
      <c r="J1944" s="11">
        <f>VLOOKUP(B1944,'[1]Jan''24 (3)'!$G$4:$T$2414,14,0)</f>
        <v>17.079999999999998</v>
      </c>
      <c r="K1944" s="11">
        <f t="shared" si="181"/>
        <v>15.079999999999998</v>
      </c>
      <c r="L1944" s="11" t="b">
        <f t="shared" si="182"/>
        <v>0</v>
      </c>
      <c r="M1944" s="11" t="b">
        <f t="shared" si="183"/>
        <v>0</v>
      </c>
      <c r="N1944" s="8">
        <v>45317</v>
      </c>
      <c r="O1944" s="8" t="s">
        <v>3873</v>
      </c>
      <c r="P1944" s="7"/>
      <c r="Q1944" s="7" t="b">
        <f t="shared" si="184"/>
        <v>1</v>
      </c>
      <c r="R1944" s="7"/>
      <c r="S1944" s="11">
        <f t="shared" si="185"/>
        <v>0</v>
      </c>
      <c r="T1944" s="9"/>
    </row>
    <row r="1945" spans="1:20" hidden="1" x14ac:dyDescent="0.25">
      <c r="A1945" s="7">
        <v>1943</v>
      </c>
      <c r="B1945" s="7" t="str">
        <f t="shared" si="180"/>
        <v>63009-M154-000018</v>
      </c>
      <c r="C1945" s="9" t="s">
        <v>1791</v>
      </c>
      <c r="D1945" s="9" t="s">
        <v>3585</v>
      </c>
      <c r="E1945" s="9" t="s">
        <v>3855</v>
      </c>
      <c r="F1945" s="7" t="s">
        <v>141</v>
      </c>
      <c r="G1945" s="46">
        <v>8.5399999999999991</v>
      </c>
      <c r="H1945" s="11">
        <v>2</v>
      </c>
      <c r="I1945" s="11">
        <v>2</v>
      </c>
      <c r="J1945" s="11">
        <f>VLOOKUP(B1945,'[1]Jan''24 (3)'!$G$4:$T$2414,14,0)</f>
        <v>17.079999999999998</v>
      </c>
      <c r="K1945" s="11">
        <f t="shared" si="181"/>
        <v>15.079999999999998</v>
      </c>
      <c r="L1945" s="11" t="b">
        <f t="shared" si="182"/>
        <v>0</v>
      </c>
      <c r="M1945" s="11" t="b">
        <f t="shared" si="183"/>
        <v>0</v>
      </c>
      <c r="N1945" s="8">
        <v>45317</v>
      </c>
      <c r="O1945" s="8" t="s">
        <v>3873</v>
      </c>
      <c r="P1945" s="7"/>
      <c r="Q1945" s="7" t="b">
        <f t="shared" si="184"/>
        <v>1</v>
      </c>
      <c r="R1945" s="7"/>
      <c r="S1945" s="11">
        <f t="shared" si="185"/>
        <v>0</v>
      </c>
      <c r="T1945" s="9"/>
    </row>
    <row r="1946" spans="1:20" hidden="1" x14ac:dyDescent="0.25">
      <c r="A1946" s="7">
        <v>1944</v>
      </c>
      <c r="B1946" s="7" t="str">
        <f t="shared" si="180"/>
        <v>62019-M154-000007</v>
      </c>
      <c r="C1946" s="9" t="s">
        <v>1792</v>
      </c>
      <c r="D1946" s="9" t="s">
        <v>3586</v>
      </c>
      <c r="E1946" s="9" t="s">
        <v>3855</v>
      </c>
      <c r="F1946" s="7" t="s">
        <v>141</v>
      </c>
      <c r="G1946" s="46">
        <v>15.84</v>
      </c>
      <c r="H1946" s="11">
        <v>1</v>
      </c>
      <c r="I1946" s="11">
        <v>1</v>
      </c>
      <c r="J1946" s="11">
        <f>VLOOKUP(B1946,'[1]Jan''24 (3)'!$G$4:$T$2414,14,0)</f>
        <v>15.84</v>
      </c>
      <c r="K1946" s="11">
        <f t="shared" si="181"/>
        <v>14.84</v>
      </c>
      <c r="L1946" s="11" t="b">
        <f t="shared" si="182"/>
        <v>0</v>
      </c>
      <c r="M1946" s="11" t="b">
        <f t="shared" si="183"/>
        <v>0</v>
      </c>
      <c r="N1946" s="8">
        <v>45317</v>
      </c>
      <c r="O1946" s="8" t="s">
        <v>3873</v>
      </c>
      <c r="P1946" s="7"/>
      <c r="Q1946" s="7" t="b">
        <f t="shared" si="184"/>
        <v>1</v>
      </c>
      <c r="R1946" s="7"/>
      <c r="S1946" s="11">
        <f t="shared" si="185"/>
        <v>0</v>
      </c>
      <c r="T1946" s="9"/>
    </row>
    <row r="1947" spans="1:20" hidden="1" x14ac:dyDescent="0.25">
      <c r="A1947" s="7">
        <v>1945</v>
      </c>
      <c r="B1947" s="7" t="str">
        <f t="shared" si="180"/>
        <v>62018-M154-000007</v>
      </c>
      <c r="C1947" s="9" t="s">
        <v>1793</v>
      </c>
      <c r="D1947" s="9" t="s">
        <v>3587</v>
      </c>
      <c r="E1947" s="9" t="s">
        <v>3855</v>
      </c>
      <c r="F1947" s="7" t="s">
        <v>141</v>
      </c>
      <c r="G1947" s="46">
        <v>15.73</v>
      </c>
      <c r="H1947" s="11">
        <v>1</v>
      </c>
      <c r="I1947" s="11">
        <v>1</v>
      </c>
      <c r="J1947" s="11">
        <f>VLOOKUP(B1947,'[1]Jan''24 (3)'!$G$4:$T$2414,14,0)</f>
        <v>15.73</v>
      </c>
      <c r="K1947" s="11">
        <f t="shared" si="181"/>
        <v>14.73</v>
      </c>
      <c r="L1947" s="11" t="b">
        <f t="shared" si="182"/>
        <v>0</v>
      </c>
      <c r="M1947" s="11" t="b">
        <f t="shared" si="183"/>
        <v>0</v>
      </c>
      <c r="N1947" s="8">
        <v>45317</v>
      </c>
      <c r="O1947" s="8" t="s">
        <v>3873</v>
      </c>
      <c r="P1947" s="7"/>
      <c r="Q1947" s="7" t="b">
        <f t="shared" si="184"/>
        <v>1</v>
      </c>
      <c r="R1947" s="7"/>
      <c r="S1947" s="11">
        <f t="shared" si="185"/>
        <v>0</v>
      </c>
      <c r="T1947" s="9"/>
    </row>
    <row r="1948" spans="1:20" hidden="1" x14ac:dyDescent="0.25">
      <c r="A1948" s="7">
        <v>1946</v>
      </c>
      <c r="B1948" s="7" t="str">
        <f t="shared" si="180"/>
        <v>16000-I39Z-000002</v>
      </c>
      <c r="C1948" s="9" t="s">
        <v>1794</v>
      </c>
      <c r="D1948" s="9" t="s">
        <v>3588</v>
      </c>
      <c r="E1948" s="9" t="s">
        <v>241</v>
      </c>
      <c r="F1948" s="7" t="s">
        <v>141</v>
      </c>
      <c r="G1948" s="46">
        <v>5.72</v>
      </c>
      <c r="H1948" s="11">
        <v>3</v>
      </c>
      <c r="I1948" s="11">
        <v>3</v>
      </c>
      <c r="J1948" s="11">
        <f>VLOOKUP(B1948,'[1]Jan''24 (3)'!$G$4:$T$2414,14,0)</f>
        <v>17.16</v>
      </c>
      <c r="K1948" s="11">
        <f t="shared" si="181"/>
        <v>14.16</v>
      </c>
      <c r="L1948" s="11" t="b">
        <f t="shared" si="182"/>
        <v>0</v>
      </c>
      <c r="M1948" s="11" t="b">
        <f t="shared" si="183"/>
        <v>0</v>
      </c>
      <c r="N1948" s="8">
        <v>45317</v>
      </c>
      <c r="O1948" s="8" t="s">
        <v>3877</v>
      </c>
      <c r="P1948" s="7"/>
      <c r="Q1948" s="7" t="b">
        <f t="shared" si="184"/>
        <v>1</v>
      </c>
      <c r="R1948" s="7"/>
      <c r="S1948" s="11">
        <f t="shared" si="185"/>
        <v>0</v>
      </c>
      <c r="T1948" s="9"/>
    </row>
    <row r="1949" spans="1:20" hidden="1" x14ac:dyDescent="0.25">
      <c r="A1949" s="7">
        <v>1947</v>
      </c>
      <c r="B1949" s="7" t="str">
        <f t="shared" si="180"/>
        <v>17002-I1F1-000002</v>
      </c>
      <c r="C1949" s="9" t="s">
        <v>1795</v>
      </c>
      <c r="D1949" s="9" t="s">
        <v>3589</v>
      </c>
      <c r="E1949" s="9" t="s">
        <v>241</v>
      </c>
      <c r="F1949" s="7" t="s">
        <v>141</v>
      </c>
      <c r="G1949" s="46">
        <v>8.5</v>
      </c>
      <c r="H1949" s="11">
        <v>4</v>
      </c>
      <c r="I1949" s="11">
        <v>4</v>
      </c>
      <c r="J1949" s="11">
        <f>VLOOKUP(B1949,'[1]Jan''24 (3)'!$G$4:$T$2414,14,0)</f>
        <v>34</v>
      </c>
      <c r="K1949" s="11">
        <f t="shared" si="181"/>
        <v>30</v>
      </c>
      <c r="L1949" s="11" t="b">
        <f t="shared" si="182"/>
        <v>0</v>
      </c>
      <c r="M1949" s="11" t="b">
        <f t="shared" si="183"/>
        <v>0</v>
      </c>
      <c r="N1949" s="8">
        <v>45315</v>
      </c>
      <c r="O1949" s="8" t="s">
        <v>3873</v>
      </c>
      <c r="P1949" s="7"/>
      <c r="Q1949" s="7" t="b">
        <f t="shared" si="184"/>
        <v>1</v>
      </c>
      <c r="R1949" s="7"/>
      <c r="S1949" s="11">
        <f t="shared" si="185"/>
        <v>0</v>
      </c>
      <c r="T1949" s="9"/>
    </row>
    <row r="1950" spans="1:20" hidden="1" x14ac:dyDescent="0.25">
      <c r="A1950" s="7">
        <v>1948</v>
      </c>
      <c r="B1950" s="7" t="str">
        <f t="shared" si="180"/>
        <v>17600-I0L4-000001</v>
      </c>
      <c r="C1950" s="9" t="s">
        <v>1796</v>
      </c>
      <c r="D1950" s="9" t="s">
        <v>3590</v>
      </c>
      <c r="E1950" s="9" t="s">
        <v>241</v>
      </c>
      <c r="F1950" s="7" t="s">
        <v>141</v>
      </c>
      <c r="G1950" s="46">
        <v>21.02</v>
      </c>
      <c r="H1950" s="11">
        <v>3</v>
      </c>
      <c r="I1950" s="11">
        <v>3</v>
      </c>
      <c r="J1950" s="11">
        <f>VLOOKUP(B1950,'[1]Jan''24 (3)'!$G$4:$T$2414,14,0)</f>
        <v>63.06</v>
      </c>
      <c r="K1950" s="11">
        <f t="shared" si="181"/>
        <v>60.06</v>
      </c>
      <c r="L1950" s="11" t="b">
        <f t="shared" si="182"/>
        <v>0</v>
      </c>
      <c r="M1950" s="11" t="b">
        <f t="shared" si="183"/>
        <v>0</v>
      </c>
      <c r="N1950" s="8">
        <v>45317</v>
      </c>
      <c r="O1950" s="8" t="s">
        <v>3877</v>
      </c>
      <c r="P1950" s="7"/>
      <c r="Q1950" s="7" t="b">
        <f t="shared" si="184"/>
        <v>1</v>
      </c>
      <c r="R1950" s="7"/>
      <c r="S1950" s="11">
        <f t="shared" si="185"/>
        <v>0</v>
      </c>
      <c r="T1950" s="9"/>
    </row>
    <row r="1951" spans="1:20" hidden="1" x14ac:dyDescent="0.25">
      <c r="A1951" s="7">
        <v>1949</v>
      </c>
      <c r="B1951" s="7" t="str">
        <f t="shared" si="180"/>
        <v>85600-I126-0500Q</v>
      </c>
      <c r="C1951" s="9" t="s">
        <v>1797</v>
      </c>
      <c r="D1951" s="9" t="s">
        <v>215</v>
      </c>
      <c r="E1951" s="9" t="s">
        <v>241</v>
      </c>
      <c r="F1951" s="7" t="s">
        <v>141</v>
      </c>
      <c r="G1951" s="46">
        <v>1.81</v>
      </c>
      <c r="H1951" s="11">
        <v>3</v>
      </c>
      <c r="I1951" s="11">
        <v>3</v>
      </c>
      <c r="J1951" s="11">
        <f>VLOOKUP(B1951,'[1]Jan''24 (3)'!$G$4:$T$2414,14,0)</f>
        <v>5.43</v>
      </c>
      <c r="K1951" s="11">
        <f t="shared" si="181"/>
        <v>2.4299999999999997</v>
      </c>
      <c r="L1951" s="11" t="b">
        <f t="shared" si="182"/>
        <v>0</v>
      </c>
      <c r="M1951" s="11" t="b">
        <f t="shared" si="183"/>
        <v>0</v>
      </c>
      <c r="N1951" s="8">
        <v>45315</v>
      </c>
      <c r="O1951" s="8" t="s">
        <v>3873</v>
      </c>
      <c r="P1951" s="7"/>
      <c r="Q1951" s="7" t="b">
        <f t="shared" si="184"/>
        <v>1</v>
      </c>
      <c r="R1951" s="7"/>
      <c r="S1951" s="11">
        <f t="shared" si="185"/>
        <v>0</v>
      </c>
      <c r="T1951" s="9"/>
    </row>
    <row r="1952" spans="1:20" hidden="1" x14ac:dyDescent="0.25">
      <c r="A1952" s="7">
        <v>1950</v>
      </c>
      <c r="B1952" s="7" t="str">
        <f t="shared" si="180"/>
        <v>87200-I1F1-000002</v>
      </c>
      <c r="C1952" s="9" t="s">
        <v>1798</v>
      </c>
      <c r="D1952" s="9" t="s">
        <v>3591</v>
      </c>
      <c r="E1952" s="9" t="s">
        <v>241</v>
      </c>
      <c r="F1952" s="7" t="s">
        <v>141</v>
      </c>
      <c r="G1952" s="46">
        <v>13.66</v>
      </c>
      <c r="H1952" s="11">
        <v>3</v>
      </c>
      <c r="I1952" s="11">
        <f>1+2</f>
        <v>3</v>
      </c>
      <c r="J1952" s="11">
        <f>VLOOKUP(B1952,'[1]Jan''24 (3)'!$G$4:$T$2414,14,0)</f>
        <v>40.980000000000004</v>
      </c>
      <c r="K1952" s="11">
        <f t="shared" si="181"/>
        <v>37.980000000000004</v>
      </c>
      <c r="L1952" s="11" t="b">
        <f t="shared" si="182"/>
        <v>0</v>
      </c>
      <c r="M1952" s="11" t="b">
        <f t="shared" si="183"/>
        <v>0</v>
      </c>
      <c r="N1952" s="8">
        <v>45317</v>
      </c>
      <c r="O1952" s="8" t="s">
        <v>3877</v>
      </c>
      <c r="P1952" s="7"/>
      <c r="Q1952" s="7" t="b">
        <f t="shared" si="184"/>
        <v>1</v>
      </c>
      <c r="R1952" s="7"/>
      <c r="S1952" s="11">
        <f t="shared" si="185"/>
        <v>0</v>
      </c>
      <c r="T1952" s="9"/>
    </row>
    <row r="1953" spans="1:20" hidden="1" x14ac:dyDescent="0.25">
      <c r="A1953" s="7">
        <v>1951</v>
      </c>
      <c r="B1953" s="7" t="str">
        <f t="shared" si="180"/>
        <v>63005-I1F1-010000</v>
      </c>
      <c r="C1953" s="9" t="s">
        <v>1799</v>
      </c>
      <c r="D1953" s="9" t="s">
        <v>3592</v>
      </c>
      <c r="E1953" s="9" t="s">
        <v>241</v>
      </c>
      <c r="F1953" s="7" t="s">
        <v>141</v>
      </c>
      <c r="G1953" s="46">
        <v>0.14000000000000001</v>
      </c>
      <c r="H1953" s="11">
        <f>3-3</f>
        <v>0</v>
      </c>
      <c r="I1953" s="11">
        <v>0</v>
      </c>
      <c r="J1953" s="11">
        <f>VLOOKUP(B1953,'[1]Jan''24 (3)'!$G$4:$T$2414,14,0)</f>
        <v>0</v>
      </c>
      <c r="K1953" s="11">
        <f t="shared" si="181"/>
        <v>0</v>
      </c>
      <c r="L1953" s="11" t="b">
        <f t="shared" si="182"/>
        <v>1</v>
      </c>
      <c r="M1953" s="11" t="b">
        <f t="shared" si="183"/>
        <v>0</v>
      </c>
      <c r="N1953" s="8">
        <v>45321</v>
      </c>
      <c r="O1953" s="8" t="s">
        <v>3873</v>
      </c>
      <c r="P1953" s="7"/>
      <c r="Q1953" s="7" t="b">
        <f t="shared" si="184"/>
        <v>1</v>
      </c>
      <c r="R1953" s="7"/>
      <c r="S1953" s="11">
        <f t="shared" si="185"/>
        <v>0</v>
      </c>
      <c r="T1953" s="9" t="s">
        <v>3978</v>
      </c>
    </row>
    <row r="1954" spans="1:20" hidden="1" x14ac:dyDescent="0.25">
      <c r="A1954" s="7">
        <v>1952</v>
      </c>
      <c r="B1954" s="7" t="str">
        <f t="shared" si="180"/>
        <v>61143-H327-0000Q</v>
      </c>
      <c r="C1954" s="9" t="s">
        <v>1800</v>
      </c>
      <c r="D1954" s="9" t="s">
        <v>3593</v>
      </c>
      <c r="E1954" s="9" t="s">
        <v>241</v>
      </c>
      <c r="F1954" s="7" t="s">
        <v>141</v>
      </c>
      <c r="G1954" s="46">
        <v>0.14000000000000001</v>
      </c>
      <c r="H1954" s="11">
        <f>5-2</f>
        <v>3</v>
      </c>
      <c r="I1954" s="11">
        <v>3</v>
      </c>
      <c r="J1954" s="11">
        <f>VLOOKUP(B1954,'[1]Jan''24 (3)'!$G$4:$T$2414,14,0)</f>
        <v>0.42000000000000004</v>
      </c>
      <c r="K1954" s="11">
        <f t="shared" si="181"/>
        <v>-2.58</v>
      </c>
      <c r="L1954" s="11" t="b">
        <f t="shared" si="182"/>
        <v>0</v>
      </c>
      <c r="M1954" s="11" t="b">
        <f t="shared" si="183"/>
        <v>0</v>
      </c>
      <c r="N1954" s="8">
        <v>45320</v>
      </c>
      <c r="O1954" s="8" t="s">
        <v>3873</v>
      </c>
      <c r="P1954" s="7"/>
      <c r="Q1954" s="7" t="b">
        <f t="shared" si="184"/>
        <v>1</v>
      </c>
      <c r="R1954" s="7"/>
      <c r="S1954" s="11">
        <f t="shared" si="185"/>
        <v>0</v>
      </c>
      <c r="T1954" s="9" t="s">
        <v>3993</v>
      </c>
    </row>
    <row r="1955" spans="1:20" hidden="1" x14ac:dyDescent="0.25">
      <c r="A1955" s="7">
        <v>1953</v>
      </c>
      <c r="B1955" s="7" t="str">
        <f t="shared" si="180"/>
        <v>17983-0000-000002</v>
      </c>
      <c r="C1955" s="9" t="s">
        <v>1801</v>
      </c>
      <c r="D1955" s="9" t="s">
        <v>3594</v>
      </c>
      <c r="E1955" s="9" t="s">
        <v>241</v>
      </c>
      <c r="F1955" s="7" t="s">
        <v>141</v>
      </c>
      <c r="G1955" s="46">
        <v>0.84</v>
      </c>
      <c r="H1955" s="11">
        <v>3</v>
      </c>
      <c r="I1955" s="11">
        <v>3</v>
      </c>
      <c r="J1955" s="11">
        <f>VLOOKUP(B1955,'[1]Jan''24 (3)'!$G$4:$T$2414,14,0)</f>
        <v>2.52</v>
      </c>
      <c r="K1955" s="11">
        <f t="shared" si="181"/>
        <v>-0.48</v>
      </c>
      <c r="L1955" s="11" t="b">
        <f t="shared" si="182"/>
        <v>0</v>
      </c>
      <c r="M1955" s="11" t="b">
        <f t="shared" si="183"/>
        <v>0</v>
      </c>
      <c r="N1955" s="8">
        <v>45317</v>
      </c>
      <c r="O1955" s="8" t="s">
        <v>3877</v>
      </c>
      <c r="P1955" s="7"/>
      <c r="Q1955" s="7" t="b">
        <f t="shared" si="184"/>
        <v>1</v>
      </c>
      <c r="R1955" s="7"/>
      <c r="S1955" s="11">
        <f t="shared" si="185"/>
        <v>0</v>
      </c>
      <c r="T1955" s="9"/>
    </row>
    <row r="1956" spans="1:20" hidden="1" x14ac:dyDescent="0.25">
      <c r="A1956" s="7">
        <v>1954</v>
      </c>
      <c r="B1956" s="7" t="str">
        <f t="shared" si="180"/>
        <v>613140090DGT05090Q</v>
      </c>
      <c r="C1956" s="9" t="s">
        <v>1802</v>
      </c>
      <c r="D1956" s="9" t="s">
        <v>3595</v>
      </c>
      <c r="E1956" s="9" t="s">
        <v>241</v>
      </c>
      <c r="F1956" s="7" t="s">
        <v>141</v>
      </c>
      <c r="G1956" s="46">
        <v>0.14000000000000001</v>
      </c>
      <c r="H1956" s="11">
        <v>7</v>
      </c>
      <c r="I1956" s="11">
        <v>7</v>
      </c>
      <c r="J1956" s="11">
        <f>VLOOKUP(B1956,'[1]Jan''24 (3)'!$G$4:$T$2414,14,0)</f>
        <v>0.98000000000000009</v>
      </c>
      <c r="K1956" s="11">
        <f t="shared" si="181"/>
        <v>-6.02</v>
      </c>
      <c r="L1956" s="11" t="b">
        <f t="shared" si="182"/>
        <v>0</v>
      </c>
      <c r="M1956" s="11" t="b">
        <f t="shared" si="183"/>
        <v>0</v>
      </c>
      <c r="N1956" s="8">
        <v>45318</v>
      </c>
      <c r="O1956" s="8" t="s">
        <v>3877</v>
      </c>
      <c r="P1956" s="7"/>
      <c r="Q1956" s="7" t="b">
        <f t="shared" si="184"/>
        <v>1</v>
      </c>
      <c r="R1956" s="7"/>
      <c r="S1956" s="11">
        <f t="shared" si="185"/>
        <v>0</v>
      </c>
      <c r="T1956" s="9"/>
    </row>
    <row r="1957" spans="1:20" hidden="1" x14ac:dyDescent="0.25">
      <c r="A1957" s="7">
        <v>1955</v>
      </c>
      <c r="B1957" s="7" t="str">
        <f t="shared" si="180"/>
        <v>55030-0000-0000</v>
      </c>
      <c r="C1957" s="9" t="s">
        <v>1803</v>
      </c>
      <c r="D1957" s="9" t="s">
        <v>3596</v>
      </c>
      <c r="E1957" s="9" t="s">
        <v>241</v>
      </c>
      <c r="F1957" s="7" t="s">
        <v>141</v>
      </c>
      <c r="G1957" s="46">
        <v>0.14000000000000001</v>
      </c>
      <c r="H1957" s="11">
        <v>7</v>
      </c>
      <c r="I1957" s="11">
        <v>7</v>
      </c>
      <c r="J1957" s="11">
        <f>VLOOKUP(B1957,'[1]Jan''24 (3)'!$G$4:$T$2414,14,0)</f>
        <v>0.98000000000000009</v>
      </c>
      <c r="K1957" s="11">
        <f t="shared" si="181"/>
        <v>-6.02</v>
      </c>
      <c r="L1957" s="11" t="b">
        <f t="shared" si="182"/>
        <v>0</v>
      </c>
      <c r="M1957" s="11" t="b">
        <f t="shared" si="183"/>
        <v>0</v>
      </c>
      <c r="N1957" s="8">
        <v>45313</v>
      </c>
      <c r="O1957" s="8" t="s">
        <v>3873</v>
      </c>
      <c r="P1957" s="7"/>
      <c r="Q1957" s="7" t="b">
        <f t="shared" si="184"/>
        <v>1</v>
      </c>
      <c r="R1957" s="7"/>
      <c r="S1957" s="11">
        <f t="shared" si="185"/>
        <v>0</v>
      </c>
      <c r="T1957" s="9"/>
    </row>
    <row r="1958" spans="1:20" hidden="1" x14ac:dyDescent="0.25">
      <c r="A1958" s="7">
        <v>1956</v>
      </c>
      <c r="B1958" s="7" t="str">
        <f t="shared" si="180"/>
        <v>17001-I1F1-000002</v>
      </c>
      <c r="C1958" s="9" t="s">
        <v>1804</v>
      </c>
      <c r="D1958" s="9" t="s">
        <v>3589</v>
      </c>
      <c r="E1958" s="9" t="s">
        <v>241</v>
      </c>
      <c r="F1958" s="7" t="s">
        <v>141</v>
      </c>
      <c r="G1958" s="46">
        <v>5.69</v>
      </c>
      <c r="H1958" s="11">
        <v>4</v>
      </c>
      <c r="I1958" s="11">
        <v>4</v>
      </c>
      <c r="J1958" s="11">
        <f>VLOOKUP(B1958,'[1]Jan''24 (3)'!$G$4:$T$2414,14,0)</f>
        <v>22.76</v>
      </c>
      <c r="K1958" s="11">
        <f t="shared" si="181"/>
        <v>18.760000000000002</v>
      </c>
      <c r="L1958" s="11" t="b">
        <f t="shared" si="182"/>
        <v>0</v>
      </c>
      <c r="M1958" s="11" t="b">
        <f t="shared" si="183"/>
        <v>0</v>
      </c>
      <c r="N1958" s="8">
        <v>45315</v>
      </c>
      <c r="O1958" s="8" t="s">
        <v>3873</v>
      </c>
      <c r="P1958" s="7"/>
      <c r="Q1958" s="7" t="b">
        <f t="shared" si="184"/>
        <v>1</v>
      </c>
      <c r="R1958" s="7"/>
      <c r="S1958" s="11">
        <f t="shared" si="185"/>
        <v>0</v>
      </c>
      <c r="T1958" s="9"/>
    </row>
    <row r="1959" spans="1:20" hidden="1" x14ac:dyDescent="0.25">
      <c r="A1959" s="7">
        <v>1957</v>
      </c>
      <c r="B1959" s="7" t="str">
        <f t="shared" si="180"/>
        <v>41001-I1F1-000004</v>
      </c>
      <c r="C1959" s="9" t="s">
        <v>1805</v>
      </c>
      <c r="D1959" s="9" t="s">
        <v>3597</v>
      </c>
      <c r="E1959" s="9" t="s">
        <v>241</v>
      </c>
      <c r="F1959" s="7" t="s">
        <v>141</v>
      </c>
      <c r="G1959" s="46">
        <v>22.66</v>
      </c>
      <c r="H1959" s="11">
        <v>3</v>
      </c>
      <c r="I1959" s="11">
        <f>2+1</f>
        <v>3</v>
      </c>
      <c r="J1959" s="11">
        <f>VLOOKUP(B1959,'[1]Jan''24 (3)'!$G$4:$T$2414,14,0)</f>
        <v>67.98</v>
      </c>
      <c r="K1959" s="11">
        <f t="shared" si="181"/>
        <v>64.98</v>
      </c>
      <c r="L1959" s="11" t="b">
        <f t="shared" si="182"/>
        <v>0</v>
      </c>
      <c r="M1959" s="11" t="b">
        <f t="shared" si="183"/>
        <v>0</v>
      </c>
      <c r="N1959" s="8">
        <v>45315</v>
      </c>
      <c r="O1959" s="8" t="s">
        <v>3873</v>
      </c>
      <c r="P1959" s="7"/>
      <c r="Q1959" s="7" t="b">
        <f t="shared" si="184"/>
        <v>1</v>
      </c>
      <c r="R1959" s="7"/>
      <c r="S1959" s="11">
        <f t="shared" si="185"/>
        <v>0</v>
      </c>
      <c r="T1959" s="9"/>
    </row>
    <row r="1960" spans="1:20" hidden="1" x14ac:dyDescent="0.25">
      <c r="A1960" s="7">
        <v>1958</v>
      </c>
      <c r="B1960" s="7" t="str">
        <f t="shared" si="180"/>
        <v>41002-I1F1-000002</v>
      </c>
      <c r="C1960" s="9" t="s">
        <v>1806</v>
      </c>
      <c r="D1960" s="9" t="s">
        <v>3598</v>
      </c>
      <c r="E1960" s="9" t="s">
        <v>241</v>
      </c>
      <c r="F1960" s="7" t="s">
        <v>141</v>
      </c>
      <c r="G1960" s="46">
        <v>10.98</v>
      </c>
      <c r="H1960" s="11">
        <v>3</v>
      </c>
      <c r="I1960" s="11">
        <v>3</v>
      </c>
      <c r="J1960" s="11">
        <f>VLOOKUP(B1960,'[1]Jan''24 (3)'!$G$4:$T$2414,14,0)</f>
        <v>32.94</v>
      </c>
      <c r="K1960" s="11">
        <f t="shared" si="181"/>
        <v>29.939999999999998</v>
      </c>
      <c r="L1960" s="11" t="b">
        <f t="shared" si="182"/>
        <v>0</v>
      </c>
      <c r="M1960" s="11" t="b">
        <f t="shared" si="183"/>
        <v>0</v>
      </c>
      <c r="N1960" s="8">
        <v>45314</v>
      </c>
      <c r="O1960" s="8" t="s">
        <v>3877</v>
      </c>
      <c r="P1960" s="7"/>
      <c r="Q1960" s="7" t="b">
        <f t="shared" si="184"/>
        <v>1</v>
      </c>
      <c r="R1960" s="7"/>
      <c r="S1960" s="11">
        <f t="shared" si="185"/>
        <v>0</v>
      </c>
      <c r="T1960" s="9"/>
    </row>
    <row r="1961" spans="1:20" hidden="1" x14ac:dyDescent="0.25">
      <c r="A1961" s="7">
        <v>1959</v>
      </c>
      <c r="B1961" s="7" t="str">
        <f t="shared" si="180"/>
        <v>62004-I1F1-000001</v>
      </c>
      <c r="C1961" s="9" t="s">
        <v>1807</v>
      </c>
      <c r="D1961" s="9" t="s">
        <v>3599</v>
      </c>
      <c r="E1961" s="9" t="s">
        <v>241</v>
      </c>
      <c r="F1961" s="7" t="s">
        <v>141</v>
      </c>
      <c r="G1961" s="46">
        <v>8.1</v>
      </c>
      <c r="H1961" s="11">
        <v>4</v>
      </c>
      <c r="I1961" s="11">
        <f>3+1</f>
        <v>4</v>
      </c>
      <c r="J1961" s="11">
        <f>VLOOKUP(B1961,'[1]Jan''24 (3)'!$G$4:$T$2414,14,0)</f>
        <v>32.4</v>
      </c>
      <c r="K1961" s="11">
        <f t="shared" si="181"/>
        <v>28.4</v>
      </c>
      <c r="L1961" s="11" t="b">
        <f t="shared" si="182"/>
        <v>0</v>
      </c>
      <c r="M1961" s="11" t="b">
        <f t="shared" si="183"/>
        <v>0</v>
      </c>
      <c r="N1961" s="8">
        <v>45317</v>
      </c>
      <c r="O1961" s="8" t="s">
        <v>3873</v>
      </c>
      <c r="P1961" s="7"/>
      <c r="Q1961" s="7" t="b">
        <f t="shared" si="184"/>
        <v>1</v>
      </c>
      <c r="R1961" s="7"/>
      <c r="S1961" s="11">
        <f t="shared" si="185"/>
        <v>0</v>
      </c>
      <c r="T1961" s="9"/>
    </row>
    <row r="1962" spans="1:20" hidden="1" x14ac:dyDescent="0.25">
      <c r="A1962" s="7">
        <v>1960</v>
      </c>
      <c r="B1962" s="7" t="str">
        <f t="shared" si="180"/>
        <v>62010-I1F1-000020</v>
      </c>
      <c r="C1962" s="9" t="s">
        <v>1808</v>
      </c>
      <c r="D1962" s="9" t="s">
        <v>3600</v>
      </c>
      <c r="E1962" s="9" t="s">
        <v>241</v>
      </c>
      <c r="F1962" s="7" t="s">
        <v>141</v>
      </c>
      <c r="G1962" s="46">
        <v>7.8</v>
      </c>
      <c r="H1962" s="11">
        <v>1</v>
      </c>
      <c r="I1962" s="11">
        <v>1</v>
      </c>
      <c r="J1962" s="11">
        <f>VLOOKUP(B1962,'[1]Jan''24 (3)'!$G$4:$T$2414,14,0)</f>
        <v>7.8</v>
      </c>
      <c r="K1962" s="11">
        <f t="shared" si="181"/>
        <v>6.8</v>
      </c>
      <c r="L1962" s="11" t="b">
        <f t="shared" si="182"/>
        <v>0</v>
      </c>
      <c r="M1962" s="11" t="b">
        <f t="shared" si="183"/>
        <v>0</v>
      </c>
      <c r="N1962" s="8">
        <v>45315</v>
      </c>
      <c r="O1962" s="8" t="s">
        <v>3873</v>
      </c>
      <c r="P1962" s="7"/>
      <c r="Q1962" s="7" t="b">
        <f t="shared" si="184"/>
        <v>1</v>
      </c>
      <c r="R1962" s="7"/>
      <c r="S1962" s="11">
        <f t="shared" si="185"/>
        <v>0</v>
      </c>
      <c r="T1962" s="9"/>
    </row>
    <row r="1963" spans="1:20" hidden="1" x14ac:dyDescent="0.25">
      <c r="A1963" s="7">
        <v>1961</v>
      </c>
      <c r="B1963" s="7" t="str">
        <f t="shared" si="180"/>
        <v>53001-I39Z-010002</v>
      </c>
      <c r="C1963" s="9" t="s">
        <v>1809</v>
      </c>
      <c r="D1963" s="9" t="s">
        <v>3601</v>
      </c>
      <c r="E1963" s="9" t="s">
        <v>241</v>
      </c>
      <c r="F1963" s="7" t="s">
        <v>141</v>
      </c>
      <c r="G1963" s="46">
        <v>11.35</v>
      </c>
      <c r="H1963" s="11">
        <v>4</v>
      </c>
      <c r="I1963" s="11">
        <f>2+2</f>
        <v>4</v>
      </c>
      <c r="J1963" s="11">
        <f>VLOOKUP(B1963,'[1]Jan''24 (3)'!$G$4:$T$2414,14,0)</f>
        <v>45.4</v>
      </c>
      <c r="K1963" s="11">
        <f t="shared" si="181"/>
        <v>41.4</v>
      </c>
      <c r="L1963" s="11" t="b">
        <f t="shared" si="182"/>
        <v>0</v>
      </c>
      <c r="M1963" s="11" t="b">
        <f t="shared" si="183"/>
        <v>0</v>
      </c>
      <c r="N1963" s="8">
        <v>45317</v>
      </c>
      <c r="O1963" s="8" t="s">
        <v>3877</v>
      </c>
      <c r="P1963" s="7"/>
      <c r="Q1963" s="7" t="b">
        <f t="shared" si="184"/>
        <v>1</v>
      </c>
      <c r="R1963" s="7"/>
      <c r="S1963" s="11">
        <f t="shared" si="185"/>
        <v>0</v>
      </c>
      <c r="T1963" s="9"/>
    </row>
    <row r="1964" spans="1:20" hidden="1" x14ac:dyDescent="0.25">
      <c r="A1964" s="7">
        <v>1962</v>
      </c>
      <c r="B1964" s="7" t="str">
        <f t="shared" si="180"/>
        <v>72020-I1F1-000003</v>
      </c>
      <c r="C1964" s="9" t="s">
        <v>1810</v>
      </c>
      <c r="D1964" s="9" t="s">
        <v>3602</v>
      </c>
      <c r="E1964" s="9" t="s">
        <v>241</v>
      </c>
      <c r="F1964" s="7" t="s">
        <v>141</v>
      </c>
      <c r="G1964" s="46">
        <v>1.98</v>
      </c>
      <c r="H1964" s="11">
        <v>7</v>
      </c>
      <c r="I1964" s="11">
        <v>7</v>
      </c>
      <c r="J1964" s="11">
        <f>VLOOKUP(B1964,'[1]Jan''24 (3)'!$G$4:$T$2414,14,0)</f>
        <v>13.86</v>
      </c>
      <c r="K1964" s="11">
        <f t="shared" si="181"/>
        <v>6.8599999999999994</v>
      </c>
      <c r="L1964" s="11" t="b">
        <f t="shared" si="182"/>
        <v>0</v>
      </c>
      <c r="M1964" s="11" t="b">
        <f t="shared" si="183"/>
        <v>0</v>
      </c>
      <c r="N1964" s="8">
        <v>45317</v>
      </c>
      <c r="O1964" s="8" t="s">
        <v>3877</v>
      </c>
      <c r="P1964" s="7"/>
      <c r="Q1964" s="7" t="b">
        <f t="shared" si="184"/>
        <v>1</v>
      </c>
      <c r="R1964" s="7">
        <v>1</v>
      </c>
      <c r="S1964" s="11">
        <f t="shared" si="185"/>
        <v>0</v>
      </c>
      <c r="T1964" s="9" t="s">
        <v>3879</v>
      </c>
    </row>
    <row r="1965" spans="1:20" hidden="1" x14ac:dyDescent="0.25">
      <c r="A1965" s="7">
        <v>1963</v>
      </c>
      <c r="B1965" s="7" t="str">
        <f t="shared" si="180"/>
        <v>61140-I1F1-000003</v>
      </c>
      <c r="C1965" s="9" t="s">
        <v>1811</v>
      </c>
      <c r="D1965" s="9" t="s">
        <v>3603</v>
      </c>
      <c r="E1965" s="9" t="s">
        <v>241</v>
      </c>
      <c r="F1965" s="7" t="s">
        <v>141</v>
      </c>
      <c r="G1965" s="46">
        <v>1</v>
      </c>
      <c r="H1965" s="11">
        <v>2</v>
      </c>
      <c r="I1965" s="11">
        <v>2</v>
      </c>
      <c r="J1965" s="11">
        <f>VLOOKUP(B1965,'[1]Jan''24 (3)'!$G$4:$T$2414,14,0)</f>
        <v>2</v>
      </c>
      <c r="K1965" s="11">
        <f t="shared" si="181"/>
        <v>0</v>
      </c>
      <c r="L1965" s="11" t="b">
        <f t="shared" si="182"/>
        <v>1</v>
      </c>
      <c r="M1965" s="11" t="b">
        <f t="shared" si="183"/>
        <v>0</v>
      </c>
      <c r="N1965" s="8">
        <v>45317</v>
      </c>
      <c r="O1965" s="8" t="s">
        <v>3873</v>
      </c>
      <c r="P1965" s="7"/>
      <c r="Q1965" s="7" t="b">
        <f t="shared" si="184"/>
        <v>1</v>
      </c>
      <c r="R1965" s="7"/>
      <c r="S1965" s="11">
        <f t="shared" si="185"/>
        <v>0</v>
      </c>
      <c r="T1965" s="9"/>
    </row>
    <row r="1966" spans="1:20" hidden="1" x14ac:dyDescent="0.25">
      <c r="A1966" s="7">
        <v>1964</v>
      </c>
      <c r="B1966" s="7" t="str">
        <f t="shared" si="180"/>
        <v>B057832010004570L</v>
      </c>
      <c r="C1966" s="9" t="s">
        <v>1812</v>
      </c>
      <c r="D1966" s="9" t="s">
        <v>3604</v>
      </c>
      <c r="E1966" s="9" t="s">
        <v>241</v>
      </c>
      <c r="F1966" s="7" t="s">
        <v>141</v>
      </c>
      <c r="G1966" s="46">
        <v>0.14000000000000001</v>
      </c>
      <c r="H1966" s="11">
        <v>26</v>
      </c>
      <c r="I1966" s="11">
        <v>26</v>
      </c>
      <c r="J1966" s="11">
        <f>VLOOKUP(B1966,'[1]Jan''24 (3)'!$G$4:$T$2414,14,0)</f>
        <v>3.6400000000000006</v>
      </c>
      <c r="K1966" s="11">
        <f t="shared" si="181"/>
        <v>-22.36</v>
      </c>
      <c r="L1966" s="11" t="b">
        <f t="shared" si="182"/>
        <v>0</v>
      </c>
      <c r="M1966" s="11" t="b">
        <f t="shared" si="183"/>
        <v>0</v>
      </c>
      <c r="N1966" s="8">
        <v>45317</v>
      </c>
      <c r="O1966" s="8" t="s">
        <v>3877</v>
      </c>
      <c r="P1966" s="7"/>
      <c r="Q1966" s="7" t="b">
        <f t="shared" si="184"/>
        <v>1</v>
      </c>
      <c r="R1966" s="7"/>
      <c r="S1966" s="11">
        <f t="shared" si="185"/>
        <v>0</v>
      </c>
      <c r="T1966" s="9"/>
    </row>
    <row r="1967" spans="1:20" hidden="1" x14ac:dyDescent="0.25">
      <c r="A1967" s="7">
        <v>1965</v>
      </c>
      <c r="B1967" s="7" t="str">
        <f t="shared" si="180"/>
        <v>38001-I1F1-000002</v>
      </c>
      <c r="C1967" s="9" t="s">
        <v>1813</v>
      </c>
      <c r="D1967" s="9" t="s">
        <v>3605</v>
      </c>
      <c r="E1967" s="9" t="s">
        <v>241</v>
      </c>
      <c r="F1967" s="7" t="s">
        <v>141</v>
      </c>
      <c r="G1967" s="46">
        <v>0.9</v>
      </c>
      <c r="H1967" s="11">
        <v>4</v>
      </c>
      <c r="I1967" s="11">
        <v>4</v>
      </c>
      <c r="J1967" s="11">
        <f>VLOOKUP(B1967,'[1]Jan''24 (3)'!$G$4:$T$2414,14,0)</f>
        <v>3.6</v>
      </c>
      <c r="K1967" s="11">
        <f t="shared" si="181"/>
        <v>-0.39999999999999991</v>
      </c>
      <c r="L1967" s="11" t="b">
        <f t="shared" si="182"/>
        <v>0</v>
      </c>
      <c r="M1967" s="11" t="b">
        <f t="shared" si="183"/>
        <v>0</v>
      </c>
      <c r="N1967" s="8">
        <v>45317</v>
      </c>
      <c r="O1967" s="8" t="s">
        <v>3877</v>
      </c>
      <c r="P1967" s="7"/>
      <c r="Q1967" s="7" t="b">
        <f t="shared" si="184"/>
        <v>1</v>
      </c>
      <c r="R1967" s="7"/>
      <c r="S1967" s="11">
        <f t="shared" si="185"/>
        <v>0</v>
      </c>
      <c r="T1967" s="9"/>
    </row>
    <row r="1968" spans="1:20" hidden="1" x14ac:dyDescent="0.25">
      <c r="A1968" s="7">
        <v>1966</v>
      </c>
      <c r="B1968" s="7" t="str">
        <f t="shared" si="180"/>
        <v>41111-I1F1-000003</v>
      </c>
      <c r="C1968" s="9" t="s">
        <v>1814</v>
      </c>
      <c r="D1968" s="9" t="s">
        <v>3606</v>
      </c>
      <c r="E1968" s="9" t="s">
        <v>241</v>
      </c>
      <c r="F1968" s="7" t="s">
        <v>141</v>
      </c>
      <c r="G1968" s="46">
        <v>1</v>
      </c>
      <c r="H1968" s="11">
        <v>4</v>
      </c>
      <c r="I1968" s="11">
        <v>4</v>
      </c>
      <c r="J1968" s="11">
        <f>VLOOKUP(B1968,'[1]Jan''24 (3)'!$G$4:$T$2414,14,0)</f>
        <v>4</v>
      </c>
      <c r="K1968" s="11">
        <f t="shared" si="181"/>
        <v>0</v>
      </c>
      <c r="L1968" s="11" t="b">
        <f t="shared" si="182"/>
        <v>1</v>
      </c>
      <c r="M1968" s="11" t="b">
        <f t="shared" si="183"/>
        <v>0</v>
      </c>
      <c r="N1968" s="8">
        <v>45313</v>
      </c>
      <c r="O1968" s="8" t="s">
        <v>3877</v>
      </c>
      <c r="P1968" s="7"/>
      <c r="Q1968" s="7" t="b">
        <f t="shared" si="184"/>
        <v>1</v>
      </c>
      <c r="R1968" s="7"/>
      <c r="S1968" s="11">
        <f t="shared" si="185"/>
        <v>0</v>
      </c>
      <c r="T1968" s="9"/>
    </row>
    <row r="1969" spans="1:20" hidden="1" x14ac:dyDescent="0.25">
      <c r="A1969" s="7">
        <v>1967</v>
      </c>
      <c r="B1969" s="7" t="str">
        <f t="shared" si="180"/>
        <v>31203-I1F1-000002</v>
      </c>
      <c r="C1969" s="9" t="s">
        <v>1815</v>
      </c>
      <c r="D1969" s="9" t="s">
        <v>3607</v>
      </c>
      <c r="E1969" s="9" t="s">
        <v>241</v>
      </c>
      <c r="F1969" s="7" t="s">
        <v>141</v>
      </c>
      <c r="G1969" s="46">
        <v>3.18</v>
      </c>
      <c r="H1969" s="11">
        <v>4</v>
      </c>
      <c r="I1969" s="11">
        <v>4</v>
      </c>
      <c r="J1969" s="11">
        <f>VLOOKUP(B1969,'[1]Jan''24 (3)'!$G$4:$T$2414,14,0)</f>
        <v>12.72</v>
      </c>
      <c r="K1969" s="11">
        <f t="shared" si="181"/>
        <v>8.7200000000000006</v>
      </c>
      <c r="L1969" s="11" t="b">
        <f t="shared" si="182"/>
        <v>0</v>
      </c>
      <c r="M1969" s="11" t="b">
        <f t="shared" si="183"/>
        <v>0</v>
      </c>
      <c r="N1969" s="8">
        <v>45317</v>
      </c>
      <c r="O1969" s="8" t="s">
        <v>3873</v>
      </c>
      <c r="P1969" s="7"/>
      <c r="Q1969" s="7" t="b">
        <f t="shared" si="184"/>
        <v>1</v>
      </c>
      <c r="R1969" s="7"/>
      <c r="S1969" s="11">
        <f t="shared" si="185"/>
        <v>0</v>
      </c>
      <c r="T1969" s="9"/>
    </row>
    <row r="1970" spans="1:20" hidden="1" x14ac:dyDescent="0.25">
      <c r="A1970" s="7">
        <v>1968</v>
      </c>
      <c r="B1970" s="7" t="str">
        <f t="shared" si="180"/>
        <v>38006-I1F1-000002</v>
      </c>
      <c r="C1970" s="9" t="s">
        <v>1816</v>
      </c>
      <c r="D1970" s="9" t="s">
        <v>3608</v>
      </c>
      <c r="E1970" s="9" t="s">
        <v>241</v>
      </c>
      <c r="F1970" s="7" t="s">
        <v>141</v>
      </c>
      <c r="G1970" s="46">
        <v>1</v>
      </c>
      <c r="H1970" s="11">
        <v>10</v>
      </c>
      <c r="I1970" s="11">
        <v>10</v>
      </c>
      <c r="J1970" s="11">
        <f>VLOOKUP(B1970,'[1]Jan''24 (3)'!$G$4:$T$2414,14,0)</f>
        <v>10</v>
      </c>
      <c r="K1970" s="11">
        <f t="shared" si="181"/>
        <v>0</v>
      </c>
      <c r="L1970" s="11" t="b">
        <f t="shared" si="182"/>
        <v>1</v>
      </c>
      <c r="M1970" s="11" t="b">
        <f t="shared" si="183"/>
        <v>0</v>
      </c>
      <c r="N1970" s="8">
        <v>45317</v>
      </c>
      <c r="O1970" s="8" t="s">
        <v>3873</v>
      </c>
      <c r="P1970" s="7"/>
      <c r="Q1970" s="7" t="b">
        <f t="shared" si="184"/>
        <v>1</v>
      </c>
      <c r="R1970" s="7"/>
      <c r="S1970" s="11">
        <f t="shared" si="185"/>
        <v>0</v>
      </c>
      <c r="T1970" s="9"/>
    </row>
    <row r="1971" spans="1:20" hidden="1" x14ac:dyDescent="0.25">
      <c r="A1971" s="7">
        <v>1969</v>
      </c>
      <c r="B1971" s="7" t="str">
        <f t="shared" si="180"/>
        <v>32301-I1F1-000001</v>
      </c>
      <c r="C1971" s="9" t="s">
        <v>1817</v>
      </c>
      <c r="D1971" s="9" t="s">
        <v>3609</v>
      </c>
      <c r="E1971" s="9" t="s">
        <v>241</v>
      </c>
      <c r="F1971" s="7" t="s">
        <v>141</v>
      </c>
      <c r="G1971" s="46">
        <v>31.3</v>
      </c>
      <c r="H1971" s="11">
        <v>3</v>
      </c>
      <c r="I1971" s="11">
        <v>3</v>
      </c>
      <c r="J1971" s="11">
        <f>VLOOKUP(B1971,'[1]Jan''24 (3)'!$G$4:$T$2414,14,0)</f>
        <v>93.9</v>
      </c>
      <c r="K1971" s="11">
        <f t="shared" si="181"/>
        <v>90.9</v>
      </c>
      <c r="L1971" s="11" t="b">
        <f t="shared" si="182"/>
        <v>0</v>
      </c>
      <c r="M1971" s="11" t="b">
        <f t="shared" si="183"/>
        <v>0</v>
      </c>
      <c r="N1971" s="8">
        <v>45318</v>
      </c>
      <c r="O1971" s="8" t="s">
        <v>3873</v>
      </c>
      <c r="P1971" s="7"/>
      <c r="Q1971" s="7" t="b">
        <f t="shared" si="184"/>
        <v>1</v>
      </c>
      <c r="R1971" s="7"/>
      <c r="S1971" s="11">
        <f t="shared" si="185"/>
        <v>0</v>
      </c>
      <c r="T1971" s="9"/>
    </row>
    <row r="1972" spans="1:20" hidden="1" x14ac:dyDescent="0.25">
      <c r="A1972" s="7">
        <v>1970</v>
      </c>
      <c r="B1972" s="7" t="str">
        <f t="shared" si="180"/>
        <v>32310-I1F1-000001</v>
      </c>
      <c r="C1972" s="9" t="s">
        <v>1818</v>
      </c>
      <c r="D1972" s="9" t="s">
        <v>3610</v>
      </c>
      <c r="E1972" s="9" t="s">
        <v>241</v>
      </c>
      <c r="F1972" s="7" t="s">
        <v>141</v>
      </c>
      <c r="G1972" s="46">
        <v>15.17</v>
      </c>
      <c r="H1972" s="11">
        <v>3</v>
      </c>
      <c r="I1972" s="11">
        <v>3</v>
      </c>
      <c r="J1972" s="11">
        <f>VLOOKUP(B1972,'[1]Jan''24 (3)'!$G$4:$T$2414,14,0)</f>
        <v>45.51</v>
      </c>
      <c r="K1972" s="11">
        <f t="shared" si="181"/>
        <v>42.51</v>
      </c>
      <c r="L1972" s="11" t="b">
        <f t="shared" si="182"/>
        <v>0</v>
      </c>
      <c r="M1972" s="11" t="b">
        <f t="shared" si="183"/>
        <v>0</v>
      </c>
      <c r="N1972" s="8">
        <v>45313</v>
      </c>
      <c r="O1972" s="8" t="s">
        <v>3877</v>
      </c>
      <c r="P1972" s="7"/>
      <c r="Q1972" s="7" t="b">
        <f t="shared" si="184"/>
        <v>1</v>
      </c>
      <c r="R1972" s="7"/>
      <c r="S1972" s="11">
        <f t="shared" si="185"/>
        <v>0</v>
      </c>
      <c r="T1972" s="9"/>
    </row>
    <row r="1973" spans="1:20" hidden="1" x14ac:dyDescent="0.25">
      <c r="A1973" s="7">
        <v>1971</v>
      </c>
      <c r="B1973" s="7" t="str">
        <f t="shared" si="180"/>
        <v>38003-I1F1-000002</v>
      </c>
      <c r="C1973" s="9" t="s">
        <v>1819</v>
      </c>
      <c r="D1973" s="9" t="s">
        <v>3611</v>
      </c>
      <c r="E1973" s="9" t="s">
        <v>241</v>
      </c>
      <c r="F1973" s="7" t="s">
        <v>141</v>
      </c>
      <c r="G1973" s="46">
        <v>0.14000000000000001</v>
      </c>
      <c r="H1973" s="11">
        <v>9</v>
      </c>
      <c r="I1973" s="11">
        <v>9</v>
      </c>
      <c r="J1973" s="11">
        <f>VLOOKUP(B1973,'[1]Jan''24 (3)'!$G$4:$T$2414,14,0)</f>
        <v>1.2600000000000002</v>
      </c>
      <c r="K1973" s="11">
        <f t="shared" si="181"/>
        <v>-7.74</v>
      </c>
      <c r="L1973" s="11" t="b">
        <f t="shared" si="182"/>
        <v>0</v>
      </c>
      <c r="M1973" s="11" t="b">
        <f t="shared" si="183"/>
        <v>0</v>
      </c>
      <c r="N1973" s="8">
        <v>45317</v>
      </c>
      <c r="O1973" s="8" t="s">
        <v>3877</v>
      </c>
      <c r="P1973" s="7"/>
      <c r="Q1973" s="7" t="b">
        <f t="shared" si="184"/>
        <v>1</v>
      </c>
      <c r="R1973" s="7"/>
      <c r="S1973" s="11">
        <f t="shared" si="185"/>
        <v>0</v>
      </c>
      <c r="T1973" s="9"/>
    </row>
    <row r="1974" spans="1:20" hidden="1" x14ac:dyDescent="0.25">
      <c r="A1974" s="7">
        <v>1972</v>
      </c>
      <c r="B1974" s="7" t="str">
        <f t="shared" si="180"/>
        <v>41114-I1F1-000003</v>
      </c>
      <c r="C1974" s="9" t="s">
        <v>1820</v>
      </c>
      <c r="D1974" s="9" t="s">
        <v>3612</v>
      </c>
      <c r="E1974" s="9" t="s">
        <v>241</v>
      </c>
      <c r="F1974" s="7" t="s">
        <v>141</v>
      </c>
      <c r="G1974" s="46">
        <v>0.14000000000000001</v>
      </c>
      <c r="H1974" s="11">
        <v>3</v>
      </c>
      <c r="I1974" s="11">
        <v>3</v>
      </c>
      <c r="J1974" s="11">
        <f>VLOOKUP(B1974,'[1]Jan''24 (3)'!$G$4:$T$2414,14,0)</f>
        <v>0.42000000000000004</v>
      </c>
      <c r="K1974" s="11">
        <f t="shared" si="181"/>
        <v>-2.58</v>
      </c>
      <c r="L1974" s="11" t="b">
        <f t="shared" si="182"/>
        <v>0</v>
      </c>
      <c r="M1974" s="11" t="b">
        <f t="shared" si="183"/>
        <v>0</v>
      </c>
      <c r="N1974" s="8">
        <v>45317</v>
      </c>
      <c r="O1974" s="8" t="s">
        <v>3877</v>
      </c>
      <c r="P1974" s="7"/>
      <c r="Q1974" s="7" t="b">
        <f t="shared" si="184"/>
        <v>1</v>
      </c>
      <c r="R1974" s="7"/>
      <c r="S1974" s="11">
        <f t="shared" si="185"/>
        <v>0</v>
      </c>
      <c r="T1974" s="9"/>
    </row>
    <row r="1975" spans="1:20" hidden="1" x14ac:dyDescent="0.25">
      <c r="A1975" s="7">
        <v>1973</v>
      </c>
      <c r="B1975" s="7" t="str">
        <f t="shared" si="180"/>
        <v>63206-I1F1-000002</v>
      </c>
      <c r="C1975" s="9" t="s">
        <v>1821</v>
      </c>
      <c r="D1975" s="9" t="s">
        <v>3613</v>
      </c>
      <c r="E1975" s="9" t="s">
        <v>241</v>
      </c>
      <c r="F1975" s="7" t="s">
        <v>141</v>
      </c>
      <c r="G1975" s="46">
        <v>3.55</v>
      </c>
      <c r="H1975" s="11">
        <v>4</v>
      </c>
      <c r="I1975" s="11">
        <v>4</v>
      </c>
      <c r="J1975" s="11">
        <f>VLOOKUP(B1975,'[1]Jan''24 (3)'!$G$4:$T$2414,14,0)</f>
        <v>14.2</v>
      </c>
      <c r="K1975" s="11">
        <f t="shared" si="181"/>
        <v>10.199999999999999</v>
      </c>
      <c r="L1975" s="11" t="b">
        <f t="shared" si="182"/>
        <v>0</v>
      </c>
      <c r="M1975" s="11" t="b">
        <f t="shared" si="183"/>
        <v>0</v>
      </c>
      <c r="N1975" s="8">
        <v>45317</v>
      </c>
      <c r="O1975" s="8" t="s">
        <v>3877</v>
      </c>
      <c r="P1975" s="7"/>
      <c r="Q1975" s="7" t="b">
        <f t="shared" si="184"/>
        <v>1</v>
      </c>
      <c r="R1975" s="7"/>
      <c r="S1975" s="11">
        <f t="shared" si="185"/>
        <v>0</v>
      </c>
      <c r="T1975" s="9"/>
    </row>
    <row r="1976" spans="1:20" hidden="1" x14ac:dyDescent="0.25">
      <c r="A1976" s="7">
        <v>1974</v>
      </c>
      <c r="B1976" s="7" t="str">
        <f t="shared" si="180"/>
        <v>63245-I1F1-000002</v>
      </c>
      <c r="C1976" s="9" t="s">
        <v>1822</v>
      </c>
      <c r="D1976" s="9" t="s">
        <v>3614</v>
      </c>
      <c r="E1976" s="9" t="s">
        <v>241</v>
      </c>
      <c r="F1976" s="7" t="s">
        <v>141</v>
      </c>
      <c r="G1976" s="46">
        <v>2.34</v>
      </c>
      <c r="H1976" s="11">
        <f>4-1</f>
        <v>3</v>
      </c>
      <c r="I1976" s="11">
        <v>3</v>
      </c>
      <c r="J1976" s="11">
        <f>VLOOKUP(B1976,'[1]Jan''24 (3)'!$G$4:$T$2414,14,0)</f>
        <v>7.02</v>
      </c>
      <c r="K1976" s="11">
        <f t="shared" si="181"/>
        <v>4.0199999999999996</v>
      </c>
      <c r="L1976" s="11" t="b">
        <f t="shared" si="182"/>
        <v>0</v>
      </c>
      <c r="M1976" s="11" t="b">
        <f t="shared" si="183"/>
        <v>0</v>
      </c>
      <c r="N1976" s="8">
        <v>45317</v>
      </c>
      <c r="O1976" s="8" t="s">
        <v>3877</v>
      </c>
      <c r="P1976" s="7"/>
      <c r="Q1976" s="7" t="b">
        <f t="shared" si="184"/>
        <v>1</v>
      </c>
      <c r="R1976" s="7"/>
      <c r="S1976" s="11">
        <f t="shared" si="185"/>
        <v>0</v>
      </c>
      <c r="T1976" s="9" t="s">
        <v>3986</v>
      </c>
    </row>
    <row r="1977" spans="1:20" hidden="1" x14ac:dyDescent="0.25">
      <c r="A1977" s="7">
        <v>1975</v>
      </c>
      <c r="B1977" s="7" t="str">
        <f t="shared" si="180"/>
        <v>06000-I126-C100Q</v>
      </c>
      <c r="C1977" s="9" t="s">
        <v>1823</v>
      </c>
      <c r="D1977" s="9" t="s">
        <v>3615</v>
      </c>
      <c r="E1977" s="9" t="s">
        <v>241</v>
      </c>
      <c r="F1977" s="55" t="s">
        <v>242</v>
      </c>
      <c r="G1977" s="46">
        <v>1.37</v>
      </c>
      <c r="H1977" s="11">
        <v>4</v>
      </c>
      <c r="I1977" s="11">
        <v>4</v>
      </c>
      <c r="J1977" s="11">
        <f>VLOOKUP(B1977,'[1]Jan''24 (3)'!$G$4:$T$2414,14,0)</f>
        <v>5.48</v>
      </c>
      <c r="K1977" s="11">
        <f t="shared" si="181"/>
        <v>1.4800000000000004</v>
      </c>
      <c r="L1977" s="11" t="b">
        <f t="shared" si="182"/>
        <v>0</v>
      </c>
      <c r="M1977" s="11" t="b">
        <f t="shared" si="183"/>
        <v>0</v>
      </c>
      <c r="N1977" s="8">
        <v>45320</v>
      </c>
      <c r="O1977" s="8" t="s">
        <v>3873</v>
      </c>
      <c r="P1977" s="7"/>
      <c r="Q1977" s="7" t="b">
        <f t="shared" si="184"/>
        <v>1</v>
      </c>
      <c r="R1977" s="7"/>
      <c r="S1977" s="11">
        <f t="shared" si="185"/>
        <v>0</v>
      </c>
      <c r="T1977" s="9"/>
    </row>
    <row r="1978" spans="1:20" hidden="1" x14ac:dyDescent="0.25">
      <c r="A1978" s="7">
        <v>1976</v>
      </c>
      <c r="B1978" s="7" t="str">
        <f t="shared" si="180"/>
        <v>10087-I1F1-000002</v>
      </c>
      <c r="C1978" s="9" t="s">
        <v>1824</v>
      </c>
      <c r="D1978" s="9" t="s">
        <v>3616</v>
      </c>
      <c r="E1978" s="9" t="s">
        <v>241</v>
      </c>
      <c r="F1978" s="7" t="s">
        <v>141</v>
      </c>
      <c r="G1978" s="46">
        <v>1</v>
      </c>
      <c r="H1978" s="11">
        <v>4</v>
      </c>
      <c r="I1978" s="11">
        <v>4</v>
      </c>
      <c r="J1978" s="11">
        <f>VLOOKUP(B1978,'[1]Jan''24 (3)'!$G$4:$T$2414,14,0)</f>
        <v>4</v>
      </c>
      <c r="K1978" s="11">
        <f t="shared" si="181"/>
        <v>0</v>
      </c>
      <c r="L1978" s="11" t="b">
        <f t="shared" si="182"/>
        <v>1</v>
      </c>
      <c r="M1978" s="11" t="b">
        <f t="shared" si="183"/>
        <v>0</v>
      </c>
      <c r="N1978" s="8">
        <v>45317</v>
      </c>
      <c r="O1978" s="8" t="s">
        <v>3877</v>
      </c>
      <c r="P1978" s="7"/>
      <c r="Q1978" s="7" t="b">
        <f t="shared" si="184"/>
        <v>1</v>
      </c>
      <c r="R1978" s="7"/>
      <c r="S1978" s="11">
        <f t="shared" si="185"/>
        <v>0</v>
      </c>
      <c r="T1978" s="9"/>
    </row>
    <row r="1979" spans="1:20" hidden="1" x14ac:dyDescent="0.25">
      <c r="A1979" s="7">
        <v>1977</v>
      </c>
      <c r="B1979" s="7" t="str">
        <f t="shared" si="180"/>
        <v>32102-I1F1-010002</v>
      </c>
      <c r="C1979" s="9" t="s">
        <v>1825</v>
      </c>
      <c r="D1979" s="9" t="s">
        <v>3617</v>
      </c>
      <c r="E1979" s="9" t="s">
        <v>241</v>
      </c>
      <c r="F1979" s="55" t="s">
        <v>242</v>
      </c>
      <c r="G1979" s="46">
        <v>0.14000000000000001</v>
      </c>
      <c r="H1979" s="11">
        <v>1</v>
      </c>
      <c r="I1979" s="11">
        <v>1</v>
      </c>
      <c r="J1979" s="11">
        <f>VLOOKUP(B1979,'[1]Jan''24 (3)'!$G$4:$T$2414,14,0)</f>
        <v>0.14000000000000001</v>
      </c>
      <c r="K1979" s="11">
        <f t="shared" si="181"/>
        <v>-0.86</v>
      </c>
      <c r="L1979" s="11" t="b">
        <f t="shared" si="182"/>
        <v>0</v>
      </c>
      <c r="M1979" s="11" t="b">
        <f t="shared" si="183"/>
        <v>0</v>
      </c>
      <c r="N1979" s="8">
        <v>45320</v>
      </c>
      <c r="O1979" s="8" t="s">
        <v>3873</v>
      </c>
      <c r="P1979" s="7"/>
      <c r="Q1979" s="7" t="b">
        <f t="shared" si="184"/>
        <v>1</v>
      </c>
      <c r="R1979" s="7"/>
      <c r="S1979" s="11">
        <f t="shared" si="185"/>
        <v>0</v>
      </c>
      <c r="T1979" s="9"/>
    </row>
    <row r="1980" spans="1:20" hidden="1" x14ac:dyDescent="0.25">
      <c r="A1980" s="7">
        <v>1978</v>
      </c>
      <c r="B1980" s="7" t="str">
        <f t="shared" si="180"/>
        <v>32208-I1F1-000003</v>
      </c>
      <c r="C1980" s="9" t="s">
        <v>1826</v>
      </c>
      <c r="D1980" s="9" t="s">
        <v>3618</v>
      </c>
      <c r="E1980" s="9" t="s">
        <v>241</v>
      </c>
      <c r="F1980" s="7" t="s">
        <v>141</v>
      </c>
      <c r="G1980" s="46">
        <v>0.14000000000000001</v>
      </c>
      <c r="H1980" s="11">
        <v>3</v>
      </c>
      <c r="I1980" s="11">
        <v>3</v>
      </c>
      <c r="J1980" s="11">
        <f>VLOOKUP(B1980,'[1]Jan''24 (3)'!$G$4:$T$2414,14,0)</f>
        <v>0.42000000000000004</v>
      </c>
      <c r="K1980" s="11">
        <f t="shared" si="181"/>
        <v>-2.58</v>
      </c>
      <c r="L1980" s="11" t="b">
        <f t="shared" si="182"/>
        <v>0</v>
      </c>
      <c r="M1980" s="11" t="b">
        <f t="shared" si="183"/>
        <v>0</v>
      </c>
      <c r="N1980" s="8">
        <v>45315</v>
      </c>
      <c r="O1980" s="8" t="s">
        <v>3873</v>
      </c>
      <c r="P1980" s="7"/>
      <c r="Q1980" s="7" t="b">
        <f t="shared" si="184"/>
        <v>1</v>
      </c>
      <c r="R1980" s="7"/>
      <c r="S1980" s="11">
        <f t="shared" si="185"/>
        <v>0</v>
      </c>
      <c r="T1980" s="9"/>
    </row>
    <row r="1981" spans="1:20" hidden="1" x14ac:dyDescent="0.25">
      <c r="A1981" s="7">
        <v>1979</v>
      </c>
      <c r="B1981" s="7" t="str">
        <f t="shared" si="180"/>
        <v>42153-I1F1-000003</v>
      </c>
      <c r="C1981" s="9" t="s">
        <v>1827</v>
      </c>
      <c r="D1981" s="9" t="s">
        <v>3619</v>
      </c>
      <c r="E1981" s="9" t="s">
        <v>241</v>
      </c>
      <c r="F1981" s="7" t="s">
        <v>141</v>
      </c>
      <c r="G1981" s="46">
        <v>0.14000000000000001</v>
      </c>
      <c r="H1981" s="11">
        <v>12</v>
      </c>
      <c r="I1981" s="11">
        <v>12</v>
      </c>
      <c r="J1981" s="11">
        <f>VLOOKUP(B1981,'[1]Jan''24 (3)'!$G$4:$T$2414,14,0)</f>
        <v>1.6800000000000002</v>
      </c>
      <c r="K1981" s="11">
        <f t="shared" si="181"/>
        <v>-10.32</v>
      </c>
      <c r="L1981" s="11" t="b">
        <f t="shared" si="182"/>
        <v>0</v>
      </c>
      <c r="M1981" s="11" t="b">
        <f t="shared" si="183"/>
        <v>0</v>
      </c>
      <c r="N1981" s="8">
        <v>45315</v>
      </c>
      <c r="O1981" s="8" t="s">
        <v>3877</v>
      </c>
      <c r="P1981" s="7"/>
      <c r="Q1981" s="7" t="b">
        <f t="shared" si="184"/>
        <v>1</v>
      </c>
      <c r="R1981" s="7"/>
      <c r="S1981" s="11">
        <f t="shared" si="185"/>
        <v>0</v>
      </c>
      <c r="T1981" s="9"/>
    </row>
    <row r="1982" spans="1:20" hidden="1" x14ac:dyDescent="0.25">
      <c r="A1982" s="7">
        <v>1980</v>
      </c>
      <c r="B1982" s="7" t="str">
        <f t="shared" si="180"/>
        <v>51181-G134-000002</v>
      </c>
      <c r="C1982" s="9" t="s">
        <v>1828</v>
      </c>
      <c r="D1982" s="9" t="s">
        <v>3620</v>
      </c>
      <c r="E1982" s="9" t="s">
        <v>241</v>
      </c>
      <c r="F1982" s="7" t="s">
        <v>141</v>
      </c>
      <c r="G1982" s="46">
        <v>1</v>
      </c>
      <c r="H1982" s="11">
        <v>3</v>
      </c>
      <c r="I1982" s="11">
        <v>3</v>
      </c>
      <c r="J1982" s="11">
        <f>VLOOKUP(B1982,'[1]Jan''24 (3)'!$G$4:$T$2414,14,0)</f>
        <v>3</v>
      </c>
      <c r="K1982" s="11">
        <f t="shared" si="181"/>
        <v>0</v>
      </c>
      <c r="L1982" s="11" t="b">
        <f t="shared" si="182"/>
        <v>1</v>
      </c>
      <c r="M1982" s="11" t="b">
        <f t="shared" si="183"/>
        <v>0</v>
      </c>
      <c r="N1982" s="8">
        <v>45317</v>
      </c>
      <c r="O1982" s="8" t="s">
        <v>3877</v>
      </c>
      <c r="P1982" s="7"/>
      <c r="Q1982" s="7" t="b">
        <f t="shared" si="184"/>
        <v>1</v>
      </c>
      <c r="R1982" s="7"/>
      <c r="S1982" s="11">
        <f t="shared" si="185"/>
        <v>0</v>
      </c>
      <c r="T1982" s="9"/>
    </row>
    <row r="1983" spans="1:20" hidden="1" x14ac:dyDescent="0.25">
      <c r="A1983" s="7">
        <v>1981</v>
      </c>
      <c r="B1983" s="7" t="str">
        <f t="shared" si="180"/>
        <v>51202-I1F1-020003</v>
      </c>
      <c r="C1983" s="9" t="s">
        <v>1829</v>
      </c>
      <c r="D1983" s="9" t="s">
        <v>3621</v>
      </c>
      <c r="E1983" s="9" t="s">
        <v>241</v>
      </c>
      <c r="F1983" s="7" t="s">
        <v>141</v>
      </c>
      <c r="G1983" s="46">
        <v>1.31</v>
      </c>
      <c r="H1983" s="11">
        <v>4</v>
      </c>
      <c r="I1983" s="11">
        <v>4</v>
      </c>
      <c r="J1983" s="11">
        <f>VLOOKUP(B1983,'[1]Jan''24 (3)'!$G$4:$T$2414,14,0)</f>
        <v>5.24</v>
      </c>
      <c r="K1983" s="11">
        <f t="shared" si="181"/>
        <v>1.2400000000000002</v>
      </c>
      <c r="L1983" s="11" t="b">
        <f t="shared" si="182"/>
        <v>0</v>
      </c>
      <c r="M1983" s="11" t="b">
        <f t="shared" si="183"/>
        <v>0</v>
      </c>
      <c r="N1983" s="8">
        <v>45317</v>
      </c>
      <c r="O1983" s="8" t="s">
        <v>3877</v>
      </c>
      <c r="P1983" s="7"/>
      <c r="Q1983" s="7" t="b">
        <f t="shared" si="184"/>
        <v>1</v>
      </c>
      <c r="R1983" s="7"/>
      <c r="S1983" s="11">
        <f t="shared" si="185"/>
        <v>0</v>
      </c>
      <c r="T1983" s="9"/>
    </row>
    <row r="1984" spans="1:20" hidden="1" x14ac:dyDescent="0.25">
      <c r="A1984" s="7">
        <v>1982</v>
      </c>
      <c r="B1984" s="7" t="str">
        <f t="shared" si="180"/>
        <v>53032-I1F1-020002</v>
      </c>
      <c r="C1984" s="9" t="s">
        <v>1830</v>
      </c>
      <c r="D1984" s="9" t="s">
        <v>3622</v>
      </c>
      <c r="E1984" s="9" t="s">
        <v>241</v>
      </c>
      <c r="F1984" s="7" t="s">
        <v>141</v>
      </c>
      <c r="G1984" s="46">
        <v>0.14000000000000001</v>
      </c>
      <c r="H1984" s="11">
        <v>3</v>
      </c>
      <c r="I1984" s="11">
        <v>3</v>
      </c>
      <c r="J1984" s="11">
        <f>VLOOKUP(B1984,'[1]Jan''24 (3)'!$G$4:$T$2414,14,0)</f>
        <v>0.42000000000000004</v>
      </c>
      <c r="K1984" s="11">
        <f t="shared" si="181"/>
        <v>-2.58</v>
      </c>
      <c r="L1984" s="11" t="b">
        <f t="shared" si="182"/>
        <v>0</v>
      </c>
      <c r="M1984" s="11" t="b">
        <f t="shared" si="183"/>
        <v>0</v>
      </c>
      <c r="N1984" s="8">
        <v>45317</v>
      </c>
      <c r="O1984" s="8" t="s">
        <v>3873</v>
      </c>
      <c r="P1984" s="7"/>
      <c r="Q1984" s="7" t="b">
        <f t="shared" si="184"/>
        <v>1</v>
      </c>
      <c r="R1984" s="7"/>
      <c r="S1984" s="11">
        <f t="shared" si="185"/>
        <v>0</v>
      </c>
      <c r="T1984" s="9"/>
    </row>
    <row r="1985" spans="1:20" hidden="1" x14ac:dyDescent="0.25">
      <c r="A1985" s="7">
        <v>1983</v>
      </c>
      <c r="B1985" s="7" t="str">
        <f t="shared" si="180"/>
        <v>62029-I1F1-000001</v>
      </c>
      <c r="C1985" s="9" t="s">
        <v>1831</v>
      </c>
      <c r="D1985" s="9" t="s">
        <v>3623</v>
      </c>
      <c r="E1985" s="9" t="s">
        <v>241</v>
      </c>
      <c r="F1985" s="7" t="s">
        <v>141</v>
      </c>
      <c r="G1985" s="46">
        <v>0.14000000000000001</v>
      </c>
      <c r="H1985" s="11">
        <v>4</v>
      </c>
      <c r="I1985" s="11">
        <f>3+1</f>
        <v>4</v>
      </c>
      <c r="J1985" s="11">
        <f>VLOOKUP(B1985,'[1]Jan''24 (3)'!$G$4:$T$2414,14,0)</f>
        <v>0.56000000000000005</v>
      </c>
      <c r="K1985" s="11">
        <f t="shared" si="181"/>
        <v>-3.44</v>
      </c>
      <c r="L1985" s="11" t="b">
        <f t="shared" si="182"/>
        <v>0</v>
      </c>
      <c r="M1985" s="11" t="b">
        <f t="shared" si="183"/>
        <v>0</v>
      </c>
      <c r="N1985" s="8">
        <v>45317</v>
      </c>
      <c r="O1985" s="8" t="s">
        <v>3873</v>
      </c>
      <c r="P1985" s="7"/>
      <c r="Q1985" s="7" t="b">
        <f t="shared" si="184"/>
        <v>1</v>
      </c>
      <c r="R1985" s="7"/>
      <c r="S1985" s="11">
        <f t="shared" si="185"/>
        <v>0</v>
      </c>
      <c r="T1985" s="9"/>
    </row>
    <row r="1986" spans="1:20" hidden="1" x14ac:dyDescent="0.25">
      <c r="A1986" s="7">
        <v>1984</v>
      </c>
      <c r="B1986" s="7" t="str">
        <f t="shared" si="180"/>
        <v>71201-J18Z-0000</v>
      </c>
      <c r="C1986" s="9" t="s">
        <v>1832</v>
      </c>
      <c r="D1986" s="9" t="s">
        <v>3624</v>
      </c>
      <c r="E1986" s="9" t="s">
        <v>241</v>
      </c>
      <c r="F1986" s="7" t="s">
        <v>141</v>
      </c>
      <c r="G1986" s="46">
        <v>0.14000000000000001</v>
      </c>
      <c r="H1986" s="11">
        <v>9</v>
      </c>
      <c r="I1986" s="11">
        <v>9</v>
      </c>
      <c r="J1986" s="11">
        <f>VLOOKUP(B1986,'[1]Jan''24 (3)'!$G$4:$T$2414,14,0)</f>
        <v>1.2600000000000002</v>
      </c>
      <c r="K1986" s="11">
        <f t="shared" si="181"/>
        <v>-7.74</v>
      </c>
      <c r="L1986" s="11" t="b">
        <f t="shared" si="182"/>
        <v>0</v>
      </c>
      <c r="M1986" s="11" t="b">
        <f t="shared" si="183"/>
        <v>0</v>
      </c>
      <c r="N1986" s="8">
        <v>45317</v>
      </c>
      <c r="O1986" s="8" t="s">
        <v>3877</v>
      </c>
      <c r="P1986" s="7"/>
      <c r="Q1986" s="7" t="b">
        <f t="shared" si="184"/>
        <v>1</v>
      </c>
      <c r="R1986" s="7"/>
      <c r="S1986" s="11">
        <f t="shared" si="185"/>
        <v>0</v>
      </c>
      <c r="T1986" s="9"/>
    </row>
    <row r="1987" spans="1:20" hidden="1" x14ac:dyDescent="0.25">
      <c r="A1987" s="7">
        <v>1985</v>
      </c>
      <c r="B1987" s="7" t="str">
        <f t="shared" si="180"/>
        <v>71208-J18Z-000001</v>
      </c>
      <c r="C1987" s="9" t="s">
        <v>1833</v>
      </c>
      <c r="D1987" s="9" t="s">
        <v>3625</v>
      </c>
      <c r="E1987" s="9" t="s">
        <v>241</v>
      </c>
      <c r="F1987" s="7" t="s">
        <v>141</v>
      </c>
      <c r="G1987" s="46">
        <v>0.14000000000000001</v>
      </c>
      <c r="H1987" s="11">
        <f>8-1</f>
        <v>7</v>
      </c>
      <c r="I1987" s="11">
        <v>7</v>
      </c>
      <c r="J1987" s="11">
        <f>VLOOKUP(B1987,'[1]Jan''24 (3)'!$G$4:$T$2414,14,0)</f>
        <v>0.98000000000000009</v>
      </c>
      <c r="K1987" s="11">
        <f t="shared" si="181"/>
        <v>-6.02</v>
      </c>
      <c r="L1987" s="11" t="b">
        <f t="shared" si="182"/>
        <v>0</v>
      </c>
      <c r="M1987" s="11" t="b">
        <f t="shared" si="183"/>
        <v>0</v>
      </c>
      <c r="N1987" s="8">
        <v>45318</v>
      </c>
      <c r="O1987" s="8" t="s">
        <v>3877</v>
      </c>
      <c r="P1987" s="7"/>
      <c r="Q1987" s="7" t="b">
        <f t="shared" si="184"/>
        <v>1</v>
      </c>
      <c r="R1987" s="7"/>
      <c r="S1987" s="11">
        <f t="shared" si="185"/>
        <v>0</v>
      </c>
      <c r="T1987" s="9" t="s">
        <v>3992</v>
      </c>
    </row>
    <row r="1988" spans="1:20" hidden="1" x14ac:dyDescent="0.25">
      <c r="A1988" s="7">
        <v>1986</v>
      </c>
      <c r="B1988" s="7" t="str">
        <f t="shared" ref="B1988:B2051" si="186">TRIM(C1988)</f>
        <v>7222S-J0A2-00000CQ</v>
      </c>
      <c r="C1988" s="9" t="s">
        <v>1834</v>
      </c>
      <c r="D1988" s="9" t="s">
        <v>3626</v>
      </c>
      <c r="E1988" s="9" t="s">
        <v>241</v>
      </c>
      <c r="F1988" s="7" t="s">
        <v>141</v>
      </c>
      <c r="G1988" s="46">
        <v>0.14000000000000001</v>
      </c>
      <c r="H1988" s="11">
        <v>13</v>
      </c>
      <c r="I1988" s="11">
        <v>13</v>
      </c>
      <c r="J1988" s="11">
        <f>VLOOKUP(B1988,'[1]Jan''24 (3)'!$G$4:$T$2414,14,0)</f>
        <v>1.8200000000000003</v>
      </c>
      <c r="K1988" s="11">
        <f t="shared" ref="K1988:K2051" si="187">J1988-I1988</f>
        <v>-11.18</v>
      </c>
      <c r="L1988" s="11" t="b">
        <f t="shared" ref="L1988:L2051" si="188">J1988=I1988</f>
        <v>0</v>
      </c>
      <c r="M1988" s="11" t="b">
        <f t="shared" ref="M1988:M2051" si="189">I1988=L1988</f>
        <v>0</v>
      </c>
      <c r="N1988" s="8">
        <v>45317</v>
      </c>
      <c r="O1988" s="8" t="s">
        <v>3873</v>
      </c>
      <c r="P1988" s="7"/>
      <c r="Q1988" s="7" t="b">
        <f t="shared" ref="Q1988:Q2051" si="190">H1988=I1988</f>
        <v>1</v>
      </c>
      <c r="R1988" s="7"/>
      <c r="S1988" s="11">
        <f t="shared" ref="S1988:S2051" si="191">H1988-I1988</f>
        <v>0</v>
      </c>
      <c r="T1988" s="9"/>
    </row>
    <row r="1989" spans="1:20" hidden="1" x14ac:dyDescent="0.25">
      <c r="A1989" s="7">
        <v>1987</v>
      </c>
      <c r="B1989" s="7" t="str">
        <f t="shared" si="186"/>
        <v>08001-I1L5-000001</v>
      </c>
      <c r="C1989" s="9" t="s">
        <v>1835</v>
      </c>
      <c r="D1989" s="9" t="s">
        <v>3627</v>
      </c>
      <c r="E1989" s="9" t="s">
        <v>241</v>
      </c>
      <c r="F1989" s="7" t="s">
        <v>141</v>
      </c>
      <c r="G1989" s="46">
        <v>0.14000000000000001</v>
      </c>
      <c r="H1989" s="11">
        <v>22</v>
      </c>
      <c r="I1989" s="53">
        <f>22+3</f>
        <v>25</v>
      </c>
      <c r="J1989" s="11">
        <f>VLOOKUP(B1989,'[1]Jan''24 (3)'!$G$4:$T$2414,14,0)</f>
        <v>3.5000000000000004</v>
      </c>
      <c r="K1989" s="11">
        <f t="shared" si="187"/>
        <v>-21.5</v>
      </c>
      <c r="L1989" s="11" t="b">
        <f t="shared" si="188"/>
        <v>0</v>
      </c>
      <c r="M1989" s="11" t="b">
        <f t="shared" si="189"/>
        <v>0</v>
      </c>
      <c r="N1989" s="8">
        <v>45317</v>
      </c>
      <c r="O1989" s="8" t="s">
        <v>3873</v>
      </c>
      <c r="P1989" s="7"/>
      <c r="Q1989" s="7" t="b">
        <f t="shared" si="190"/>
        <v>0</v>
      </c>
      <c r="R1989" s="7"/>
      <c r="S1989" s="11">
        <f t="shared" si="191"/>
        <v>-3</v>
      </c>
      <c r="T1989" s="9"/>
    </row>
    <row r="1990" spans="1:20" hidden="1" x14ac:dyDescent="0.25">
      <c r="A1990" s="7">
        <v>1988</v>
      </c>
      <c r="B1990" s="7" t="str">
        <f t="shared" si="186"/>
        <v>12006-0000-000002</v>
      </c>
      <c r="C1990" s="9" t="s">
        <v>1836</v>
      </c>
      <c r="D1990" s="9" t="s">
        <v>3628</v>
      </c>
      <c r="E1990" s="9" t="s">
        <v>241</v>
      </c>
      <c r="F1990" s="7" t="s">
        <v>141</v>
      </c>
      <c r="G1990" s="46">
        <v>1.34</v>
      </c>
      <c r="H1990" s="11">
        <v>9</v>
      </c>
      <c r="I1990" s="11">
        <v>9</v>
      </c>
      <c r="J1990" s="11">
        <f>VLOOKUP(B1990,'[1]Jan''24 (3)'!$G$4:$T$2414,14,0)</f>
        <v>12.06</v>
      </c>
      <c r="K1990" s="11">
        <f t="shared" si="187"/>
        <v>3.0600000000000005</v>
      </c>
      <c r="L1990" s="11" t="b">
        <f t="shared" si="188"/>
        <v>0</v>
      </c>
      <c r="M1990" s="11" t="b">
        <f t="shared" si="189"/>
        <v>0</v>
      </c>
      <c r="N1990" s="8">
        <v>45315</v>
      </c>
      <c r="O1990" s="8" t="s">
        <v>3873</v>
      </c>
      <c r="P1990" s="7"/>
      <c r="Q1990" s="7" t="b">
        <f t="shared" si="190"/>
        <v>1</v>
      </c>
      <c r="R1990" s="7"/>
      <c r="S1990" s="11">
        <f t="shared" si="191"/>
        <v>0</v>
      </c>
      <c r="T1990" s="9"/>
    </row>
    <row r="1991" spans="1:20" hidden="1" x14ac:dyDescent="0.25">
      <c r="A1991" s="7">
        <v>1989</v>
      </c>
      <c r="B1991" s="7" t="str">
        <f t="shared" si="186"/>
        <v>17000-I1F1-000002</v>
      </c>
      <c r="C1991" s="9" t="s">
        <v>1837</v>
      </c>
      <c r="D1991" s="9" t="s">
        <v>3629</v>
      </c>
      <c r="E1991" s="9" t="s">
        <v>241</v>
      </c>
      <c r="F1991" s="7" t="s">
        <v>141</v>
      </c>
      <c r="G1991" s="46">
        <v>0.14000000000000001</v>
      </c>
      <c r="H1991" s="11">
        <v>8</v>
      </c>
      <c r="I1991" s="11">
        <v>8</v>
      </c>
      <c r="J1991" s="11">
        <f>VLOOKUP(B1991,'[1]Jan''24 (3)'!$G$4:$T$2414,14,0)</f>
        <v>1.1200000000000001</v>
      </c>
      <c r="K1991" s="11">
        <f t="shared" si="187"/>
        <v>-6.88</v>
      </c>
      <c r="L1991" s="11" t="b">
        <f t="shared" si="188"/>
        <v>0</v>
      </c>
      <c r="M1991" s="11" t="b">
        <f t="shared" si="189"/>
        <v>0</v>
      </c>
      <c r="N1991" s="8">
        <v>45317</v>
      </c>
      <c r="O1991" s="8" t="s">
        <v>3877</v>
      </c>
      <c r="P1991" s="7"/>
      <c r="Q1991" s="7" t="b">
        <f t="shared" si="190"/>
        <v>1</v>
      </c>
      <c r="R1991" s="7"/>
      <c r="S1991" s="11">
        <f t="shared" si="191"/>
        <v>0</v>
      </c>
      <c r="T1991" s="9"/>
    </row>
    <row r="1992" spans="1:20" hidden="1" x14ac:dyDescent="0.25">
      <c r="A1992" s="7">
        <v>1990</v>
      </c>
      <c r="B1992" s="7" t="str">
        <f t="shared" si="186"/>
        <v>613140800DGT05090Q</v>
      </c>
      <c r="C1992" s="9" t="s">
        <v>1838</v>
      </c>
      <c r="D1992" s="9" t="s">
        <v>3630</v>
      </c>
      <c r="E1992" s="9" t="s">
        <v>241</v>
      </c>
      <c r="F1992" s="7" t="s">
        <v>141</v>
      </c>
      <c r="G1992" s="46">
        <v>0.14000000000000001</v>
      </c>
      <c r="H1992" s="11">
        <v>7</v>
      </c>
      <c r="I1992" s="11">
        <v>7</v>
      </c>
      <c r="J1992" s="11">
        <f>VLOOKUP(B1992,'[1]Jan''24 (3)'!$G$4:$T$2414,14,0)</f>
        <v>0.98000000000000009</v>
      </c>
      <c r="K1992" s="11">
        <f t="shared" si="187"/>
        <v>-6.02</v>
      </c>
      <c r="L1992" s="11" t="b">
        <f t="shared" si="188"/>
        <v>0</v>
      </c>
      <c r="M1992" s="11" t="b">
        <f t="shared" si="189"/>
        <v>0</v>
      </c>
      <c r="N1992" s="8">
        <v>45317</v>
      </c>
      <c r="O1992" s="8" t="s">
        <v>3877</v>
      </c>
      <c r="P1992" s="7"/>
      <c r="Q1992" s="7" t="b">
        <f t="shared" si="190"/>
        <v>1</v>
      </c>
      <c r="R1992" s="7"/>
      <c r="S1992" s="11">
        <f t="shared" si="191"/>
        <v>0</v>
      </c>
      <c r="T1992" s="9"/>
    </row>
    <row r="1993" spans="1:20" hidden="1" x14ac:dyDescent="0.25">
      <c r="A1993" s="7">
        <v>1991</v>
      </c>
      <c r="B1993" s="7" t="str">
        <f t="shared" si="186"/>
        <v>31000-I1F1-000002</v>
      </c>
      <c r="C1993" s="9" t="s">
        <v>1839</v>
      </c>
      <c r="D1993" s="9" t="s">
        <v>3631</v>
      </c>
      <c r="E1993" s="9" t="s">
        <v>241</v>
      </c>
      <c r="F1993" s="7" t="s">
        <v>141</v>
      </c>
      <c r="G1993" s="46">
        <v>0.14000000000000001</v>
      </c>
      <c r="H1993" s="11">
        <v>13</v>
      </c>
      <c r="I1993" s="11">
        <v>13</v>
      </c>
      <c r="J1993" s="11">
        <f>VLOOKUP(B1993,'[1]Jan''24 (3)'!$G$4:$T$2414,14,0)</f>
        <v>1.8200000000000003</v>
      </c>
      <c r="K1993" s="11">
        <f t="shared" si="187"/>
        <v>-11.18</v>
      </c>
      <c r="L1993" s="11" t="b">
        <f t="shared" si="188"/>
        <v>0</v>
      </c>
      <c r="M1993" s="11" t="b">
        <f t="shared" si="189"/>
        <v>0</v>
      </c>
      <c r="N1993" s="8">
        <v>45317</v>
      </c>
      <c r="O1993" s="8" t="s">
        <v>3877</v>
      </c>
      <c r="P1993" s="7"/>
      <c r="Q1993" s="7" t="b">
        <f t="shared" si="190"/>
        <v>1</v>
      </c>
      <c r="R1993" s="7"/>
      <c r="S1993" s="11">
        <f t="shared" si="191"/>
        <v>0</v>
      </c>
      <c r="T1993" s="9"/>
    </row>
    <row r="1994" spans="1:20" hidden="1" x14ac:dyDescent="0.25">
      <c r="A1994" s="7">
        <v>1992</v>
      </c>
      <c r="B1994" s="7" t="str">
        <f t="shared" si="186"/>
        <v>32000-I1F1-000002</v>
      </c>
      <c r="C1994" s="9" t="s">
        <v>1840</v>
      </c>
      <c r="D1994" s="9" t="s">
        <v>3632</v>
      </c>
      <c r="E1994" s="9" t="s">
        <v>241</v>
      </c>
      <c r="F1994" s="7" t="s">
        <v>141</v>
      </c>
      <c r="G1994" s="46">
        <v>0.14000000000000001</v>
      </c>
      <c r="H1994" s="11">
        <v>4</v>
      </c>
      <c r="I1994" s="11">
        <v>4</v>
      </c>
      <c r="J1994" s="11">
        <f>VLOOKUP(B1994,'[1]Jan''24 (3)'!$G$4:$T$2414,14,0)</f>
        <v>0.56000000000000005</v>
      </c>
      <c r="K1994" s="11">
        <f t="shared" si="187"/>
        <v>-3.44</v>
      </c>
      <c r="L1994" s="11" t="b">
        <f t="shared" si="188"/>
        <v>0</v>
      </c>
      <c r="M1994" s="11" t="b">
        <f t="shared" si="189"/>
        <v>0</v>
      </c>
      <c r="N1994" s="8">
        <v>45315</v>
      </c>
      <c r="O1994" s="8" t="s">
        <v>3873</v>
      </c>
      <c r="P1994" s="7"/>
      <c r="Q1994" s="7" t="b">
        <f t="shared" si="190"/>
        <v>1</v>
      </c>
      <c r="R1994" s="7"/>
      <c r="S1994" s="11">
        <f t="shared" si="191"/>
        <v>0</v>
      </c>
      <c r="T1994" s="9"/>
    </row>
    <row r="1995" spans="1:20" hidden="1" x14ac:dyDescent="0.25">
      <c r="A1995" s="7">
        <v>1993</v>
      </c>
      <c r="B1995" s="7" t="str">
        <f t="shared" si="186"/>
        <v>37000-I1F1-000003</v>
      </c>
      <c r="C1995" s="9" t="s">
        <v>1841</v>
      </c>
      <c r="D1995" s="9" t="s">
        <v>3633</v>
      </c>
      <c r="E1995" s="9" t="s">
        <v>241</v>
      </c>
      <c r="F1995" s="7" t="s">
        <v>141</v>
      </c>
      <c r="G1995" s="46">
        <v>0.14000000000000001</v>
      </c>
      <c r="H1995" s="11">
        <v>10</v>
      </c>
      <c r="I1995" s="11">
        <f>6+4</f>
        <v>10</v>
      </c>
      <c r="J1995" s="11">
        <f>VLOOKUP(B1995,'[1]Jan''24 (3)'!$G$4:$T$2414,14,0)</f>
        <v>1.4000000000000001</v>
      </c>
      <c r="K1995" s="11">
        <f t="shared" si="187"/>
        <v>-8.6</v>
      </c>
      <c r="L1995" s="11" t="b">
        <f t="shared" si="188"/>
        <v>0</v>
      </c>
      <c r="M1995" s="11" t="b">
        <f t="shared" si="189"/>
        <v>0</v>
      </c>
      <c r="N1995" s="8">
        <v>45317</v>
      </c>
      <c r="O1995" s="8" t="s">
        <v>3877</v>
      </c>
      <c r="P1995" s="7"/>
      <c r="Q1995" s="7" t="b">
        <f t="shared" si="190"/>
        <v>1</v>
      </c>
      <c r="R1995" s="7"/>
      <c r="S1995" s="11">
        <f t="shared" si="191"/>
        <v>0</v>
      </c>
      <c r="T1995" s="9"/>
    </row>
    <row r="1996" spans="1:20" hidden="1" x14ac:dyDescent="0.25">
      <c r="A1996" s="7">
        <v>1994</v>
      </c>
      <c r="B1996" s="7" t="str">
        <f t="shared" si="186"/>
        <v>41000-I1F1-000002</v>
      </c>
      <c r="C1996" s="9" t="s">
        <v>1842</v>
      </c>
      <c r="D1996" s="9" t="s">
        <v>3634</v>
      </c>
      <c r="E1996" s="9" t="s">
        <v>241</v>
      </c>
      <c r="F1996" s="7" t="s">
        <v>141</v>
      </c>
      <c r="G1996" s="46">
        <v>0.14000000000000001</v>
      </c>
      <c r="H1996" s="11">
        <v>8</v>
      </c>
      <c r="I1996" s="11">
        <v>8</v>
      </c>
      <c r="J1996" s="11">
        <f>VLOOKUP(B1996,'[1]Jan''24 (3)'!$G$4:$T$2414,14,0)</f>
        <v>1.1200000000000001</v>
      </c>
      <c r="K1996" s="11">
        <f t="shared" si="187"/>
        <v>-6.88</v>
      </c>
      <c r="L1996" s="11" t="b">
        <f t="shared" si="188"/>
        <v>0</v>
      </c>
      <c r="M1996" s="11" t="b">
        <f t="shared" si="189"/>
        <v>0</v>
      </c>
      <c r="N1996" s="8">
        <v>45317</v>
      </c>
      <c r="O1996" s="8" t="s">
        <v>3877</v>
      </c>
      <c r="P1996" s="7"/>
      <c r="Q1996" s="7" t="b">
        <f t="shared" si="190"/>
        <v>1</v>
      </c>
      <c r="R1996" s="7"/>
      <c r="S1996" s="11">
        <f t="shared" si="191"/>
        <v>0</v>
      </c>
      <c r="T1996" s="9"/>
    </row>
    <row r="1997" spans="1:20" hidden="1" x14ac:dyDescent="0.25">
      <c r="A1997" s="7">
        <v>1995</v>
      </c>
      <c r="B1997" s="7" t="str">
        <f t="shared" si="186"/>
        <v>60003-I1F1-000003</v>
      </c>
      <c r="C1997" s="9" t="s">
        <v>1843</v>
      </c>
      <c r="D1997" s="9" t="s">
        <v>3635</v>
      </c>
      <c r="E1997" s="9" t="s">
        <v>241</v>
      </c>
      <c r="F1997" s="7" t="s">
        <v>141</v>
      </c>
      <c r="G1997" s="46">
        <v>0.14000000000000001</v>
      </c>
      <c r="H1997" s="11">
        <f>42-5-24</f>
        <v>13</v>
      </c>
      <c r="I1997" s="11">
        <v>13</v>
      </c>
      <c r="J1997" s="11">
        <f>VLOOKUP(B1997,'[1]Jan''24 (3)'!$G$4:$T$2414,14,0)</f>
        <v>1.8200000000000003</v>
      </c>
      <c r="K1997" s="11">
        <f t="shared" si="187"/>
        <v>-11.18</v>
      </c>
      <c r="L1997" s="11" t="b">
        <f t="shared" si="188"/>
        <v>0</v>
      </c>
      <c r="M1997" s="11" t="b">
        <f t="shared" si="189"/>
        <v>0</v>
      </c>
      <c r="N1997" s="8">
        <v>45318</v>
      </c>
      <c r="O1997" s="8" t="s">
        <v>3873</v>
      </c>
      <c r="P1997" s="7"/>
      <c r="Q1997" s="7" t="b">
        <f t="shared" si="190"/>
        <v>1</v>
      </c>
      <c r="R1997" s="7"/>
      <c r="S1997" s="11">
        <f t="shared" si="191"/>
        <v>0</v>
      </c>
      <c r="T1997" s="9" t="s">
        <v>4006</v>
      </c>
    </row>
    <row r="1998" spans="1:20" hidden="1" x14ac:dyDescent="0.25">
      <c r="A1998" s="7">
        <v>1996</v>
      </c>
      <c r="B1998" s="7" t="str">
        <f t="shared" si="186"/>
        <v>61312-I0X6-000001</v>
      </c>
      <c r="C1998" s="9" t="s">
        <v>1844</v>
      </c>
      <c r="D1998" s="9" t="s">
        <v>3636</v>
      </c>
      <c r="E1998" s="9" t="s">
        <v>241</v>
      </c>
      <c r="F1998" s="7" t="s">
        <v>141</v>
      </c>
      <c r="G1998" s="46">
        <v>0.14000000000000001</v>
      </c>
      <c r="H1998" s="11">
        <v>5</v>
      </c>
      <c r="I1998" s="11">
        <v>5</v>
      </c>
      <c r="J1998" s="11">
        <f>VLOOKUP(B1998,'[1]Jan''24 (3)'!$G$4:$T$2414,14,0)</f>
        <v>0.70000000000000007</v>
      </c>
      <c r="K1998" s="11">
        <f t="shared" si="187"/>
        <v>-4.3</v>
      </c>
      <c r="L1998" s="11" t="b">
        <f t="shared" si="188"/>
        <v>0</v>
      </c>
      <c r="M1998" s="11" t="b">
        <f t="shared" si="189"/>
        <v>0</v>
      </c>
      <c r="N1998" s="8">
        <v>45317</v>
      </c>
      <c r="O1998" s="8" t="s">
        <v>3877</v>
      </c>
      <c r="P1998" s="7"/>
      <c r="Q1998" s="7" t="b">
        <f t="shared" si="190"/>
        <v>1</v>
      </c>
      <c r="R1998" s="7"/>
      <c r="S1998" s="11">
        <f t="shared" si="191"/>
        <v>0</v>
      </c>
      <c r="T1998" s="9"/>
    </row>
    <row r="1999" spans="1:20" hidden="1" x14ac:dyDescent="0.25">
      <c r="A1999" s="7">
        <v>1997</v>
      </c>
      <c r="B1999" s="7" t="str">
        <f t="shared" si="186"/>
        <v>6222D-0000-1200Q</v>
      </c>
      <c r="C1999" s="9" t="s">
        <v>1845</v>
      </c>
      <c r="D1999" s="9" t="s">
        <v>3637</v>
      </c>
      <c r="E1999" s="9" t="s">
        <v>241</v>
      </c>
      <c r="F1999" s="7" t="s">
        <v>141</v>
      </c>
      <c r="G1999" s="46">
        <v>0.14000000000000001</v>
      </c>
      <c r="H1999" s="11">
        <v>13</v>
      </c>
      <c r="I1999" s="11">
        <v>13</v>
      </c>
      <c r="J1999" s="11">
        <f>VLOOKUP(B1999,'[1]Jan''24 (3)'!$G$4:$T$2414,14,0)</f>
        <v>1.8200000000000003</v>
      </c>
      <c r="K1999" s="11">
        <f t="shared" si="187"/>
        <v>-11.18</v>
      </c>
      <c r="L1999" s="11" t="b">
        <f t="shared" si="188"/>
        <v>0</v>
      </c>
      <c r="M1999" s="11" t="b">
        <f t="shared" si="189"/>
        <v>0</v>
      </c>
      <c r="N1999" s="8">
        <v>45315</v>
      </c>
      <c r="O1999" s="8" t="s">
        <v>3877</v>
      </c>
      <c r="P1999" s="7"/>
      <c r="Q1999" s="7" t="b">
        <f t="shared" si="190"/>
        <v>1</v>
      </c>
      <c r="R1999" s="7"/>
      <c r="S1999" s="11">
        <f t="shared" si="191"/>
        <v>0</v>
      </c>
      <c r="T1999" s="9"/>
    </row>
    <row r="2000" spans="1:20" hidden="1" x14ac:dyDescent="0.25">
      <c r="A2000" s="7">
        <v>1998</v>
      </c>
      <c r="B2000" s="7" t="str">
        <f t="shared" si="186"/>
        <v>63215-H206-0100Q</v>
      </c>
      <c r="C2000" s="9" t="s">
        <v>1846</v>
      </c>
      <c r="D2000" s="9" t="s">
        <v>3638</v>
      </c>
      <c r="E2000" s="9" t="s">
        <v>241</v>
      </c>
      <c r="F2000" s="7" t="s">
        <v>141</v>
      </c>
      <c r="G2000" s="46">
        <v>0.14000000000000001</v>
      </c>
      <c r="H2000" s="11">
        <v>6</v>
      </c>
      <c r="I2000" s="11">
        <v>6</v>
      </c>
      <c r="J2000" s="11">
        <f>VLOOKUP(B2000,'[1]Jan''24 (3)'!$G$4:$T$2414,14,0)</f>
        <v>0.84000000000000008</v>
      </c>
      <c r="K2000" s="11">
        <f t="shared" si="187"/>
        <v>-5.16</v>
      </c>
      <c r="L2000" s="11" t="b">
        <f t="shared" si="188"/>
        <v>0</v>
      </c>
      <c r="M2000" s="11" t="b">
        <f t="shared" si="189"/>
        <v>0</v>
      </c>
      <c r="N2000" s="8">
        <v>45317</v>
      </c>
      <c r="O2000" s="8" t="s">
        <v>3877</v>
      </c>
      <c r="P2000" s="7"/>
      <c r="Q2000" s="7" t="b">
        <f t="shared" si="190"/>
        <v>1</v>
      </c>
      <c r="R2000" s="7"/>
      <c r="S2000" s="11">
        <f t="shared" si="191"/>
        <v>0</v>
      </c>
      <c r="T2000" s="9"/>
    </row>
    <row r="2001" spans="1:20" hidden="1" x14ac:dyDescent="0.25">
      <c r="A2001" s="7">
        <v>1999</v>
      </c>
      <c r="B2001" s="7" t="str">
        <f t="shared" si="186"/>
        <v>83209-I219-0000Q</v>
      </c>
      <c r="C2001" s="9" t="s">
        <v>1847</v>
      </c>
      <c r="D2001" s="9" t="s">
        <v>3639</v>
      </c>
      <c r="E2001" s="9" t="s">
        <v>241</v>
      </c>
      <c r="F2001" s="7" t="s">
        <v>141</v>
      </c>
      <c r="G2001" s="46">
        <v>0.14000000000000001</v>
      </c>
      <c r="H2001" s="11">
        <v>11</v>
      </c>
      <c r="I2001" s="11">
        <v>11</v>
      </c>
      <c r="J2001" s="11">
        <f>VLOOKUP(B2001,'[1]Jan''24 (3)'!$G$4:$T$2414,14,0)</f>
        <v>1.54</v>
      </c>
      <c r="K2001" s="11">
        <f t="shared" si="187"/>
        <v>-9.4600000000000009</v>
      </c>
      <c r="L2001" s="11" t="b">
        <f t="shared" si="188"/>
        <v>0</v>
      </c>
      <c r="M2001" s="11" t="b">
        <f t="shared" si="189"/>
        <v>0</v>
      </c>
      <c r="N2001" s="8">
        <v>45317</v>
      </c>
      <c r="O2001" s="8" t="s">
        <v>3873</v>
      </c>
      <c r="P2001" s="7"/>
      <c r="Q2001" s="7" t="b">
        <f t="shared" si="190"/>
        <v>1</v>
      </c>
      <c r="R2001" s="7"/>
      <c r="S2001" s="11">
        <f t="shared" si="191"/>
        <v>0</v>
      </c>
      <c r="T2001" s="9"/>
    </row>
    <row r="2002" spans="1:20" hidden="1" x14ac:dyDescent="0.25">
      <c r="A2002" s="7">
        <v>2000</v>
      </c>
      <c r="B2002" s="7" t="str">
        <f t="shared" si="186"/>
        <v>83210-F121-C100Q</v>
      </c>
      <c r="C2002" s="9" t="s">
        <v>1848</v>
      </c>
      <c r="D2002" s="9" t="s">
        <v>3640</v>
      </c>
      <c r="E2002" s="9" t="s">
        <v>241</v>
      </c>
      <c r="F2002" s="7" t="s">
        <v>141</v>
      </c>
      <c r="G2002" s="46">
        <v>0.14000000000000001</v>
      </c>
      <c r="H2002" s="11">
        <v>6</v>
      </c>
      <c r="I2002" s="11">
        <v>6</v>
      </c>
      <c r="J2002" s="11">
        <f>VLOOKUP(B2002,'[1]Jan''24 (3)'!$G$4:$T$2414,14,0)</f>
        <v>0.84000000000000008</v>
      </c>
      <c r="K2002" s="11">
        <f t="shared" si="187"/>
        <v>-5.16</v>
      </c>
      <c r="L2002" s="11" t="b">
        <f t="shared" si="188"/>
        <v>0</v>
      </c>
      <c r="M2002" s="11" t="b">
        <f t="shared" si="189"/>
        <v>0</v>
      </c>
      <c r="N2002" s="8">
        <v>45317</v>
      </c>
      <c r="O2002" s="8" t="s">
        <v>3873</v>
      </c>
      <c r="P2002" s="7"/>
      <c r="Q2002" s="7" t="b">
        <f t="shared" si="190"/>
        <v>1</v>
      </c>
      <c r="R2002" s="7"/>
      <c r="S2002" s="11">
        <f t="shared" si="191"/>
        <v>0</v>
      </c>
      <c r="T2002" s="9"/>
    </row>
    <row r="2003" spans="1:20" hidden="1" x14ac:dyDescent="0.25">
      <c r="A2003" s="7">
        <v>2001</v>
      </c>
      <c r="B2003" s="7" t="str">
        <f t="shared" si="186"/>
        <v>85106-J210-010001</v>
      </c>
      <c r="C2003" s="9" t="s">
        <v>1849</v>
      </c>
      <c r="D2003" s="9" t="s">
        <v>3641</v>
      </c>
      <c r="E2003" s="9" t="s">
        <v>241</v>
      </c>
      <c r="F2003" s="7" t="s">
        <v>141</v>
      </c>
      <c r="G2003" s="46">
        <v>0.14000000000000001</v>
      </c>
      <c r="H2003" s="11">
        <f>47-5</f>
        <v>42</v>
      </c>
      <c r="I2003" s="11">
        <v>42</v>
      </c>
      <c r="J2003" s="11">
        <f>VLOOKUP(B2003,'[1]Jan''24 (3)'!$G$4:$T$2414,14,0)</f>
        <v>5.8800000000000008</v>
      </c>
      <c r="K2003" s="11">
        <f t="shared" si="187"/>
        <v>-36.119999999999997</v>
      </c>
      <c r="L2003" s="11" t="b">
        <f t="shared" si="188"/>
        <v>0</v>
      </c>
      <c r="M2003" s="11" t="b">
        <f t="shared" si="189"/>
        <v>0</v>
      </c>
      <c r="N2003" s="8">
        <v>45318</v>
      </c>
      <c r="O2003" s="8" t="s">
        <v>3877</v>
      </c>
      <c r="P2003" s="7"/>
      <c r="Q2003" s="7" t="b">
        <f t="shared" si="190"/>
        <v>1</v>
      </c>
      <c r="R2003" s="7"/>
      <c r="S2003" s="11">
        <f t="shared" si="191"/>
        <v>0</v>
      </c>
      <c r="T2003" s="9" t="s">
        <v>3991</v>
      </c>
    </row>
    <row r="2004" spans="1:20" hidden="1" x14ac:dyDescent="0.25">
      <c r="A2004" s="7">
        <v>2002</v>
      </c>
      <c r="B2004" s="7" t="str">
        <f t="shared" si="186"/>
        <v>B166740106001270L</v>
      </c>
      <c r="C2004" s="9" t="s">
        <v>1850</v>
      </c>
      <c r="D2004" s="9" t="s">
        <v>3642</v>
      </c>
      <c r="E2004" s="9" t="s">
        <v>241</v>
      </c>
      <c r="F2004" s="7" t="s">
        <v>141</v>
      </c>
      <c r="G2004" s="46">
        <v>0.14000000000000001</v>
      </c>
      <c r="H2004" s="11">
        <v>86</v>
      </c>
      <c r="I2004" s="11">
        <v>86</v>
      </c>
      <c r="J2004" s="11">
        <f>VLOOKUP(B2004,'[1]Jan''24 (3)'!$G$4:$T$2414,14,0)</f>
        <v>12.040000000000001</v>
      </c>
      <c r="K2004" s="11">
        <f t="shared" si="187"/>
        <v>-73.959999999999994</v>
      </c>
      <c r="L2004" s="11" t="b">
        <f t="shared" si="188"/>
        <v>0</v>
      </c>
      <c r="M2004" s="11" t="b">
        <f t="shared" si="189"/>
        <v>0</v>
      </c>
      <c r="N2004" s="8">
        <v>45317</v>
      </c>
      <c r="O2004" s="8" t="s">
        <v>3877</v>
      </c>
      <c r="P2004" s="7"/>
      <c r="Q2004" s="7" t="b">
        <f t="shared" si="190"/>
        <v>1</v>
      </c>
      <c r="R2004" s="7"/>
      <c r="S2004" s="11">
        <f t="shared" si="191"/>
        <v>0</v>
      </c>
      <c r="T2004" s="9"/>
    </row>
    <row r="2005" spans="1:20" hidden="1" x14ac:dyDescent="0.25">
      <c r="A2005" s="7">
        <v>2003</v>
      </c>
      <c r="B2005" s="7" t="str">
        <f t="shared" si="186"/>
        <v>9A114-1060-02070L</v>
      </c>
      <c r="C2005" s="9" t="s">
        <v>1851</v>
      </c>
      <c r="D2005" s="9" t="s">
        <v>3643</v>
      </c>
      <c r="E2005" s="9" t="s">
        <v>241</v>
      </c>
      <c r="F2005" s="7" t="s">
        <v>141</v>
      </c>
      <c r="G2005" s="46">
        <v>0.14000000000000001</v>
      </c>
      <c r="H2005" s="11">
        <v>18</v>
      </c>
      <c r="I2005" s="11">
        <v>18</v>
      </c>
      <c r="J2005" s="11">
        <f>VLOOKUP(B2005,'[1]Jan''24 (3)'!$G$4:$T$2414,14,0)</f>
        <v>2.5200000000000005</v>
      </c>
      <c r="K2005" s="11">
        <f t="shared" si="187"/>
        <v>-15.48</v>
      </c>
      <c r="L2005" s="11" t="b">
        <f t="shared" si="188"/>
        <v>0</v>
      </c>
      <c r="M2005" s="11" t="b">
        <f t="shared" si="189"/>
        <v>0</v>
      </c>
      <c r="N2005" s="8">
        <v>45317</v>
      </c>
      <c r="O2005" s="8" t="s">
        <v>3877</v>
      </c>
      <c r="P2005" s="7"/>
      <c r="Q2005" s="7" t="b">
        <f t="shared" si="190"/>
        <v>1</v>
      </c>
      <c r="R2005" s="7"/>
      <c r="S2005" s="11">
        <f t="shared" si="191"/>
        <v>0</v>
      </c>
      <c r="T2005" s="9"/>
    </row>
    <row r="2006" spans="1:20" hidden="1" x14ac:dyDescent="0.25">
      <c r="A2006" s="7">
        <v>2004</v>
      </c>
      <c r="B2006" s="7" t="str">
        <f t="shared" si="186"/>
        <v>B166740106003070L</v>
      </c>
      <c r="C2006" s="9" t="s">
        <v>1852</v>
      </c>
      <c r="D2006" s="9" t="s">
        <v>3644</v>
      </c>
      <c r="E2006" s="9" t="s">
        <v>241</v>
      </c>
      <c r="F2006" s="7" t="s">
        <v>141</v>
      </c>
      <c r="G2006" s="46">
        <v>0.14000000000000001</v>
      </c>
      <c r="H2006" s="11">
        <v>144</v>
      </c>
      <c r="I2006" s="11">
        <v>144</v>
      </c>
      <c r="J2006" s="11">
        <f>VLOOKUP(B2006,'[1]Jan''24 (3)'!$G$4:$T$2414,14,0)</f>
        <v>20.160000000000004</v>
      </c>
      <c r="K2006" s="11">
        <f t="shared" si="187"/>
        <v>-123.84</v>
      </c>
      <c r="L2006" s="11" t="b">
        <f t="shared" si="188"/>
        <v>0</v>
      </c>
      <c r="M2006" s="11" t="b">
        <f t="shared" si="189"/>
        <v>0</v>
      </c>
      <c r="N2006" s="8">
        <v>45317</v>
      </c>
      <c r="O2006" s="8" t="s">
        <v>3877</v>
      </c>
      <c r="P2006" s="7"/>
      <c r="Q2006" s="7" t="b">
        <f t="shared" si="190"/>
        <v>1</v>
      </c>
      <c r="R2006" s="7"/>
      <c r="S2006" s="11">
        <f t="shared" si="191"/>
        <v>0</v>
      </c>
      <c r="T2006" s="9"/>
    </row>
    <row r="2007" spans="1:20" hidden="1" x14ac:dyDescent="0.25">
      <c r="A2007" s="7">
        <v>2005</v>
      </c>
      <c r="B2007" s="7" t="str">
        <f t="shared" si="186"/>
        <v>B166740106005070L</v>
      </c>
      <c r="C2007" s="9" t="s">
        <v>1853</v>
      </c>
      <c r="D2007" s="9" t="s">
        <v>3645</v>
      </c>
      <c r="E2007" s="9" t="s">
        <v>241</v>
      </c>
      <c r="F2007" s="7" t="s">
        <v>141</v>
      </c>
      <c r="G2007" s="46">
        <v>0.14000000000000001</v>
      </c>
      <c r="H2007" s="11">
        <v>10</v>
      </c>
      <c r="I2007" s="11">
        <v>10</v>
      </c>
      <c r="J2007" s="11">
        <f>VLOOKUP(B2007,'[1]Jan''24 (3)'!$G$4:$T$2414,14,0)</f>
        <v>1.4000000000000001</v>
      </c>
      <c r="K2007" s="11">
        <f t="shared" si="187"/>
        <v>-8.6</v>
      </c>
      <c r="L2007" s="11" t="b">
        <f t="shared" si="188"/>
        <v>0</v>
      </c>
      <c r="M2007" s="11" t="b">
        <f t="shared" si="189"/>
        <v>0</v>
      </c>
      <c r="N2007" s="8">
        <v>45317</v>
      </c>
      <c r="O2007" s="8" t="s">
        <v>3877</v>
      </c>
      <c r="P2007" s="7"/>
      <c r="Q2007" s="7" t="b">
        <f t="shared" si="190"/>
        <v>1</v>
      </c>
      <c r="R2007" s="7"/>
      <c r="S2007" s="11">
        <f t="shared" si="191"/>
        <v>0</v>
      </c>
      <c r="T2007" s="9"/>
    </row>
    <row r="2008" spans="1:20" hidden="1" x14ac:dyDescent="0.25">
      <c r="A2008" s="7">
        <v>2006</v>
      </c>
      <c r="B2008" s="7" t="str">
        <f t="shared" si="186"/>
        <v>B057890008001670L</v>
      </c>
      <c r="C2008" s="9" t="s">
        <v>1854</v>
      </c>
      <c r="D2008" s="9" t="s">
        <v>3646</v>
      </c>
      <c r="E2008" s="9" t="s">
        <v>241</v>
      </c>
      <c r="F2008" s="7" t="s">
        <v>141</v>
      </c>
      <c r="G2008" s="46">
        <v>0.14000000000000001</v>
      </c>
      <c r="H2008" s="11">
        <v>15</v>
      </c>
      <c r="I2008" s="11">
        <v>15</v>
      </c>
      <c r="J2008" s="11">
        <f>VLOOKUP(B2008,'[1]Jan''24 (3)'!$G$4:$T$2414,14,0)</f>
        <v>2.1</v>
      </c>
      <c r="K2008" s="11">
        <f t="shared" si="187"/>
        <v>-12.9</v>
      </c>
      <c r="L2008" s="11" t="b">
        <f t="shared" si="188"/>
        <v>0</v>
      </c>
      <c r="M2008" s="11" t="b">
        <f t="shared" si="189"/>
        <v>0</v>
      </c>
      <c r="N2008" s="8">
        <v>45317</v>
      </c>
      <c r="O2008" s="8" t="s">
        <v>3877</v>
      </c>
      <c r="P2008" s="7"/>
      <c r="Q2008" s="7" t="b">
        <f t="shared" si="190"/>
        <v>1</v>
      </c>
      <c r="R2008" s="7"/>
      <c r="S2008" s="11">
        <f t="shared" si="191"/>
        <v>0</v>
      </c>
      <c r="T2008" s="9"/>
    </row>
    <row r="2009" spans="1:20" hidden="1" x14ac:dyDescent="0.25">
      <c r="A2009" s="7">
        <v>2007</v>
      </c>
      <c r="B2009" s="7" t="str">
        <f t="shared" si="186"/>
        <v>B0578900080055T0L</v>
      </c>
      <c r="C2009" s="9" t="s">
        <v>1855</v>
      </c>
      <c r="D2009" s="9" t="s">
        <v>3647</v>
      </c>
      <c r="E2009" s="9" t="s">
        <v>241</v>
      </c>
      <c r="F2009" s="7" t="s">
        <v>141</v>
      </c>
      <c r="G2009" s="46">
        <v>0.14000000000000001</v>
      </c>
      <c r="H2009" s="11">
        <v>3</v>
      </c>
      <c r="I2009" s="11">
        <v>3</v>
      </c>
      <c r="J2009" s="11">
        <f>VLOOKUP(B2009,'[1]Jan''24 (3)'!$G$4:$T$2414,14,0)</f>
        <v>0.42000000000000004</v>
      </c>
      <c r="K2009" s="11">
        <f t="shared" si="187"/>
        <v>-2.58</v>
      </c>
      <c r="L2009" s="11" t="b">
        <f t="shared" si="188"/>
        <v>0</v>
      </c>
      <c r="M2009" s="11" t="b">
        <f t="shared" si="189"/>
        <v>0</v>
      </c>
      <c r="N2009" s="8">
        <v>45317</v>
      </c>
      <c r="O2009" s="8" t="s">
        <v>3877</v>
      </c>
      <c r="P2009" s="7"/>
      <c r="Q2009" s="7" t="b">
        <f t="shared" si="190"/>
        <v>1</v>
      </c>
      <c r="R2009" s="7"/>
      <c r="S2009" s="11">
        <f t="shared" si="191"/>
        <v>0</v>
      </c>
      <c r="T2009" s="9"/>
    </row>
    <row r="2010" spans="1:20" hidden="1" x14ac:dyDescent="0.25">
      <c r="A2010" s="7">
        <v>2008</v>
      </c>
      <c r="B2010" s="7" t="str">
        <f t="shared" si="186"/>
        <v>B057892010008570L</v>
      </c>
      <c r="C2010" s="9" t="s">
        <v>1856</v>
      </c>
      <c r="D2010" s="9" t="s">
        <v>3648</v>
      </c>
      <c r="E2010" s="9" t="s">
        <v>241</v>
      </c>
      <c r="F2010" s="7" t="s">
        <v>141</v>
      </c>
      <c r="G2010" s="46">
        <v>0.33</v>
      </c>
      <c r="H2010" s="11">
        <v>3</v>
      </c>
      <c r="I2010" s="11">
        <v>3</v>
      </c>
      <c r="J2010" s="11">
        <f>VLOOKUP(B2010,'[1]Jan''24 (3)'!$G$4:$T$2414,14,0)</f>
        <v>0.99</v>
      </c>
      <c r="K2010" s="11">
        <f t="shared" si="187"/>
        <v>-2.0099999999999998</v>
      </c>
      <c r="L2010" s="11" t="b">
        <f t="shared" si="188"/>
        <v>0</v>
      </c>
      <c r="M2010" s="11" t="b">
        <f t="shared" si="189"/>
        <v>0</v>
      </c>
      <c r="N2010" s="8">
        <v>45317</v>
      </c>
      <c r="O2010" s="8" t="s">
        <v>3877</v>
      </c>
      <c r="P2010" s="7"/>
      <c r="Q2010" s="7" t="b">
        <f t="shared" si="190"/>
        <v>1</v>
      </c>
      <c r="R2010" s="7"/>
      <c r="S2010" s="11">
        <f t="shared" si="191"/>
        <v>0</v>
      </c>
      <c r="T2010" s="9"/>
    </row>
    <row r="2011" spans="1:20" hidden="1" x14ac:dyDescent="0.25">
      <c r="A2011" s="7">
        <v>2009</v>
      </c>
      <c r="B2011" s="7" t="str">
        <f t="shared" si="186"/>
        <v>B057892010002570L</v>
      </c>
      <c r="C2011" s="9" t="s">
        <v>1857</v>
      </c>
      <c r="D2011" s="9" t="s">
        <v>3649</v>
      </c>
      <c r="E2011" s="9" t="s">
        <v>241</v>
      </c>
      <c r="F2011" s="7" t="s">
        <v>141</v>
      </c>
      <c r="G2011" s="46">
        <v>0.14000000000000001</v>
      </c>
      <c r="H2011" s="11">
        <v>5</v>
      </c>
      <c r="I2011" s="11">
        <v>5</v>
      </c>
      <c r="J2011" s="11">
        <f>VLOOKUP(B2011,'[1]Jan''24 (3)'!$G$4:$T$2414,14,0)</f>
        <v>0.70000000000000007</v>
      </c>
      <c r="K2011" s="11">
        <f t="shared" si="187"/>
        <v>-4.3</v>
      </c>
      <c r="L2011" s="11" t="b">
        <f t="shared" si="188"/>
        <v>0</v>
      </c>
      <c r="M2011" s="11" t="b">
        <f t="shared" si="189"/>
        <v>0</v>
      </c>
      <c r="N2011" s="8">
        <v>45320</v>
      </c>
      <c r="O2011" s="8" t="s">
        <v>3873</v>
      </c>
      <c r="P2011" s="7"/>
      <c r="Q2011" s="7" t="b">
        <f t="shared" si="190"/>
        <v>1</v>
      </c>
      <c r="R2011" s="7"/>
      <c r="S2011" s="11">
        <f t="shared" si="191"/>
        <v>0</v>
      </c>
      <c r="T2011" s="9"/>
    </row>
    <row r="2012" spans="1:20" hidden="1" x14ac:dyDescent="0.25">
      <c r="A2012" s="7">
        <v>2010</v>
      </c>
      <c r="B2012" s="7" t="str">
        <f t="shared" si="186"/>
        <v>B057892010005070L</v>
      </c>
      <c r="C2012" s="9" t="s">
        <v>1858</v>
      </c>
      <c r="D2012" s="9" t="s">
        <v>3650</v>
      </c>
      <c r="E2012" s="9" t="s">
        <v>241</v>
      </c>
      <c r="F2012" s="7" t="s">
        <v>141</v>
      </c>
      <c r="G2012" s="46">
        <v>0.14000000000000001</v>
      </c>
      <c r="H2012" s="11">
        <v>3</v>
      </c>
      <c r="I2012" s="11">
        <v>3</v>
      </c>
      <c r="J2012" s="11">
        <f>VLOOKUP(B2012,'[1]Jan''24 (3)'!$G$4:$T$2414,14,0)</f>
        <v>0.42000000000000004</v>
      </c>
      <c r="K2012" s="11">
        <f t="shared" si="187"/>
        <v>-2.58</v>
      </c>
      <c r="L2012" s="11" t="b">
        <f t="shared" si="188"/>
        <v>0</v>
      </c>
      <c r="M2012" s="11" t="b">
        <f t="shared" si="189"/>
        <v>0</v>
      </c>
      <c r="N2012" s="8">
        <v>45317</v>
      </c>
      <c r="O2012" s="8" t="s">
        <v>3877</v>
      </c>
      <c r="P2012" s="7"/>
      <c r="Q2012" s="7" t="b">
        <f t="shared" si="190"/>
        <v>1</v>
      </c>
      <c r="R2012" s="7"/>
      <c r="S2012" s="11">
        <f t="shared" si="191"/>
        <v>0</v>
      </c>
      <c r="T2012" s="9"/>
    </row>
    <row r="2013" spans="1:20" hidden="1" x14ac:dyDescent="0.25">
      <c r="A2013" s="7">
        <v>2011</v>
      </c>
      <c r="B2013" s="7" t="str">
        <f t="shared" si="186"/>
        <v>B057892010005570L</v>
      </c>
      <c r="C2013" s="9" t="s">
        <v>1859</v>
      </c>
      <c r="D2013" s="9" t="s">
        <v>3651</v>
      </c>
      <c r="E2013" s="9" t="s">
        <v>241</v>
      </c>
      <c r="F2013" s="7" t="s">
        <v>141</v>
      </c>
      <c r="G2013" s="46">
        <v>0.14000000000000001</v>
      </c>
      <c r="H2013" s="11">
        <v>5</v>
      </c>
      <c r="I2013" s="11">
        <v>5</v>
      </c>
      <c r="J2013" s="11">
        <f>VLOOKUP(B2013,'[1]Jan''24 (3)'!$G$4:$T$2414,14,0)</f>
        <v>0.70000000000000007</v>
      </c>
      <c r="K2013" s="11">
        <f t="shared" si="187"/>
        <v>-4.3</v>
      </c>
      <c r="L2013" s="11" t="b">
        <f t="shared" si="188"/>
        <v>0</v>
      </c>
      <c r="M2013" s="11" t="b">
        <f t="shared" si="189"/>
        <v>0</v>
      </c>
      <c r="N2013" s="8">
        <v>45317</v>
      </c>
      <c r="O2013" s="8" t="s">
        <v>3877</v>
      </c>
      <c r="P2013" s="7"/>
      <c r="Q2013" s="7" t="b">
        <f t="shared" si="190"/>
        <v>1</v>
      </c>
      <c r="R2013" s="7"/>
      <c r="S2013" s="11">
        <f t="shared" si="191"/>
        <v>0</v>
      </c>
      <c r="T2013" s="9"/>
    </row>
    <row r="2014" spans="1:20" hidden="1" x14ac:dyDescent="0.25">
      <c r="A2014" s="7">
        <v>2012</v>
      </c>
      <c r="B2014" s="7" t="str">
        <f t="shared" si="186"/>
        <v>91113-6100-03670L</v>
      </c>
      <c r="C2014" s="9" t="s">
        <v>1860</v>
      </c>
      <c r="D2014" s="9" t="s">
        <v>3652</v>
      </c>
      <c r="E2014" s="9" t="s">
        <v>241</v>
      </c>
      <c r="F2014" s="7" t="s">
        <v>141</v>
      </c>
      <c r="G2014" s="46">
        <v>0.33</v>
      </c>
      <c r="H2014" s="11">
        <v>4</v>
      </c>
      <c r="I2014" s="11">
        <v>4</v>
      </c>
      <c r="J2014" s="11">
        <f>VLOOKUP(B2014,'[1]Jan''24 (3)'!$G$4:$T$2414,14,0)</f>
        <v>1.32</v>
      </c>
      <c r="K2014" s="11">
        <f t="shared" si="187"/>
        <v>-2.6799999999999997</v>
      </c>
      <c r="L2014" s="11" t="b">
        <f t="shared" si="188"/>
        <v>0</v>
      </c>
      <c r="M2014" s="11" t="b">
        <f t="shared" si="189"/>
        <v>0</v>
      </c>
      <c r="N2014" s="8">
        <v>45317</v>
      </c>
      <c r="O2014" s="8" t="s">
        <v>3877</v>
      </c>
      <c r="P2014" s="7"/>
      <c r="Q2014" s="7" t="b">
        <f t="shared" si="190"/>
        <v>1</v>
      </c>
      <c r="R2014" s="7"/>
      <c r="S2014" s="11">
        <f t="shared" si="191"/>
        <v>0</v>
      </c>
      <c r="T2014" s="9"/>
    </row>
    <row r="2015" spans="1:20" hidden="1" x14ac:dyDescent="0.25">
      <c r="A2015" s="7">
        <v>2013</v>
      </c>
      <c r="B2015" s="7" t="str">
        <f t="shared" si="186"/>
        <v>B061700005000060L</v>
      </c>
      <c r="C2015" s="9" t="s">
        <v>1861</v>
      </c>
      <c r="D2015" s="9" t="s">
        <v>3653</v>
      </c>
      <c r="E2015" s="9" t="s">
        <v>241</v>
      </c>
      <c r="F2015" s="7" t="s">
        <v>141</v>
      </c>
      <c r="G2015" s="46">
        <v>0.14000000000000001</v>
      </c>
      <c r="H2015" s="11">
        <v>15</v>
      </c>
      <c r="I2015" s="11">
        <v>15</v>
      </c>
      <c r="J2015" s="11">
        <f>VLOOKUP(B2015,'[1]Jan''24 (3)'!$G$4:$T$2414,14,0)</f>
        <v>2.1</v>
      </c>
      <c r="K2015" s="11">
        <f t="shared" si="187"/>
        <v>-12.9</v>
      </c>
      <c r="L2015" s="11" t="b">
        <f t="shared" si="188"/>
        <v>0</v>
      </c>
      <c r="M2015" s="11" t="b">
        <f t="shared" si="189"/>
        <v>0</v>
      </c>
      <c r="N2015" s="8">
        <v>45318</v>
      </c>
      <c r="O2015" s="8" t="s">
        <v>3873</v>
      </c>
      <c r="P2015" s="7"/>
      <c r="Q2015" s="7" t="b">
        <f t="shared" si="190"/>
        <v>1</v>
      </c>
      <c r="R2015" s="7"/>
      <c r="S2015" s="11">
        <f t="shared" si="191"/>
        <v>0</v>
      </c>
      <c r="T2015" s="9"/>
    </row>
    <row r="2016" spans="1:20" hidden="1" x14ac:dyDescent="0.25">
      <c r="A2016" s="7">
        <v>2014</v>
      </c>
      <c r="B2016" s="7" t="str">
        <f t="shared" si="186"/>
        <v>B061770106000060L</v>
      </c>
      <c r="C2016" s="9" t="s">
        <v>1862</v>
      </c>
      <c r="D2016" s="9" t="s">
        <v>3654</v>
      </c>
      <c r="E2016" s="9" t="s">
        <v>241</v>
      </c>
      <c r="F2016" s="7" t="s">
        <v>141</v>
      </c>
      <c r="G2016" s="46">
        <v>0.17</v>
      </c>
      <c r="H2016" s="11">
        <v>16</v>
      </c>
      <c r="I2016" s="11">
        <v>16</v>
      </c>
      <c r="J2016" s="11">
        <f>VLOOKUP(B2016,'[1]Jan''24 (3)'!$G$4:$T$2414,14,0)</f>
        <v>2.72</v>
      </c>
      <c r="K2016" s="11">
        <f t="shared" si="187"/>
        <v>-13.28</v>
      </c>
      <c r="L2016" s="11" t="b">
        <f t="shared" si="188"/>
        <v>0</v>
      </c>
      <c r="M2016" s="11" t="b">
        <f t="shared" si="189"/>
        <v>0</v>
      </c>
      <c r="N2016" s="8">
        <v>45317</v>
      </c>
      <c r="O2016" s="8" t="s">
        <v>3877</v>
      </c>
      <c r="P2016" s="7"/>
      <c r="Q2016" s="7" t="b">
        <f t="shared" si="190"/>
        <v>1</v>
      </c>
      <c r="R2016" s="7"/>
      <c r="S2016" s="11">
        <f t="shared" si="191"/>
        <v>0</v>
      </c>
      <c r="T2016" s="9"/>
    </row>
    <row r="2017" spans="1:20" hidden="1" x14ac:dyDescent="0.25">
      <c r="A2017" s="7">
        <v>2015</v>
      </c>
      <c r="B2017" s="7" t="str">
        <f t="shared" si="186"/>
        <v>B061870212000060L</v>
      </c>
      <c r="C2017" s="9" t="s">
        <v>1863</v>
      </c>
      <c r="D2017" s="9" t="s">
        <v>3655</v>
      </c>
      <c r="E2017" s="9" t="s">
        <v>241</v>
      </c>
      <c r="F2017" s="7" t="s">
        <v>141</v>
      </c>
      <c r="G2017" s="46">
        <v>0.17</v>
      </c>
      <c r="H2017" s="11">
        <v>7</v>
      </c>
      <c r="I2017" s="11">
        <v>7</v>
      </c>
      <c r="J2017" s="11">
        <f>VLOOKUP(B2017,'[1]Jan''24 (3)'!$G$4:$T$2414,14,0)</f>
        <v>1.1900000000000002</v>
      </c>
      <c r="K2017" s="11">
        <f t="shared" si="187"/>
        <v>-5.81</v>
      </c>
      <c r="L2017" s="11" t="b">
        <f t="shared" si="188"/>
        <v>0</v>
      </c>
      <c r="M2017" s="11" t="b">
        <f t="shared" si="189"/>
        <v>0</v>
      </c>
      <c r="N2017" s="8">
        <v>45317</v>
      </c>
      <c r="O2017" s="8" t="s">
        <v>3877</v>
      </c>
      <c r="P2017" s="7"/>
      <c r="Q2017" s="7" t="b">
        <f t="shared" si="190"/>
        <v>1</v>
      </c>
      <c r="R2017" s="7"/>
      <c r="S2017" s="11">
        <f t="shared" si="191"/>
        <v>0</v>
      </c>
      <c r="T2017" s="9"/>
    </row>
    <row r="2018" spans="1:20" hidden="1" x14ac:dyDescent="0.25">
      <c r="A2018" s="7">
        <v>2016</v>
      </c>
      <c r="B2018" s="7" t="str">
        <f t="shared" si="186"/>
        <v>B061870216000060L</v>
      </c>
      <c r="C2018" s="9" t="s">
        <v>1864</v>
      </c>
      <c r="D2018" s="9" t="s">
        <v>3656</v>
      </c>
      <c r="E2018" s="9" t="s">
        <v>241</v>
      </c>
      <c r="F2018" s="7" t="s">
        <v>141</v>
      </c>
      <c r="G2018" s="46">
        <v>0.14000000000000001</v>
      </c>
      <c r="H2018" s="11">
        <v>4</v>
      </c>
      <c r="I2018" s="11">
        <v>4</v>
      </c>
      <c r="J2018" s="11">
        <f>VLOOKUP(B2018,'[1]Jan''24 (3)'!$G$4:$T$2414,14,0)</f>
        <v>0.56000000000000005</v>
      </c>
      <c r="K2018" s="11">
        <f t="shared" si="187"/>
        <v>-3.44</v>
      </c>
      <c r="L2018" s="11" t="b">
        <f t="shared" si="188"/>
        <v>0</v>
      </c>
      <c r="M2018" s="11" t="b">
        <f t="shared" si="189"/>
        <v>0</v>
      </c>
      <c r="N2018" s="8">
        <v>45317</v>
      </c>
      <c r="O2018" s="8" t="s">
        <v>3877</v>
      </c>
      <c r="P2018" s="7"/>
      <c r="Q2018" s="7" t="b">
        <f t="shared" si="190"/>
        <v>1</v>
      </c>
      <c r="R2018" s="7"/>
      <c r="S2018" s="11">
        <f t="shared" si="191"/>
        <v>0</v>
      </c>
      <c r="T2018" s="9"/>
    </row>
    <row r="2019" spans="1:20" hidden="1" x14ac:dyDescent="0.25">
      <c r="A2019" s="7">
        <v>2017</v>
      </c>
      <c r="B2019" s="7" t="str">
        <f t="shared" si="186"/>
        <v>91218-1050-015T0U</v>
      </c>
      <c r="C2019" s="9" t="s">
        <v>1865</v>
      </c>
      <c r="D2019" s="9" t="s">
        <v>3657</v>
      </c>
      <c r="E2019" s="9" t="s">
        <v>241</v>
      </c>
      <c r="F2019" s="7" t="s">
        <v>141</v>
      </c>
      <c r="G2019" s="46">
        <v>0.14000000000000001</v>
      </c>
      <c r="H2019" s="11">
        <f>286-10-16</f>
        <v>260</v>
      </c>
      <c r="I2019" s="11">
        <v>260</v>
      </c>
      <c r="J2019" s="11">
        <f>VLOOKUP(B2019,'[1]Jan''24 (3)'!$G$4:$T$2414,14,0)</f>
        <v>36.400000000000006</v>
      </c>
      <c r="K2019" s="11">
        <f t="shared" si="187"/>
        <v>-223.6</v>
      </c>
      <c r="L2019" s="11" t="b">
        <f t="shared" si="188"/>
        <v>0</v>
      </c>
      <c r="M2019" s="11" t="b">
        <f t="shared" si="189"/>
        <v>0</v>
      </c>
      <c r="N2019" s="8">
        <v>45317</v>
      </c>
      <c r="O2019" s="8" t="s">
        <v>3877</v>
      </c>
      <c r="P2019" s="7"/>
      <c r="Q2019" s="7" t="b">
        <f t="shared" si="190"/>
        <v>1</v>
      </c>
      <c r="R2019" s="7"/>
      <c r="S2019" s="11">
        <f t="shared" si="191"/>
        <v>0</v>
      </c>
      <c r="T2019" s="9" t="s">
        <v>3982</v>
      </c>
    </row>
    <row r="2020" spans="1:20" hidden="1" x14ac:dyDescent="0.25">
      <c r="A2020" s="7">
        <v>2018</v>
      </c>
      <c r="B2020" s="7" t="str">
        <f t="shared" si="186"/>
        <v>9A133-1042-013X0L</v>
      </c>
      <c r="C2020" s="9" t="s">
        <v>1866</v>
      </c>
      <c r="D2020" s="9" t="s">
        <v>3658</v>
      </c>
      <c r="E2020" s="9" t="s">
        <v>241</v>
      </c>
      <c r="F2020" s="7" t="s">
        <v>141</v>
      </c>
      <c r="G2020" s="46">
        <v>0.14000000000000001</v>
      </c>
      <c r="H2020" s="11">
        <f>298-10-32</f>
        <v>256</v>
      </c>
      <c r="I2020" s="11">
        <v>256</v>
      </c>
      <c r="J2020" s="11">
        <f>VLOOKUP(B2020,'[1]Jan''24 (3)'!$G$4:$T$2414,14,0)</f>
        <v>35.840000000000003</v>
      </c>
      <c r="K2020" s="11">
        <f t="shared" si="187"/>
        <v>-220.16</v>
      </c>
      <c r="L2020" s="11" t="b">
        <f t="shared" si="188"/>
        <v>0</v>
      </c>
      <c r="M2020" s="11" t="b">
        <f t="shared" si="189"/>
        <v>0</v>
      </c>
      <c r="N2020" s="8">
        <v>45317</v>
      </c>
      <c r="O2020" s="8" t="s">
        <v>3877</v>
      </c>
      <c r="P2020" s="7"/>
      <c r="Q2020" s="7" t="b">
        <f t="shared" si="190"/>
        <v>1</v>
      </c>
      <c r="R2020" s="7"/>
      <c r="S2020" s="11">
        <f t="shared" si="191"/>
        <v>0</v>
      </c>
      <c r="T2020" s="9" t="s">
        <v>3983</v>
      </c>
    </row>
    <row r="2021" spans="1:20" hidden="1" x14ac:dyDescent="0.25">
      <c r="A2021" s="7">
        <v>2019</v>
      </c>
      <c r="B2021" s="7" t="str">
        <f t="shared" si="186"/>
        <v>9A133-1048-019X0L</v>
      </c>
      <c r="C2021" s="9" t="s">
        <v>1867</v>
      </c>
      <c r="D2021" s="9" t="s">
        <v>3659</v>
      </c>
      <c r="E2021" s="9" t="s">
        <v>241</v>
      </c>
      <c r="F2021" s="7" t="s">
        <v>141</v>
      </c>
      <c r="G2021" s="46">
        <v>0.14000000000000001</v>
      </c>
      <c r="H2021" s="11">
        <v>76</v>
      </c>
      <c r="I2021" s="11">
        <v>76</v>
      </c>
      <c r="J2021" s="11">
        <f>VLOOKUP(B2021,'[1]Jan''24 (3)'!$G$4:$T$2414,14,0)</f>
        <v>10.64</v>
      </c>
      <c r="K2021" s="11">
        <f t="shared" si="187"/>
        <v>-65.36</v>
      </c>
      <c r="L2021" s="11" t="b">
        <f t="shared" si="188"/>
        <v>0</v>
      </c>
      <c r="M2021" s="11" t="b">
        <f t="shared" si="189"/>
        <v>0</v>
      </c>
      <c r="N2021" s="8">
        <v>45320</v>
      </c>
      <c r="O2021" s="8" t="s">
        <v>3873</v>
      </c>
      <c r="P2021" s="7"/>
      <c r="Q2021" s="7" t="b">
        <f t="shared" si="190"/>
        <v>1</v>
      </c>
      <c r="R2021" s="7"/>
      <c r="S2021" s="11">
        <f t="shared" si="191"/>
        <v>0</v>
      </c>
      <c r="T2021" s="9"/>
    </row>
    <row r="2022" spans="1:20" hidden="1" x14ac:dyDescent="0.25">
      <c r="A2022" s="7">
        <v>2020</v>
      </c>
      <c r="B2022" s="7" t="str">
        <f t="shared" si="186"/>
        <v>B057890008002570L</v>
      </c>
      <c r="C2022" s="9" t="s">
        <v>1868</v>
      </c>
      <c r="D2022" s="9" t="s">
        <v>3660</v>
      </c>
      <c r="E2022" s="9" t="s">
        <v>241</v>
      </c>
      <c r="F2022" s="7" t="s">
        <v>141</v>
      </c>
      <c r="G2022" s="46">
        <v>0.14000000000000001</v>
      </c>
      <c r="H2022" s="11">
        <v>17</v>
      </c>
      <c r="I2022" s="11">
        <v>17</v>
      </c>
      <c r="J2022" s="11">
        <f>VLOOKUP(B2022,'[1]Jan''24 (3)'!$G$4:$T$2414,14,0)</f>
        <v>2.3800000000000003</v>
      </c>
      <c r="K2022" s="11">
        <f t="shared" si="187"/>
        <v>-14.62</v>
      </c>
      <c r="L2022" s="11" t="b">
        <f t="shared" si="188"/>
        <v>0</v>
      </c>
      <c r="M2022" s="11" t="b">
        <f t="shared" si="189"/>
        <v>0</v>
      </c>
      <c r="N2022" s="8">
        <v>45315</v>
      </c>
      <c r="O2022" s="8" t="s">
        <v>3877</v>
      </c>
      <c r="P2022" s="7"/>
      <c r="Q2022" s="7" t="b">
        <f t="shared" si="190"/>
        <v>1</v>
      </c>
      <c r="R2022" s="7"/>
      <c r="S2022" s="11">
        <f t="shared" si="191"/>
        <v>0</v>
      </c>
      <c r="T2022" s="9"/>
    </row>
    <row r="2023" spans="1:20" hidden="1" x14ac:dyDescent="0.25">
      <c r="A2023" s="7">
        <v>2021</v>
      </c>
      <c r="B2023" s="7" t="str">
        <f t="shared" si="186"/>
        <v>B0009601060000K0L</v>
      </c>
      <c r="C2023" s="9" t="s">
        <v>1869</v>
      </c>
      <c r="D2023" s="9" t="s">
        <v>3661</v>
      </c>
      <c r="E2023" s="9" t="s">
        <v>241</v>
      </c>
      <c r="F2023" s="7" t="s">
        <v>141</v>
      </c>
      <c r="G2023" s="46">
        <v>0.14000000000000001</v>
      </c>
      <c r="H2023" s="11">
        <v>479</v>
      </c>
      <c r="I2023" s="11">
        <v>479</v>
      </c>
      <c r="J2023" s="11">
        <f>VLOOKUP(B2023,'[1]Jan''24 (3)'!$G$4:$T$2414,14,0)</f>
        <v>67.06</v>
      </c>
      <c r="K2023" s="11">
        <f t="shared" si="187"/>
        <v>-411.94</v>
      </c>
      <c r="L2023" s="11" t="b">
        <f t="shared" si="188"/>
        <v>0</v>
      </c>
      <c r="M2023" s="11" t="b">
        <f t="shared" si="189"/>
        <v>0</v>
      </c>
      <c r="N2023" s="8">
        <v>45317</v>
      </c>
      <c r="O2023" s="8" t="s">
        <v>3877</v>
      </c>
      <c r="P2023" s="7"/>
      <c r="Q2023" s="7" t="b">
        <f t="shared" si="190"/>
        <v>1</v>
      </c>
      <c r="R2023" s="7"/>
      <c r="S2023" s="11">
        <f t="shared" si="191"/>
        <v>0</v>
      </c>
      <c r="T2023" s="9"/>
    </row>
    <row r="2024" spans="1:20" hidden="1" x14ac:dyDescent="0.25">
      <c r="A2024" s="7">
        <v>2022</v>
      </c>
      <c r="B2024" s="7" t="str">
        <f t="shared" si="186"/>
        <v>B0009701100000K0L</v>
      </c>
      <c r="C2024" s="9" t="s">
        <v>1870</v>
      </c>
      <c r="D2024" s="9" t="s">
        <v>3662</v>
      </c>
      <c r="E2024" s="9" t="s">
        <v>241</v>
      </c>
      <c r="F2024" s="7" t="s">
        <v>141</v>
      </c>
      <c r="G2024" s="46">
        <v>0.14000000000000001</v>
      </c>
      <c r="H2024" s="11">
        <v>145</v>
      </c>
      <c r="I2024" s="11">
        <v>145</v>
      </c>
      <c r="J2024" s="11">
        <f>VLOOKUP(B2024,'[1]Jan''24 (3)'!$G$4:$T$2414,14,0)</f>
        <v>20.3</v>
      </c>
      <c r="K2024" s="11">
        <f t="shared" si="187"/>
        <v>-124.7</v>
      </c>
      <c r="L2024" s="11" t="b">
        <f t="shared" si="188"/>
        <v>0</v>
      </c>
      <c r="M2024" s="11" t="b">
        <f t="shared" si="189"/>
        <v>0</v>
      </c>
      <c r="N2024" s="8">
        <v>45318</v>
      </c>
      <c r="O2024" s="8" t="s">
        <v>3873</v>
      </c>
      <c r="P2024" s="7"/>
      <c r="Q2024" s="7" t="b">
        <f t="shared" si="190"/>
        <v>1</v>
      </c>
      <c r="R2024" s="7"/>
      <c r="S2024" s="11">
        <f t="shared" si="191"/>
        <v>0</v>
      </c>
      <c r="T2024" s="9"/>
    </row>
    <row r="2025" spans="1:20" hidden="1" x14ac:dyDescent="0.25">
      <c r="A2025" s="7">
        <v>2023</v>
      </c>
      <c r="B2025" s="7" t="str">
        <f t="shared" si="186"/>
        <v>B000930010000000L</v>
      </c>
      <c r="C2025" s="9" t="s">
        <v>1871</v>
      </c>
      <c r="D2025" s="9" t="s">
        <v>3663</v>
      </c>
      <c r="E2025" s="9" t="s">
        <v>241</v>
      </c>
      <c r="F2025" s="7" t="s">
        <v>141</v>
      </c>
      <c r="G2025" s="46">
        <v>0.14000000000000001</v>
      </c>
      <c r="H2025" s="11">
        <v>24</v>
      </c>
      <c r="I2025" s="11">
        <v>24</v>
      </c>
      <c r="J2025" s="11">
        <f>VLOOKUP(B2025,'[1]Jan''24 (3)'!$G$4:$T$2414,14,0)</f>
        <v>3.3600000000000003</v>
      </c>
      <c r="K2025" s="11">
        <f t="shared" si="187"/>
        <v>-20.64</v>
      </c>
      <c r="L2025" s="11" t="b">
        <f t="shared" si="188"/>
        <v>0</v>
      </c>
      <c r="M2025" s="11" t="b">
        <f t="shared" si="189"/>
        <v>0</v>
      </c>
      <c r="N2025" s="8">
        <v>45315</v>
      </c>
      <c r="O2025" s="8" t="s">
        <v>3877</v>
      </c>
      <c r="P2025" s="7"/>
      <c r="Q2025" s="7" t="b">
        <f t="shared" si="190"/>
        <v>1</v>
      </c>
      <c r="R2025" s="7"/>
      <c r="S2025" s="11">
        <f t="shared" si="191"/>
        <v>0</v>
      </c>
      <c r="T2025" s="9"/>
    </row>
    <row r="2026" spans="1:20" hidden="1" x14ac:dyDescent="0.25">
      <c r="A2026" s="7">
        <v>2024</v>
      </c>
      <c r="B2026" s="7" t="str">
        <f t="shared" si="186"/>
        <v>91302-9060-18080L</v>
      </c>
      <c r="C2026" s="9" t="s">
        <v>1872</v>
      </c>
      <c r="D2026" s="9" t="s">
        <v>3664</v>
      </c>
      <c r="E2026" s="9" t="s">
        <v>241</v>
      </c>
      <c r="F2026" s="7" t="s">
        <v>141</v>
      </c>
      <c r="G2026" s="46">
        <v>0.14000000000000001</v>
      </c>
      <c r="H2026" s="11">
        <v>3</v>
      </c>
      <c r="I2026" s="11">
        <v>3</v>
      </c>
      <c r="J2026" s="11">
        <f>VLOOKUP(B2026,'[1]Jan''24 (3)'!$G$4:$T$2414,14,0)</f>
        <v>0.42000000000000004</v>
      </c>
      <c r="K2026" s="11">
        <f t="shared" si="187"/>
        <v>-2.58</v>
      </c>
      <c r="L2026" s="11" t="b">
        <f t="shared" si="188"/>
        <v>0</v>
      </c>
      <c r="M2026" s="11" t="b">
        <f t="shared" si="189"/>
        <v>0</v>
      </c>
      <c r="N2026" s="8">
        <v>45317</v>
      </c>
      <c r="O2026" s="8" t="s">
        <v>3877</v>
      </c>
      <c r="P2026" s="7"/>
      <c r="Q2026" s="7" t="b">
        <f t="shared" si="190"/>
        <v>1</v>
      </c>
      <c r="R2026" s="7"/>
      <c r="S2026" s="11">
        <f t="shared" si="191"/>
        <v>0</v>
      </c>
      <c r="T2026" s="9"/>
    </row>
    <row r="2027" spans="1:20" hidden="1" x14ac:dyDescent="0.25">
      <c r="A2027" s="7">
        <v>2025</v>
      </c>
      <c r="B2027" s="7" t="str">
        <f t="shared" si="186"/>
        <v>91302-9050-15040L</v>
      </c>
      <c r="C2027" s="9" t="s">
        <v>1873</v>
      </c>
      <c r="D2027" s="9" t="s">
        <v>3665</v>
      </c>
      <c r="E2027" s="9" t="s">
        <v>241</v>
      </c>
      <c r="F2027" s="7" t="s">
        <v>141</v>
      </c>
      <c r="G2027" s="46">
        <v>0.14000000000000001</v>
      </c>
      <c r="H2027" s="11">
        <v>88</v>
      </c>
      <c r="I2027" s="11">
        <v>88</v>
      </c>
      <c r="J2027" s="11">
        <f>VLOOKUP(B2027,'[1]Jan''24 (3)'!$G$4:$T$2414,14,0)</f>
        <v>12.32</v>
      </c>
      <c r="K2027" s="11">
        <f t="shared" si="187"/>
        <v>-75.680000000000007</v>
      </c>
      <c r="L2027" s="11" t="b">
        <f t="shared" si="188"/>
        <v>0</v>
      </c>
      <c r="M2027" s="11" t="b">
        <f t="shared" si="189"/>
        <v>0</v>
      </c>
      <c r="N2027" s="8">
        <v>45320</v>
      </c>
      <c r="O2027" s="8" t="s">
        <v>3873</v>
      </c>
      <c r="P2027" s="7"/>
      <c r="Q2027" s="7" t="b">
        <f t="shared" si="190"/>
        <v>1</v>
      </c>
      <c r="R2027" s="7"/>
      <c r="S2027" s="11">
        <f t="shared" si="191"/>
        <v>0</v>
      </c>
      <c r="T2027" s="9"/>
    </row>
    <row r="2028" spans="1:20" hidden="1" x14ac:dyDescent="0.25">
      <c r="A2028" s="7">
        <v>2026</v>
      </c>
      <c r="B2028" s="7" t="str">
        <f t="shared" si="186"/>
        <v>91302-9060-15040L</v>
      </c>
      <c r="C2028" s="9" t="s">
        <v>1874</v>
      </c>
      <c r="D2028" s="9" t="s">
        <v>3666</v>
      </c>
      <c r="E2028" s="9" t="s">
        <v>241</v>
      </c>
      <c r="F2028" s="7" t="s">
        <v>141</v>
      </c>
      <c r="G2028" s="46">
        <v>0.14000000000000001</v>
      </c>
      <c r="H2028" s="11">
        <f>67-35</f>
        <v>32</v>
      </c>
      <c r="I2028" s="11">
        <v>32</v>
      </c>
      <c r="J2028" s="11">
        <f>VLOOKUP(B2028,'[1]Jan''24 (3)'!$G$4:$T$2414,14,0)</f>
        <v>4.4800000000000004</v>
      </c>
      <c r="K2028" s="11">
        <f t="shared" si="187"/>
        <v>-27.52</v>
      </c>
      <c r="L2028" s="11" t="b">
        <f t="shared" si="188"/>
        <v>0</v>
      </c>
      <c r="M2028" s="11" t="b">
        <f t="shared" si="189"/>
        <v>0</v>
      </c>
      <c r="N2028" s="8">
        <v>45317</v>
      </c>
      <c r="O2028" s="8" t="s">
        <v>3877</v>
      </c>
      <c r="P2028" s="7"/>
      <c r="Q2028" s="7" t="b">
        <f t="shared" si="190"/>
        <v>1</v>
      </c>
      <c r="R2028" s="7"/>
      <c r="S2028" s="11">
        <f t="shared" si="191"/>
        <v>0</v>
      </c>
      <c r="T2028" s="9" t="s">
        <v>3989</v>
      </c>
    </row>
    <row r="2029" spans="1:20" hidden="1" x14ac:dyDescent="0.25">
      <c r="A2029" s="7">
        <v>2027</v>
      </c>
      <c r="B2029" s="7" t="str">
        <f t="shared" si="186"/>
        <v>91302-9060-15060L</v>
      </c>
      <c r="C2029" s="9" t="s">
        <v>1875</v>
      </c>
      <c r="D2029" s="9" t="s">
        <v>3667</v>
      </c>
      <c r="E2029" s="9" t="s">
        <v>241</v>
      </c>
      <c r="F2029" s="7" t="s">
        <v>141</v>
      </c>
      <c r="G2029" s="46">
        <v>0.14000000000000001</v>
      </c>
      <c r="H2029" s="11">
        <f>181-59</f>
        <v>122</v>
      </c>
      <c r="I2029" s="11">
        <v>122</v>
      </c>
      <c r="J2029" s="11">
        <f>VLOOKUP(B2029,'[1]Jan''24 (3)'!$G$4:$T$2414,14,0)</f>
        <v>17.080000000000002</v>
      </c>
      <c r="K2029" s="11">
        <f t="shared" si="187"/>
        <v>-104.92</v>
      </c>
      <c r="L2029" s="11" t="b">
        <f t="shared" si="188"/>
        <v>0</v>
      </c>
      <c r="M2029" s="11" t="b">
        <f t="shared" si="189"/>
        <v>0</v>
      </c>
      <c r="N2029" s="8">
        <v>45317</v>
      </c>
      <c r="O2029" s="8" t="s">
        <v>3877</v>
      </c>
      <c r="P2029" s="7"/>
      <c r="Q2029" s="7" t="b">
        <f t="shared" si="190"/>
        <v>1</v>
      </c>
      <c r="R2029" s="7"/>
      <c r="S2029" s="11">
        <f t="shared" si="191"/>
        <v>0</v>
      </c>
      <c r="T2029" s="9" t="s">
        <v>3990</v>
      </c>
    </row>
    <row r="2030" spans="1:20" hidden="1" x14ac:dyDescent="0.25">
      <c r="A2030" s="7">
        <v>2028</v>
      </c>
      <c r="B2030" s="7" t="str">
        <f t="shared" si="186"/>
        <v>9A120-1080-02570L</v>
      </c>
      <c r="C2030" s="9" t="s">
        <v>1876</v>
      </c>
      <c r="D2030" s="9" t="s">
        <v>3668</v>
      </c>
      <c r="E2030" s="9" t="s">
        <v>241</v>
      </c>
      <c r="F2030" s="7" t="s">
        <v>141</v>
      </c>
      <c r="G2030" s="46">
        <v>0.2</v>
      </c>
      <c r="H2030" s="11">
        <v>14</v>
      </c>
      <c r="I2030" s="11">
        <v>14</v>
      </c>
      <c r="J2030" s="11">
        <f>VLOOKUP(B2030,'[1]Jan''24 (3)'!$G$4:$T$2414,14,0)</f>
        <v>2.8000000000000003</v>
      </c>
      <c r="K2030" s="11">
        <f t="shared" si="187"/>
        <v>-11.2</v>
      </c>
      <c r="L2030" s="11" t="b">
        <f t="shared" si="188"/>
        <v>0</v>
      </c>
      <c r="M2030" s="11" t="b">
        <f t="shared" si="189"/>
        <v>0</v>
      </c>
      <c r="N2030" s="8">
        <v>45317</v>
      </c>
      <c r="O2030" s="8" t="s">
        <v>3877</v>
      </c>
      <c r="P2030" s="7"/>
      <c r="Q2030" s="7" t="b">
        <f t="shared" si="190"/>
        <v>1</v>
      </c>
      <c r="R2030" s="7"/>
      <c r="S2030" s="11">
        <f t="shared" si="191"/>
        <v>0</v>
      </c>
      <c r="T2030" s="9"/>
    </row>
    <row r="2031" spans="1:20" hidden="1" x14ac:dyDescent="0.25">
      <c r="A2031" s="7">
        <v>2029</v>
      </c>
      <c r="B2031" s="7" t="str">
        <f t="shared" si="186"/>
        <v>71106-0000-12000L</v>
      </c>
      <c r="C2031" s="9" t="s">
        <v>1877</v>
      </c>
      <c r="D2031" s="9" t="s">
        <v>3669</v>
      </c>
      <c r="E2031" s="9" t="s">
        <v>241</v>
      </c>
      <c r="F2031" s="7" t="s">
        <v>141</v>
      </c>
      <c r="G2031" s="46">
        <v>1.3</v>
      </c>
      <c r="H2031" s="11">
        <v>5</v>
      </c>
      <c r="I2031" s="11">
        <v>5</v>
      </c>
      <c r="J2031" s="11">
        <f>VLOOKUP(B2031,'[1]Jan''24 (3)'!$G$4:$T$2414,14,0)</f>
        <v>6.5</v>
      </c>
      <c r="K2031" s="11">
        <f t="shared" si="187"/>
        <v>1.5</v>
      </c>
      <c r="L2031" s="11" t="b">
        <f t="shared" si="188"/>
        <v>0</v>
      </c>
      <c r="M2031" s="11" t="b">
        <f t="shared" si="189"/>
        <v>0</v>
      </c>
      <c r="N2031" s="8">
        <v>45317</v>
      </c>
      <c r="O2031" s="8" t="s">
        <v>3877</v>
      </c>
      <c r="P2031" s="7"/>
      <c r="Q2031" s="7" t="b">
        <f t="shared" si="190"/>
        <v>1</v>
      </c>
      <c r="R2031" s="7"/>
      <c r="S2031" s="11">
        <f t="shared" si="191"/>
        <v>0</v>
      </c>
      <c r="T2031" s="9"/>
    </row>
    <row r="2032" spans="1:20" hidden="1" x14ac:dyDescent="0.25">
      <c r="A2032" s="7">
        <v>2030</v>
      </c>
      <c r="B2032" s="7" t="str">
        <f t="shared" si="186"/>
        <v>18007-0000-0100</v>
      </c>
      <c r="C2032" s="9" t="s">
        <v>1878</v>
      </c>
      <c r="D2032" s="9" t="s">
        <v>3670</v>
      </c>
      <c r="E2032" s="9" t="s">
        <v>241</v>
      </c>
      <c r="F2032" s="7" t="s">
        <v>141</v>
      </c>
      <c r="G2032" s="46">
        <v>1.3</v>
      </c>
      <c r="H2032" s="11">
        <v>43</v>
      </c>
      <c r="I2032" s="11">
        <v>43</v>
      </c>
      <c r="J2032" s="11">
        <f>VLOOKUP(B2032,'[1]Jan''24 (3)'!$G$4:$T$2414,14,0)</f>
        <v>55.9</v>
      </c>
      <c r="K2032" s="11">
        <f t="shared" si="187"/>
        <v>12.899999999999999</v>
      </c>
      <c r="L2032" s="11" t="b">
        <f t="shared" si="188"/>
        <v>0</v>
      </c>
      <c r="M2032" s="11" t="b">
        <f t="shared" si="189"/>
        <v>0</v>
      </c>
      <c r="N2032" s="8">
        <v>45317</v>
      </c>
      <c r="O2032" s="8" t="s">
        <v>3877</v>
      </c>
      <c r="P2032" s="7"/>
      <c r="Q2032" s="7" t="b">
        <f t="shared" si="190"/>
        <v>1</v>
      </c>
      <c r="R2032" s="7"/>
      <c r="S2032" s="11">
        <f t="shared" si="191"/>
        <v>0</v>
      </c>
      <c r="T2032" s="9"/>
    </row>
    <row r="2033" spans="1:20" hidden="1" x14ac:dyDescent="0.25">
      <c r="A2033" s="7">
        <v>2031</v>
      </c>
      <c r="B2033" s="7" t="str">
        <f t="shared" si="186"/>
        <v>152.15.22</v>
      </c>
      <c r="C2033" s="9" t="s">
        <v>1879</v>
      </c>
      <c r="D2033" s="9" t="s">
        <v>3671</v>
      </c>
      <c r="E2033" s="9" t="s">
        <v>241</v>
      </c>
      <c r="F2033" s="7" t="s">
        <v>141</v>
      </c>
      <c r="G2033" s="46">
        <v>1.3</v>
      </c>
      <c r="H2033" s="11">
        <v>5</v>
      </c>
      <c r="I2033" s="11">
        <v>5</v>
      </c>
      <c r="J2033" s="11">
        <f>VLOOKUP(B2033,'[1]Jan''24 (3)'!$G$4:$T$2414,14,0)</f>
        <v>6.5</v>
      </c>
      <c r="K2033" s="11">
        <f t="shared" si="187"/>
        <v>1.5</v>
      </c>
      <c r="L2033" s="11" t="b">
        <f t="shared" si="188"/>
        <v>0</v>
      </c>
      <c r="M2033" s="11" t="b">
        <f t="shared" si="189"/>
        <v>0</v>
      </c>
      <c r="N2033" s="8">
        <v>45317</v>
      </c>
      <c r="O2033" s="8" t="s">
        <v>3877</v>
      </c>
      <c r="P2033" s="7"/>
      <c r="Q2033" s="7" t="b">
        <f t="shared" si="190"/>
        <v>1</v>
      </c>
      <c r="R2033" s="7"/>
      <c r="S2033" s="11">
        <f t="shared" si="191"/>
        <v>0</v>
      </c>
      <c r="T2033" s="9"/>
    </row>
    <row r="2034" spans="1:20" hidden="1" x14ac:dyDescent="0.25">
      <c r="A2034" s="7">
        <v>2032</v>
      </c>
      <c r="B2034" s="7" t="str">
        <f t="shared" si="186"/>
        <v>152.15.21</v>
      </c>
      <c r="C2034" s="9" t="s">
        <v>1880</v>
      </c>
      <c r="D2034" s="9" t="s">
        <v>3672</v>
      </c>
      <c r="E2034" s="9" t="s">
        <v>241</v>
      </c>
      <c r="F2034" s="7" t="s">
        <v>141</v>
      </c>
      <c r="G2034" s="46">
        <v>1.3</v>
      </c>
      <c r="H2034" s="11">
        <v>9</v>
      </c>
      <c r="I2034" s="11">
        <v>9</v>
      </c>
      <c r="J2034" s="11">
        <f>VLOOKUP(B2034,'[1]Jan''24 (3)'!$G$4:$T$2414,14,0)</f>
        <v>11.700000000000001</v>
      </c>
      <c r="K2034" s="11">
        <f t="shared" si="187"/>
        <v>2.7000000000000011</v>
      </c>
      <c r="L2034" s="11" t="b">
        <f t="shared" si="188"/>
        <v>0</v>
      </c>
      <c r="M2034" s="11" t="b">
        <f t="shared" si="189"/>
        <v>0</v>
      </c>
      <c r="N2034" s="8">
        <v>45317</v>
      </c>
      <c r="O2034" s="8" t="s">
        <v>3877</v>
      </c>
      <c r="P2034" s="7"/>
      <c r="Q2034" s="7" t="b">
        <f t="shared" si="190"/>
        <v>1</v>
      </c>
      <c r="R2034" s="7"/>
      <c r="S2034" s="11">
        <f t="shared" si="191"/>
        <v>0</v>
      </c>
      <c r="T2034" s="9"/>
    </row>
    <row r="2035" spans="1:20" hidden="1" x14ac:dyDescent="0.25">
      <c r="A2035" s="7">
        <v>2033</v>
      </c>
      <c r="B2035" s="7" t="str">
        <f t="shared" si="186"/>
        <v>91218-1060-022T0U</v>
      </c>
      <c r="C2035" s="9" t="s">
        <v>1881</v>
      </c>
      <c r="D2035" s="9" t="s">
        <v>3657</v>
      </c>
      <c r="E2035" s="9" t="s">
        <v>241</v>
      </c>
      <c r="F2035" s="7" t="s">
        <v>141</v>
      </c>
      <c r="G2035" s="46">
        <v>0.14000000000000001</v>
      </c>
      <c r="H2035" s="11">
        <v>91</v>
      </c>
      <c r="I2035" s="11">
        <v>91</v>
      </c>
      <c r="J2035" s="11">
        <f>VLOOKUP(B2035,'[1]Jan''24 (3)'!$G$4:$T$2414,14,0)</f>
        <v>12.740000000000002</v>
      </c>
      <c r="K2035" s="11">
        <f t="shared" si="187"/>
        <v>-78.259999999999991</v>
      </c>
      <c r="L2035" s="11" t="b">
        <f t="shared" si="188"/>
        <v>0</v>
      </c>
      <c r="M2035" s="11" t="b">
        <f t="shared" si="189"/>
        <v>0</v>
      </c>
      <c r="N2035" s="8">
        <v>45317</v>
      </c>
      <c r="O2035" s="8" t="s">
        <v>3877</v>
      </c>
      <c r="P2035" s="7"/>
      <c r="Q2035" s="7" t="b">
        <f t="shared" si="190"/>
        <v>1</v>
      </c>
      <c r="R2035" s="7"/>
      <c r="S2035" s="11">
        <f t="shared" si="191"/>
        <v>0</v>
      </c>
      <c r="T2035" s="9"/>
    </row>
    <row r="2036" spans="1:20" hidden="1" x14ac:dyDescent="0.25">
      <c r="A2036" s="7">
        <v>2034</v>
      </c>
      <c r="B2036" s="7" t="str">
        <f t="shared" si="186"/>
        <v>B0578900080065T0L</v>
      </c>
      <c r="C2036" s="9" t="s">
        <v>1882</v>
      </c>
      <c r="D2036" s="9" t="s">
        <v>3673</v>
      </c>
      <c r="E2036" s="9" t="s">
        <v>241</v>
      </c>
      <c r="F2036" s="7" t="s">
        <v>141</v>
      </c>
      <c r="G2036" s="46">
        <v>0.14000000000000001</v>
      </c>
      <c r="H2036" s="11">
        <v>4</v>
      </c>
      <c r="I2036" s="11">
        <v>4</v>
      </c>
      <c r="J2036" s="11">
        <f>VLOOKUP(B2036,'[1]Jan''24 (3)'!$G$4:$T$2414,14,0)</f>
        <v>0.56000000000000005</v>
      </c>
      <c r="K2036" s="11">
        <f t="shared" si="187"/>
        <v>-3.44</v>
      </c>
      <c r="L2036" s="11" t="b">
        <f t="shared" si="188"/>
        <v>0</v>
      </c>
      <c r="M2036" s="11" t="b">
        <f t="shared" si="189"/>
        <v>0</v>
      </c>
      <c r="N2036" s="8">
        <v>45317</v>
      </c>
      <c r="O2036" s="8" t="s">
        <v>3877</v>
      </c>
      <c r="P2036" s="7"/>
      <c r="Q2036" s="7" t="b">
        <f t="shared" si="190"/>
        <v>1</v>
      </c>
      <c r="R2036" s="7"/>
      <c r="S2036" s="11">
        <f t="shared" si="191"/>
        <v>0</v>
      </c>
      <c r="T2036" s="9"/>
    </row>
    <row r="2037" spans="1:20" hidden="1" x14ac:dyDescent="0.25">
      <c r="A2037" s="7">
        <v>2035</v>
      </c>
      <c r="B2037" s="7" t="str">
        <f t="shared" si="186"/>
        <v>B008180005001620L</v>
      </c>
      <c r="C2037" s="9" t="s">
        <v>1883</v>
      </c>
      <c r="D2037" s="9" t="s">
        <v>3674</v>
      </c>
      <c r="E2037" s="9" t="s">
        <v>241</v>
      </c>
      <c r="F2037" s="7" t="s">
        <v>141</v>
      </c>
      <c r="G2037" s="46">
        <v>0.14000000000000001</v>
      </c>
      <c r="H2037" s="11">
        <f>218-26-5</f>
        <v>187</v>
      </c>
      <c r="I2037" s="11">
        <f>156+31</f>
        <v>187</v>
      </c>
      <c r="J2037" s="11">
        <f>VLOOKUP(B2037,'[1]Jan''24 (3)'!$G$4:$T$2414,14,0)</f>
        <v>26.180000000000003</v>
      </c>
      <c r="K2037" s="11">
        <f t="shared" si="187"/>
        <v>-160.82</v>
      </c>
      <c r="L2037" s="11" t="b">
        <f t="shared" si="188"/>
        <v>0</v>
      </c>
      <c r="M2037" s="11" t="b">
        <f t="shared" si="189"/>
        <v>0</v>
      </c>
      <c r="N2037" s="8">
        <v>45320</v>
      </c>
      <c r="O2037" s="8" t="s">
        <v>3873</v>
      </c>
      <c r="P2037" s="7"/>
      <c r="Q2037" s="7" t="b">
        <f t="shared" si="190"/>
        <v>1</v>
      </c>
      <c r="R2037" s="7"/>
      <c r="S2037" s="11">
        <f t="shared" si="191"/>
        <v>0</v>
      </c>
      <c r="T2037" s="9" t="s">
        <v>4005</v>
      </c>
    </row>
    <row r="2038" spans="1:20" hidden="1" x14ac:dyDescent="0.25">
      <c r="A2038" s="7">
        <v>2036</v>
      </c>
      <c r="B2038" s="7" t="str">
        <f t="shared" si="186"/>
        <v>10088-I1F1-000002</v>
      </c>
      <c r="C2038" s="9" t="s">
        <v>1884</v>
      </c>
      <c r="D2038" s="9" t="s">
        <v>3675</v>
      </c>
      <c r="E2038" s="9" t="s">
        <v>241</v>
      </c>
      <c r="F2038" s="7" t="s">
        <v>141</v>
      </c>
      <c r="G2038" s="46">
        <v>0.97</v>
      </c>
      <c r="H2038" s="11">
        <v>2</v>
      </c>
      <c r="I2038" s="11">
        <v>2</v>
      </c>
      <c r="J2038" s="11">
        <f>VLOOKUP(B2038,'[1]Jan''24 (3)'!$G$4:$T$2414,14,0)</f>
        <v>1.94</v>
      </c>
      <c r="K2038" s="11">
        <f t="shared" si="187"/>
        <v>-6.0000000000000053E-2</v>
      </c>
      <c r="L2038" s="11" t="b">
        <f t="shared" si="188"/>
        <v>0</v>
      </c>
      <c r="M2038" s="11" t="b">
        <f t="shared" si="189"/>
        <v>0</v>
      </c>
      <c r="N2038" s="8">
        <v>45317</v>
      </c>
      <c r="O2038" s="8" t="s">
        <v>3877</v>
      </c>
      <c r="P2038" s="7"/>
      <c r="Q2038" s="7" t="b">
        <f t="shared" si="190"/>
        <v>1</v>
      </c>
      <c r="R2038" s="7"/>
      <c r="S2038" s="11">
        <f t="shared" si="191"/>
        <v>0</v>
      </c>
      <c r="T2038" s="9"/>
    </row>
    <row r="2039" spans="1:20" hidden="1" x14ac:dyDescent="0.25">
      <c r="A2039" s="7">
        <v>2037</v>
      </c>
      <c r="B2039" s="7" t="str">
        <f t="shared" si="186"/>
        <v>41118-I1F1-000003</v>
      </c>
      <c r="C2039" s="9" t="s">
        <v>1885</v>
      </c>
      <c r="D2039" s="9" t="s">
        <v>3676</v>
      </c>
      <c r="E2039" s="9" t="s">
        <v>241</v>
      </c>
      <c r="F2039" s="7" t="s">
        <v>141</v>
      </c>
      <c r="G2039" s="46">
        <v>1.71</v>
      </c>
      <c r="H2039" s="11">
        <v>6</v>
      </c>
      <c r="I2039" s="11">
        <v>6</v>
      </c>
      <c r="J2039" s="11">
        <f>VLOOKUP(B2039,'[1]Jan''24 (3)'!$G$4:$T$2414,14,0)</f>
        <v>10.26</v>
      </c>
      <c r="K2039" s="11">
        <f t="shared" si="187"/>
        <v>4.26</v>
      </c>
      <c r="L2039" s="11" t="b">
        <f t="shared" si="188"/>
        <v>0</v>
      </c>
      <c r="M2039" s="11" t="b">
        <f t="shared" si="189"/>
        <v>0</v>
      </c>
      <c r="N2039" s="8">
        <v>45317</v>
      </c>
      <c r="O2039" s="8" t="s">
        <v>3877</v>
      </c>
      <c r="P2039" s="7"/>
      <c r="Q2039" s="7" t="b">
        <f t="shared" si="190"/>
        <v>1</v>
      </c>
      <c r="R2039" s="7"/>
      <c r="S2039" s="11">
        <f t="shared" si="191"/>
        <v>0</v>
      </c>
      <c r="T2039" s="9"/>
    </row>
    <row r="2040" spans="1:20" hidden="1" x14ac:dyDescent="0.25">
      <c r="A2040" s="7">
        <v>2038</v>
      </c>
      <c r="B2040" s="7" t="str">
        <f t="shared" si="186"/>
        <v>41118-I1F1-010003</v>
      </c>
      <c r="C2040" s="9" t="s">
        <v>1886</v>
      </c>
      <c r="D2040" s="9" t="s">
        <v>3677</v>
      </c>
      <c r="E2040" s="9" t="s">
        <v>241</v>
      </c>
      <c r="F2040" s="7" t="s">
        <v>141</v>
      </c>
      <c r="G2040" s="46">
        <v>0.33</v>
      </c>
      <c r="H2040" s="11">
        <v>8</v>
      </c>
      <c r="I2040" s="11">
        <v>8</v>
      </c>
      <c r="J2040" s="11">
        <f>VLOOKUP(B2040,'[1]Jan''24 (3)'!$G$4:$T$2414,14,0)</f>
        <v>2.64</v>
      </c>
      <c r="K2040" s="11">
        <f t="shared" si="187"/>
        <v>-5.3599999999999994</v>
      </c>
      <c r="L2040" s="11" t="b">
        <f t="shared" si="188"/>
        <v>0</v>
      </c>
      <c r="M2040" s="11" t="b">
        <f t="shared" si="189"/>
        <v>0</v>
      </c>
      <c r="N2040" s="8">
        <v>45317</v>
      </c>
      <c r="O2040" s="8" t="s">
        <v>3877</v>
      </c>
      <c r="P2040" s="7"/>
      <c r="Q2040" s="7" t="b">
        <f t="shared" si="190"/>
        <v>1</v>
      </c>
      <c r="R2040" s="7"/>
      <c r="S2040" s="11">
        <f t="shared" si="191"/>
        <v>0</v>
      </c>
      <c r="T2040" s="9"/>
    </row>
    <row r="2041" spans="1:20" hidden="1" x14ac:dyDescent="0.25">
      <c r="A2041" s="7">
        <v>2039</v>
      </c>
      <c r="B2041" s="7" t="str">
        <f t="shared" si="186"/>
        <v>72118-0000-00000LQ</v>
      </c>
      <c r="C2041" s="9" t="s">
        <v>1887</v>
      </c>
      <c r="D2041" s="9" t="s">
        <v>3678</v>
      </c>
      <c r="E2041" s="9" t="s">
        <v>241</v>
      </c>
      <c r="F2041" s="7" t="s">
        <v>141</v>
      </c>
      <c r="G2041" s="46">
        <v>0.14000000000000001</v>
      </c>
      <c r="H2041" s="11">
        <v>2</v>
      </c>
      <c r="I2041" s="11">
        <v>2</v>
      </c>
      <c r="J2041" s="11">
        <f>VLOOKUP(B2041,'[1]Jan''24 (3)'!$G$4:$T$2414,14,0)</f>
        <v>0.28000000000000003</v>
      </c>
      <c r="K2041" s="11">
        <f t="shared" si="187"/>
        <v>-1.72</v>
      </c>
      <c r="L2041" s="11" t="b">
        <f t="shared" si="188"/>
        <v>0</v>
      </c>
      <c r="M2041" s="11" t="b">
        <f t="shared" si="189"/>
        <v>0</v>
      </c>
      <c r="N2041" s="8">
        <v>45317</v>
      </c>
      <c r="O2041" s="8" t="s">
        <v>3873</v>
      </c>
      <c r="P2041" s="7"/>
      <c r="Q2041" s="7" t="b">
        <f t="shared" si="190"/>
        <v>1</v>
      </c>
      <c r="R2041" s="7"/>
      <c r="S2041" s="11">
        <f t="shared" si="191"/>
        <v>0</v>
      </c>
      <c r="T2041" s="9"/>
    </row>
    <row r="2042" spans="1:20" hidden="1" x14ac:dyDescent="0.25">
      <c r="A2042" s="7">
        <v>2040</v>
      </c>
      <c r="B2042" s="7" t="str">
        <f t="shared" si="186"/>
        <v>91202-1080-01730L</v>
      </c>
      <c r="C2042" s="9" t="s">
        <v>1888</v>
      </c>
      <c r="D2042" s="9" t="s">
        <v>3679</v>
      </c>
      <c r="E2042" s="9" t="s">
        <v>241</v>
      </c>
      <c r="F2042" s="7" t="s">
        <v>141</v>
      </c>
      <c r="G2042" s="46">
        <v>0.14000000000000001</v>
      </c>
      <c r="H2042" s="11">
        <v>6</v>
      </c>
      <c r="I2042" s="11">
        <v>6</v>
      </c>
      <c r="J2042" s="11">
        <f>VLOOKUP(B2042,'[1]Jan''24 (3)'!$G$4:$T$2414,14,0)</f>
        <v>0.84000000000000008</v>
      </c>
      <c r="K2042" s="11">
        <f t="shared" si="187"/>
        <v>-5.16</v>
      </c>
      <c r="L2042" s="11" t="b">
        <f t="shared" si="188"/>
        <v>0</v>
      </c>
      <c r="M2042" s="11" t="b">
        <f t="shared" si="189"/>
        <v>0</v>
      </c>
      <c r="N2042" s="8">
        <v>45317</v>
      </c>
      <c r="O2042" s="8" t="s">
        <v>3873</v>
      </c>
      <c r="P2042" s="7"/>
      <c r="Q2042" s="7" t="b">
        <f t="shared" si="190"/>
        <v>1</v>
      </c>
      <c r="R2042" s="7"/>
      <c r="S2042" s="11">
        <f t="shared" si="191"/>
        <v>0</v>
      </c>
      <c r="T2042" s="9"/>
    </row>
    <row r="2043" spans="1:20" hidden="1" x14ac:dyDescent="0.25">
      <c r="A2043" s="7">
        <v>2041</v>
      </c>
      <c r="B2043" s="7" t="str">
        <f t="shared" si="186"/>
        <v>91302-9080-23070L</v>
      </c>
      <c r="C2043" s="9" t="s">
        <v>1889</v>
      </c>
      <c r="D2043" s="9" t="s">
        <v>3680</v>
      </c>
      <c r="E2043" s="9" t="s">
        <v>241</v>
      </c>
      <c r="F2043" s="7" t="s">
        <v>141</v>
      </c>
      <c r="G2043" s="46">
        <v>0.14000000000000001</v>
      </c>
      <c r="H2043" s="11">
        <v>8</v>
      </c>
      <c r="I2043" s="11">
        <v>8</v>
      </c>
      <c r="J2043" s="11">
        <f>VLOOKUP(B2043,'[1]Jan''24 (3)'!$G$4:$T$2414,14,0)</f>
        <v>1.1200000000000001</v>
      </c>
      <c r="K2043" s="11">
        <f t="shared" si="187"/>
        <v>-6.88</v>
      </c>
      <c r="L2043" s="11" t="b">
        <f t="shared" si="188"/>
        <v>0</v>
      </c>
      <c r="M2043" s="11" t="b">
        <f t="shared" si="189"/>
        <v>0</v>
      </c>
      <c r="N2043" s="8">
        <v>45317</v>
      </c>
      <c r="O2043" s="8" t="s">
        <v>3877</v>
      </c>
      <c r="P2043" s="7"/>
      <c r="Q2043" s="7" t="b">
        <f t="shared" si="190"/>
        <v>1</v>
      </c>
      <c r="R2043" s="7"/>
      <c r="S2043" s="11">
        <f t="shared" si="191"/>
        <v>0</v>
      </c>
      <c r="T2043" s="9"/>
    </row>
    <row r="2044" spans="1:20" hidden="1" x14ac:dyDescent="0.25">
      <c r="A2044" s="7">
        <v>2042</v>
      </c>
      <c r="B2044" s="7" t="str">
        <f t="shared" si="186"/>
        <v>9A113-1050-01070L</v>
      </c>
      <c r="C2044" s="9" t="s">
        <v>1890</v>
      </c>
      <c r="D2044" s="9" t="s">
        <v>3681</v>
      </c>
      <c r="E2044" s="9" t="s">
        <v>241</v>
      </c>
      <c r="F2044" s="7" t="s">
        <v>141</v>
      </c>
      <c r="G2044" s="46">
        <v>0.14000000000000001</v>
      </c>
      <c r="H2044" s="11">
        <v>103</v>
      </c>
      <c r="I2044" s="53">
        <v>119</v>
      </c>
      <c r="J2044" s="11">
        <f>VLOOKUP(B2044,'[1]Jan''24 (3)'!$G$4:$T$2414,14,0)</f>
        <v>16.66</v>
      </c>
      <c r="K2044" s="11">
        <f t="shared" si="187"/>
        <v>-102.34</v>
      </c>
      <c r="L2044" s="11" t="b">
        <f t="shared" si="188"/>
        <v>0</v>
      </c>
      <c r="M2044" s="11" t="b">
        <f t="shared" si="189"/>
        <v>0</v>
      </c>
      <c r="N2044" s="8">
        <v>45317</v>
      </c>
      <c r="O2044" s="8" t="s">
        <v>3877</v>
      </c>
      <c r="P2044" s="7"/>
      <c r="Q2044" s="7" t="b">
        <f t="shared" si="190"/>
        <v>0</v>
      </c>
      <c r="R2044" s="7"/>
      <c r="S2044" s="11">
        <f t="shared" si="191"/>
        <v>-16</v>
      </c>
      <c r="T2044" s="9"/>
    </row>
    <row r="2045" spans="1:20" hidden="1" x14ac:dyDescent="0.25">
      <c r="A2045" s="7">
        <v>2043</v>
      </c>
      <c r="B2045" s="7" t="str">
        <f t="shared" si="186"/>
        <v>9A129-1060-01270L</v>
      </c>
      <c r="C2045" s="9" t="s">
        <v>1891</v>
      </c>
      <c r="D2045" s="9" t="s">
        <v>3682</v>
      </c>
      <c r="E2045" s="9" t="s">
        <v>241</v>
      </c>
      <c r="F2045" s="7" t="s">
        <v>141</v>
      </c>
      <c r="G2045" s="46">
        <v>0.14000000000000001</v>
      </c>
      <c r="H2045" s="11">
        <v>13</v>
      </c>
      <c r="I2045" s="11">
        <v>13</v>
      </c>
      <c r="J2045" s="11">
        <f>VLOOKUP(B2045,'[1]Jan''24 (3)'!$G$4:$T$2414,14,0)</f>
        <v>1.8200000000000003</v>
      </c>
      <c r="K2045" s="11">
        <f t="shared" si="187"/>
        <v>-11.18</v>
      </c>
      <c r="L2045" s="11" t="b">
        <f t="shared" si="188"/>
        <v>0</v>
      </c>
      <c r="M2045" s="11" t="b">
        <f t="shared" si="189"/>
        <v>0</v>
      </c>
      <c r="N2045" s="8">
        <v>45317</v>
      </c>
      <c r="O2045" s="8" t="s">
        <v>3877</v>
      </c>
      <c r="P2045" s="7"/>
      <c r="Q2045" s="7" t="b">
        <f t="shared" si="190"/>
        <v>1</v>
      </c>
      <c r="R2045" s="7"/>
      <c r="S2045" s="11">
        <f t="shared" si="191"/>
        <v>0</v>
      </c>
      <c r="T2045" s="9"/>
    </row>
    <row r="2046" spans="1:20" hidden="1" x14ac:dyDescent="0.25">
      <c r="A2046" s="7">
        <v>2044</v>
      </c>
      <c r="B2046" s="7" t="str">
        <f t="shared" si="186"/>
        <v>9A129-1060-01670L</v>
      </c>
      <c r="C2046" s="9" t="s">
        <v>1892</v>
      </c>
      <c r="D2046" s="9" t="s">
        <v>3683</v>
      </c>
      <c r="E2046" s="9" t="s">
        <v>241</v>
      </c>
      <c r="F2046" s="7" t="s">
        <v>141</v>
      </c>
      <c r="G2046" s="46">
        <v>0.14000000000000001</v>
      </c>
      <c r="H2046" s="11">
        <v>104</v>
      </c>
      <c r="I2046" s="11">
        <v>104</v>
      </c>
      <c r="J2046" s="11">
        <f>VLOOKUP(B2046,'[1]Jan''24 (3)'!$G$4:$T$2414,14,0)</f>
        <v>14.560000000000002</v>
      </c>
      <c r="K2046" s="11">
        <f t="shared" si="187"/>
        <v>-89.44</v>
      </c>
      <c r="L2046" s="11" t="b">
        <f t="shared" si="188"/>
        <v>0</v>
      </c>
      <c r="M2046" s="11" t="b">
        <f t="shared" si="189"/>
        <v>0</v>
      </c>
      <c r="N2046" s="8">
        <v>45317</v>
      </c>
      <c r="O2046" s="8" t="s">
        <v>3877</v>
      </c>
      <c r="P2046" s="7"/>
      <c r="Q2046" s="7" t="b">
        <f t="shared" si="190"/>
        <v>1</v>
      </c>
      <c r="R2046" s="7"/>
      <c r="S2046" s="11">
        <f t="shared" si="191"/>
        <v>0</v>
      </c>
      <c r="T2046" s="9"/>
    </row>
    <row r="2047" spans="1:20" hidden="1" x14ac:dyDescent="0.25">
      <c r="A2047" s="7">
        <v>2045</v>
      </c>
      <c r="B2047" s="7" t="str">
        <f t="shared" si="186"/>
        <v>9A133-1042-019X0L</v>
      </c>
      <c r="C2047" s="9" t="s">
        <v>1893</v>
      </c>
      <c r="D2047" s="9" t="s">
        <v>3684</v>
      </c>
      <c r="E2047" s="9" t="s">
        <v>241</v>
      </c>
      <c r="F2047" s="7" t="s">
        <v>141</v>
      </c>
      <c r="G2047" s="46">
        <v>0.14000000000000001</v>
      </c>
      <c r="H2047" s="11">
        <v>26</v>
      </c>
      <c r="I2047" s="11">
        <v>26</v>
      </c>
      <c r="J2047" s="11">
        <f>VLOOKUP(B2047,'[1]Jan''24 (3)'!$G$4:$T$2414,14,0)</f>
        <v>3.6400000000000006</v>
      </c>
      <c r="K2047" s="11">
        <f t="shared" si="187"/>
        <v>-22.36</v>
      </c>
      <c r="L2047" s="11" t="b">
        <f t="shared" si="188"/>
        <v>0</v>
      </c>
      <c r="M2047" s="11" t="b">
        <f t="shared" si="189"/>
        <v>0</v>
      </c>
      <c r="N2047" s="8">
        <v>45317</v>
      </c>
      <c r="O2047" s="8" t="s">
        <v>3877</v>
      </c>
      <c r="P2047" s="7"/>
      <c r="Q2047" s="7" t="b">
        <f t="shared" si="190"/>
        <v>1</v>
      </c>
      <c r="R2047" s="7"/>
      <c r="S2047" s="11">
        <f t="shared" si="191"/>
        <v>0</v>
      </c>
      <c r="T2047" s="9"/>
    </row>
    <row r="2048" spans="1:20" hidden="1" x14ac:dyDescent="0.25">
      <c r="A2048" s="7">
        <v>2046</v>
      </c>
      <c r="B2048" s="7" t="str">
        <f t="shared" si="186"/>
        <v>B000700105002570L</v>
      </c>
      <c r="C2048" s="9" t="s">
        <v>1894</v>
      </c>
      <c r="D2048" s="9" t="s">
        <v>3685</v>
      </c>
      <c r="E2048" s="9" t="s">
        <v>241</v>
      </c>
      <c r="F2048" s="7" t="s">
        <v>141</v>
      </c>
      <c r="G2048" s="46">
        <v>0.14000000000000001</v>
      </c>
      <c r="H2048" s="11">
        <v>5</v>
      </c>
      <c r="I2048" s="11">
        <v>5</v>
      </c>
      <c r="J2048" s="11">
        <f>VLOOKUP(B2048,'[1]Jan''24 (3)'!$G$4:$T$2414,14,0)</f>
        <v>0.70000000000000007</v>
      </c>
      <c r="K2048" s="11">
        <f t="shared" si="187"/>
        <v>-4.3</v>
      </c>
      <c r="L2048" s="11" t="b">
        <f t="shared" si="188"/>
        <v>0</v>
      </c>
      <c r="M2048" s="11" t="b">
        <f t="shared" si="189"/>
        <v>0</v>
      </c>
      <c r="N2048" s="8">
        <v>45317</v>
      </c>
      <c r="O2048" s="8" t="s">
        <v>3877</v>
      </c>
      <c r="P2048" s="7"/>
      <c r="Q2048" s="7" t="b">
        <f t="shared" si="190"/>
        <v>1</v>
      </c>
      <c r="R2048" s="7"/>
      <c r="S2048" s="11">
        <f t="shared" si="191"/>
        <v>0</v>
      </c>
      <c r="T2048" s="9"/>
    </row>
    <row r="2049" spans="1:20" hidden="1" x14ac:dyDescent="0.25">
      <c r="A2049" s="7">
        <v>2047</v>
      </c>
      <c r="B2049" s="7" t="str">
        <f t="shared" si="186"/>
        <v>B0009701160000K0L</v>
      </c>
      <c r="C2049" s="9" t="s">
        <v>1895</v>
      </c>
      <c r="D2049" s="9" t="s">
        <v>3686</v>
      </c>
      <c r="E2049" s="9" t="s">
        <v>241</v>
      </c>
      <c r="F2049" s="7" t="s">
        <v>141</v>
      </c>
      <c r="G2049" s="46">
        <v>0.14000000000000001</v>
      </c>
      <c r="H2049" s="11">
        <v>7</v>
      </c>
      <c r="I2049" s="11">
        <v>7</v>
      </c>
      <c r="J2049" s="11">
        <f>VLOOKUP(B2049,'[1]Jan''24 (3)'!$G$4:$T$2414,14,0)</f>
        <v>0.98000000000000009</v>
      </c>
      <c r="K2049" s="11">
        <f t="shared" si="187"/>
        <v>-6.02</v>
      </c>
      <c r="L2049" s="11" t="b">
        <f t="shared" si="188"/>
        <v>0</v>
      </c>
      <c r="M2049" s="11" t="b">
        <f t="shared" si="189"/>
        <v>0</v>
      </c>
      <c r="N2049" s="8">
        <v>45317</v>
      </c>
      <c r="O2049" s="8" t="s">
        <v>3873</v>
      </c>
      <c r="P2049" s="7"/>
      <c r="Q2049" s="7" t="b">
        <f t="shared" si="190"/>
        <v>1</v>
      </c>
      <c r="R2049" s="7"/>
      <c r="S2049" s="11">
        <f t="shared" si="191"/>
        <v>0</v>
      </c>
      <c r="T2049" s="9"/>
    </row>
    <row r="2050" spans="1:20" hidden="1" x14ac:dyDescent="0.25">
      <c r="A2050" s="7">
        <v>2048</v>
      </c>
      <c r="B2050" s="7" t="str">
        <f t="shared" si="186"/>
        <v>B057832010004070L</v>
      </c>
      <c r="C2050" s="9" t="s">
        <v>1896</v>
      </c>
      <c r="D2050" s="9" t="s">
        <v>3687</v>
      </c>
      <c r="E2050" s="9" t="s">
        <v>241</v>
      </c>
      <c r="F2050" s="7" t="s">
        <v>141</v>
      </c>
      <c r="G2050" s="46">
        <v>0.14000000000000001</v>
      </c>
      <c r="H2050" s="11">
        <v>3</v>
      </c>
      <c r="I2050" s="11">
        <v>3</v>
      </c>
      <c r="J2050" s="11">
        <f>VLOOKUP(B2050,'[1]Jan''24 (3)'!$G$4:$T$2414,14,0)</f>
        <v>0.42000000000000004</v>
      </c>
      <c r="K2050" s="11">
        <f t="shared" si="187"/>
        <v>-2.58</v>
      </c>
      <c r="L2050" s="11" t="b">
        <f t="shared" si="188"/>
        <v>0</v>
      </c>
      <c r="M2050" s="11" t="b">
        <f t="shared" si="189"/>
        <v>0</v>
      </c>
      <c r="N2050" s="8">
        <v>45317</v>
      </c>
      <c r="O2050" s="8" t="s">
        <v>3877</v>
      </c>
      <c r="P2050" s="7"/>
      <c r="Q2050" s="7" t="b">
        <f t="shared" si="190"/>
        <v>1</v>
      </c>
      <c r="R2050" s="7"/>
      <c r="S2050" s="11">
        <f t="shared" si="191"/>
        <v>0</v>
      </c>
      <c r="T2050" s="9"/>
    </row>
    <row r="2051" spans="1:20" hidden="1" x14ac:dyDescent="0.25">
      <c r="A2051" s="7">
        <v>2049</v>
      </c>
      <c r="B2051" s="7" t="str">
        <f t="shared" si="186"/>
        <v>B057890008003070L</v>
      </c>
      <c r="C2051" s="9" t="s">
        <v>1897</v>
      </c>
      <c r="D2051" s="9" t="s">
        <v>3688</v>
      </c>
      <c r="E2051" s="9" t="s">
        <v>241</v>
      </c>
      <c r="F2051" s="7" t="s">
        <v>141</v>
      </c>
      <c r="G2051" s="46">
        <v>0.14000000000000001</v>
      </c>
      <c r="H2051" s="11">
        <v>6</v>
      </c>
      <c r="I2051" s="11">
        <v>6</v>
      </c>
      <c r="J2051" s="11">
        <f>VLOOKUP(B2051,'[1]Jan''24 (3)'!$G$4:$T$2414,14,0)</f>
        <v>0.84000000000000008</v>
      </c>
      <c r="K2051" s="11">
        <f t="shared" si="187"/>
        <v>-5.16</v>
      </c>
      <c r="L2051" s="11" t="b">
        <f t="shared" si="188"/>
        <v>0</v>
      </c>
      <c r="M2051" s="11" t="b">
        <f t="shared" si="189"/>
        <v>0</v>
      </c>
      <c r="N2051" s="8">
        <v>45317</v>
      </c>
      <c r="O2051" s="8" t="s">
        <v>3877</v>
      </c>
      <c r="P2051" s="7"/>
      <c r="Q2051" s="7" t="b">
        <f t="shared" si="190"/>
        <v>1</v>
      </c>
      <c r="R2051" s="7"/>
      <c r="S2051" s="11">
        <f t="shared" si="191"/>
        <v>0</v>
      </c>
      <c r="T2051" s="9"/>
    </row>
    <row r="2052" spans="1:20" hidden="1" x14ac:dyDescent="0.25">
      <c r="A2052" s="7">
        <v>2050</v>
      </c>
      <c r="B2052" s="7" t="str">
        <f t="shared" ref="B2052:B2115" si="192">TRIM(C2052)</f>
        <v>B0578920100123T0L</v>
      </c>
      <c r="C2052" s="9" t="s">
        <v>1898</v>
      </c>
      <c r="D2052" s="9" t="s">
        <v>3689</v>
      </c>
      <c r="E2052" s="9" t="s">
        <v>241</v>
      </c>
      <c r="F2052" s="7" t="s">
        <v>141</v>
      </c>
      <c r="G2052" s="46">
        <v>0.14000000000000001</v>
      </c>
      <c r="H2052" s="11">
        <v>4</v>
      </c>
      <c r="I2052" s="11">
        <v>4</v>
      </c>
      <c r="J2052" s="11">
        <f>VLOOKUP(B2052,'[1]Jan''24 (3)'!$G$4:$T$2414,14,0)</f>
        <v>0.56000000000000005</v>
      </c>
      <c r="K2052" s="11">
        <f t="shared" ref="K2052:K2115" si="193">J2052-I2052</f>
        <v>-3.44</v>
      </c>
      <c r="L2052" s="11" t="b">
        <f t="shared" ref="L2052:L2115" si="194">J2052=I2052</f>
        <v>0</v>
      </c>
      <c r="M2052" s="11" t="b">
        <f t="shared" ref="M2052:M2115" si="195">I2052=L2052</f>
        <v>0</v>
      </c>
      <c r="N2052" s="8">
        <v>45317</v>
      </c>
      <c r="O2052" s="8" t="s">
        <v>3877</v>
      </c>
      <c r="P2052" s="7"/>
      <c r="Q2052" s="7" t="b">
        <f t="shared" ref="Q2052:Q2115" si="196">H2052=I2052</f>
        <v>1</v>
      </c>
      <c r="R2052" s="7"/>
      <c r="S2052" s="11">
        <f t="shared" ref="S2052:S2115" si="197">H2052-I2052</f>
        <v>0</v>
      </c>
      <c r="T2052" s="9"/>
    </row>
    <row r="2053" spans="1:20" hidden="1" x14ac:dyDescent="0.25">
      <c r="A2053" s="7">
        <v>2051</v>
      </c>
      <c r="B2053" s="7" t="str">
        <f t="shared" si="192"/>
        <v>B061770210000060L</v>
      </c>
      <c r="C2053" s="9" t="s">
        <v>1899</v>
      </c>
      <c r="D2053" s="9" t="s">
        <v>3690</v>
      </c>
      <c r="E2053" s="9" t="s">
        <v>241</v>
      </c>
      <c r="F2053" s="7" t="s">
        <v>141</v>
      </c>
      <c r="G2053" s="46">
        <v>0.14000000000000001</v>
      </c>
      <c r="H2053" s="11">
        <v>23</v>
      </c>
      <c r="I2053" s="11">
        <v>23</v>
      </c>
      <c r="J2053" s="11">
        <f>VLOOKUP(B2053,'[1]Jan''24 (3)'!$G$4:$T$2414,14,0)</f>
        <v>3.22</v>
      </c>
      <c r="K2053" s="11">
        <f t="shared" si="193"/>
        <v>-19.78</v>
      </c>
      <c r="L2053" s="11" t="b">
        <f t="shared" si="194"/>
        <v>0</v>
      </c>
      <c r="M2053" s="11" t="b">
        <f t="shared" si="195"/>
        <v>0</v>
      </c>
      <c r="N2053" s="8">
        <v>45317</v>
      </c>
      <c r="O2053" s="8" t="s">
        <v>3877</v>
      </c>
      <c r="P2053" s="7"/>
      <c r="Q2053" s="7" t="b">
        <f t="shared" si="196"/>
        <v>1</v>
      </c>
      <c r="R2053" s="7"/>
      <c r="S2053" s="11">
        <f t="shared" si="197"/>
        <v>0</v>
      </c>
      <c r="T2053" s="9"/>
    </row>
    <row r="2054" spans="1:20" hidden="1" x14ac:dyDescent="0.25">
      <c r="A2054" s="7">
        <v>2052</v>
      </c>
      <c r="B2054" s="7" t="str">
        <f t="shared" si="192"/>
        <v>B166740106001070L</v>
      </c>
      <c r="C2054" s="9" t="s">
        <v>1900</v>
      </c>
      <c r="D2054" s="9" t="s">
        <v>3691</v>
      </c>
      <c r="E2054" s="9" t="s">
        <v>241</v>
      </c>
      <c r="F2054" s="7" t="s">
        <v>141</v>
      </c>
      <c r="G2054" s="46">
        <v>0.14000000000000001</v>
      </c>
      <c r="H2054" s="11">
        <v>17</v>
      </c>
      <c r="I2054" s="11">
        <v>17</v>
      </c>
      <c r="J2054" s="11">
        <f>VLOOKUP(B2054,'[1]Jan''24 (3)'!$G$4:$T$2414,14,0)</f>
        <v>2.3800000000000003</v>
      </c>
      <c r="K2054" s="11">
        <f t="shared" si="193"/>
        <v>-14.62</v>
      </c>
      <c r="L2054" s="11" t="b">
        <f t="shared" si="194"/>
        <v>0</v>
      </c>
      <c r="M2054" s="11" t="b">
        <f t="shared" si="195"/>
        <v>0</v>
      </c>
      <c r="N2054" s="8">
        <v>45317</v>
      </c>
      <c r="O2054" s="8" t="s">
        <v>3877</v>
      </c>
      <c r="P2054" s="7"/>
      <c r="Q2054" s="7" t="b">
        <f t="shared" si="196"/>
        <v>1</v>
      </c>
      <c r="R2054" s="7"/>
      <c r="S2054" s="11">
        <f t="shared" si="197"/>
        <v>0</v>
      </c>
      <c r="T2054" s="9"/>
    </row>
    <row r="2055" spans="1:20" hidden="1" x14ac:dyDescent="0.25">
      <c r="A2055" s="7">
        <v>2053</v>
      </c>
      <c r="B2055" s="7" t="str">
        <f t="shared" si="192"/>
        <v>B166740106001670L</v>
      </c>
      <c r="C2055" s="9" t="s">
        <v>1901</v>
      </c>
      <c r="D2055" s="9" t="s">
        <v>3692</v>
      </c>
      <c r="E2055" s="9" t="s">
        <v>241</v>
      </c>
      <c r="F2055" s="7" t="s">
        <v>141</v>
      </c>
      <c r="G2055" s="46">
        <v>0.14000000000000001</v>
      </c>
      <c r="H2055" s="11">
        <v>82</v>
      </c>
      <c r="I2055" s="11">
        <v>82</v>
      </c>
      <c r="J2055" s="11">
        <f>VLOOKUP(B2055,'[1]Jan''24 (3)'!$G$4:$T$2414,14,0)</f>
        <v>11.48</v>
      </c>
      <c r="K2055" s="11">
        <f t="shared" si="193"/>
        <v>-70.52</v>
      </c>
      <c r="L2055" s="11" t="b">
        <f t="shared" si="194"/>
        <v>0</v>
      </c>
      <c r="M2055" s="11" t="b">
        <f t="shared" si="195"/>
        <v>0</v>
      </c>
      <c r="N2055" s="8">
        <v>45317</v>
      </c>
      <c r="O2055" s="8" t="s">
        <v>3877</v>
      </c>
      <c r="P2055" s="7"/>
      <c r="Q2055" s="7" t="b">
        <f t="shared" si="196"/>
        <v>1</v>
      </c>
      <c r="R2055" s="7"/>
      <c r="S2055" s="11">
        <f t="shared" si="197"/>
        <v>0</v>
      </c>
      <c r="T2055" s="9"/>
    </row>
    <row r="2056" spans="1:20" hidden="1" x14ac:dyDescent="0.25">
      <c r="A2056" s="7">
        <v>2054</v>
      </c>
      <c r="B2056" s="7" t="str">
        <f t="shared" si="192"/>
        <v>B166740106002070L</v>
      </c>
      <c r="C2056" s="9" t="s">
        <v>1902</v>
      </c>
      <c r="D2056" s="9" t="s">
        <v>3693</v>
      </c>
      <c r="E2056" s="9" t="s">
        <v>241</v>
      </c>
      <c r="F2056" s="7" t="s">
        <v>141</v>
      </c>
      <c r="G2056" s="46">
        <v>0.14000000000000001</v>
      </c>
      <c r="H2056" s="11">
        <v>159</v>
      </c>
      <c r="I2056" s="11">
        <v>159</v>
      </c>
      <c r="J2056" s="11">
        <f>VLOOKUP(B2056,'[1]Jan''24 (3)'!$G$4:$T$2414,14,0)</f>
        <v>22.26</v>
      </c>
      <c r="K2056" s="11">
        <f t="shared" si="193"/>
        <v>-136.74</v>
      </c>
      <c r="L2056" s="11" t="b">
        <f t="shared" si="194"/>
        <v>0</v>
      </c>
      <c r="M2056" s="11" t="b">
        <f t="shared" si="195"/>
        <v>0</v>
      </c>
      <c r="N2056" s="8">
        <v>45317</v>
      </c>
      <c r="O2056" s="8" t="s">
        <v>3877</v>
      </c>
      <c r="P2056" s="7"/>
      <c r="Q2056" s="7" t="b">
        <f t="shared" si="196"/>
        <v>1</v>
      </c>
      <c r="R2056" s="7"/>
      <c r="S2056" s="11">
        <f t="shared" si="197"/>
        <v>0</v>
      </c>
      <c r="T2056" s="9"/>
    </row>
    <row r="2057" spans="1:20" hidden="1" x14ac:dyDescent="0.25">
      <c r="A2057" s="7">
        <v>2055</v>
      </c>
      <c r="B2057" s="7" t="str">
        <f t="shared" si="192"/>
        <v>17982-0000-000002</v>
      </c>
      <c r="C2057" s="9" t="s">
        <v>1903</v>
      </c>
      <c r="D2057" s="9" t="s">
        <v>3694</v>
      </c>
      <c r="E2057" s="9" t="s">
        <v>241</v>
      </c>
      <c r="F2057" s="7" t="s">
        <v>141</v>
      </c>
      <c r="G2057" s="46">
        <v>0.14000000000000001</v>
      </c>
      <c r="H2057" s="11">
        <v>8</v>
      </c>
      <c r="I2057" s="11">
        <v>8</v>
      </c>
      <c r="J2057" s="11">
        <f>VLOOKUP(B2057,'[1]Jan''24 (3)'!$G$4:$T$2414,14,0)</f>
        <v>1.1200000000000001</v>
      </c>
      <c r="K2057" s="11">
        <f t="shared" si="193"/>
        <v>-6.88</v>
      </c>
      <c r="L2057" s="11" t="b">
        <f t="shared" si="194"/>
        <v>0</v>
      </c>
      <c r="M2057" s="11" t="b">
        <f t="shared" si="195"/>
        <v>0</v>
      </c>
      <c r="N2057" s="8">
        <v>45315</v>
      </c>
      <c r="O2057" s="8" t="s">
        <v>3873</v>
      </c>
      <c r="P2057" s="7"/>
      <c r="Q2057" s="7" t="b">
        <f t="shared" si="196"/>
        <v>1</v>
      </c>
      <c r="R2057" s="7"/>
      <c r="S2057" s="11">
        <f t="shared" si="197"/>
        <v>0</v>
      </c>
      <c r="T2057" s="9"/>
    </row>
    <row r="2058" spans="1:20" hidden="1" x14ac:dyDescent="0.25">
      <c r="A2058" s="7">
        <v>2056</v>
      </c>
      <c r="B2058" s="7" t="str">
        <f t="shared" si="192"/>
        <v>64305-AFA1-9000-CR002/ 64305-AFA1-9000-CR001</v>
      </c>
      <c r="C2058" s="9" t="s">
        <v>1904</v>
      </c>
      <c r="D2058" s="9" t="s">
        <v>3695</v>
      </c>
      <c r="E2058" s="9" t="s">
        <v>241</v>
      </c>
      <c r="F2058" s="7" t="s">
        <v>141</v>
      </c>
      <c r="G2058" s="46">
        <v>10.65</v>
      </c>
      <c r="H2058" s="11">
        <v>1</v>
      </c>
      <c r="I2058" s="11">
        <v>1</v>
      </c>
      <c r="J2058" s="11">
        <f>VLOOKUP(B2058,'[1]Jan''24 (3)'!$G$4:$T$2414,14,0)</f>
        <v>10.65</v>
      </c>
      <c r="K2058" s="11">
        <f t="shared" si="193"/>
        <v>9.65</v>
      </c>
      <c r="L2058" s="11" t="b">
        <f t="shared" si="194"/>
        <v>0</v>
      </c>
      <c r="M2058" s="11" t="b">
        <f t="shared" si="195"/>
        <v>0</v>
      </c>
      <c r="N2058" s="8">
        <v>45317</v>
      </c>
      <c r="O2058" s="8" t="s">
        <v>3873</v>
      </c>
      <c r="P2058" s="7"/>
      <c r="Q2058" s="7" t="b">
        <f t="shared" si="196"/>
        <v>1</v>
      </c>
      <c r="R2058" s="7"/>
      <c r="S2058" s="11">
        <f t="shared" si="197"/>
        <v>0</v>
      </c>
      <c r="T2058" s="9"/>
    </row>
    <row r="2059" spans="1:20" hidden="1" x14ac:dyDescent="0.25">
      <c r="A2059" s="7">
        <v>2057</v>
      </c>
      <c r="B2059" s="7" t="str">
        <f t="shared" si="192"/>
        <v>31280-I0L4-0000</v>
      </c>
      <c r="C2059" s="9" t="s">
        <v>1905</v>
      </c>
      <c r="D2059" s="9" t="s">
        <v>3696</v>
      </c>
      <c r="E2059" s="9" t="s">
        <v>241</v>
      </c>
      <c r="F2059" s="7" t="s">
        <v>141</v>
      </c>
      <c r="G2059" s="46">
        <v>0.14000000000000001</v>
      </c>
      <c r="H2059" s="11">
        <v>3</v>
      </c>
      <c r="I2059" s="11">
        <v>3</v>
      </c>
      <c r="J2059" s="11">
        <f>VLOOKUP(B2059,'[1]Jan''24 (3)'!$G$4:$T$2414,14,0)</f>
        <v>0.42000000000000004</v>
      </c>
      <c r="K2059" s="11">
        <f t="shared" si="193"/>
        <v>-2.58</v>
      </c>
      <c r="L2059" s="11" t="b">
        <f t="shared" si="194"/>
        <v>0</v>
      </c>
      <c r="M2059" s="11" t="b">
        <f t="shared" si="195"/>
        <v>0</v>
      </c>
      <c r="N2059" s="8">
        <v>45317</v>
      </c>
      <c r="O2059" s="8" t="s">
        <v>3873</v>
      </c>
      <c r="P2059" s="7"/>
      <c r="Q2059" s="7" t="b">
        <f t="shared" si="196"/>
        <v>1</v>
      </c>
      <c r="R2059" s="7"/>
      <c r="S2059" s="11">
        <f t="shared" si="197"/>
        <v>0</v>
      </c>
      <c r="T2059" s="9"/>
    </row>
    <row r="2060" spans="1:20" hidden="1" x14ac:dyDescent="0.25">
      <c r="A2060" s="7">
        <v>2058</v>
      </c>
      <c r="B2060" s="7" t="str">
        <f t="shared" si="192"/>
        <v>61165-H0M8-000001</v>
      </c>
      <c r="C2060" s="9" t="s">
        <v>1906</v>
      </c>
      <c r="D2060" s="9" t="s">
        <v>3697</v>
      </c>
      <c r="E2060" s="9" t="s">
        <v>241</v>
      </c>
      <c r="F2060" s="7" t="s">
        <v>141</v>
      </c>
      <c r="G2060" s="46">
        <v>4.6500000000000004</v>
      </c>
      <c r="H2060" s="11">
        <v>3</v>
      </c>
      <c r="I2060" s="11">
        <v>3</v>
      </c>
      <c r="J2060" s="11">
        <f>VLOOKUP(B2060,'[1]Jan''24 (3)'!$G$4:$T$2414,14,0)</f>
        <v>13.950000000000001</v>
      </c>
      <c r="K2060" s="11">
        <f t="shared" si="193"/>
        <v>10.950000000000001</v>
      </c>
      <c r="L2060" s="11" t="b">
        <f t="shared" si="194"/>
        <v>0</v>
      </c>
      <c r="M2060" s="11" t="b">
        <f t="shared" si="195"/>
        <v>0</v>
      </c>
      <c r="N2060" s="8">
        <v>45317</v>
      </c>
      <c r="O2060" s="8" t="s">
        <v>3877</v>
      </c>
      <c r="P2060" s="7"/>
      <c r="Q2060" s="7" t="b">
        <f t="shared" si="196"/>
        <v>1</v>
      </c>
      <c r="R2060" s="7"/>
      <c r="S2060" s="11">
        <f t="shared" si="197"/>
        <v>0</v>
      </c>
      <c r="T2060" s="9"/>
    </row>
    <row r="2061" spans="1:20" hidden="1" x14ac:dyDescent="0.25">
      <c r="A2061" s="7">
        <v>2059</v>
      </c>
      <c r="B2061" s="7" t="str">
        <f t="shared" si="192"/>
        <v>6116D-H327-0000Q</v>
      </c>
      <c r="C2061" s="9" t="s">
        <v>1907</v>
      </c>
      <c r="D2061" s="9" t="s">
        <v>3698</v>
      </c>
      <c r="E2061" s="9" t="s">
        <v>241</v>
      </c>
      <c r="F2061" s="7" t="s">
        <v>141</v>
      </c>
      <c r="G2061" s="46">
        <v>1.04</v>
      </c>
      <c r="H2061" s="11">
        <v>3</v>
      </c>
      <c r="I2061" s="11">
        <f>1+2</f>
        <v>3</v>
      </c>
      <c r="J2061" s="11">
        <f>VLOOKUP(B2061,'[1]Jan''24 (3)'!$G$4:$T$2414,14,0)</f>
        <v>3.12</v>
      </c>
      <c r="K2061" s="11">
        <f t="shared" si="193"/>
        <v>0.12000000000000011</v>
      </c>
      <c r="L2061" s="11" t="b">
        <f t="shared" si="194"/>
        <v>0</v>
      </c>
      <c r="M2061" s="11" t="b">
        <f t="shared" si="195"/>
        <v>0</v>
      </c>
      <c r="N2061" s="8">
        <v>45317</v>
      </c>
      <c r="O2061" s="8" t="s">
        <v>3877</v>
      </c>
      <c r="P2061" s="7"/>
      <c r="Q2061" s="7" t="b">
        <f t="shared" si="196"/>
        <v>1</v>
      </c>
      <c r="R2061" s="7"/>
      <c r="S2061" s="11">
        <f t="shared" si="197"/>
        <v>0</v>
      </c>
      <c r="T2061" s="9"/>
    </row>
    <row r="2062" spans="1:20" hidden="1" x14ac:dyDescent="0.25">
      <c r="A2062" s="7">
        <v>2060</v>
      </c>
      <c r="B2062" s="7" t="str">
        <f t="shared" si="192"/>
        <v>634AO-I1F1-010000</v>
      </c>
      <c r="C2062" s="9" t="s">
        <v>1908</v>
      </c>
      <c r="D2062" s="9" t="s">
        <v>3699</v>
      </c>
      <c r="E2062" s="9" t="s">
        <v>241</v>
      </c>
      <c r="F2062" s="7" t="s">
        <v>141</v>
      </c>
      <c r="G2062" s="46">
        <v>0.14000000000000001</v>
      </c>
      <c r="H2062" s="11">
        <v>4</v>
      </c>
      <c r="I2062" s="11">
        <v>4</v>
      </c>
      <c r="J2062" s="11">
        <f>VLOOKUP(B2062,'[1]Jan''24 (3)'!$G$4:$T$2414,14,0)</f>
        <v>0.56000000000000005</v>
      </c>
      <c r="K2062" s="11">
        <f t="shared" si="193"/>
        <v>-3.44</v>
      </c>
      <c r="L2062" s="11" t="b">
        <f t="shared" si="194"/>
        <v>0</v>
      </c>
      <c r="M2062" s="11" t="b">
        <f t="shared" si="195"/>
        <v>0</v>
      </c>
      <c r="N2062" s="8">
        <v>45315</v>
      </c>
      <c r="O2062" s="8" t="s">
        <v>3873</v>
      </c>
      <c r="P2062" s="7"/>
      <c r="Q2062" s="7" t="b">
        <f t="shared" si="196"/>
        <v>1</v>
      </c>
      <c r="R2062" s="7"/>
      <c r="S2062" s="11">
        <f t="shared" si="197"/>
        <v>0</v>
      </c>
      <c r="T2062" s="9"/>
    </row>
    <row r="2063" spans="1:20" hidden="1" x14ac:dyDescent="0.25">
      <c r="A2063" s="7">
        <v>2061</v>
      </c>
      <c r="B2063" s="7" t="str">
        <f t="shared" si="192"/>
        <v>630GW-I1F1-010000</v>
      </c>
      <c r="C2063" s="9" t="s">
        <v>1909</v>
      </c>
      <c r="D2063" s="9" t="s">
        <v>3700</v>
      </c>
      <c r="E2063" s="9" t="s">
        <v>241</v>
      </c>
      <c r="F2063" s="7" t="s">
        <v>141</v>
      </c>
      <c r="G2063" s="46">
        <v>0.14000000000000001</v>
      </c>
      <c r="H2063" s="11">
        <v>4</v>
      </c>
      <c r="I2063" s="11">
        <v>4</v>
      </c>
      <c r="J2063" s="11">
        <f>VLOOKUP(B2063,'[1]Jan''24 (3)'!$G$4:$T$2414,14,0)</f>
        <v>0.56000000000000005</v>
      </c>
      <c r="K2063" s="11">
        <f t="shared" si="193"/>
        <v>-3.44</v>
      </c>
      <c r="L2063" s="11" t="b">
        <f t="shared" si="194"/>
        <v>0</v>
      </c>
      <c r="M2063" s="11" t="b">
        <f t="shared" si="195"/>
        <v>0</v>
      </c>
      <c r="N2063" s="8">
        <v>45315</v>
      </c>
      <c r="O2063" s="8" t="s">
        <v>3873</v>
      </c>
      <c r="P2063" s="7"/>
      <c r="Q2063" s="7" t="b">
        <f t="shared" si="196"/>
        <v>1</v>
      </c>
      <c r="R2063" s="7"/>
      <c r="S2063" s="11">
        <f t="shared" si="197"/>
        <v>0</v>
      </c>
      <c r="T2063" s="9"/>
    </row>
    <row r="2064" spans="1:20" hidden="1" x14ac:dyDescent="0.25">
      <c r="A2064" s="7">
        <v>2062</v>
      </c>
      <c r="B2064" s="7" t="str">
        <f t="shared" si="192"/>
        <v>63009-I1F1-010000</v>
      </c>
      <c r="C2064" s="9" t="s">
        <v>1910</v>
      </c>
      <c r="D2064" s="9" t="s">
        <v>3701</v>
      </c>
      <c r="E2064" s="9" t="s">
        <v>241</v>
      </c>
      <c r="F2064" s="7" t="s">
        <v>141</v>
      </c>
      <c r="G2064" s="46">
        <v>0.14000000000000001</v>
      </c>
      <c r="H2064" s="11">
        <v>5</v>
      </c>
      <c r="I2064" s="11">
        <v>5</v>
      </c>
      <c r="J2064" s="11">
        <f>VLOOKUP(B2064,'[1]Jan''24 (3)'!$G$4:$T$2414,14,0)</f>
        <v>0.70000000000000007</v>
      </c>
      <c r="K2064" s="11">
        <f t="shared" si="193"/>
        <v>-4.3</v>
      </c>
      <c r="L2064" s="11" t="b">
        <f t="shared" si="194"/>
        <v>0</v>
      </c>
      <c r="M2064" s="11" t="b">
        <f t="shared" si="195"/>
        <v>0</v>
      </c>
      <c r="N2064" s="8">
        <v>45317</v>
      </c>
      <c r="O2064" s="8" t="s">
        <v>3877</v>
      </c>
      <c r="P2064" s="7"/>
      <c r="Q2064" s="7" t="b">
        <f t="shared" si="196"/>
        <v>1</v>
      </c>
      <c r="R2064" s="7"/>
      <c r="S2064" s="11">
        <f t="shared" si="197"/>
        <v>0</v>
      </c>
      <c r="T2064" s="9"/>
    </row>
    <row r="2065" spans="1:20" hidden="1" x14ac:dyDescent="0.25">
      <c r="A2065" s="7">
        <v>2063</v>
      </c>
      <c r="B2065" s="7" t="str">
        <f t="shared" si="192"/>
        <v>613140050ZGT00000Q</v>
      </c>
      <c r="C2065" s="9" t="s">
        <v>1911</v>
      </c>
      <c r="D2065" s="9" t="s">
        <v>3702</v>
      </c>
      <c r="E2065" s="9" t="s">
        <v>241</v>
      </c>
      <c r="F2065" s="7" t="s">
        <v>141</v>
      </c>
      <c r="G2065" s="46">
        <v>0.14000000000000001</v>
      </c>
      <c r="H2065" s="11">
        <v>23</v>
      </c>
      <c r="I2065" s="11">
        <v>23</v>
      </c>
      <c r="J2065" s="11">
        <f>VLOOKUP(B2065,'[1]Jan''24 (3)'!$G$4:$T$2414,14,0)</f>
        <v>3.22</v>
      </c>
      <c r="K2065" s="11">
        <f t="shared" si="193"/>
        <v>-19.78</v>
      </c>
      <c r="L2065" s="11" t="b">
        <f t="shared" si="194"/>
        <v>0</v>
      </c>
      <c r="M2065" s="11" t="b">
        <f t="shared" si="195"/>
        <v>0</v>
      </c>
      <c r="N2065" s="8">
        <v>45317</v>
      </c>
      <c r="O2065" s="8" t="s">
        <v>3877</v>
      </c>
      <c r="P2065" s="7"/>
      <c r="Q2065" s="7" t="b">
        <f t="shared" si="196"/>
        <v>1</v>
      </c>
      <c r="R2065" s="7"/>
      <c r="S2065" s="11">
        <f t="shared" si="197"/>
        <v>0</v>
      </c>
      <c r="T2065" s="9"/>
    </row>
    <row r="2066" spans="1:20" hidden="1" x14ac:dyDescent="0.25">
      <c r="A2066" s="7">
        <v>2064</v>
      </c>
      <c r="B2066" s="7" t="str">
        <f t="shared" si="192"/>
        <v>621430710ZGR00000Q</v>
      </c>
      <c r="C2066" s="9" t="s">
        <v>1912</v>
      </c>
      <c r="D2066" s="9" t="s">
        <v>3703</v>
      </c>
      <c r="E2066" s="9" t="s">
        <v>241</v>
      </c>
      <c r="F2066" s="7" t="s">
        <v>141</v>
      </c>
      <c r="G2066" s="46">
        <v>0.14000000000000001</v>
      </c>
      <c r="H2066" s="11">
        <v>12</v>
      </c>
      <c r="I2066" s="11">
        <v>12</v>
      </c>
      <c r="J2066" s="11">
        <f>VLOOKUP(B2066,'[1]Jan''24 (3)'!$G$4:$T$2414,14,0)</f>
        <v>1.6800000000000002</v>
      </c>
      <c r="K2066" s="11">
        <f t="shared" si="193"/>
        <v>-10.32</v>
      </c>
      <c r="L2066" s="11" t="b">
        <f t="shared" si="194"/>
        <v>0</v>
      </c>
      <c r="M2066" s="11" t="b">
        <f t="shared" si="195"/>
        <v>0</v>
      </c>
      <c r="N2066" s="8">
        <v>45315</v>
      </c>
      <c r="O2066" s="8" t="s">
        <v>3873</v>
      </c>
      <c r="P2066" s="7"/>
      <c r="Q2066" s="7" t="b">
        <f t="shared" si="196"/>
        <v>1</v>
      </c>
      <c r="R2066" s="7"/>
      <c r="S2066" s="11">
        <f t="shared" si="197"/>
        <v>0</v>
      </c>
      <c r="T2066" s="9"/>
    </row>
    <row r="2067" spans="1:20" hidden="1" x14ac:dyDescent="0.25">
      <c r="A2067" s="7">
        <v>2065</v>
      </c>
      <c r="B2067" s="7" t="str">
        <f t="shared" si="192"/>
        <v>63248-H0D3-00001</v>
      </c>
      <c r="C2067" s="9" t="s">
        <v>1913</v>
      </c>
      <c r="D2067" s="9" t="s">
        <v>3627</v>
      </c>
      <c r="E2067" s="9" t="s">
        <v>241</v>
      </c>
      <c r="F2067" s="55" t="s">
        <v>242</v>
      </c>
      <c r="G2067" s="46">
        <v>0.14000000000000001</v>
      </c>
      <c r="H2067" s="11">
        <v>17</v>
      </c>
      <c r="I2067" s="11">
        <v>17</v>
      </c>
      <c r="J2067" s="11">
        <f>VLOOKUP(B2067,'[1]Jan''24 (3)'!$G$4:$T$2414,14,0)</f>
        <v>2.3800000000000003</v>
      </c>
      <c r="K2067" s="11">
        <f t="shared" si="193"/>
        <v>-14.62</v>
      </c>
      <c r="L2067" s="11" t="b">
        <f t="shared" si="194"/>
        <v>0</v>
      </c>
      <c r="M2067" s="11" t="b">
        <f t="shared" si="195"/>
        <v>0</v>
      </c>
      <c r="N2067" s="8">
        <v>45317</v>
      </c>
      <c r="O2067" s="8" t="s">
        <v>3873</v>
      </c>
      <c r="P2067" s="7"/>
      <c r="Q2067" s="7" t="b">
        <f t="shared" si="196"/>
        <v>1</v>
      </c>
      <c r="R2067" s="7"/>
      <c r="S2067" s="11">
        <f t="shared" si="197"/>
        <v>0</v>
      </c>
      <c r="T2067" s="9"/>
    </row>
    <row r="2068" spans="1:20" hidden="1" x14ac:dyDescent="0.25">
      <c r="A2068" s="7">
        <v>2066</v>
      </c>
      <c r="B2068" s="7" t="str">
        <f t="shared" si="192"/>
        <v>92001-I1F1-000001</v>
      </c>
      <c r="C2068" s="9" t="s">
        <v>1914</v>
      </c>
      <c r="D2068" s="9" t="s">
        <v>3704</v>
      </c>
      <c r="E2068" s="9" t="s">
        <v>241</v>
      </c>
      <c r="F2068" s="55" t="s">
        <v>242</v>
      </c>
      <c r="G2068" s="46">
        <v>0.14000000000000001</v>
      </c>
      <c r="H2068" s="11">
        <v>10</v>
      </c>
      <c r="I2068" s="11">
        <v>10</v>
      </c>
      <c r="J2068" s="11">
        <f>VLOOKUP(B2068,'[1]Jan''24 (3)'!$G$4:$T$2414,14,0)</f>
        <v>1.4000000000000001</v>
      </c>
      <c r="K2068" s="11">
        <f t="shared" si="193"/>
        <v>-8.6</v>
      </c>
      <c r="L2068" s="11" t="b">
        <f t="shared" si="194"/>
        <v>0</v>
      </c>
      <c r="M2068" s="11" t="b">
        <f t="shared" si="195"/>
        <v>0</v>
      </c>
      <c r="N2068" s="8">
        <v>45317</v>
      </c>
      <c r="O2068" s="8" t="s">
        <v>3873</v>
      </c>
      <c r="P2068" s="7"/>
      <c r="Q2068" s="7" t="b">
        <f t="shared" si="196"/>
        <v>1</v>
      </c>
      <c r="R2068" s="7"/>
      <c r="S2068" s="11">
        <f t="shared" si="197"/>
        <v>0</v>
      </c>
      <c r="T2068" s="9"/>
    </row>
    <row r="2069" spans="1:20" hidden="1" x14ac:dyDescent="0.25">
      <c r="A2069" s="7">
        <v>2067</v>
      </c>
      <c r="B2069" s="7" t="str">
        <f t="shared" si="192"/>
        <v>18000-I1F1-020001</v>
      </c>
      <c r="C2069" s="9" t="s">
        <v>1915</v>
      </c>
      <c r="D2069" s="9" t="s">
        <v>3705</v>
      </c>
      <c r="E2069" s="9" t="s">
        <v>241</v>
      </c>
      <c r="F2069" s="7" t="s">
        <v>141</v>
      </c>
      <c r="G2069" s="46">
        <v>60.53</v>
      </c>
      <c r="H2069" s="11">
        <v>1</v>
      </c>
      <c r="I2069" s="53">
        <f>1+1</f>
        <v>2</v>
      </c>
      <c r="J2069" s="11">
        <f>VLOOKUP(B2069,'[1]Jan''24 (3)'!$G$4:$T$2414,14,0)</f>
        <v>121.06</v>
      </c>
      <c r="K2069" s="11">
        <f t="shared" si="193"/>
        <v>119.06</v>
      </c>
      <c r="L2069" s="11" t="b">
        <f t="shared" si="194"/>
        <v>0</v>
      </c>
      <c r="M2069" s="11" t="b">
        <f t="shared" si="195"/>
        <v>0</v>
      </c>
      <c r="N2069" s="8">
        <v>45316</v>
      </c>
      <c r="O2069" s="8" t="s">
        <v>3873</v>
      </c>
      <c r="P2069" s="7"/>
      <c r="Q2069" s="7" t="b">
        <f t="shared" si="196"/>
        <v>0</v>
      </c>
      <c r="R2069" s="7"/>
      <c r="S2069" s="11">
        <f t="shared" si="197"/>
        <v>-1</v>
      </c>
      <c r="T2069" s="9"/>
    </row>
    <row r="2070" spans="1:20" hidden="1" x14ac:dyDescent="0.25">
      <c r="A2070" s="7">
        <v>2068</v>
      </c>
      <c r="B2070" s="7" t="str">
        <f t="shared" si="192"/>
        <v>B166740106002570L</v>
      </c>
      <c r="C2070" s="9" t="s">
        <v>1916</v>
      </c>
      <c r="D2070" s="9" t="s">
        <v>3706</v>
      </c>
      <c r="E2070" s="9" t="s">
        <v>241</v>
      </c>
      <c r="F2070" s="7" t="s">
        <v>141</v>
      </c>
      <c r="G2070" s="46">
        <v>0.14000000000000001</v>
      </c>
      <c r="H2070" s="11">
        <f>128-1</f>
        <v>127</v>
      </c>
      <c r="I2070" s="11">
        <f>125+2</f>
        <v>127</v>
      </c>
      <c r="J2070" s="11">
        <f>VLOOKUP(B2070,'[1]Jan''24 (3)'!$G$4:$T$2414,14,0)</f>
        <v>17.78</v>
      </c>
      <c r="K2070" s="11">
        <f t="shared" si="193"/>
        <v>-109.22</v>
      </c>
      <c r="L2070" s="11" t="b">
        <f t="shared" si="194"/>
        <v>0</v>
      </c>
      <c r="M2070" s="11" t="b">
        <f t="shared" si="195"/>
        <v>0</v>
      </c>
      <c r="N2070" s="8">
        <v>45320</v>
      </c>
      <c r="O2070" s="8" t="s">
        <v>3873</v>
      </c>
      <c r="P2070" s="7"/>
      <c r="Q2070" s="7" t="b">
        <f t="shared" si="196"/>
        <v>1</v>
      </c>
      <c r="R2070" s="7"/>
      <c r="S2070" s="11">
        <f t="shared" si="197"/>
        <v>0</v>
      </c>
      <c r="T2070" s="9" t="s">
        <v>3992</v>
      </c>
    </row>
    <row r="2071" spans="1:20" hidden="1" x14ac:dyDescent="0.25">
      <c r="A2071" s="7">
        <v>2069</v>
      </c>
      <c r="B2071" s="7" t="str">
        <f t="shared" si="192"/>
        <v>17920-k241-000001</v>
      </c>
      <c r="C2071" s="9" t="s">
        <v>1917</v>
      </c>
      <c r="D2071" s="9" t="s">
        <v>3707</v>
      </c>
      <c r="E2071" s="9" t="s">
        <v>241</v>
      </c>
      <c r="F2071" s="7" t="s">
        <v>141</v>
      </c>
      <c r="G2071" s="46">
        <v>2.41</v>
      </c>
      <c r="H2071" s="11">
        <v>4</v>
      </c>
      <c r="I2071" s="11">
        <f>2+2</f>
        <v>4</v>
      </c>
      <c r="J2071" s="11">
        <f>VLOOKUP(B2071,'[1]Jan''24 (3)'!$G$4:$T$2414,14,0)</f>
        <v>9.64</v>
      </c>
      <c r="K2071" s="11">
        <f t="shared" si="193"/>
        <v>5.6400000000000006</v>
      </c>
      <c r="L2071" s="11" t="b">
        <f t="shared" si="194"/>
        <v>0</v>
      </c>
      <c r="M2071" s="11" t="b">
        <f t="shared" si="195"/>
        <v>0</v>
      </c>
      <c r="N2071" s="8">
        <v>45317</v>
      </c>
      <c r="O2071" s="8" t="s">
        <v>3877</v>
      </c>
      <c r="P2071" s="7"/>
      <c r="Q2071" s="7" t="b">
        <f t="shared" si="196"/>
        <v>1</v>
      </c>
      <c r="R2071" s="7"/>
      <c r="S2071" s="11">
        <f t="shared" si="197"/>
        <v>0</v>
      </c>
      <c r="T2071" s="9"/>
    </row>
    <row r="2072" spans="1:20" hidden="1" x14ac:dyDescent="0.25">
      <c r="A2072" s="7">
        <v>2070</v>
      </c>
      <c r="B2072" s="7" t="str">
        <f t="shared" si="192"/>
        <v>81215-I0L4-000001</v>
      </c>
      <c r="C2072" s="9" t="s">
        <v>1918</v>
      </c>
      <c r="D2072" s="9" t="s">
        <v>3708</v>
      </c>
      <c r="E2072" s="9" t="s">
        <v>241</v>
      </c>
      <c r="F2072" s="7" t="s">
        <v>141</v>
      </c>
      <c r="G2072" s="46">
        <v>6.8</v>
      </c>
      <c r="H2072" s="11">
        <v>3</v>
      </c>
      <c r="I2072" s="11">
        <v>3</v>
      </c>
      <c r="J2072" s="11">
        <f>VLOOKUP(B2072,'[1]Jan''24 (3)'!$G$4:$T$2414,14,0)</f>
        <v>20.399999999999999</v>
      </c>
      <c r="K2072" s="11">
        <f t="shared" si="193"/>
        <v>17.399999999999999</v>
      </c>
      <c r="L2072" s="11" t="b">
        <f t="shared" si="194"/>
        <v>0</v>
      </c>
      <c r="M2072" s="11" t="b">
        <f t="shared" si="195"/>
        <v>0</v>
      </c>
      <c r="N2072" s="8">
        <v>45317</v>
      </c>
      <c r="O2072" s="8" t="s">
        <v>3877</v>
      </c>
      <c r="P2072" s="7"/>
      <c r="Q2072" s="7" t="b">
        <f t="shared" si="196"/>
        <v>1</v>
      </c>
      <c r="R2072" s="7"/>
      <c r="S2072" s="11">
        <f t="shared" si="197"/>
        <v>0</v>
      </c>
      <c r="T2072" s="9"/>
    </row>
    <row r="2073" spans="1:20" hidden="1" x14ac:dyDescent="0.25">
      <c r="A2073" s="7">
        <v>2071</v>
      </c>
      <c r="B2073" s="7" t="str">
        <f t="shared" si="192"/>
        <v>62026-I1F1-000001</v>
      </c>
      <c r="C2073" s="9" t="s">
        <v>1919</v>
      </c>
      <c r="D2073" s="9" t="s">
        <v>3709</v>
      </c>
      <c r="E2073" s="9" t="s">
        <v>241</v>
      </c>
      <c r="F2073" s="7" t="s">
        <v>141</v>
      </c>
      <c r="G2073" s="46">
        <v>3.05</v>
      </c>
      <c r="H2073" s="11">
        <v>2</v>
      </c>
      <c r="I2073" s="11">
        <v>2</v>
      </c>
      <c r="J2073" s="11">
        <f>VLOOKUP(B2073,'[1]Jan''24 (3)'!$G$4:$T$2414,14,0)</f>
        <v>6.1</v>
      </c>
      <c r="K2073" s="11">
        <f t="shared" si="193"/>
        <v>4.0999999999999996</v>
      </c>
      <c r="L2073" s="11" t="b">
        <f t="shared" si="194"/>
        <v>0</v>
      </c>
      <c r="M2073" s="11" t="b">
        <f t="shared" si="195"/>
        <v>0</v>
      </c>
      <c r="N2073" s="8">
        <v>45317</v>
      </c>
      <c r="O2073" s="8" t="s">
        <v>3873</v>
      </c>
      <c r="P2073" s="7"/>
      <c r="Q2073" s="7" t="b">
        <f t="shared" si="196"/>
        <v>1</v>
      </c>
      <c r="R2073" s="7"/>
      <c r="S2073" s="11">
        <f t="shared" si="197"/>
        <v>0</v>
      </c>
      <c r="T2073" s="9"/>
    </row>
    <row r="2074" spans="1:20" hidden="1" x14ac:dyDescent="0.25">
      <c r="A2074" s="7">
        <v>2072</v>
      </c>
      <c r="B2074" s="7" t="str">
        <f t="shared" si="192"/>
        <v>62021-I1F1-000002</v>
      </c>
      <c r="C2074" s="9" t="s">
        <v>1920</v>
      </c>
      <c r="D2074" s="9" t="s">
        <v>3710</v>
      </c>
      <c r="E2074" s="9" t="s">
        <v>241</v>
      </c>
      <c r="F2074" s="7" t="s">
        <v>141</v>
      </c>
      <c r="G2074" s="46">
        <v>1.91</v>
      </c>
      <c r="H2074" s="11">
        <v>4</v>
      </c>
      <c r="I2074" s="11">
        <f>1+3</f>
        <v>4</v>
      </c>
      <c r="J2074" s="11">
        <f>VLOOKUP(B2074,'[1]Jan''24 (3)'!$G$4:$T$2414,14,0)</f>
        <v>7.64</v>
      </c>
      <c r="K2074" s="11">
        <f t="shared" si="193"/>
        <v>3.6399999999999997</v>
      </c>
      <c r="L2074" s="11" t="b">
        <f t="shared" si="194"/>
        <v>0</v>
      </c>
      <c r="M2074" s="11" t="b">
        <f t="shared" si="195"/>
        <v>0</v>
      </c>
      <c r="N2074" s="8">
        <v>45317</v>
      </c>
      <c r="O2074" s="8" t="s">
        <v>3877</v>
      </c>
      <c r="P2074" s="7"/>
      <c r="Q2074" s="7" t="b">
        <f t="shared" si="196"/>
        <v>1</v>
      </c>
      <c r="R2074" s="7"/>
      <c r="S2074" s="11">
        <f t="shared" si="197"/>
        <v>0</v>
      </c>
      <c r="T2074" s="9"/>
    </row>
    <row r="2075" spans="1:20" hidden="1" x14ac:dyDescent="0.25">
      <c r="A2075" s="7">
        <v>2073</v>
      </c>
      <c r="B2075" s="7" t="str">
        <f t="shared" si="192"/>
        <v>62020-I1F1-000042</v>
      </c>
      <c r="C2075" s="9" t="s">
        <v>1921</v>
      </c>
      <c r="D2075" s="9" t="s">
        <v>3711</v>
      </c>
      <c r="E2075" s="9" t="s">
        <v>241</v>
      </c>
      <c r="F2075" s="7" t="s">
        <v>141</v>
      </c>
      <c r="G2075" s="46">
        <v>10.48</v>
      </c>
      <c r="H2075" s="11">
        <v>1</v>
      </c>
      <c r="I2075" s="11">
        <v>1</v>
      </c>
      <c r="J2075" s="11">
        <f>VLOOKUP(B2075,'[1]Jan''24 (3)'!$G$4:$T$2414,14,0)</f>
        <v>10.48</v>
      </c>
      <c r="K2075" s="11">
        <f t="shared" si="193"/>
        <v>9.48</v>
      </c>
      <c r="L2075" s="11" t="b">
        <f t="shared" si="194"/>
        <v>0</v>
      </c>
      <c r="M2075" s="11" t="b">
        <f t="shared" si="195"/>
        <v>0</v>
      </c>
      <c r="N2075" s="8">
        <v>45315</v>
      </c>
      <c r="O2075" s="8" t="s">
        <v>3873</v>
      </c>
      <c r="P2075" s="7"/>
      <c r="Q2075" s="7" t="b">
        <f t="shared" si="196"/>
        <v>1</v>
      </c>
      <c r="R2075" s="7"/>
      <c r="S2075" s="11">
        <f t="shared" si="197"/>
        <v>0</v>
      </c>
      <c r="T2075" s="9"/>
    </row>
    <row r="2076" spans="1:20" hidden="1" x14ac:dyDescent="0.25">
      <c r="A2076" s="7">
        <v>2074</v>
      </c>
      <c r="B2076" s="7" t="str">
        <f t="shared" si="192"/>
        <v>62010-I1F1-000017</v>
      </c>
      <c r="C2076" s="9" t="s">
        <v>1922</v>
      </c>
      <c r="D2076" s="9" t="s">
        <v>3712</v>
      </c>
      <c r="E2076" s="9" t="s">
        <v>241</v>
      </c>
      <c r="F2076" s="7" t="s">
        <v>141</v>
      </c>
      <c r="G2076" s="46">
        <v>8.695652173913043</v>
      </c>
      <c r="H2076" s="11">
        <v>3</v>
      </c>
      <c r="I2076" s="11">
        <v>3</v>
      </c>
      <c r="J2076" s="11">
        <f>VLOOKUP(B2076,'[1]Jan''24 (3)'!$G$4:$T$2414,14,0)</f>
        <v>26.086956521739129</v>
      </c>
      <c r="K2076" s="11">
        <f t="shared" si="193"/>
        <v>23.086956521739129</v>
      </c>
      <c r="L2076" s="11" t="b">
        <f t="shared" si="194"/>
        <v>0</v>
      </c>
      <c r="M2076" s="11" t="b">
        <f t="shared" si="195"/>
        <v>0</v>
      </c>
      <c r="N2076" s="8">
        <v>45315</v>
      </c>
      <c r="O2076" s="8" t="s">
        <v>3873</v>
      </c>
      <c r="P2076" s="7"/>
      <c r="Q2076" s="7" t="b">
        <f t="shared" si="196"/>
        <v>1</v>
      </c>
      <c r="R2076" s="7"/>
      <c r="S2076" s="11">
        <f t="shared" si="197"/>
        <v>0</v>
      </c>
      <c r="T2076" s="9"/>
    </row>
    <row r="2077" spans="1:20" hidden="1" x14ac:dyDescent="0.25">
      <c r="A2077" s="7">
        <v>2075</v>
      </c>
      <c r="B2077" s="7" t="str">
        <f t="shared" si="192"/>
        <v>62023-I1F1-000038</v>
      </c>
      <c r="C2077" s="9" t="s">
        <v>1923</v>
      </c>
      <c r="D2077" s="9" t="s">
        <v>3713</v>
      </c>
      <c r="E2077" s="9" t="s">
        <v>241</v>
      </c>
      <c r="F2077" s="7" t="s">
        <v>141</v>
      </c>
      <c r="G2077" s="46">
        <v>24.14</v>
      </c>
      <c r="H2077" s="11">
        <f>2-1</f>
        <v>1</v>
      </c>
      <c r="I2077" s="11">
        <f>2-1</f>
        <v>1</v>
      </c>
      <c r="J2077" s="11">
        <f>VLOOKUP(B2077,'[1]Jan''24 (3)'!$G$4:$T$2414,14,0)</f>
        <v>24.14</v>
      </c>
      <c r="K2077" s="11">
        <f t="shared" si="193"/>
        <v>23.14</v>
      </c>
      <c r="L2077" s="11" t="b">
        <f t="shared" si="194"/>
        <v>0</v>
      </c>
      <c r="M2077" s="11" t="b">
        <f t="shared" si="195"/>
        <v>0</v>
      </c>
      <c r="N2077" s="8">
        <v>45317</v>
      </c>
      <c r="O2077" s="8" t="s">
        <v>3877</v>
      </c>
      <c r="P2077" s="7"/>
      <c r="Q2077" s="7" t="b">
        <f t="shared" si="196"/>
        <v>1</v>
      </c>
      <c r="R2077" s="7"/>
      <c r="S2077" s="11">
        <f t="shared" si="197"/>
        <v>0</v>
      </c>
      <c r="T2077" s="65" t="s">
        <v>4031</v>
      </c>
    </row>
    <row r="2078" spans="1:20" hidden="1" x14ac:dyDescent="0.25">
      <c r="A2078" s="7">
        <v>2076</v>
      </c>
      <c r="B2078" s="7" t="str">
        <f t="shared" si="192"/>
        <v>62024-I1F1-000003</v>
      </c>
      <c r="C2078" s="9" t="s">
        <v>1924</v>
      </c>
      <c r="D2078" s="9" t="s">
        <v>3714</v>
      </c>
      <c r="E2078" s="9" t="s">
        <v>241</v>
      </c>
      <c r="F2078" s="7" t="s">
        <v>141</v>
      </c>
      <c r="G2078" s="46">
        <v>14.3</v>
      </c>
      <c r="H2078" s="11">
        <v>3</v>
      </c>
      <c r="I2078" s="11">
        <f>2+1</f>
        <v>3</v>
      </c>
      <c r="J2078" s="11">
        <f>VLOOKUP(B2078,'[1]Jan''24 (3)'!$G$4:$T$2414,14,0)</f>
        <v>42.900000000000006</v>
      </c>
      <c r="K2078" s="11">
        <f t="shared" si="193"/>
        <v>39.900000000000006</v>
      </c>
      <c r="L2078" s="11" t="b">
        <f t="shared" si="194"/>
        <v>0</v>
      </c>
      <c r="M2078" s="11" t="b">
        <f t="shared" si="195"/>
        <v>0</v>
      </c>
      <c r="N2078" s="8">
        <v>45323</v>
      </c>
      <c r="O2078" s="8" t="s">
        <v>3877</v>
      </c>
      <c r="P2078" s="7"/>
      <c r="Q2078" s="7" t="b">
        <f t="shared" si="196"/>
        <v>1</v>
      </c>
      <c r="R2078" s="7"/>
      <c r="S2078" s="11">
        <f t="shared" si="197"/>
        <v>0</v>
      </c>
      <c r="T2078" s="9"/>
    </row>
    <row r="2079" spans="1:20" hidden="1" x14ac:dyDescent="0.25">
      <c r="A2079" s="7">
        <v>2077</v>
      </c>
      <c r="B2079" s="7" t="str">
        <f t="shared" si="192"/>
        <v>86100-I1F1-000002</v>
      </c>
      <c r="C2079" s="9" t="s">
        <v>1925</v>
      </c>
      <c r="D2079" s="9" t="s">
        <v>3715</v>
      </c>
      <c r="E2079" s="9" t="s">
        <v>241</v>
      </c>
      <c r="F2079" s="7" t="s">
        <v>141</v>
      </c>
      <c r="G2079" s="46">
        <v>79.510000000000005</v>
      </c>
      <c r="H2079" s="11">
        <v>1</v>
      </c>
      <c r="I2079" s="11">
        <v>1</v>
      </c>
      <c r="J2079" s="11">
        <f>VLOOKUP(B2079,'[1]Jan''24 (3)'!$G$4:$T$2414,14,0)</f>
        <v>79.510000000000005</v>
      </c>
      <c r="K2079" s="11">
        <f t="shared" si="193"/>
        <v>78.510000000000005</v>
      </c>
      <c r="L2079" s="11" t="b">
        <f t="shared" si="194"/>
        <v>0</v>
      </c>
      <c r="M2079" s="11" t="b">
        <f t="shared" si="195"/>
        <v>0</v>
      </c>
      <c r="N2079" s="8">
        <v>45314</v>
      </c>
      <c r="O2079" s="8" t="s">
        <v>3877</v>
      </c>
      <c r="P2079" s="7"/>
      <c r="Q2079" s="7" t="b">
        <f t="shared" si="196"/>
        <v>1</v>
      </c>
      <c r="R2079" s="7"/>
      <c r="S2079" s="11">
        <f t="shared" si="197"/>
        <v>0</v>
      </c>
      <c r="T2079" s="9"/>
    </row>
    <row r="2080" spans="1:20" hidden="1" x14ac:dyDescent="0.25">
      <c r="A2080" s="7">
        <v>2078</v>
      </c>
      <c r="B2080" s="7" t="str">
        <f t="shared" si="192"/>
        <v>86406-I1F1-000001</v>
      </c>
      <c r="C2080" s="9" t="s">
        <v>1926</v>
      </c>
      <c r="D2080" s="9" t="s">
        <v>3716</v>
      </c>
      <c r="E2080" s="9" t="s">
        <v>241</v>
      </c>
      <c r="F2080" s="7" t="s">
        <v>141</v>
      </c>
      <c r="G2080" s="46">
        <v>1</v>
      </c>
      <c r="H2080" s="11">
        <v>128</v>
      </c>
      <c r="I2080" s="11">
        <v>128</v>
      </c>
      <c r="J2080" s="11">
        <f>VLOOKUP(B2080,'[1]Jan''24 (3)'!$G$4:$T$2414,14,0)</f>
        <v>128</v>
      </c>
      <c r="K2080" s="11">
        <f t="shared" si="193"/>
        <v>0</v>
      </c>
      <c r="L2080" s="11" t="b">
        <f t="shared" si="194"/>
        <v>1</v>
      </c>
      <c r="M2080" s="11" t="b">
        <f t="shared" si="195"/>
        <v>0</v>
      </c>
      <c r="N2080" s="8">
        <v>45316</v>
      </c>
      <c r="O2080" s="8" t="s">
        <v>3877</v>
      </c>
      <c r="P2080" s="7"/>
      <c r="Q2080" s="7" t="b">
        <f t="shared" si="196"/>
        <v>1</v>
      </c>
      <c r="R2080" s="7"/>
      <c r="S2080" s="11">
        <f t="shared" si="197"/>
        <v>0</v>
      </c>
      <c r="T2080" s="9"/>
    </row>
    <row r="2081" spans="1:20" hidden="1" x14ac:dyDescent="0.25">
      <c r="A2081" s="7">
        <v>2079</v>
      </c>
      <c r="B2081" s="7" t="str">
        <f t="shared" si="192"/>
        <v>86406-I1F1-000002</v>
      </c>
      <c r="C2081" s="9" t="s">
        <v>1927</v>
      </c>
      <c r="D2081" s="9" t="s">
        <v>3717</v>
      </c>
      <c r="E2081" s="9" t="s">
        <v>241</v>
      </c>
      <c r="F2081" s="7" t="s">
        <v>141</v>
      </c>
      <c r="G2081" s="46">
        <v>1</v>
      </c>
      <c r="H2081" s="11">
        <v>118</v>
      </c>
      <c r="I2081" s="11">
        <v>118</v>
      </c>
      <c r="J2081" s="11">
        <f>VLOOKUP(B2081,'[1]Jan''24 (3)'!$G$4:$T$2414,14,0)</f>
        <v>118</v>
      </c>
      <c r="K2081" s="11">
        <f t="shared" si="193"/>
        <v>0</v>
      </c>
      <c r="L2081" s="11" t="b">
        <f t="shared" si="194"/>
        <v>1</v>
      </c>
      <c r="M2081" s="11" t="b">
        <f t="shared" si="195"/>
        <v>0</v>
      </c>
      <c r="N2081" s="8">
        <v>45316</v>
      </c>
      <c r="O2081" s="8" t="s">
        <v>3877</v>
      </c>
      <c r="P2081" s="7"/>
      <c r="Q2081" s="7" t="b">
        <f t="shared" si="196"/>
        <v>1</v>
      </c>
      <c r="R2081" s="7"/>
      <c r="S2081" s="11">
        <f t="shared" si="197"/>
        <v>0</v>
      </c>
      <c r="T2081" s="9"/>
    </row>
    <row r="2082" spans="1:20" hidden="1" x14ac:dyDescent="0.25">
      <c r="A2082" s="7">
        <v>2080</v>
      </c>
      <c r="B2082" s="7" t="str">
        <f t="shared" si="192"/>
        <v>62005-I1F1-000039</v>
      </c>
      <c r="C2082" s="9" t="s">
        <v>1928</v>
      </c>
      <c r="D2082" s="9" t="s">
        <v>3718</v>
      </c>
      <c r="E2082" s="9" t="s">
        <v>241</v>
      </c>
      <c r="F2082" s="7" t="s">
        <v>141</v>
      </c>
      <c r="G2082" s="46">
        <v>16.77</v>
      </c>
      <c r="H2082" s="11">
        <v>15</v>
      </c>
      <c r="I2082" s="11">
        <v>15</v>
      </c>
      <c r="J2082" s="11">
        <f>VLOOKUP(B2082,'[1]Jan''24 (3)'!$G$4:$T$2414,14,0)</f>
        <v>251.54999999999998</v>
      </c>
      <c r="K2082" s="11">
        <f t="shared" si="193"/>
        <v>236.54999999999998</v>
      </c>
      <c r="L2082" s="11" t="b">
        <f t="shared" si="194"/>
        <v>0</v>
      </c>
      <c r="M2082" s="11" t="b">
        <f t="shared" si="195"/>
        <v>0</v>
      </c>
      <c r="N2082" s="8">
        <v>45314</v>
      </c>
      <c r="O2082" s="8" t="s">
        <v>3877</v>
      </c>
      <c r="P2082" s="7"/>
      <c r="Q2082" s="7" t="b">
        <f t="shared" si="196"/>
        <v>1</v>
      </c>
      <c r="R2082" s="7"/>
      <c r="S2082" s="11">
        <f t="shared" si="197"/>
        <v>0</v>
      </c>
      <c r="T2082" s="9"/>
    </row>
    <row r="2083" spans="1:20" hidden="1" x14ac:dyDescent="0.25">
      <c r="A2083" s="7">
        <v>2081</v>
      </c>
      <c r="B2083" s="7" t="str">
        <f t="shared" si="192"/>
        <v>B000930008000000L</v>
      </c>
      <c r="C2083" s="9" t="s">
        <v>1929</v>
      </c>
      <c r="D2083" s="54" t="s">
        <v>3895</v>
      </c>
      <c r="E2083" s="9" t="s">
        <v>241</v>
      </c>
      <c r="F2083" s="7" t="s">
        <v>141</v>
      </c>
      <c r="G2083" s="46">
        <v>0.14000000000000001</v>
      </c>
      <c r="H2083" s="11">
        <v>9</v>
      </c>
      <c r="I2083" s="11">
        <v>9</v>
      </c>
      <c r="J2083" s="11">
        <f>VLOOKUP(B2083,'[1]Jan''24 (3)'!$G$4:$T$2414,14,0)</f>
        <v>1.2600000000000002</v>
      </c>
      <c r="K2083" s="11">
        <f t="shared" si="193"/>
        <v>-7.74</v>
      </c>
      <c r="L2083" s="11" t="b">
        <f t="shared" si="194"/>
        <v>0</v>
      </c>
      <c r="M2083" s="11" t="b">
        <f t="shared" si="195"/>
        <v>0</v>
      </c>
      <c r="N2083" s="8">
        <v>45317</v>
      </c>
      <c r="O2083" s="8" t="s">
        <v>3873</v>
      </c>
      <c r="P2083" s="7"/>
      <c r="Q2083" s="7" t="b">
        <f t="shared" si="196"/>
        <v>1</v>
      </c>
      <c r="R2083" s="7"/>
      <c r="S2083" s="11">
        <f t="shared" si="197"/>
        <v>0</v>
      </c>
      <c r="T2083" s="9"/>
    </row>
    <row r="2084" spans="1:20" hidden="1" x14ac:dyDescent="0.25">
      <c r="A2084" s="7">
        <v>2082</v>
      </c>
      <c r="B2084" s="7" t="str">
        <f t="shared" si="192"/>
        <v>9A113-1050-01670H</v>
      </c>
      <c r="C2084" s="9" t="s">
        <v>1930</v>
      </c>
      <c r="D2084" s="9"/>
      <c r="E2084" s="9" t="s">
        <v>241</v>
      </c>
      <c r="F2084" s="7" t="s">
        <v>141</v>
      </c>
      <c r="G2084" s="46">
        <v>7.0000000000000007E-2</v>
      </c>
      <c r="H2084" s="11">
        <f>132-52</f>
        <v>80</v>
      </c>
      <c r="I2084" s="11">
        <v>80</v>
      </c>
      <c r="J2084" s="11">
        <f>VLOOKUP(B2084,'[1]Jan''24 (3)'!$G$4:$T$2414,14,0)</f>
        <v>5.6000000000000005</v>
      </c>
      <c r="K2084" s="11">
        <f t="shared" si="193"/>
        <v>-74.400000000000006</v>
      </c>
      <c r="L2084" s="11" t="b">
        <f t="shared" si="194"/>
        <v>0</v>
      </c>
      <c r="M2084" s="11" t="b">
        <f t="shared" si="195"/>
        <v>0</v>
      </c>
      <c r="N2084" s="8">
        <v>45318</v>
      </c>
      <c r="O2084" s="8" t="s">
        <v>3877</v>
      </c>
      <c r="P2084" s="7"/>
      <c r="Q2084" s="7" t="b">
        <f t="shared" si="196"/>
        <v>1</v>
      </c>
      <c r="R2084" s="7"/>
      <c r="S2084" s="11">
        <f t="shared" si="197"/>
        <v>0</v>
      </c>
      <c r="T2084" s="9" t="s">
        <v>4007</v>
      </c>
    </row>
    <row r="2085" spans="1:20" hidden="1" x14ac:dyDescent="0.25">
      <c r="A2085" s="7">
        <v>2083</v>
      </c>
      <c r="B2085" s="7" t="str">
        <f t="shared" si="192"/>
        <v>B057890005002070L</v>
      </c>
      <c r="C2085" s="9" t="s">
        <v>1931</v>
      </c>
      <c r="D2085" s="9"/>
      <c r="E2085" s="9" t="s">
        <v>241</v>
      </c>
      <c r="F2085" s="7" t="s">
        <v>141</v>
      </c>
      <c r="G2085" s="46">
        <v>0.14000000000000001</v>
      </c>
      <c r="H2085" s="11">
        <v>17</v>
      </c>
      <c r="I2085" s="11">
        <v>17</v>
      </c>
      <c r="J2085" s="11">
        <f>VLOOKUP(B2085,'[1]Jan''24 (3)'!$G$4:$T$2414,14,0)</f>
        <v>2.3800000000000003</v>
      </c>
      <c r="K2085" s="11">
        <f t="shared" si="193"/>
        <v>-14.62</v>
      </c>
      <c r="L2085" s="11" t="b">
        <f t="shared" si="194"/>
        <v>0</v>
      </c>
      <c r="M2085" s="11" t="b">
        <f t="shared" si="195"/>
        <v>0</v>
      </c>
      <c r="N2085" s="8">
        <v>45318</v>
      </c>
      <c r="O2085" s="8" t="s">
        <v>3877</v>
      </c>
      <c r="P2085" s="7"/>
      <c r="Q2085" s="7" t="b">
        <f t="shared" si="196"/>
        <v>1</v>
      </c>
      <c r="R2085" s="7"/>
      <c r="S2085" s="11">
        <f t="shared" si="197"/>
        <v>0</v>
      </c>
      <c r="T2085" s="9"/>
    </row>
    <row r="2086" spans="1:20" hidden="1" x14ac:dyDescent="0.25">
      <c r="A2086" s="7">
        <v>2084</v>
      </c>
      <c r="B2086" s="7" t="str">
        <f t="shared" si="192"/>
        <v>B061700006000060L</v>
      </c>
      <c r="C2086" s="9" t="s">
        <v>1932</v>
      </c>
      <c r="D2086" s="9" t="s">
        <v>3654</v>
      </c>
      <c r="E2086" s="9" t="s">
        <v>241</v>
      </c>
      <c r="F2086" s="7" t="s">
        <v>141</v>
      </c>
      <c r="G2086" s="46">
        <v>0.17</v>
      </c>
      <c r="H2086" s="11">
        <v>407</v>
      </c>
      <c r="I2086" s="11">
        <f>118+287+2</f>
        <v>407</v>
      </c>
      <c r="J2086" s="11">
        <f>VLOOKUP(B2086,'[1]Jan''24 (3)'!$G$4:$T$2414,14,0)</f>
        <v>69.190000000000012</v>
      </c>
      <c r="K2086" s="11">
        <f t="shared" si="193"/>
        <v>-337.81</v>
      </c>
      <c r="L2086" s="11" t="b">
        <f t="shared" si="194"/>
        <v>0</v>
      </c>
      <c r="M2086" s="11" t="b">
        <f t="shared" si="195"/>
        <v>0</v>
      </c>
      <c r="N2086" s="8">
        <v>45318</v>
      </c>
      <c r="O2086" s="8" t="s">
        <v>3877</v>
      </c>
      <c r="P2086" s="7"/>
      <c r="Q2086" s="7" t="b">
        <f t="shared" si="196"/>
        <v>1</v>
      </c>
      <c r="R2086" s="7"/>
      <c r="S2086" s="11">
        <f t="shared" si="197"/>
        <v>0</v>
      </c>
      <c r="T2086" s="9"/>
    </row>
    <row r="2087" spans="1:20" hidden="1" x14ac:dyDescent="0.25">
      <c r="A2087" s="7">
        <v>2085</v>
      </c>
      <c r="B2087" s="7" t="str">
        <f t="shared" si="192"/>
        <v>44710-ZT6-0000</v>
      </c>
      <c r="C2087" s="9" t="s">
        <v>1933</v>
      </c>
      <c r="D2087" s="9" t="s">
        <v>3719</v>
      </c>
      <c r="E2087" s="9" t="s">
        <v>241</v>
      </c>
      <c r="F2087" s="7" t="s">
        <v>141</v>
      </c>
      <c r="G2087" s="46">
        <v>24.17</v>
      </c>
      <c r="H2087" s="11">
        <v>17</v>
      </c>
      <c r="I2087" s="11">
        <f>3+14</f>
        <v>17</v>
      </c>
      <c r="J2087" s="11">
        <f>VLOOKUP(B2087,'[1]Jan''24 (3)'!$G$4:$T$2414,14,0)</f>
        <v>410.89000000000004</v>
      </c>
      <c r="K2087" s="11">
        <f t="shared" si="193"/>
        <v>393.89000000000004</v>
      </c>
      <c r="L2087" s="11" t="b">
        <f t="shared" si="194"/>
        <v>0</v>
      </c>
      <c r="M2087" s="11" t="b">
        <f t="shared" si="195"/>
        <v>0</v>
      </c>
      <c r="N2087" s="8">
        <v>45320</v>
      </c>
      <c r="O2087" s="8" t="s">
        <v>3873</v>
      </c>
      <c r="P2087" s="7"/>
      <c r="Q2087" s="7" t="b">
        <f t="shared" si="196"/>
        <v>1</v>
      </c>
      <c r="R2087" s="7"/>
      <c r="S2087" s="11">
        <f t="shared" si="197"/>
        <v>0</v>
      </c>
      <c r="T2087" s="9"/>
    </row>
    <row r="2088" spans="1:20" hidden="1" x14ac:dyDescent="0.25">
      <c r="A2088" s="7">
        <v>2086</v>
      </c>
      <c r="B2088" s="7" t="str">
        <f t="shared" si="192"/>
        <v>82907RL</v>
      </c>
      <c r="C2088" s="9" t="s">
        <v>1934</v>
      </c>
      <c r="D2088" s="9" t="s">
        <v>3720</v>
      </c>
      <c r="E2088" s="9" t="s">
        <v>3851</v>
      </c>
      <c r="F2088" s="7" t="s">
        <v>141</v>
      </c>
      <c r="G2088" s="46">
        <v>14.285714285714286</v>
      </c>
      <c r="H2088" s="11">
        <v>20</v>
      </c>
      <c r="I2088" s="11">
        <f>16+4</f>
        <v>20</v>
      </c>
      <c r="J2088" s="11">
        <f>VLOOKUP(B2088,'[1]Jan''24 (3)'!$G$4:$T$2414,14,0)</f>
        <v>285.71428571428572</v>
      </c>
      <c r="K2088" s="11">
        <f t="shared" si="193"/>
        <v>265.71428571428572</v>
      </c>
      <c r="L2088" s="11" t="b">
        <f t="shared" si="194"/>
        <v>0</v>
      </c>
      <c r="M2088" s="11" t="b">
        <f t="shared" si="195"/>
        <v>0</v>
      </c>
      <c r="N2088" s="8">
        <v>45318</v>
      </c>
      <c r="O2088" s="8" t="s">
        <v>3873</v>
      </c>
      <c r="P2088" s="7"/>
      <c r="Q2088" s="7" t="b">
        <f t="shared" si="196"/>
        <v>1</v>
      </c>
      <c r="R2088" s="7"/>
      <c r="S2088" s="11">
        <f t="shared" si="197"/>
        <v>0</v>
      </c>
      <c r="T2088" s="9"/>
    </row>
    <row r="2089" spans="1:20" hidden="1" x14ac:dyDescent="0.25">
      <c r="A2089" s="7">
        <v>2087</v>
      </c>
      <c r="B2089" s="7" t="str">
        <f t="shared" si="192"/>
        <v>675659</v>
      </c>
      <c r="C2089" s="9">
        <v>675659</v>
      </c>
      <c r="D2089" s="9" t="s">
        <v>3721</v>
      </c>
      <c r="E2089" s="9" t="s">
        <v>3851</v>
      </c>
      <c r="F2089" s="7" t="s">
        <v>141</v>
      </c>
      <c r="G2089" s="46">
        <v>58.27</v>
      </c>
      <c r="H2089" s="11">
        <v>3</v>
      </c>
      <c r="I2089" s="11">
        <v>3</v>
      </c>
      <c r="J2089" s="11">
        <f>VLOOKUP(B2089,'[1]Jan''24 (3)'!$G$4:$T$2414,14,0)</f>
        <v>174.81</v>
      </c>
      <c r="K2089" s="11">
        <f t="shared" si="193"/>
        <v>171.81</v>
      </c>
      <c r="L2089" s="11" t="b">
        <f t="shared" si="194"/>
        <v>0</v>
      </c>
      <c r="M2089" s="11" t="b">
        <f t="shared" si="195"/>
        <v>0</v>
      </c>
      <c r="N2089" s="8">
        <v>45318</v>
      </c>
      <c r="O2089" s="8" t="s">
        <v>3873</v>
      </c>
      <c r="P2089" s="7"/>
      <c r="Q2089" s="7" t="b">
        <f t="shared" si="196"/>
        <v>1</v>
      </c>
      <c r="R2089" s="7"/>
      <c r="S2089" s="11">
        <f t="shared" si="197"/>
        <v>0</v>
      </c>
      <c r="T2089" s="9"/>
    </row>
    <row r="2090" spans="1:20" hidden="1" x14ac:dyDescent="0.25">
      <c r="A2090" s="7">
        <v>2088</v>
      </c>
      <c r="B2090" s="7" t="str">
        <f t="shared" si="192"/>
        <v>606001MVN</v>
      </c>
      <c r="C2090" s="9" t="s">
        <v>1935</v>
      </c>
      <c r="D2090" s="9" t="s">
        <v>3722</v>
      </c>
      <c r="E2090" s="9" t="s">
        <v>3851</v>
      </c>
      <c r="F2090" s="7" t="s">
        <v>141</v>
      </c>
      <c r="G2090" s="46">
        <v>59.727272727272727</v>
      </c>
      <c r="H2090" s="11">
        <v>2</v>
      </c>
      <c r="I2090" s="11">
        <v>2</v>
      </c>
      <c r="J2090" s="11">
        <f>VLOOKUP(B2090,'[1]Jan''24 (3)'!$G$4:$T$2414,14,0)</f>
        <v>119.45454545454545</v>
      </c>
      <c r="K2090" s="11">
        <f t="shared" si="193"/>
        <v>117.45454545454545</v>
      </c>
      <c r="L2090" s="11" t="b">
        <f t="shared" si="194"/>
        <v>0</v>
      </c>
      <c r="M2090" s="11" t="b">
        <f t="shared" si="195"/>
        <v>0</v>
      </c>
      <c r="N2090" s="8">
        <v>45318</v>
      </c>
      <c r="O2090" s="8" t="s">
        <v>3873</v>
      </c>
      <c r="P2090" s="7"/>
      <c r="Q2090" s="7" t="b">
        <f t="shared" si="196"/>
        <v>1</v>
      </c>
      <c r="R2090" s="7"/>
      <c r="S2090" s="11">
        <f t="shared" si="197"/>
        <v>0</v>
      </c>
      <c r="T2090" s="9"/>
    </row>
    <row r="2091" spans="1:20" hidden="1" x14ac:dyDescent="0.25">
      <c r="A2091" s="7">
        <v>2089</v>
      </c>
      <c r="B2091" s="7" t="str">
        <f t="shared" si="192"/>
        <v>1B001279</v>
      </c>
      <c r="C2091" s="9" t="s">
        <v>1936</v>
      </c>
      <c r="D2091" s="9" t="s">
        <v>3723</v>
      </c>
      <c r="E2091" s="9" t="s">
        <v>3851</v>
      </c>
      <c r="F2091" s="55" t="s">
        <v>242</v>
      </c>
      <c r="G2091" s="46">
        <v>29.318181818181817</v>
      </c>
      <c r="H2091" s="11">
        <v>1</v>
      </c>
      <c r="I2091" s="11">
        <v>1</v>
      </c>
      <c r="J2091" s="11">
        <f>VLOOKUP(B2091,'[1]Jan''24 (3)'!$G$4:$T$2414,14,0)</f>
        <v>29.318181818181817</v>
      </c>
      <c r="K2091" s="11">
        <f t="shared" si="193"/>
        <v>28.318181818181817</v>
      </c>
      <c r="L2091" s="11" t="b">
        <f t="shared" si="194"/>
        <v>0</v>
      </c>
      <c r="M2091" s="11" t="b">
        <f t="shared" si="195"/>
        <v>0</v>
      </c>
      <c r="N2091" s="8">
        <v>45318</v>
      </c>
      <c r="O2091" s="8" t="s">
        <v>3873</v>
      </c>
      <c r="P2091" s="7"/>
      <c r="Q2091" s="7" t="b">
        <f t="shared" si="196"/>
        <v>1</v>
      </c>
      <c r="R2091" s="7"/>
      <c r="S2091" s="11">
        <f t="shared" si="197"/>
        <v>0</v>
      </c>
      <c r="T2091" s="9"/>
    </row>
    <row r="2092" spans="1:20" hidden="1" x14ac:dyDescent="0.25">
      <c r="A2092" s="7">
        <v>2090</v>
      </c>
      <c r="B2092" s="7" t="str">
        <f t="shared" si="192"/>
        <v>606252M</v>
      </c>
      <c r="C2092" s="9" t="s">
        <v>1937</v>
      </c>
      <c r="D2092" s="9" t="s">
        <v>3724</v>
      </c>
      <c r="E2092" s="9" t="s">
        <v>3851</v>
      </c>
      <c r="F2092" s="7" t="s">
        <v>141</v>
      </c>
      <c r="G2092" s="46">
        <v>37.31818181818182</v>
      </c>
      <c r="H2092" s="11">
        <v>3</v>
      </c>
      <c r="I2092" s="11">
        <v>3</v>
      </c>
      <c r="J2092" s="11">
        <f>VLOOKUP(B2092,'[1]Jan''24 (3)'!$G$4:$T$2414,14,0)</f>
        <v>111.95454545454547</v>
      </c>
      <c r="K2092" s="11">
        <f t="shared" si="193"/>
        <v>108.95454545454547</v>
      </c>
      <c r="L2092" s="11" t="b">
        <f t="shared" si="194"/>
        <v>0</v>
      </c>
      <c r="M2092" s="11" t="b">
        <f t="shared" si="195"/>
        <v>0</v>
      </c>
      <c r="N2092" s="8">
        <v>45318</v>
      </c>
      <c r="O2092" s="8" t="s">
        <v>3877</v>
      </c>
      <c r="P2092" s="7"/>
      <c r="Q2092" s="7" t="b">
        <f t="shared" si="196"/>
        <v>1</v>
      </c>
      <c r="R2092" s="7"/>
      <c r="S2092" s="11">
        <f t="shared" si="197"/>
        <v>0</v>
      </c>
      <c r="T2092" s="9"/>
    </row>
    <row r="2093" spans="1:20" hidden="1" x14ac:dyDescent="0.25">
      <c r="A2093" s="7">
        <v>2091</v>
      </c>
      <c r="B2093" s="7" t="str">
        <f t="shared" si="192"/>
        <v>606000MVN</v>
      </c>
      <c r="C2093" s="9" t="s">
        <v>1938</v>
      </c>
      <c r="D2093" s="9" t="s">
        <v>3725</v>
      </c>
      <c r="E2093" s="9" t="s">
        <v>3851</v>
      </c>
      <c r="F2093" s="7" t="s">
        <v>141</v>
      </c>
      <c r="G2093" s="46">
        <v>67.181818181818187</v>
      </c>
      <c r="H2093" s="11">
        <v>3</v>
      </c>
      <c r="I2093" s="11">
        <v>3</v>
      </c>
      <c r="J2093" s="11">
        <f>VLOOKUP(B2093,'[1]Jan''24 (3)'!$G$4:$T$2414,14,0)</f>
        <v>201.54545454545456</v>
      </c>
      <c r="K2093" s="11">
        <f t="shared" si="193"/>
        <v>198.54545454545456</v>
      </c>
      <c r="L2093" s="11" t="b">
        <f t="shared" si="194"/>
        <v>0</v>
      </c>
      <c r="M2093" s="11" t="b">
        <f t="shared" si="195"/>
        <v>0</v>
      </c>
      <c r="N2093" s="8">
        <v>45318</v>
      </c>
      <c r="O2093" s="8" t="s">
        <v>3873</v>
      </c>
      <c r="P2093" s="7"/>
      <c r="Q2093" s="7" t="b">
        <f t="shared" si="196"/>
        <v>1</v>
      </c>
      <c r="R2093" s="7"/>
      <c r="S2093" s="11">
        <f t="shared" si="197"/>
        <v>0</v>
      </c>
      <c r="T2093" s="9"/>
    </row>
    <row r="2094" spans="1:20" hidden="1" x14ac:dyDescent="0.25">
      <c r="A2094" s="7">
        <v>2092</v>
      </c>
      <c r="B2094" s="7" t="str">
        <f t="shared" si="192"/>
        <v>1B000832</v>
      </c>
      <c r="C2094" s="9" t="s">
        <v>1939</v>
      </c>
      <c r="D2094" s="9" t="s">
        <v>3726</v>
      </c>
      <c r="E2094" s="9" t="s">
        <v>3851</v>
      </c>
      <c r="F2094" s="7" t="s">
        <v>141</v>
      </c>
      <c r="G2094" s="46">
        <v>76.909090909090907</v>
      </c>
      <c r="H2094" s="11">
        <v>3</v>
      </c>
      <c r="I2094" s="11">
        <v>3</v>
      </c>
      <c r="J2094" s="11">
        <f>VLOOKUP(B2094,'[1]Jan''24 (3)'!$G$4:$T$2414,14,0)</f>
        <v>230.72727272727272</v>
      </c>
      <c r="K2094" s="11">
        <f t="shared" si="193"/>
        <v>227.72727272727272</v>
      </c>
      <c r="L2094" s="11" t="b">
        <f t="shared" si="194"/>
        <v>0</v>
      </c>
      <c r="M2094" s="11" t="b">
        <f t="shared" si="195"/>
        <v>0</v>
      </c>
      <c r="N2094" s="8">
        <v>45318</v>
      </c>
      <c r="O2094" s="8" t="s">
        <v>3873</v>
      </c>
      <c r="P2094" s="7"/>
      <c r="Q2094" s="7" t="b">
        <f t="shared" si="196"/>
        <v>1</v>
      </c>
      <c r="R2094" s="7"/>
      <c r="S2094" s="11">
        <f t="shared" si="197"/>
        <v>0</v>
      </c>
      <c r="T2094" s="9"/>
    </row>
    <row r="2095" spans="1:20" hidden="1" x14ac:dyDescent="0.25">
      <c r="A2095" s="7">
        <v>2093</v>
      </c>
      <c r="B2095" s="7" t="str">
        <f t="shared" si="192"/>
        <v>605138M005</v>
      </c>
      <c r="C2095" s="9" t="s">
        <v>1940</v>
      </c>
      <c r="D2095" s="9" t="s">
        <v>3727</v>
      </c>
      <c r="E2095" s="9" t="s">
        <v>3851</v>
      </c>
      <c r="F2095" s="7" t="s">
        <v>141</v>
      </c>
      <c r="G2095" s="46">
        <v>6</v>
      </c>
      <c r="H2095" s="11">
        <v>10</v>
      </c>
      <c r="I2095" s="11">
        <v>10</v>
      </c>
      <c r="J2095" s="11">
        <f>VLOOKUP(B2095,'[1]Jan''24 (3)'!$G$4:$T$2414,14,0)</f>
        <v>60</v>
      </c>
      <c r="K2095" s="11">
        <f t="shared" si="193"/>
        <v>50</v>
      </c>
      <c r="L2095" s="11" t="b">
        <f t="shared" si="194"/>
        <v>0</v>
      </c>
      <c r="M2095" s="11" t="b">
        <f t="shared" si="195"/>
        <v>0</v>
      </c>
      <c r="N2095" s="8">
        <v>45318</v>
      </c>
      <c r="O2095" s="8" t="s">
        <v>3873</v>
      </c>
      <c r="P2095" s="7"/>
      <c r="Q2095" s="7" t="b">
        <f t="shared" si="196"/>
        <v>1</v>
      </c>
      <c r="R2095" s="7"/>
      <c r="S2095" s="11">
        <f t="shared" si="197"/>
        <v>0</v>
      </c>
      <c r="T2095" s="9"/>
    </row>
    <row r="2096" spans="1:20" hidden="1" x14ac:dyDescent="0.25">
      <c r="A2096" s="7">
        <v>2094</v>
      </c>
      <c r="B2096" s="7" t="str">
        <f t="shared" si="192"/>
        <v>675660</v>
      </c>
      <c r="C2096" s="9">
        <v>675660</v>
      </c>
      <c r="D2096" s="9" t="s">
        <v>3728</v>
      </c>
      <c r="E2096" s="9" t="s">
        <v>3851</v>
      </c>
      <c r="F2096" s="7" t="s">
        <v>141</v>
      </c>
      <c r="G2096" s="46">
        <v>24.18</v>
      </c>
      <c r="H2096" s="11">
        <v>3</v>
      </c>
      <c r="I2096" s="11">
        <v>3</v>
      </c>
      <c r="J2096" s="11">
        <f>VLOOKUP(B2096,'[1]Jan''24 (3)'!$G$4:$T$2414,14,0)</f>
        <v>72.539999999999992</v>
      </c>
      <c r="K2096" s="11">
        <f t="shared" si="193"/>
        <v>69.539999999999992</v>
      </c>
      <c r="L2096" s="11" t="b">
        <f t="shared" si="194"/>
        <v>0</v>
      </c>
      <c r="M2096" s="11" t="b">
        <f t="shared" si="195"/>
        <v>0</v>
      </c>
      <c r="N2096" s="8">
        <v>45318</v>
      </c>
      <c r="O2096" s="8" t="s">
        <v>3873</v>
      </c>
      <c r="P2096" s="7"/>
      <c r="Q2096" s="7" t="b">
        <f t="shared" si="196"/>
        <v>1</v>
      </c>
      <c r="R2096" s="7"/>
      <c r="S2096" s="11">
        <f t="shared" si="197"/>
        <v>0</v>
      </c>
      <c r="T2096" s="9"/>
    </row>
    <row r="2097" spans="1:20" hidden="1" x14ac:dyDescent="0.25">
      <c r="A2097" s="7">
        <v>2095</v>
      </c>
      <c r="B2097" s="7" t="str">
        <f t="shared" si="192"/>
        <v>675658</v>
      </c>
      <c r="C2097" s="9">
        <v>675658</v>
      </c>
      <c r="D2097" s="9" t="s">
        <v>3729</v>
      </c>
      <c r="E2097" s="9" t="s">
        <v>3851</v>
      </c>
      <c r="F2097" s="7" t="s">
        <v>141</v>
      </c>
      <c r="G2097" s="46">
        <v>67.227272727272734</v>
      </c>
      <c r="H2097" s="11">
        <v>5</v>
      </c>
      <c r="I2097" s="11">
        <v>5</v>
      </c>
      <c r="J2097" s="11">
        <f>VLOOKUP(B2097,'[1]Jan''24 (3)'!$G$4:$T$2414,14,0)</f>
        <v>336.13636363636368</v>
      </c>
      <c r="K2097" s="11">
        <f t="shared" si="193"/>
        <v>331.13636363636368</v>
      </c>
      <c r="L2097" s="11" t="b">
        <f t="shared" si="194"/>
        <v>0</v>
      </c>
      <c r="M2097" s="11" t="b">
        <f t="shared" si="195"/>
        <v>0</v>
      </c>
      <c r="N2097" s="8">
        <v>45318</v>
      </c>
      <c r="O2097" s="8" t="s">
        <v>3873</v>
      </c>
      <c r="P2097" s="7"/>
      <c r="Q2097" s="7" t="b">
        <f t="shared" si="196"/>
        <v>1</v>
      </c>
      <c r="R2097" s="7"/>
      <c r="S2097" s="11">
        <f t="shared" si="197"/>
        <v>0</v>
      </c>
      <c r="T2097" s="9"/>
    </row>
    <row r="2098" spans="1:20" hidden="1" x14ac:dyDescent="0.25">
      <c r="A2098" s="7">
        <v>2096</v>
      </c>
      <c r="B2098" s="7" t="str">
        <f t="shared" si="192"/>
        <v>675661</v>
      </c>
      <c r="C2098" s="9">
        <v>675661</v>
      </c>
      <c r="D2098" s="9" t="s">
        <v>3730</v>
      </c>
      <c r="E2098" s="9" t="s">
        <v>3851</v>
      </c>
      <c r="F2098" s="55" t="s">
        <v>242</v>
      </c>
      <c r="G2098" s="46">
        <v>72.14</v>
      </c>
      <c r="H2098" s="11">
        <v>3</v>
      </c>
      <c r="I2098" s="11">
        <v>3</v>
      </c>
      <c r="J2098" s="11">
        <f>VLOOKUP(B2098,'[1]Jan''24 (3)'!$G$4:$T$2414,14,0)</f>
        <v>216.42000000000002</v>
      </c>
      <c r="K2098" s="11">
        <f t="shared" si="193"/>
        <v>213.42000000000002</v>
      </c>
      <c r="L2098" s="11" t="b">
        <f t="shared" si="194"/>
        <v>0</v>
      </c>
      <c r="M2098" s="11" t="b">
        <f t="shared" si="195"/>
        <v>0</v>
      </c>
      <c r="N2098" s="8">
        <v>45318</v>
      </c>
      <c r="O2098" s="8" t="s">
        <v>3877</v>
      </c>
      <c r="P2098" s="7"/>
      <c r="Q2098" s="7" t="b">
        <f t="shared" si="196"/>
        <v>1</v>
      </c>
      <c r="R2098" s="7"/>
      <c r="S2098" s="11">
        <f t="shared" si="197"/>
        <v>0</v>
      </c>
      <c r="T2098" s="9"/>
    </row>
    <row r="2099" spans="1:20" hidden="1" x14ac:dyDescent="0.25">
      <c r="A2099" s="7">
        <v>2097</v>
      </c>
      <c r="B2099" s="7" t="str">
        <f t="shared" si="192"/>
        <v>656105</v>
      </c>
      <c r="C2099" s="9">
        <v>656105</v>
      </c>
      <c r="D2099" s="9" t="s">
        <v>3731</v>
      </c>
      <c r="E2099" s="9" t="s">
        <v>3851</v>
      </c>
      <c r="F2099" s="7" t="s">
        <v>141</v>
      </c>
      <c r="G2099" s="46">
        <v>99.025974025974023</v>
      </c>
      <c r="H2099" s="11">
        <v>5</v>
      </c>
      <c r="I2099" s="11">
        <v>5</v>
      </c>
      <c r="J2099" s="11">
        <f>VLOOKUP(B2099,'[1]Jan''24 (3)'!$G$4:$T$2414,14,0)</f>
        <v>495.12987012987014</v>
      </c>
      <c r="K2099" s="11">
        <f t="shared" si="193"/>
        <v>490.12987012987014</v>
      </c>
      <c r="L2099" s="11" t="b">
        <f t="shared" si="194"/>
        <v>0</v>
      </c>
      <c r="M2099" s="11" t="b">
        <f t="shared" si="195"/>
        <v>0</v>
      </c>
      <c r="N2099" s="8">
        <v>45318</v>
      </c>
      <c r="O2099" s="8" t="s">
        <v>3873</v>
      </c>
      <c r="P2099" s="7"/>
      <c r="Q2099" s="7" t="b">
        <f t="shared" si="196"/>
        <v>1</v>
      </c>
      <c r="R2099" s="7"/>
      <c r="S2099" s="11">
        <f t="shared" si="197"/>
        <v>0</v>
      </c>
      <c r="T2099" s="9"/>
    </row>
    <row r="2100" spans="1:20" hidden="1" x14ac:dyDescent="0.25">
      <c r="A2100" s="7">
        <v>2098</v>
      </c>
      <c r="B2100" s="7" t="str">
        <f t="shared" si="192"/>
        <v>MRL20-G0004</v>
      </c>
      <c r="C2100" s="9" t="s">
        <v>1941</v>
      </c>
      <c r="D2100" s="9" t="s">
        <v>3732</v>
      </c>
      <c r="E2100" s="9" t="s">
        <v>67</v>
      </c>
      <c r="F2100" s="55" t="s">
        <v>242</v>
      </c>
      <c r="G2100" s="46">
        <v>1</v>
      </c>
      <c r="H2100" s="11">
        <v>15</v>
      </c>
      <c r="I2100" s="11">
        <v>15</v>
      </c>
      <c r="J2100" s="11">
        <f>VLOOKUP(B2100,'[1]Jan''24 (3)'!$G$4:$T$2414,14,0)</f>
        <v>15</v>
      </c>
      <c r="K2100" s="11">
        <f t="shared" si="193"/>
        <v>0</v>
      </c>
      <c r="L2100" s="11" t="b">
        <f t="shared" si="194"/>
        <v>1</v>
      </c>
      <c r="M2100" s="11" t="b">
        <f t="shared" si="195"/>
        <v>0</v>
      </c>
      <c r="N2100" s="8">
        <v>45313</v>
      </c>
      <c r="O2100" s="8" t="s">
        <v>3873</v>
      </c>
      <c r="P2100" s="7"/>
      <c r="Q2100" s="7" t="b">
        <f t="shared" si="196"/>
        <v>1</v>
      </c>
      <c r="R2100" s="7"/>
      <c r="S2100" s="11">
        <f t="shared" si="197"/>
        <v>0</v>
      </c>
      <c r="T2100" s="9"/>
    </row>
    <row r="2101" spans="1:20" hidden="1" x14ac:dyDescent="0.25">
      <c r="A2101" s="7">
        <v>2099</v>
      </c>
      <c r="B2101" s="7" t="str">
        <f t="shared" si="192"/>
        <v>MRL20-G0003</v>
      </c>
      <c r="C2101" s="9" t="s">
        <v>1942</v>
      </c>
      <c r="D2101" s="9" t="s">
        <v>3733</v>
      </c>
      <c r="E2101" s="9" t="s">
        <v>67</v>
      </c>
      <c r="F2101" s="7" t="s">
        <v>242</v>
      </c>
      <c r="G2101" s="46">
        <v>1</v>
      </c>
      <c r="H2101" s="11">
        <v>15</v>
      </c>
      <c r="I2101" s="11">
        <v>15</v>
      </c>
      <c r="J2101" s="11">
        <f>VLOOKUP(B2101,'[1]Jan''24 (3)'!$G$4:$T$2414,14,0)</f>
        <v>15</v>
      </c>
      <c r="K2101" s="11">
        <f t="shared" si="193"/>
        <v>0</v>
      </c>
      <c r="L2101" s="11" t="b">
        <f t="shared" si="194"/>
        <v>1</v>
      </c>
      <c r="M2101" s="11" t="b">
        <f t="shared" si="195"/>
        <v>0</v>
      </c>
      <c r="N2101" s="8">
        <v>45313</v>
      </c>
      <c r="O2101" s="8" t="s">
        <v>3873</v>
      </c>
      <c r="P2101" s="7"/>
      <c r="Q2101" s="7" t="b">
        <f t="shared" si="196"/>
        <v>1</v>
      </c>
      <c r="R2101" s="7"/>
      <c r="S2101" s="11">
        <f t="shared" si="197"/>
        <v>0</v>
      </c>
      <c r="T2101" s="9"/>
    </row>
    <row r="2102" spans="1:20" hidden="1" x14ac:dyDescent="0.25">
      <c r="A2102" s="7">
        <v>2100</v>
      </c>
      <c r="B2102" s="7" t="str">
        <f t="shared" si="192"/>
        <v>71208-J18Z-000001L</v>
      </c>
      <c r="C2102" s="9" t="s">
        <v>1943</v>
      </c>
      <c r="D2102" s="9" t="s">
        <v>3734</v>
      </c>
      <c r="E2102" s="9" t="s">
        <v>241</v>
      </c>
      <c r="F2102" s="7" t="s">
        <v>141</v>
      </c>
      <c r="G2102" s="46">
        <v>0.14199999999999999</v>
      </c>
      <c r="H2102" s="11">
        <v>2</v>
      </c>
      <c r="I2102" s="11">
        <v>2</v>
      </c>
      <c r="J2102" s="11">
        <f>VLOOKUP(B2102,'[1]Jan''24 (3)'!$G$4:$T$2414,14,0)</f>
        <v>0.28399999999999997</v>
      </c>
      <c r="K2102" s="11">
        <f t="shared" si="193"/>
        <v>-1.716</v>
      </c>
      <c r="L2102" s="11" t="b">
        <f t="shared" si="194"/>
        <v>0</v>
      </c>
      <c r="M2102" s="11" t="b">
        <f t="shared" si="195"/>
        <v>0</v>
      </c>
      <c r="N2102" s="8">
        <v>45320</v>
      </c>
      <c r="O2102" s="8" t="s">
        <v>3873</v>
      </c>
      <c r="P2102" s="7"/>
      <c r="Q2102" s="7" t="b">
        <f t="shared" si="196"/>
        <v>1</v>
      </c>
      <c r="R2102" s="7"/>
      <c r="S2102" s="11">
        <f t="shared" si="197"/>
        <v>0</v>
      </c>
      <c r="T2102" s="9"/>
    </row>
    <row r="2103" spans="1:20" hidden="1" x14ac:dyDescent="0.25">
      <c r="A2103" s="7">
        <v>2101</v>
      </c>
      <c r="B2103" s="7" t="str">
        <f t="shared" si="192"/>
        <v>KOT-16-25L</v>
      </c>
      <c r="C2103" s="9" t="s">
        <v>1944</v>
      </c>
      <c r="D2103" s="9" t="s">
        <v>3735</v>
      </c>
      <c r="E2103" s="9" t="s">
        <v>241</v>
      </c>
      <c r="F2103" s="7" t="s">
        <v>141</v>
      </c>
      <c r="G2103" s="46">
        <v>6.5709999999999997</v>
      </c>
      <c r="H2103" s="11">
        <v>1</v>
      </c>
      <c r="I2103" s="11">
        <v>1</v>
      </c>
      <c r="J2103" s="11">
        <f>VLOOKUP(B2103,'[1]Jan''24 (3)'!$G$4:$T$2414,14,0)</f>
        <v>6.5709999999999997</v>
      </c>
      <c r="K2103" s="11">
        <f t="shared" si="193"/>
        <v>5.5709999999999997</v>
      </c>
      <c r="L2103" s="11" t="b">
        <f t="shared" si="194"/>
        <v>0</v>
      </c>
      <c r="M2103" s="11" t="b">
        <f t="shared" si="195"/>
        <v>0</v>
      </c>
      <c r="N2103" s="8">
        <v>45310</v>
      </c>
      <c r="O2103" s="8" t="s">
        <v>3877</v>
      </c>
      <c r="P2103" s="7"/>
      <c r="Q2103" s="7" t="b">
        <f t="shared" si="196"/>
        <v>1</v>
      </c>
      <c r="R2103" s="7"/>
      <c r="S2103" s="11">
        <f t="shared" si="197"/>
        <v>0</v>
      </c>
      <c r="T2103" s="9"/>
    </row>
    <row r="2104" spans="1:20" hidden="1" x14ac:dyDescent="0.25">
      <c r="A2104" s="7">
        <v>2102</v>
      </c>
      <c r="B2104" s="7" t="str">
        <f t="shared" si="192"/>
        <v>MRL20-EG0010</v>
      </c>
      <c r="C2104" s="9" t="s">
        <v>1945</v>
      </c>
      <c r="D2104" s="9" t="s">
        <v>3736</v>
      </c>
      <c r="E2104" s="9" t="s">
        <v>67</v>
      </c>
      <c r="F2104" s="7" t="s">
        <v>141</v>
      </c>
      <c r="G2104" s="46">
        <v>3.7</v>
      </c>
      <c r="H2104" s="11">
        <v>20</v>
      </c>
      <c r="I2104" s="53">
        <v>24</v>
      </c>
      <c r="J2104" s="11">
        <f>VLOOKUP(B2104,'[1]Jan''24 (3)'!$G$4:$T$2414,14,0)</f>
        <v>88.800000000000011</v>
      </c>
      <c r="K2104" s="11">
        <f t="shared" si="193"/>
        <v>64.800000000000011</v>
      </c>
      <c r="L2104" s="11" t="b">
        <f t="shared" si="194"/>
        <v>0</v>
      </c>
      <c r="M2104" s="11" t="b">
        <f t="shared" si="195"/>
        <v>0</v>
      </c>
      <c r="N2104" s="8">
        <v>45313</v>
      </c>
      <c r="O2104" s="8" t="s">
        <v>3873</v>
      </c>
      <c r="P2104" s="7"/>
      <c r="Q2104" s="7" t="b">
        <f t="shared" si="196"/>
        <v>0</v>
      </c>
      <c r="R2104" s="7"/>
      <c r="S2104" s="11">
        <f t="shared" si="197"/>
        <v>-4</v>
      </c>
      <c r="T2104" s="9"/>
    </row>
    <row r="2105" spans="1:20" hidden="1" x14ac:dyDescent="0.25">
      <c r="A2105" s="7">
        <v>2103</v>
      </c>
      <c r="B2105" s="7" t="str">
        <f t="shared" si="192"/>
        <v>KIT1U000024L</v>
      </c>
      <c r="C2105" s="9" t="s">
        <v>280</v>
      </c>
      <c r="D2105" s="9" t="s">
        <v>261</v>
      </c>
      <c r="E2105" s="9" t="s">
        <v>33</v>
      </c>
      <c r="F2105" s="55" t="s">
        <v>141</v>
      </c>
      <c r="G2105" s="46">
        <v>6.77</v>
      </c>
      <c r="H2105" s="11">
        <v>3</v>
      </c>
      <c r="I2105" s="11">
        <v>3</v>
      </c>
      <c r="J2105" s="11">
        <f>VLOOKUP(B2105,'[1]Jan''24 (3)'!$G$4:$T$2414,14,0)</f>
        <v>20.309999999999999</v>
      </c>
      <c r="K2105" s="11">
        <f t="shared" si="193"/>
        <v>17.309999999999999</v>
      </c>
      <c r="L2105" s="11" t="b">
        <f t="shared" si="194"/>
        <v>0</v>
      </c>
      <c r="M2105" s="11" t="b">
        <f t="shared" si="195"/>
        <v>0</v>
      </c>
      <c r="N2105" s="8">
        <v>45310</v>
      </c>
      <c r="O2105" s="8" t="s">
        <v>3873</v>
      </c>
      <c r="P2105" s="7"/>
      <c r="Q2105" s="7" t="b">
        <f t="shared" si="196"/>
        <v>1</v>
      </c>
      <c r="R2105" s="7"/>
      <c r="S2105" s="11">
        <f t="shared" si="197"/>
        <v>0</v>
      </c>
      <c r="T2105" s="9"/>
    </row>
    <row r="2106" spans="1:20" hidden="1" x14ac:dyDescent="0.25">
      <c r="A2106" s="7">
        <v>2104</v>
      </c>
      <c r="B2106" s="7" t="str">
        <f t="shared" si="192"/>
        <v>MBZ25-EG00019</v>
      </c>
      <c r="C2106" s="9" t="s">
        <v>113</v>
      </c>
      <c r="D2106" s="9" t="s">
        <v>138</v>
      </c>
      <c r="E2106" s="9" t="s">
        <v>33</v>
      </c>
      <c r="F2106" s="7" t="s">
        <v>141</v>
      </c>
      <c r="G2106" s="46">
        <v>3.3</v>
      </c>
      <c r="H2106" s="11">
        <v>16</v>
      </c>
      <c r="I2106" s="11">
        <f>15+1</f>
        <v>16</v>
      </c>
      <c r="J2106" s="11">
        <f>VLOOKUP(B2106,'[1]Jan''24 (3)'!$G$4:$T$2414,14,0)</f>
        <v>52.8</v>
      </c>
      <c r="K2106" s="11">
        <f t="shared" si="193"/>
        <v>36.799999999999997</v>
      </c>
      <c r="L2106" s="11" t="b">
        <f t="shared" si="194"/>
        <v>0</v>
      </c>
      <c r="M2106" s="11" t="b">
        <f t="shared" si="195"/>
        <v>0</v>
      </c>
      <c r="N2106" s="8">
        <v>45324</v>
      </c>
      <c r="O2106" s="8" t="s">
        <v>3873</v>
      </c>
      <c r="P2106" s="7"/>
      <c r="Q2106" s="7" t="b">
        <f t="shared" si="196"/>
        <v>1</v>
      </c>
      <c r="R2106" s="7"/>
      <c r="S2106" s="11">
        <f t="shared" si="197"/>
        <v>0</v>
      </c>
      <c r="T2106" s="9"/>
    </row>
    <row r="2107" spans="1:20" hidden="1" x14ac:dyDescent="0.25">
      <c r="A2107" s="7">
        <v>2105</v>
      </c>
      <c r="B2107" s="7" t="str">
        <f t="shared" si="192"/>
        <v>MBZ25-S0001</v>
      </c>
      <c r="C2107" s="9" t="s">
        <v>70</v>
      </c>
      <c r="D2107" s="9" t="s">
        <v>71</v>
      </c>
      <c r="E2107" s="9" t="s">
        <v>67</v>
      </c>
      <c r="F2107" s="55" t="s">
        <v>242</v>
      </c>
      <c r="G2107" s="46">
        <v>1</v>
      </c>
      <c r="H2107" s="11">
        <v>20</v>
      </c>
      <c r="I2107" s="11">
        <v>20</v>
      </c>
      <c r="J2107" s="11">
        <f>VLOOKUP(B2107,'[1]Jan''24 (3)'!$G$4:$T$2414,14,0)</f>
        <v>20</v>
      </c>
      <c r="K2107" s="11">
        <f t="shared" si="193"/>
        <v>0</v>
      </c>
      <c r="L2107" s="11" t="b">
        <f t="shared" si="194"/>
        <v>1</v>
      </c>
      <c r="M2107" s="11" t="b">
        <f t="shared" si="195"/>
        <v>0</v>
      </c>
      <c r="N2107" s="8">
        <v>45315</v>
      </c>
      <c r="O2107" s="8" t="s">
        <v>3877</v>
      </c>
      <c r="P2107" s="7"/>
      <c r="Q2107" s="7" t="b">
        <f t="shared" si="196"/>
        <v>1</v>
      </c>
      <c r="R2107" s="7"/>
      <c r="S2107" s="11">
        <f t="shared" si="197"/>
        <v>0</v>
      </c>
      <c r="T2107" s="9"/>
    </row>
    <row r="2108" spans="1:20" hidden="1" x14ac:dyDescent="0.25">
      <c r="A2108" s="7">
        <v>2106</v>
      </c>
      <c r="B2108" s="7" t="str">
        <f t="shared" si="192"/>
        <v>MRL20-E0017</v>
      </c>
      <c r="C2108" s="9" t="s">
        <v>1946</v>
      </c>
      <c r="D2108" s="9" t="s">
        <v>3737</v>
      </c>
      <c r="E2108" s="9" t="s">
        <v>67</v>
      </c>
      <c r="F2108" s="7" t="s">
        <v>141</v>
      </c>
      <c r="G2108" s="46">
        <v>2</v>
      </c>
      <c r="H2108" s="11">
        <v>17</v>
      </c>
      <c r="I2108" s="11">
        <v>17</v>
      </c>
      <c r="J2108" s="11">
        <f>VLOOKUP(B2108,'[1]Jan''24 (3)'!$G$4:$T$2414,14,0)</f>
        <v>34</v>
      </c>
      <c r="K2108" s="11">
        <f t="shared" si="193"/>
        <v>17</v>
      </c>
      <c r="L2108" s="11" t="b">
        <f t="shared" si="194"/>
        <v>0</v>
      </c>
      <c r="M2108" s="11" t="b">
        <f t="shared" si="195"/>
        <v>0</v>
      </c>
      <c r="N2108" s="8">
        <v>45313</v>
      </c>
      <c r="O2108" s="8" t="s">
        <v>3873</v>
      </c>
      <c r="P2108" s="7"/>
      <c r="Q2108" s="7" t="b">
        <f t="shared" si="196"/>
        <v>1</v>
      </c>
      <c r="R2108" s="7"/>
      <c r="S2108" s="11">
        <f t="shared" si="197"/>
        <v>0</v>
      </c>
      <c r="T2108" s="9"/>
    </row>
    <row r="2109" spans="1:20" hidden="1" x14ac:dyDescent="0.25">
      <c r="A2109" s="7">
        <v>2107</v>
      </c>
      <c r="B2109" s="7" t="str">
        <f t="shared" si="192"/>
        <v>MSR20-S0001</v>
      </c>
      <c r="C2109" s="9" t="s">
        <v>1947</v>
      </c>
      <c r="D2109" s="9" t="s">
        <v>3738</v>
      </c>
      <c r="E2109" s="9" t="s">
        <v>67</v>
      </c>
      <c r="F2109" s="7" t="s">
        <v>141</v>
      </c>
      <c r="G2109" s="46">
        <v>9.5</v>
      </c>
      <c r="H2109" s="11">
        <v>16</v>
      </c>
      <c r="I2109" s="11">
        <f>14+2</f>
        <v>16</v>
      </c>
      <c r="J2109" s="11">
        <f>VLOOKUP(B2109,'[1]Jan''24 (3)'!$G$4:$T$2414,14,0)</f>
        <v>152</v>
      </c>
      <c r="K2109" s="11">
        <f t="shared" si="193"/>
        <v>136</v>
      </c>
      <c r="L2109" s="11" t="b">
        <f t="shared" si="194"/>
        <v>0</v>
      </c>
      <c r="M2109" s="11" t="b">
        <f t="shared" si="195"/>
        <v>0</v>
      </c>
      <c r="N2109" s="8">
        <v>45315</v>
      </c>
      <c r="O2109" s="8" t="s">
        <v>3877</v>
      </c>
      <c r="P2109" s="7"/>
      <c r="Q2109" s="7" t="b">
        <f t="shared" si="196"/>
        <v>1</v>
      </c>
      <c r="R2109" s="7"/>
      <c r="S2109" s="11">
        <f t="shared" si="197"/>
        <v>0</v>
      </c>
      <c r="T2109" s="9"/>
    </row>
    <row r="2110" spans="1:20" hidden="1" x14ac:dyDescent="0.25">
      <c r="A2110" s="7">
        <v>2108</v>
      </c>
      <c r="B2110" s="7" t="str">
        <f t="shared" si="192"/>
        <v>MRL20-S0003</v>
      </c>
      <c r="C2110" s="9" t="s">
        <v>1948</v>
      </c>
      <c r="D2110" s="9" t="s">
        <v>3739</v>
      </c>
      <c r="E2110" s="9" t="s">
        <v>67</v>
      </c>
      <c r="F2110" s="7" t="s">
        <v>141</v>
      </c>
      <c r="G2110" s="46">
        <v>5.2</v>
      </c>
      <c r="H2110" s="11">
        <v>18</v>
      </c>
      <c r="I2110" s="11">
        <v>18</v>
      </c>
      <c r="J2110" s="11">
        <f>VLOOKUP(B2110,'[1]Jan''24 (3)'!$G$4:$T$2414,14,0)</f>
        <v>93.600000000000009</v>
      </c>
      <c r="K2110" s="11">
        <f t="shared" si="193"/>
        <v>75.600000000000009</v>
      </c>
      <c r="L2110" s="11" t="b">
        <f t="shared" si="194"/>
        <v>0</v>
      </c>
      <c r="M2110" s="11" t="b">
        <f t="shared" si="195"/>
        <v>0</v>
      </c>
      <c r="N2110" s="8">
        <v>45313</v>
      </c>
      <c r="O2110" s="8" t="s">
        <v>3877</v>
      </c>
      <c r="P2110" s="7"/>
      <c r="Q2110" s="7" t="b">
        <f t="shared" si="196"/>
        <v>1</v>
      </c>
      <c r="R2110" s="7"/>
      <c r="S2110" s="11">
        <f t="shared" si="197"/>
        <v>0</v>
      </c>
      <c r="T2110" s="9"/>
    </row>
    <row r="2111" spans="1:20" hidden="1" x14ac:dyDescent="0.25">
      <c r="A2111" s="7">
        <v>2109</v>
      </c>
      <c r="B2111" s="7" t="str">
        <f t="shared" si="192"/>
        <v>MBZ25-S0009L</v>
      </c>
      <c r="C2111" s="9" t="s">
        <v>1949</v>
      </c>
      <c r="D2111" s="9" t="s">
        <v>3740</v>
      </c>
      <c r="E2111" s="9" t="s">
        <v>67</v>
      </c>
      <c r="F2111" s="7" t="s">
        <v>141</v>
      </c>
      <c r="G2111" s="46">
        <v>7.5</v>
      </c>
      <c r="H2111" s="11">
        <v>18</v>
      </c>
      <c r="I2111" s="11">
        <f>16+2</f>
        <v>18</v>
      </c>
      <c r="J2111" s="11">
        <f>VLOOKUP(B2111,'[1]Jan''24 (3)'!$G$4:$T$2414,14,0)</f>
        <v>135</v>
      </c>
      <c r="K2111" s="11">
        <f t="shared" si="193"/>
        <v>117</v>
      </c>
      <c r="L2111" s="11" t="b">
        <f t="shared" si="194"/>
        <v>0</v>
      </c>
      <c r="M2111" s="11" t="b">
        <f t="shared" si="195"/>
        <v>0</v>
      </c>
      <c r="N2111" s="8">
        <v>45315</v>
      </c>
      <c r="O2111" s="8" t="s">
        <v>3877</v>
      </c>
      <c r="P2111" s="7"/>
      <c r="Q2111" s="7" t="b">
        <f t="shared" si="196"/>
        <v>1</v>
      </c>
      <c r="R2111" s="7"/>
      <c r="S2111" s="11">
        <f t="shared" si="197"/>
        <v>0</v>
      </c>
      <c r="T2111" s="9"/>
    </row>
    <row r="2112" spans="1:20" hidden="1" x14ac:dyDescent="0.25">
      <c r="A2112" s="7">
        <v>2110</v>
      </c>
      <c r="B2112" s="7" t="str">
        <f t="shared" si="192"/>
        <v>43.55.11L</v>
      </c>
      <c r="C2112" s="9" t="s">
        <v>197</v>
      </c>
      <c r="D2112" s="9" t="s">
        <v>30</v>
      </c>
      <c r="E2112" s="9" t="s">
        <v>33</v>
      </c>
      <c r="F2112" s="7" t="s">
        <v>141</v>
      </c>
      <c r="G2112" s="46">
        <v>0.97</v>
      </c>
      <c r="H2112" s="11">
        <v>16</v>
      </c>
      <c r="I2112" s="11">
        <v>16</v>
      </c>
      <c r="J2112" s="11">
        <f>VLOOKUP(B2112,'[1]Jan''24 (3)'!$G$4:$T$2414,14,0)</f>
        <v>15.52</v>
      </c>
      <c r="K2112" s="11">
        <f t="shared" si="193"/>
        <v>-0.48000000000000043</v>
      </c>
      <c r="L2112" s="11" t="b">
        <f t="shared" si="194"/>
        <v>0</v>
      </c>
      <c r="M2112" s="11" t="b">
        <f t="shared" si="195"/>
        <v>0</v>
      </c>
      <c r="N2112" s="8">
        <v>45315</v>
      </c>
      <c r="O2112" s="8" t="s">
        <v>3877</v>
      </c>
      <c r="P2112" s="7"/>
      <c r="Q2112" s="7" t="b">
        <f t="shared" si="196"/>
        <v>1</v>
      </c>
      <c r="R2112" s="7"/>
      <c r="S2112" s="11">
        <f t="shared" si="197"/>
        <v>0</v>
      </c>
      <c r="T2112" s="9"/>
    </row>
    <row r="2113" spans="1:20" hidden="1" x14ac:dyDescent="0.25">
      <c r="A2113" s="7">
        <v>2111</v>
      </c>
      <c r="B2113" s="7" t="str">
        <f t="shared" si="192"/>
        <v xml:space="preserve">MRL20-G0010
</v>
      </c>
      <c r="C2113" s="9" t="s">
        <v>1950</v>
      </c>
      <c r="D2113" s="9" t="s">
        <v>3741</v>
      </c>
      <c r="E2113" s="9" t="s">
        <v>67</v>
      </c>
      <c r="F2113" s="7" t="s">
        <v>141</v>
      </c>
      <c r="G2113" s="46">
        <v>0.62</v>
      </c>
      <c r="H2113" s="11">
        <v>20</v>
      </c>
      <c r="I2113" s="11">
        <v>20</v>
      </c>
      <c r="J2113" s="11">
        <f>VLOOKUP(B2113,'[1]Jan''24 (3)'!$G$4:$T$2414,14,0)</f>
        <v>12.4</v>
      </c>
      <c r="K2113" s="11">
        <f t="shared" si="193"/>
        <v>-7.6</v>
      </c>
      <c r="L2113" s="11" t="b">
        <f t="shared" si="194"/>
        <v>0</v>
      </c>
      <c r="M2113" s="11" t="b">
        <f t="shared" si="195"/>
        <v>0</v>
      </c>
      <c r="N2113" s="8">
        <v>45313</v>
      </c>
      <c r="O2113" s="8" t="s">
        <v>3873</v>
      </c>
      <c r="P2113" s="7"/>
      <c r="Q2113" s="7" t="b">
        <f t="shared" si="196"/>
        <v>1</v>
      </c>
      <c r="R2113" s="7"/>
      <c r="S2113" s="11">
        <f t="shared" si="197"/>
        <v>0</v>
      </c>
      <c r="T2113" s="9"/>
    </row>
    <row r="2114" spans="1:20" hidden="1" x14ac:dyDescent="0.25">
      <c r="A2114" s="7">
        <v>2112</v>
      </c>
      <c r="B2114" s="7" t="str">
        <f t="shared" si="192"/>
        <v>41009-0602L</v>
      </c>
      <c r="C2114" s="9" t="s">
        <v>1951</v>
      </c>
      <c r="D2114" s="9" t="s">
        <v>2917</v>
      </c>
      <c r="E2114" s="9" t="s">
        <v>252</v>
      </c>
      <c r="F2114" s="7" t="s">
        <v>141</v>
      </c>
      <c r="G2114" s="46">
        <v>22.333333333333332</v>
      </c>
      <c r="H2114" s="11">
        <v>3</v>
      </c>
      <c r="I2114" s="11">
        <v>3</v>
      </c>
      <c r="J2114" s="11">
        <f>VLOOKUP(B2114,'[1]Jan''24 (3)'!$G$4:$T$2414,14,0)</f>
        <v>67</v>
      </c>
      <c r="K2114" s="11">
        <f t="shared" si="193"/>
        <v>64</v>
      </c>
      <c r="L2114" s="11" t="b">
        <f t="shared" si="194"/>
        <v>0</v>
      </c>
      <c r="M2114" s="11" t="b">
        <f t="shared" si="195"/>
        <v>0</v>
      </c>
      <c r="N2114" s="8">
        <v>45313</v>
      </c>
      <c r="O2114" s="8" t="s">
        <v>3873</v>
      </c>
      <c r="P2114" s="7"/>
      <c r="Q2114" s="7" t="b">
        <f t="shared" si="196"/>
        <v>1</v>
      </c>
      <c r="R2114" s="7"/>
      <c r="S2114" s="11">
        <f t="shared" si="197"/>
        <v>0</v>
      </c>
      <c r="T2114" s="9"/>
    </row>
    <row r="2115" spans="1:20" hidden="1" x14ac:dyDescent="0.25">
      <c r="A2115" s="7">
        <v>2113</v>
      </c>
      <c r="B2115" s="7" t="str">
        <f t="shared" si="192"/>
        <v>41009-0603L</v>
      </c>
      <c r="C2115" s="9" t="s">
        <v>1952</v>
      </c>
      <c r="D2115" s="9" t="s">
        <v>3742</v>
      </c>
      <c r="E2115" s="9" t="s">
        <v>252</v>
      </c>
      <c r="F2115" s="7" t="s">
        <v>141</v>
      </c>
      <c r="G2115" s="46">
        <v>27.666666666666668</v>
      </c>
      <c r="H2115" s="11">
        <v>2</v>
      </c>
      <c r="I2115" s="11">
        <v>2</v>
      </c>
      <c r="J2115" s="11">
        <f>VLOOKUP(B2115,'[1]Jan''24 (3)'!$G$4:$T$2414,14,0)</f>
        <v>55.333333333333336</v>
      </c>
      <c r="K2115" s="11">
        <f t="shared" si="193"/>
        <v>53.333333333333336</v>
      </c>
      <c r="L2115" s="11" t="b">
        <f t="shared" si="194"/>
        <v>0</v>
      </c>
      <c r="M2115" s="11" t="b">
        <f t="shared" si="195"/>
        <v>0</v>
      </c>
      <c r="N2115" s="8">
        <v>45313</v>
      </c>
      <c r="O2115" s="8" t="s">
        <v>3873</v>
      </c>
      <c r="P2115" s="7"/>
      <c r="Q2115" s="7" t="b">
        <f t="shared" si="196"/>
        <v>1</v>
      </c>
      <c r="R2115" s="7"/>
      <c r="S2115" s="11">
        <f t="shared" si="197"/>
        <v>0</v>
      </c>
      <c r="T2115" s="9"/>
    </row>
    <row r="2116" spans="1:20" hidden="1" x14ac:dyDescent="0.25">
      <c r="A2116" s="7">
        <v>2114</v>
      </c>
      <c r="B2116" s="7" t="str">
        <f t="shared" ref="B2116:B2179" si="198">TRIM(C2116)</f>
        <v>41022-0039L</v>
      </c>
      <c r="C2116" s="9" t="s">
        <v>1953</v>
      </c>
      <c r="D2116" s="9" t="s">
        <v>3743</v>
      </c>
      <c r="E2116" s="9" t="s">
        <v>252</v>
      </c>
      <c r="F2116" s="7" t="s">
        <v>141</v>
      </c>
      <c r="G2116" s="46">
        <v>5.333333333333333</v>
      </c>
      <c r="H2116" s="11">
        <v>2</v>
      </c>
      <c r="I2116" s="11">
        <v>2</v>
      </c>
      <c r="J2116" s="11">
        <f>VLOOKUP(B2116,'[1]Jan''24 (3)'!$G$4:$T$2414,14,0)</f>
        <v>10.666666666666666</v>
      </c>
      <c r="K2116" s="11">
        <f t="shared" ref="K2116:K2179" si="199">J2116-I2116</f>
        <v>8.6666666666666661</v>
      </c>
      <c r="L2116" s="11" t="b">
        <f t="shared" ref="L2116:L2179" si="200">J2116=I2116</f>
        <v>0</v>
      </c>
      <c r="M2116" s="11" t="b">
        <f t="shared" ref="M2116:M2179" si="201">I2116=L2116</f>
        <v>0</v>
      </c>
      <c r="N2116" s="8">
        <v>45310</v>
      </c>
      <c r="O2116" s="8" t="s">
        <v>3877</v>
      </c>
      <c r="P2116" s="7"/>
      <c r="Q2116" s="7" t="b">
        <f t="shared" ref="Q2116:Q2179" si="202">H2116=I2116</f>
        <v>1</v>
      </c>
      <c r="R2116" s="7"/>
      <c r="S2116" s="11">
        <f t="shared" ref="S2116:S2179" si="203">H2116-I2116</f>
        <v>0</v>
      </c>
      <c r="T2116" s="9"/>
    </row>
    <row r="2117" spans="1:20" hidden="1" x14ac:dyDescent="0.25">
      <c r="A2117" s="7">
        <v>2115</v>
      </c>
      <c r="B2117" s="7" t="str">
        <f t="shared" si="198"/>
        <v>41022-0040L</v>
      </c>
      <c r="C2117" s="9" t="s">
        <v>1954</v>
      </c>
      <c r="D2117" s="9" t="s">
        <v>3744</v>
      </c>
      <c r="E2117" s="9" t="s">
        <v>252</v>
      </c>
      <c r="F2117" s="7" t="s">
        <v>141</v>
      </c>
      <c r="G2117" s="46">
        <v>5.333333333333333</v>
      </c>
      <c r="H2117" s="11">
        <v>2</v>
      </c>
      <c r="I2117" s="11">
        <v>2</v>
      </c>
      <c r="J2117" s="11">
        <f>VLOOKUP(B2117,'[1]Jan''24 (3)'!$G$4:$T$2414,14,0)</f>
        <v>10.666666666666666</v>
      </c>
      <c r="K2117" s="11">
        <f t="shared" si="199"/>
        <v>8.6666666666666661</v>
      </c>
      <c r="L2117" s="11" t="b">
        <f t="shared" si="200"/>
        <v>0</v>
      </c>
      <c r="M2117" s="11" t="b">
        <f t="shared" si="201"/>
        <v>0</v>
      </c>
      <c r="N2117" s="8">
        <v>45320</v>
      </c>
      <c r="O2117" s="8" t="s">
        <v>3873</v>
      </c>
      <c r="P2117" s="7"/>
      <c r="Q2117" s="7" t="b">
        <f t="shared" si="202"/>
        <v>1</v>
      </c>
      <c r="R2117" s="7"/>
      <c r="S2117" s="11">
        <f t="shared" si="203"/>
        <v>0</v>
      </c>
      <c r="T2117" s="9"/>
    </row>
    <row r="2118" spans="1:20" hidden="1" x14ac:dyDescent="0.25">
      <c r="A2118" s="7">
        <v>2116</v>
      </c>
      <c r="B2118" s="7" t="str">
        <f t="shared" si="198"/>
        <v>52500-AFA1-9200</v>
      </c>
      <c r="C2118" s="9" t="s">
        <v>1955</v>
      </c>
      <c r="D2118" s="9" t="s">
        <v>3745</v>
      </c>
      <c r="E2118" s="9" t="s">
        <v>3853</v>
      </c>
      <c r="F2118" s="7" t="s">
        <v>141</v>
      </c>
      <c r="G2118" s="46">
        <v>12.42</v>
      </c>
      <c r="H2118" s="11">
        <f>3-1-1</f>
        <v>1</v>
      </c>
      <c r="I2118" s="11">
        <v>1</v>
      </c>
      <c r="J2118" s="11">
        <f>VLOOKUP(B2118,'[1]Jan''24 (3)'!$G$4:$T$2414,14,0)</f>
        <v>12.42</v>
      </c>
      <c r="K2118" s="11">
        <f t="shared" si="199"/>
        <v>11.42</v>
      </c>
      <c r="L2118" s="11" t="b">
        <f t="shared" si="200"/>
        <v>0</v>
      </c>
      <c r="M2118" s="11" t="b">
        <f t="shared" si="201"/>
        <v>0</v>
      </c>
      <c r="N2118" s="8">
        <v>45317</v>
      </c>
      <c r="O2118" s="8" t="s">
        <v>3877</v>
      </c>
      <c r="P2118" s="7"/>
      <c r="Q2118" s="7" t="b">
        <f t="shared" si="202"/>
        <v>1</v>
      </c>
      <c r="R2118" s="7"/>
      <c r="S2118" s="11">
        <f t="shared" si="203"/>
        <v>0</v>
      </c>
      <c r="T2118" s="9" t="s">
        <v>3953</v>
      </c>
    </row>
    <row r="2119" spans="1:20" hidden="1" x14ac:dyDescent="0.25">
      <c r="A2119" s="7">
        <v>2117</v>
      </c>
      <c r="B2119" s="7" t="str">
        <f t="shared" si="198"/>
        <v>62044-I1F1-000001</v>
      </c>
      <c r="C2119" s="9" t="s">
        <v>1956</v>
      </c>
      <c r="D2119" s="9" t="s">
        <v>3746</v>
      </c>
      <c r="E2119" s="9" t="s">
        <v>241</v>
      </c>
      <c r="F2119" s="7" t="s">
        <v>141</v>
      </c>
      <c r="G2119" s="46">
        <v>4.18</v>
      </c>
      <c r="H2119" s="11">
        <v>2</v>
      </c>
      <c r="I2119" s="11">
        <f>1+1</f>
        <v>2</v>
      </c>
      <c r="J2119" s="11">
        <f>VLOOKUP(B2119,'[1]Jan''24 (3)'!$G$4:$T$2414,14,0)</f>
        <v>8.36</v>
      </c>
      <c r="K2119" s="11">
        <f t="shared" si="199"/>
        <v>6.3599999999999994</v>
      </c>
      <c r="L2119" s="11" t="b">
        <f t="shared" si="200"/>
        <v>0</v>
      </c>
      <c r="M2119" s="11" t="b">
        <f t="shared" si="201"/>
        <v>0</v>
      </c>
      <c r="N2119" s="8">
        <v>45317</v>
      </c>
      <c r="O2119" s="8" t="s">
        <v>3877</v>
      </c>
      <c r="P2119" s="7"/>
      <c r="Q2119" s="7" t="b">
        <f t="shared" si="202"/>
        <v>1</v>
      </c>
      <c r="R2119" s="7"/>
      <c r="S2119" s="11">
        <f t="shared" si="203"/>
        <v>0</v>
      </c>
      <c r="T2119" s="9"/>
    </row>
    <row r="2120" spans="1:20" hidden="1" x14ac:dyDescent="0.25">
      <c r="A2120" s="7">
        <v>2118</v>
      </c>
      <c r="B2120" s="7" t="str">
        <f t="shared" si="198"/>
        <v>MRL20-G0013</v>
      </c>
      <c r="C2120" s="9" t="s">
        <v>1957</v>
      </c>
      <c r="D2120" s="9" t="s">
        <v>3747</v>
      </c>
      <c r="E2120" s="9" t="s">
        <v>67</v>
      </c>
      <c r="F2120" s="7" t="s">
        <v>141</v>
      </c>
      <c r="G2120" s="46">
        <v>0.52</v>
      </c>
      <c r="H2120" s="11">
        <v>20</v>
      </c>
      <c r="I2120" s="11">
        <v>20</v>
      </c>
      <c r="J2120" s="11">
        <f>VLOOKUP(B2120,'[1]Jan''24 (3)'!$G$4:$T$2414,14,0)</f>
        <v>10.4</v>
      </c>
      <c r="K2120" s="11">
        <f t="shared" si="199"/>
        <v>-9.6</v>
      </c>
      <c r="L2120" s="11" t="b">
        <f t="shared" si="200"/>
        <v>0</v>
      </c>
      <c r="M2120" s="11" t="b">
        <f t="shared" si="201"/>
        <v>0</v>
      </c>
      <c r="N2120" s="8">
        <v>45313</v>
      </c>
      <c r="O2120" s="8" t="s">
        <v>3873</v>
      </c>
      <c r="P2120" s="7"/>
      <c r="Q2120" s="7" t="b">
        <f t="shared" si="202"/>
        <v>1</v>
      </c>
      <c r="R2120" s="7"/>
      <c r="S2120" s="11">
        <f t="shared" si="203"/>
        <v>0</v>
      </c>
      <c r="T2120" s="9"/>
    </row>
    <row r="2121" spans="1:20" hidden="1" x14ac:dyDescent="0.25">
      <c r="A2121" s="7">
        <v>2119</v>
      </c>
      <c r="B2121" s="7" t="str">
        <f t="shared" si="198"/>
        <v>MBZ25-S0014L</v>
      </c>
      <c r="C2121" s="9" t="s">
        <v>1958</v>
      </c>
      <c r="D2121" s="9" t="s">
        <v>3748</v>
      </c>
      <c r="E2121" s="9" t="s">
        <v>33</v>
      </c>
      <c r="F2121" s="7" t="s">
        <v>141</v>
      </c>
      <c r="G2121" s="46">
        <v>1</v>
      </c>
      <c r="H2121" s="11">
        <v>20</v>
      </c>
      <c r="I2121" s="11">
        <v>20</v>
      </c>
      <c r="J2121" s="11">
        <f>VLOOKUP(B2121,'[1]Jan''24 (3)'!$G$4:$T$2414,14,0)</f>
        <v>20</v>
      </c>
      <c r="K2121" s="11">
        <f t="shared" si="199"/>
        <v>0</v>
      </c>
      <c r="L2121" s="11" t="b">
        <f t="shared" si="200"/>
        <v>1</v>
      </c>
      <c r="M2121" s="11" t="b">
        <f t="shared" si="201"/>
        <v>0</v>
      </c>
      <c r="N2121" s="8">
        <v>45315</v>
      </c>
      <c r="O2121" s="8" t="s">
        <v>3877</v>
      </c>
      <c r="P2121" s="7"/>
      <c r="Q2121" s="7" t="b">
        <f t="shared" si="202"/>
        <v>1</v>
      </c>
      <c r="R2121" s="7"/>
      <c r="S2121" s="11">
        <f t="shared" si="203"/>
        <v>0</v>
      </c>
      <c r="T2121" s="9"/>
    </row>
    <row r="2122" spans="1:20" s="139" customFormat="1" hidden="1" x14ac:dyDescent="0.25">
      <c r="A2122" s="134">
        <v>2120</v>
      </c>
      <c r="B2122" s="7" t="str">
        <f t="shared" si="198"/>
        <v>MRL20-M0002</v>
      </c>
      <c r="C2122" s="135" t="s">
        <v>1959</v>
      </c>
      <c r="D2122" s="135" t="s">
        <v>3749</v>
      </c>
      <c r="E2122" s="135" t="s">
        <v>67</v>
      </c>
      <c r="F2122" s="134" t="s">
        <v>141</v>
      </c>
      <c r="G2122" s="136">
        <v>1.2</v>
      </c>
      <c r="H2122" s="137">
        <v>24</v>
      </c>
      <c r="I2122" s="137">
        <f>24+24</f>
        <v>48</v>
      </c>
      <c r="J2122" s="11">
        <f>VLOOKUP(B2122,'[1]Jan''24 (3)'!$G$4:$T$2414,14,0)</f>
        <v>57.599999999999994</v>
      </c>
      <c r="K2122" s="11">
        <f t="shared" si="199"/>
        <v>9.5999999999999943</v>
      </c>
      <c r="L2122" s="11" t="b">
        <f t="shared" si="200"/>
        <v>0</v>
      </c>
      <c r="M2122" s="137" t="b">
        <f t="shared" si="201"/>
        <v>0</v>
      </c>
      <c r="N2122" s="138">
        <v>45322</v>
      </c>
      <c r="O2122" s="138" t="s">
        <v>3877</v>
      </c>
      <c r="P2122" s="134"/>
      <c r="Q2122" s="134" t="b">
        <f t="shared" si="202"/>
        <v>0</v>
      </c>
      <c r="R2122" s="134">
        <v>24</v>
      </c>
      <c r="S2122" s="137">
        <f t="shared" si="203"/>
        <v>-24</v>
      </c>
      <c r="T2122" s="135" t="s">
        <v>4037</v>
      </c>
    </row>
    <row r="2123" spans="1:20" hidden="1" x14ac:dyDescent="0.25">
      <c r="A2123" s="7">
        <v>2121</v>
      </c>
      <c r="B2123" s="7" t="str">
        <f t="shared" si="198"/>
        <v>42.55.7L</v>
      </c>
      <c r="C2123" s="9" t="s">
        <v>1960</v>
      </c>
      <c r="D2123" s="9" t="s">
        <v>3750</v>
      </c>
      <c r="E2123" s="9" t="s">
        <v>67</v>
      </c>
      <c r="F2123" s="7" t="s">
        <v>141</v>
      </c>
      <c r="G2123" s="46">
        <v>1</v>
      </c>
      <c r="H2123" s="11">
        <v>27</v>
      </c>
      <c r="I2123" s="11">
        <v>27</v>
      </c>
      <c r="J2123" s="11">
        <f>VLOOKUP(B2123,'[1]Jan''24 (3)'!$G$4:$T$2414,14,0)</f>
        <v>27</v>
      </c>
      <c r="K2123" s="11">
        <f t="shared" si="199"/>
        <v>0</v>
      </c>
      <c r="L2123" s="11" t="b">
        <f t="shared" si="200"/>
        <v>1</v>
      </c>
      <c r="M2123" s="11" t="b">
        <f t="shared" si="201"/>
        <v>0</v>
      </c>
      <c r="N2123" s="8">
        <v>45313</v>
      </c>
      <c r="O2123" s="8" t="s">
        <v>3873</v>
      </c>
      <c r="P2123" s="7"/>
      <c r="Q2123" s="7" t="b">
        <f t="shared" si="202"/>
        <v>1</v>
      </c>
      <c r="R2123" s="7"/>
      <c r="S2123" s="11">
        <f t="shared" si="203"/>
        <v>0</v>
      </c>
      <c r="T2123" s="9"/>
    </row>
    <row r="2124" spans="1:20" s="139" customFormat="1" hidden="1" x14ac:dyDescent="0.25">
      <c r="A2124" s="134">
        <v>2122</v>
      </c>
      <c r="B2124" s="7" t="str">
        <f t="shared" si="198"/>
        <v>MBZ25-M0002</v>
      </c>
      <c r="C2124" s="135" t="s">
        <v>1961</v>
      </c>
      <c r="D2124" s="135" t="s">
        <v>3751</v>
      </c>
      <c r="E2124" s="135" t="s">
        <v>67</v>
      </c>
      <c r="F2124" s="134" t="s">
        <v>141</v>
      </c>
      <c r="G2124" s="136">
        <v>1.4</v>
      </c>
      <c r="H2124" s="137">
        <f>41-1</f>
        <v>40</v>
      </c>
      <c r="I2124" s="137">
        <f>40+7</f>
        <v>47</v>
      </c>
      <c r="J2124" s="11">
        <f>VLOOKUP(B2124,'[1]Jan''24 (3)'!$G$4:$T$2414,14,0)</f>
        <v>65.8</v>
      </c>
      <c r="K2124" s="11">
        <f t="shared" si="199"/>
        <v>18.799999999999997</v>
      </c>
      <c r="L2124" s="11" t="b">
        <f t="shared" si="200"/>
        <v>0</v>
      </c>
      <c r="M2124" s="137" t="b">
        <f t="shared" si="201"/>
        <v>0</v>
      </c>
      <c r="N2124" s="138">
        <v>45322</v>
      </c>
      <c r="O2124" s="138" t="s">
        <v>3877</v>
      </c>
      <c r="P2124" s="134"/>
      <c r="Q2124" s="134" t="b">
        <f t="shared" si="202"/>
        <v>0</v>
      </c>
      <c r="R2124" s="134">
        <v>7</v>
      </c>
      <c r="S2124" s="137">
        <f t="shared" si="203"/>
        <v>-7</v>
      </c>
      <c r="T2124" s="135" t="s">
        <v>4036</v>
      </c>
    </row>
    <row r="2125" spans="1:20" hidden="1" x14ac:dyDescent="0.25">
      <c r="A2125" s="7">
        <v>2123</v>
      </c>
      <c r="B2125" s="7" t="str">
        <f t="shared" si="198"/>
        <v>MSR20-M0001</v>
      </c>
      <c r="C2125" s="9" t="s">
        <v>1962</v>
      </c>
      <c r="D2125" s="9" t="s">
        <v>2533</v>
      </c>
      <c r="E2125" s="9" t="s">
        <v>67</v>
      </c>
      <c r="F2125" s="7" t="s">
        <v>141</v>
      </c>
      <c r="G2125" s="46">
        <v>1.3</v>
      </c>
      <c r="H2125" s="11">
        <v>43</v>
      </c>
      <c r="I2125" s="11">
        <f>39+4</f>
        <v>43</v>
      </c>
      <c r="J2125" s="11">
        <f>VLOOKUP(B2125,'[1]Jan''24 (3)'!$G$4:$T$2414,14,0)</f>
        <v>55.9</v>
      </c>
      <c r="K2125" s="11">
        <f t="shared" si="199"/>
        <v>12.899999999999999</v>
      </c>
      <c r="L2125" s="11" t="b">
        <f t="shared" si="200"/>
        <v>0</v>
      </c>
      <c r="M2125" s="11" t="b">
        <f t="shared" si="201"/>
        <v>0</v>
      </c>
      <c r="N2125" s="8">
        <v>45315</v>
      </c>
      <c r="O2125" s="8" t="s">
        <v>3877</v>
      </c>
      <c r="P2125" s="7"/>
      <c r="Q2125" s="7" t="b">
        <f t="shared" si="202"/>
        <v>1</v>
      </c>
      <c r="R2125" s="7"/>
      <c r="S2125" s="11">
        <f t="shared" si="203"/>
        <v>0</v>
      </c>
      <c r="T2125" s="9"/>
    </row>
    <row r="2126" spans="1:20" hidden="1" x14ac:dyDescent="0.25">
      <c r="A2126" s="7">
        <v>2124</v>
      </c>
      <c r="B2126" s="7" t="str">
        <f t="shared" si="198"/>
        <v>MRL20-C0001</v>
      </c>
      <c r="C2126" s="9" t="s">
        <v>114</v>
      </c>
      <c r="D2126" s="9" t="s">
        <v>139</v>
      </c>
      <c r="E2126" s="9" t="s">
        <v>67</v>
      </c>
      <c r="F2126" s="7" t="s">
        <v>141</v>
      </c>
      <c r="G2126" s="46">
        <v>0.9</v>
      </c>
      <c r="H2126" s="11">
        <v>49</v>
      </c>
      <c r="I2126" s="53">
        <f>8+4+40</f>
        <v>52</v>
      </c>
      <c r="J2126" s="11">
        <f>VLOOKUP(B2126,'[1]Jan''24 (3)'!$G$4:$T$2414,14,0)</f>
        <v>46.800000000000004</v>
      </c>
      <c r="K2126" s="11">
        <f t="shared" si="199"/>
        <v>-5.1999999999999957</v>
      </c>
      <c r="L2126" s="11" t="b">
        <f t="shared" si="200"/>
        <v>0</v>
      </c>
      <c r="M2126" s="11" t="b">
        <f t="shared" si="201"/>
        <v>0</v>
      </c>
      <c r="N2126" s="8">
        <v>45313</v>
      </c>
      <c r="O2126" s="8" t="s">
        <v>3873</v>
      </c>
      <c r="P2126" s="7"/>
      <c r="Q2126" s="7" t="b">
        <f t="shared" si="202"/>
        <v>0</v>
      </c>
      <c r="R2126" s="7"/>
      <c r="S2126" s="11">
        <f t="shared" si="203"/>
        <v>-3</v>
      </c>
      <c r="T2126" s="9"/>
    </row>
    <row r="2127" spans="1:20" hidden="1" x14ac:dyDescent="0.25">
      <c r="A2127" s="7">
        <v>2125</v>
      </c>
      <c r="B2127" s="7" t="str">
        <f t="shared" si="198"/>
        <v>MRL20-G0002</v>
      </c>
      <c r="C2127" s="9" t="s">
        <v>1963</v>
      </c>
      <c r="D2127" s="9" t="s">
        <v>3752</v>
      </c>
      <c r="E2127" s="9" t="s">
        <v>67</v>
      </c>
      <c r="F2127" s="7" t="s">
        <v>141</v>
      </c>
      <c r="G2127" s="46">
        <v>1.5</v>
      </c>
      <c r="H2127" s="11">
        <v>50</v>
      </c>
      <c r="I2127" s="11">
        <v>50</v>
      </c>
      <c r="J2127" s="11">
        <f>VLOOKUP(B2127,'[1]Jan''24 (3)'!$G$4:$T$2414,14,0)</f>
        <v>75</v>
      </c>
      <c r="K2127" s="11">
        <f t="shared" si="199"/>
        <v>25</v>
      </c>
      <c r="L2127" s="11" t="b">
        <f t="shared" si="200"/>
        <v>0</v>
      </c>
      <c r="M2127" s="11" t="b">
        <f t="shared" si="201"/>
        <v>0</v>
      </c>
      <c r="N2127" s="8">
        <v>45313</v>
      </c>
      <c r="O2127" s="8" t="s">
        <v>3873</v>
      </c>
      <c r="P2127" s="7"/>
      <c r="Q2127" s="7" t="b">
        <f t="shared" si="202"/>
        <v>1</v>
      </c>
      <c r="R2127" s="7"/>
      <c r="S2127" s="11">
        <f t="shared" si="203"/>
        <v>0</v>
      </c>
      <c r="T2127" s="9"/>
    </row>
    <row r="2128" spans="1:20" hidden="1" x14ac:dyDescent="0.25">
      <c r="A2128" s="7">
        <v>2126</v>
      </c>
      <c r="B2128" s="7" t="str">
        <f t="shared" si="198"/>
        <v>MH123535Q4-R</v>
      </c>
      <c r="C2128" s="9" t="s">
        <v>1964</v>
      </c>
      <c r="D2128" s="9" t="s">
        <v>3753</v>
      </c>
      <c r="E2128" s="9" t="s">
        <v>33</v>
      </c>
      <c r="F2128" s="7" t="s">
        <v>141</v>
      </c>
      <c r="G2128" s="46">
        <v>0.5</v>
      </c>
      <c r="H2128" s="11">
        <v>50</v>
      </c>
      <c r="I2128" s="11">
        <v>50</v>
      </c>
      <c r="J2128" s="11">
        <f>VLOOKUP(B2128,'[1]Jan''24 (3)'!$G$4:$T$2414,14,0)</f>
        <v>25</v>
      </c>
      <c r="K2128" s="11">
        <f t="shared" si="199"/>
        <v>-25</v>
      </c>
      <c r="L2128" s="11" t="b">
        <f t="shared" si="200"/>
        <v>0</v>
      </c>
      <c r="M2128" s="11" t="b">
        <f t="shared" si="201"/>
        <v>0</v>
      </c>
      <c r="N2128" s="8">
        <v>45313</v>
      </c>
      <c r="O2128" s="8" t="s">
        <v>3873</v>
      </c>
      <c r="P2128" s="7"/>
      <c r="Q2128" s="7" t="b">
        <f t="shared" si="202"/>
        <v>1</v>
      </c>
      <c r="R2128" s="7"/>
      <c r="S2128" s="11">
        <f t="shared" si="203"/>
        <v>0</v>
      </c>
      <c r="T2128" s="9"/>
    </row>
    <row r="2129" spans="1:20" hidden="1" x14ac:dyDescent="0.25">
      <c r="A2129" s="7">
        <v>2127</v>
      </c>
      <c r="B2129" s="7" t="str">
        <f t="shared" si="198"/>
        <v>92070-0023L</v>
      </c>
      <c r="C2129" s="9" t="s">
        <v>1965</v>
      </c>
      <c r="D2129" s="9" t="s">
        <v>2943</v>
      </c>
      <c r="E2129" s="9" t="s">
        <v>252</v>
      </c>
      <c r="F2129" s="7" t="s">
        <v>141</v>
      </c>
      <c r="G2129" s="46">
        <v>0.7</v>
      </c>
      <c r="H2129" s="11">
        <f>69-1</f>
        <v>68</v>
      </c>
      <c r="I2129" s="11">
        <v>68</v>
      </c>
      <c r="J2129" s="11">
        <f>VLOOKUP(B2129,'[1]Jan''24 (3)'!$G$4:$T$2414,14,0)</f>
        <v>47.599999999999994</v>
      </c>
      <c r="K2129" s="11">
        <f t="shared" si="199"/>
        <v>-20.400000000000006</v>
      </c>
      <c r="L2129" s="11" t="b">
        <f t="shared" si="200"/>
        <v>0</v>
      </c>
      <c r="M2129" s="11" t="b">
        <f t="shared" si="201"/>
        <v>0</v>
      </c>
      <c r="N2129" s="8">
        <v>45313</v>
      </c>
      <c r="O2129" s="8" t="s">
        <v>3873</v>
      </c>
      <c r="P2129" s="7"/>
      <c r="Q2129" s="7" t="b">
        <f t="shared" si="202"/>
        <v>1</v>
      </c>
      <c r="R2129" s="7"/>
      <c r="S2129" s="11">
        <f t="shared" si="203"/>
        <v>0</v>
      </c>
      <c r="T2129" s="9" t="s">
        <v>4124</v>
      </c>
    </row>
    <row r="2130" spans="1:20" hidden="1" x14ac:dyDescent="0.25">
      <c r="A2130" s="7">
        <v>2128</v>
      </c>
      <c r="B2130" s="7" t="str">
        <f t="shared" si="198"/>
        <v>672100</v>
      </c>
      <c r="C2130" s="9">
        <v>672100</v>
      </c>
      <c r="D2130" s="9" t="s">
        <v>3754</v>
      </c>
      <c r="E2130" s="9" t="s">
        <v>3851</v>
      </c>
      <c r="F2130" s="7" t="s">
        <v>141</v>
      </c>
      <c r="G2130" s="46">
        <v>6</v>
      </c>
      <c r="H2130" s="11">
        <v>2</v>
      </c>
      <c r="I2130" s="11">
        <v>2</v>
      </c>
      <c r="J2130" s="11">
        <f>VLOOKUP(B2130,'[1]Jan''24 (3)'!$G$4:$T$2414,14,0)</f>
        <v>12</v>
      </c>
      <c r="K2130" s="11">
        <f t="shared" si="199"/>
        <v>10</v>
      </c>
      <c r="L2130" s="11" t="b">
        <f t="shared" si="200"/>
        <v>0</v>
      </c>
      <c r="M2130" s="11" t="b">
        <f t="shared" si="201"/>
        <v>0</v>
      </c>
      <c r="N2130" s="8">
        <v>45318</v>
      </c>
      <c r="O2130" s="8" t="s">
        <v>3873</v>
      </c>
      <c r="P2130" s="7"/>
      <c r="Q2130" s="7" t="b">
        <f t="shared" si="202"/>
        <v>1</v>
      </c>
      <c r="R2130" s="7"/>
      <c r="S2130" s="11">
        <f t="shared" si="203"/>
        <v>0</v>
      </c>
      <c r="T2130" s="9"/>
    </row>
    <row r="2131" spans="1:20" hidden="1" x14ac:dyDescent="0.25">
      <c r="A2131" s="7">
        <v>2129</v>
      </c>
      <c r="B2131" s="7" t="str">
        <f t="shared" si="198"/>
        <v>62010-I1F1-000004</v>
      </c>
      <c r="C2131" s="9" t="s">
        <v>1966</v>
      </c>
      <c r="D2131" s="9" t="s">
        <v>3755</v>
      </c>
      <c r="E2131" s="9" t="s">
        <v>241</v>
      </c>
      <c r="F2131" s="7" t="s">
        <v>141</v>
      </c>
      <c r="G2131" s="46">
        <v>7.8</v>
      </c>
      <c r="H2131" s="11">
        <v>1</v>
      </c>
      <c r="I2131" s="11">
        <v>1</v>
      </c>
      <c r="J2131" s="11">
        <f>VLOOKUP(B2131,'[1]Jan''24 (3)'!$G$4:$T$2414,14,0)</f>
        <v>7.8</v>
      </c>
      <c r="K2131" s="11">
        <f t="shared" si="199"/>
        <v>6.8</v>
      </c>
      <c r="L2131" s="11" t="b">
        <f t="shared" si="200"/>
        <v>0</v>
      </c>
      <c r="M2131" s="11" t="b">
        <f t="shared" si="201"/>
        <v>0</v>
      </c>
      <c r="N2131" s="8">
        <v>45315</v>
      </c>
      <c r="O2131" s="8" t="s">
        <v>3873</v>
      </c>
      <c r="P2131" s="7"/>
      <c r="Q2131" s="7" t="b">
        <f t="shared" si="202"/>
        <v>1</v>
      </c>
      <c r="R2131" s="7"/>
      <c r="S2131" s="11">
        <f t="shared" si="203"/>
        <v>0</v>
      </c>
      <c r="T2131" s="9"/>
    </row>
    <row r="2132" spans="1:20" s="139" customFormat="1" hidden="1" x14ac:dyDescent="0.25">
      <c r="A2132" s="134">
        <v>2130</v>
      </c>
      <c r="B2132" s="7" t="str">
        <f t="shared" si="198"/>
        <v>MRL20-C0005</v>
      </c>
      <c r="C2132" s="135" t="s">
        <v>281</v>
      </c>
      <c r="D2132" s="135" t="s">
        <v>300</v>
      </c>
      <c r="E2132" s="135" t="s">
        <v>67</v>
      </c>
      <c r="F2132" s="134" t="s">
        <v>141</v>
      </c>
      <c r="G2132" s="136">
        <v>0.7</v>
      </c>
      <c r="H2132" s="137">
        <v>68</v>
      </c>
      <c r="I2132" s="137">
        <f>54+12+2</f>
        <v>68</v>
      </c>
      <c r="J2132" s="11">
        <f>VLOOKUP(B2132,'[1]Jan''24 (3)'!$G$4:$T$2414,14,0)</f>
        <v>47.599999999999994</v>
      </c>
      <c r="K2132" s="11">
        <f t="shared" si="199"/>
        <v>-20.400000000000006</v>
      </c>
      <c r="L2132" s="11" t="b">
        <f t="shared" si="200"/>
        <v>0</v>
      </c>
      <c r="M2132" s="137" t="b">
        <f t="shared" si="201"/>
        <v>0</v>
      </c>
      <c r="N2132" s="138">
        <v>45324</v>
      </c>
      <c r="O2132" s="138" t="s">
        <v>3873</v>
      </c>
      <c r="P2132" s="134"/>
      <c r="Q2132" s="134" t="b">
        <f t="shared" si="202"/>
        <v>1</v>
      </c>
      <c r="R2132" s="134"/>
      <c r="S2132" s="137">
        <f t="shared" si="203"/>
        <v>0</v>
      </c>
      <c r="T2132" s="135"/>
    </row>
    <row r="2133" spans="1:20" hidden="1" x14ac:dyDescent="0.25">
      <c r="A2133" s="7">
        <v>2131</v>
      </c>
      <c r="B2133" s="7" t="str">
        <f t="shared" si="198"/>
        <v>MRL20-C0002</v>
      </c>
      <c r="C2133" s="9" t="s">
        <v>115</v>
      </c>
      <c r="D2133" s="9" t="s">
        <v>140</v>
      </c>
      <c r="E2133" s="9" t="s">
        <v>67</v>
      </c>
      <c r="F2133" s="7" t="s">
        <v>141</v>
      </c>
      <c r="G2133" s="46">
        <v>0.9</v>
      </c>
      <c r="H2133" s="11">
        <v>72</v>
      </c>
      <c r="I2133" s="11">
        <f>69+3</f>
        <v>72</v>
      </c>
      <c r="J2133" s="11">
        <f>VLOOKUP(B2133,'[1]Jan''24 (3)'!$G$4:$T$2414,14,0)</f>
        <v>64.8</v>
      </c>
      <c r="K2133" s="11">
        <f t="shared" si="199"/>
        <v>-7.2000000000000028</v>
      </c>
      <c r="L2133" s="11" t="b">
        <f t="shared" si="200"/>
        <v>0</v>
      </c>
      <c r="M2133" s="11" t="b">
        <f t="shared" si="201"/>
        <v>0</v>
      </c>
      <c r="N2133" s="8">
        <v>45322</v>
      </c>
      <c r="O2133" s="8" t="s">
        <v>3877</v>
      </c>
      <c r="P2133" s="7"/>
      <c r="Q2133" s="7" t="b">
        <f t="shared" si="202"/>
        <v>1</v>
      </c>
      <c r="R2133" s="7"/>
      <c r="S2133" s="11">
        <f t="shared" si="203"/>
        <v>0</v>
      </c>
      <c r="T2133" s="9"/>
    </row>
    <row r="2134" spans="1:20" hidden="1" x14ac:dyDescent="0.25">
      <c r="A2134" s="7">
        <v>2132</v>
      </c>
      <c r="B2134" s="7" t="str">
        <f t="shared" si="198"/>
        <v>MRL20-C0003</v>
      </c>
      <c r="C2134" s="9" t="s">
        <v>198</v>
      </c>
      <c r="D2134" s="9" t="s">
        <v>227</v>
      </c>
      <c r="E2134" s="9" t="s">
        <v>67</v>
      </c>
      <c r="F2134" s="7" t="s">
        <v>141</v>
      </c>
      <c r="G2134" s="46">
        <v>0.9</v>
      </c>
      <c r="H2134" s="11">
        <f>74-1</f>
        <v>73</v>
      </c>
      <c r="I2134" s="11">
        <f>70+3</f>
        <v>73</v>
      </c>
      <c r="J2134" s="11">
        <f>VLOOKUP(B2134,'[1]Jan''24 (3)'!$G$4:$T$2414,14,0)</f>
        <v>65.7</v>
      </c>
      <c r="K2134" s="11">
        <f t="shared" si="199"/>
        <v>-7.2999999999999972</v>
      </c>
      <c r="L2134" s="11" t="b">
        <f t="shared" si="200"/>
        <v>0</v>
      </c>
      <c r="M2134" s="11" t="b">
        <f t="shared" si="201"/>
        <v>0</v>
      </c>
      <c r="N2134" s="8">
        <v>45313</v>
      </c>
      <c r="O2134" s="8" t="s">
        <v>3873</v>
      </c>
      <c r="P2134" s="7"/>
      <c r="Q2134" s="7" t="b">
        <f t="shared" si="202"/>
        <v>1</v>
      </c>
      <c r="R2134" s="7"/>
      <c r="S2134" s="11">
        <f t="shared" si="203"/>
        <v>0</v>
      </c>
      <c r="T2134" s="9" t="s">
        <v>4018</v>
      </c>
    </row>
    <row r="2135" spans="1:20" hidden="1" x14ac:dyDescent="0.25">
      <c r="A2135" s="7">
        <v>2133</v>
      </c>
      <c r="B2135" s="7" t="str">
        <f t="shared" si="198"/>
        <v>MRL20-O0012</v>
      </c>
      <c r="C2135" s="9" t="s">
        <v>1967</v>
      </c>
      <c r="D2135" s="9" t="s">
        <v>3756</v>
      </c>
      <c r="E2135" s="9" t="s">
        <v>67</v>
      </c>
      <c r="F2135" s="7" t="s">
        <v>242</v>
      </c>
      <c r="G2135" s="46">
        <v>1</v>
      </c>
      <c r="H2135" s="11">
        <v>92</v>
      </c>
      <c r="I2135" s="11">
        <v>92</v>
      </c>
      <c r="J2135" s="11">
        <f>VLOOKUP(B2135,'[1]Jan''24 (3)'!$G$4:$T$2414,14,0)</f>
        <v>92</v>
      </c>
      <c r="K2135" s="11">
        <f t="shared" si="199"/>
        <v>0</v>
      </c>
      <c r="L2135" s="11" t="b">
        <f t="shared" si="200"/>
        <v>1</v>
      </c>
      <c r="M2135" s="11" t="b">
        <f t="shared" si="201"/>
        <v>0</v>
      </c>
      <c r="N2135" s="8">
        <v>45314</v>
      </c>
      <c r="O2135" s="8" t="s">
        <v>3877</v>
      </c>
      <c r="P2135" s="7"/>
      <c r="Q2135" s="7" t="b">
        <f t="shared" si="202"/>
        <v>1</v>
      </c>
      <c r="R2135" s="7"/>
      <c r="S2135" s="11">
        <f t="shared" si="203"/>
        <v>0</v>
      </c>
      <c r="T2135" s="9"/>
    </row>
    <row r="2136" spans="1:20" hidden="1" x14ac:dyDescent="0.25">
      <c r="A2136" s="7">
        <v>2134</v>
      </c>
      <c r="B2136" s="7" t="str">
        <f t="shared" si="198"/>
        <v>MRL20-EG0017</v>
      </c>
      <c r="C2136" s="9" t="s">
        <v>199</v>
      </c>
      <c r="D2136" s="9" t="s">
        <v>228</v>
      </c>
      <c r="E2136" s="9" t="s">
        <v>67</v>
      </c>
      <c r="F2136" s="7" t="s">
        <v>141</v>
      </c>
      <c r="G2136" s="46">
        <v>0.16</v>
      </c>
      <c r="H2136" s="11">
        <f>132-6</f>
        <v>126</v>
      </c>
      <c r="I2136" s="11">
        <f>126+6-6</f>
        <v>126</v>
      </c>
      <c r="J2136" s="11">
        <f>VLOOKUP(B2136,'[1]Jan''24 (3)'!$G$4:$T$2414,14,0)</f>
        <v>20.16</v>
      </c>
      <c r="K2136" s="11">
        <f t="shared" si="199"/>
        <v>-105.84</v>
      </c>
      <c r="L2136" s="11" t="b">
        <f t="shared" si="200"/>
        <v>0</v>
      </c>
      <c r="M2136" s="11" t="b">
        <f t="shared" si="201"/>
        <v>0</v>
      </c>
      <c r="N2136" s="8">
        <v>45322</v>
      </c>
      <c r="O2136" s="8" t="s">
        <v>3877</v>
      </c>
      <c r="P2136" s="7"/>
      <c r="Q2136" s="7" t="b">
        <f t="shared" si="202"/>
        <v>1</v>
      </c>
      <c r="R2136" s="7"/>
      <c r="S2136" s="11">
        <f t="shared" si="203"/>
        <v>0</v>
      </c>
      <c r="T2136" s="65" t="s">
        <v>4028</v>
      </c>
    </row>
    <row r="2137" spans="1:20" hidden="1" x14ac:dyDescent="0.25">
      <c r="A2137" s="7">
        <v>2135</v>
      </c>
      <c r="B2137" s="7" t="str">
        <f t="shared" si="198"/>
        <v>MSR20-M0003</v>
      </c>
      <c r="C2137" s="9" t="s">
        <v>1968</v>
      </c>
      <c r="D2137" s="9" t="s">
        <v>3757</v>
      </c>
      <c r="E2137" s="9" t="s">
        <v>67</v>
      </c>
      <c r="F2137" s="7" t="s">
        <v>141</v>
      </c>
      <c r="G2137" s="46">
        <v>1</v>
      </c>
      <c r="H2137" s="11">
        <v>109</v>
      </c>
      <c r="I2137" s="11">
        <v>109</v>
      </c>
      <c r="J2137" s="11">
        <f>VLOOKUP(B2137,'[1]Jan''24 (3)'!$G$4:$T$2414,14,0)</f>
        <v>109</v>
      </c>
      <c r="K2137" s="11">
        <f t="shared" si="199"/>
        <v>0</v>
      </c>
      <c r="L2137" s="11" t="b">
        <f t="shared" si="200"/>
        <v>1</v>
      </c>
      <c r="M2137" s="11" t="b">
        <f t="shared" si="201"/>
        <v>0</v>
      </c>
      <c r="N2137" s="8">
        <v>45318</v>
      </c>
      <c r="O2137" s="8" t="s">
        <v>3873</v>
      </c>
      <c r="P2137" s="7"/>
      <c r="Q2137" s="7" t="b">
        <f t="shared" si="202"/>
        <v>1</v>
      </c>
      <c r="R2137" s="7"/>
      <c r="S2137" s="11">
        <f t="shared" si="203"/>
        <v>0</v>
      </c>
      <c r="T2137" s="9"/>
    </row>
    <row r="2138" spans="1:20" hidden="1" x14ac:dyDescent="0.25">
      <c r="A2138" s="7">
        <v>2136</v>
      </c>
      <c r="B2138" s="7" t="str">
        <f t="shared" si="198"/>
        <v>MSR20-M0004</v>
      </c>
      <c r="C2138" s="9" t="s">
        <v>1969</v>
      </c>
      <c r="D2138" s="9" t="s">
        <v>28</v>
      </c>
      <c r="E2138" s="9" t="s">
        <v>67</v>
      </c>
      <c r="F2138" s="7" t="s">
        <v>141</v>
      </c>
      <c r="G2138" s="46">
        <v>1</v>
      </c>
      <c r="H2138" s="11">
        <v>112</v>
      </c>
      <c r="I2138" s="11">
        <v>112</v>
      </c>
      <c r="J2138" s="11">
        <f>VLOOKUP(B2138,'[1]Jan''24 (3)'!$G$4:$T$2414,14,0)</f>
        <v>112</v>
      </c>
      <c r="K2138" s="11">
        <f t="shared" si="199"/>
        <v>0</v>
      </c>
      <c r="L2138" s="11" t="b">
        <f t="shared" si="200"/>
        <v>1</v>
      </c>
      <c r="M2138" s="11" t="b">
        <f t="shared" si="201"/>
        <v>0</v>
      </c>
      <c r="N2138" s="8">
        <v>45315</v>
      </c>
      <c r="O2138" s="8" t="s">
        <v>3873</v>
      </c>
      <c r="P2138" s="7"/>
      <c r="Q2138" s="7" t="b">
        <f t="shared" si="202"/>
        <v>1</v>
      </c>
      <c r="R2138" s="7"/>
      <c r="S2138" s="11">
        <f t="shared" si="203"/>
        <v>0</v>
      </c>
      <c r="T2138" s="9"/>
    </row>
    <row r="2139" spans="1:20" s="139" customFormat="1" hidden="1" x14ac:dyDescent="0.25">
      <c r="A2139" s="134">
        <v>2137</v>
      </c>
      <c r="B2139" s="7" t="str">
        <f t="shared" si="198"/>
        <v>MRL20-S0001</v>
      </c>
      <c r="C2139" s="135" t="s">
        <v>282</v>
      </c>
      <c r="D2139" s="135" t="s">
        <v>301</v>
      </c>
      <c r="E2139" s="135" t="s">
        <v>67</v>
      </c>
      <c r="F2139" s="150" t="s">
        <v>242</v>
      </c>
      <c r="G2139" s="136">
        <v>3</v>
      </c>
      <c r="H2139" s="137">
        <v>150</v>
      </c>
      <c r="I2139" s="137">
        <f>151+22</f>
        <v>173</v>
      </c>
      <c r="J2139" s="11">
        <f>VLOOKUP(B2139,'[1]Jan''24 (3)'!$G$4:$T$2414,14,0)</f>
        <v>519</v>
      </c>
      <c r="K2139" s="11">
        <f t="shared" si="199"/>
        <v>346</v>
      </c>
      <c r="L2139" s="11" t="b">
        <f t="shared" si="200"/>
        <v>0</v>
      </c>
      <c r="M2139" s="137" t="b">
        <f t="shared" si="201"/>
        <v>0</v>
      </c>
      <c r="N2139" s="138">
        <v>45322</v>
      </c>
      <c r="O2139" s="138" t="s">
        <v>3877</v>
      </c>
      <c r="P2139" s="134"/>
      <c r="Q2139" s="134" t="b">
        <f t="shared" si="202"/>
        <v>0</v>
      </c>
      <c r="R2139" s="134">
        <v>22</v>
      </c>
      <c r="S2139" s="137">
        <f t="shared" si="203"/>
        <v>-23</v>
      </c>
      <c r="T2139" s="135" t="s">
        <v>4035</v>
      </c>
    </row>
    <row r="2140" spans="1:20" hidden="1" x14ac:dyDescent="0.25">
      <c r="A2140" s="7">
        <v>2138</v>
      </c>
      <c r="B2140" s="7" t="str">
        <f t="shared" si="198"/>
        <v>RC-R001L</v>
      </c>
      <c r="C2140" s="9" t="s">
        <v>283</v>
      </c>
      <c r="D2140" s="9" t="s">
        <v>302</v>
      </c>
      <c r="E2140" s="9" t="s">
        <v>33</v>
      </c>
      <c r="F2140" s="7" t="s">
        <v>141</v>
      </c>
      <c r="G2140" s="46">
        <v>29.4</v>
      </c>
      <c r="H2140" s="11">
        <v>1</v>
      </c>
      <c r="I2140" s="11">
        <v>1</v>
      </c>
      <c r="J2140" s="11">
        <f>VLOOKUP(B2140,'[1]Jan''24 (3)'!$G$4:$T$2414,14,0)</f>
        <v>29.4</v>
      </c>
      <c r="K2140" s="11">
        <f t="shared" si="199"/>
        <v>28.4</v>
      </c>
      <c r="L2140" s="11" t="b">
        <f t="shared" si="200"/>
        <v>0</v>
      </c>
      <c r="M2140" s="11" t="b">
        <f t="shared" si="201"/>
        <v>0</v>
      </c>
      <c r="N2140" s="8">
        <v>45310</v>
      </c>
      <c r="O2140" s="8" t="s">
        <v>3877</v>
      </c>
      <c r="P2140" s="7"/>
      <c r="Q2140" s="7" t="b">
        <f t="shared" si="202"/>
        <v>1</v>
      </c>
      <c r="R2140" s="7"/>
      <c r="S2140" s="11">
        <f t="shared" si="203"/>
        <v>0</v>
      </c>
      <c r="T2140" s="9"/>
    </row>
    <row r="2141" spans="1:20" hidden="1" x14ac:dyDescent="0.25">
      <c r="A2141" s="7">
        <v>2139</v>
      </c>
      <c r="B2141" s="7" t="str">
        <f t="shared" si="198"/>
        <v>MRL20-EG0016</v>
      </c>
      <c r="C2141" s="9" t="s">
        <v>200</v>
      </c>
      <c r="D2141" s="9" t="s">
        <v>229</v>
      </c>
      <c r="E2141" s="9" t="s">
        <v>67</v>
      </c>
      <c r="F2141" s="7" t="s">
        <v>141</v>
      </c>
      <c r="G2141" s="46">
        <v>0.55000000000000004</v>
      </c>
      <c r="H2141" s="11">
        <v>165</v>
      </c>
      <c r="I2141" s="11">
        <v>165</v>
      </c>
      <c r="J2141" s="11">
        <f>VLOOKUP(B2141,'[1]Jan''24 (3)'!$G$4:$T$2414,14,0)</f>
        <v>90.750000000000014</v>
      </c>
      <c r="K2141" s="11">
        <f t="shared" si="199"/>
        <v>-74.249999999999986</v>
      </c>
      <c r="L2141" s="11" t="b">
        <f t="shared" si="200"/>
        <v>0</v>
      </c>
      <c r="M2141" s="11" t="b">
        <f t="shared" si="201"/>
        <v>0</v>
      </c>
      <c r="N2141" s="8">
        <v>45313</v>
      </c>
      <c r="O2141" s="8" t="s">
        <v>3873</v>
      </c>
      <c r="P2141" s="7"/>
      <c r="Q2141" s="7" t="b">
        <f t="shared" si="202"/>
        <v>1</v>
      </c>
      <c r="R2141" s="7"/>
      <c r="S2141" s="11">
        <f t="shared" si="203"/>
        <v>0</v>
      </c>
      <c r="T2141" s="9"/>
    </row>
    <row r="2142" spans="1:20" hidden="1" x14ac:dyDescent="0.25">
      <c r="A2142" s="7">
        <v>2140</v>
      </c>
      <c r="B2142" s="7" t="str">
        <f t="shared" si="198"/>
        <v>17910-0000-040002L</v>
      </c>
      <c r="C2142" s="9" t="s">
        <v>1970</v>
      </c>
      <c r="D2142" s="9" t="s">
        <v>3758</v>
      </c>
      <c r="E2142" s="9" t="s">
        <v>3852</v>
      </c>
      <c r="F2142" s="7" t="s">
        <v>141</v>
      </c>
      <c r="G2142" s="46">
        <v>10.25</v>
      </c>
      <c r="H2142" s="11">
        <f>1-1</f>
        <v>0</v>
      </c>
      <c r="I2142" s="11">
        <v>0</v>
      </c>
      <c r="J2142" s="11">
        <f>VLOOKUP(B2142,'[1]Jan''24 (3)'!$G$4:$T$2414,14,0)</f>
        <v>0</v>
      </c>
      <c r="K2142" s="11">
        <f t="shared" si="199"/>
        <v>0</v>
      </c>
      <c r="L2142" s="11" t="b">
        <f t="shared" si="200"/>
        <v>1</v>
      </c>
      <c r="M2142" s="11" t="b">
        <f t="shared" si="201"/>
        <v>0</v>
      </c>
      <c r="N2142" s="8">
        <v>45320</v>
      </c>
      <c r="O2142" s="8" t="s">
        <v>3877</v>
      </c>
      <c r="P2142" s="7"/>
      <c r="Q2142" s="7" t="b">
        <f t="shared" si="202"/>
        <v>1</v>
      </c>
      <c r="R2142" s="7"/>
      <c r="S2142" s="11">
        <f t="shared" si="203"/>
        <v>0</v>
      </c>
      <c r="T2142" s="9" t="s">
        <v>3959</v>
      </c>
    </row>
    <row r="2143" spans="1:20" hidden="1" x14ac:dyDescent="0.25">
      <c r="A2143" s="7">
        <v>2141</v>
      </c>
      <c r="B2143" s="7" t="str">
        <f t="shared" si="198"/>
        <v>MTD112</v>
      </c>
      <c r="C2143" s="9" t="s">
        <v>1971</v>
      </c>
      <c r="D2143" s="9" t="s">
        <v>3759</v>
      </c>
      <c r="E2143" s="9" t="s">
        <v>33</v>
      </c>
      <c r="F2143" s="7" t="s">
        <v>141</v>
      </c>
      <c r="G2143" s="46">
        <v>53</v>
      </c>
      <c r="H2143" s="11">
        <f>2-2</f>
        <v>0</v>
      </c>
      <c r="I2143" s="11">
        <v>0</v>
      </c>
      <c r="J2143" s="11">
        <f>VLOOKUP(B2143,'[1]Jan''24 (3)'!$G$4:$T$2414,14,0)</f>
        <v>0</v>
      </c>
      <c r="K2143" s="11">
        <f t="shared" si="199"/>
        <v>0</v>
      </c>
      <c r="L2143" s="11" t="b">
        <f t="shared" si="200"/>
        <v>1</v>
      </c>
      <c r="M2143" s="11" t="b">
        <f t="shared" si="201"/>
        <v>0</v>
      </c>
      <c r="N2143" s="8">
        <v>45322</v>
      </c>
      <c r="O2143" s="8" t="s">
        <v>3877</v>
      </c>
      <c r="P2143" s="7"/>
      <c r="Q2143" s="7" t="b">
        <f t="shared" si="202"/>
        <v>1</v>
      </c>
      <c r="R2143" s="7"/>
      <c r="S2143" s="11">
        <f t="shared" si="203"/>
        <v>0</v>
      </c>
      <c r="T2143" s="65" t="s">
        <v>4032</v>
      </c>
    </row>
    <row r="2144" spans="1:20" hidden="1" x14ac:dyDescent="0.25">
      <c r="A2144" s="7">
        <v>2142</v>
      </c>
      <c r="B2144" s="7" t="str">
        <f t="shared" si="198"/>
        <v>18227-AFAA-9000</v>
      </c>
      <c r="C2144" s="9" t="s">
        <v>1972</v>
      </c>
      <c r="D2144" s="9" t="s">
        <v>2563</v>
      </c>
      <c r="E2144" s="9" t="s">
        <v>3852</v>
      </c>
      <c r="F2144" s="7" t="s">
        <v>141</v>
      </c>
      <c r="G2144" s="46">
        <v>10.19</v>
      </c>
      <c r="H2144" s="11">
        <v>5</v>
      </c>
      <c r="I2144" s="11">
        <v>5</v>
      </c>
      <c r="J2144" s="11">
        <f>VLOOKUP(B2144,'[1]Jan''24 (3)'!$G$4:$T$2414,14,0)</f>
        <v>50.949999999999996</v>
      </c>
      <c r="K2144" s="11">
        <f t="shared" si="199"/>
        <v>45.949999999999996</v>
      </c>
      <c r="L2144" s="11" t="b">
        <f t="shared" si="200"/>
        <v>0</v>
      </c>
      <c r="M2144" s="11" t="b">
        <f t="shared" si="201"/>
        <v>0</v>
      </c>
      <c r="N2144" s="8">
        <v>45313</v>
      </c>
      <c r="O2144" s="8" t="s">
        <v>3877</v>
      </c>
      <c r="P2144" s="7"/>
      <c r="Q2144" s="7" t="b">
        <f t="shared" si="202"/>
        <v>1</v>
      </c>
      <c r="R2144" s="7"/>
      <c r="S2144" s="11">
        <f t="shared" si="203"/>
        <v>0</v>
      </c>
      <c r="T2144" s="9"/>
    </row>
    <row r="2145" spans="1:20" hidden="1" x14ac:dyDescent="0.25">
      <c r="A2145" s="7">
        <v>2143</v>
      </c>
      <c r="B2145" s="7" t="str">
        <f t="shared" si="198"/>
        <v>39374-AFAE-9000</v>
      </c>
      <c r="C2145" s="9" t="s">
        <v>1973</v>
      </c>
      <c r="D2145" s="9" t="s">
        <v>3760</v>
      </c>
      <c r="E2145" s="9" t="s">
        <v>3852</v>
      </c>
      <c r="F2145" s="55" t="s">
        <v>242</v>
      </c>
      <c r="G2145" s="46">
        <v>0.74</v>
      </c>
      <c r="H2145" s="11">
        <v>5</v>
      </c>
      <c r="I2145" s="11">
        <v>5</v>
      </c>
      <c r="J2145" s="11">
        <f>VLOOKUP(B2145,'[1]Jan''24 (3)'!$G$4:$T$2414,14,0)</f>
        <v>3.7</v>
      </c>
      <c r="K2145" s="11">
        <f t="shared" si="199"/>
        <v>-1.2999999999999998</v>
      </c>
      <c r="L2145" s="11" t="b">
        <f t="shared" si="200"/>
        <v>0</v>
      </c>
      <c r="M2145" s="11" t="b">
        <f t="shared" si="201"/>
        <v>0</v>
      </c>
      <c r="N2145" s="8">
        <v>45313</v>
      </c>
      <c r="O2145" s="8" t="s">
        <v>3877</v>
      </c>
      <c r="P2145" s="7"/>
      <c r="Q2145" s="7" t="b">
        <f t="shared" si="202"/>
        <v>1</v>
      </c>
      <c r="R2145" s="7"/>
      <c r="S2145" s="11">
        <f t="shared" si="203"/>
        <v>0</v>
      </c>
      <c r="T2145" s="9"/>
    </row>
    <row r="2146" spans="1:20" hidden="1" x14ac:dyDescent="0.25">
      <c r="A2146" s="7">
        <v>2144</v>
      </c>
      <c r="B2146" s="7" t="str">
        <f t="shared" si="198"/>
        <v>17211-LKA5-9000</v>
      </c>
      <c r="C2146" s="9" t="s">
        <v>1974</v>
      </c>
      <c r="D2146" s="9" t="s">
        <v>3761</v>
      </c>
      <c r="E2146" s="9" t="s">
        <v>3852</v>
      </c>
      <c r="F2146" s="7" t="s">
        <v>141</v>
      </c>
      <c r="G2146" s="46">
        <v>1.1200000000000001</v>
      </c>
      <c r="H2146" s="11">
        <v>30</v>
      </c>
      <c r="I2146" s="11">
        <v>30</v>
      </c>
      <c r="J2146" s="11">
        <f>VLOOKUP(B2146,'[1]Jan''24 (3)'!$G$4:$T$2414,14,0)</f>
        <v>33.6</v>
      </c>
      <c r="K2146" s="11">
        <f t="shared" si="199"/>
        <v>3.6000000000000014</v>
      </c>
      <c r="L2146" s="11" t="b">
        <f t="shared" si="200"/>
        <v>0</v>
      </c>
      <c r="M2146" s="11" t="b">
        <f t="shared" si="201"/>
        <v>0</v>
      </c>
      <c r="N2146" s="8">
        <v>45313</v>
      </c>
      <c r="O2146" s="8" t="s">
        <v>3877</v>
      </c>
      <c r="P2146" s="7"/>
      <c r="Q2146" s="7" t="b">
        <f t="shared" si="202"/>
        <v>1</v>
      </c>
      <c r="R2146" s="7"/>
      <c r="S2146" s="11">
        <f t="shared" si="203"/>
        <v>0</v>
      </c>
      <c r="T2146" s="9"/>
    </row>
    <row r="2147" spans="1:20" hidden="1" x14ac:dyDescent="0.25">
      <c r="A2147" s="7">
        <v>2145</v>
      </c>
      <c r="B2147" s="7" t="str">
        <f t="shared" si="198"/>
        <v>34911-KY-9000</v>
      </c>
      <c r="C2147" s="9" t="s">
        <v>1975</v>
      </c>
      <c r="D2147" s="9" t="s">
        <v>3762</v>
      </c>
      <c r="E2147" s="9" t="s">
        <v>3852</v>
      </c>
      <c r="F2147" s="7" t="s">
        <v>141</v>
      </c>
      <c r="G2147" s="46">
        <v>1.24</v>
      </c>
      <c r="H2147" s="11">
        <f>9-2-2</f>
        <v>5</v>
      </c>
      <c r="I2147" s="11">
        <v>5</v>
      </c>
      <c r="J2147" s="11">
        <f>VLOOKUP(B2147,'[1]Jan''24 (3)'!$G$4:$T$2414,14,0)</f>
        <v>6.2</v>
      </c>
      <c r="K2147" s="11">
        <f t="shared" si="199"/>
        <v>1.2000000000000002</v>
      </c>
      <c r="L2147" s="11" t="b">
        <f t="shared" si="200"/>
        <v>0</v>
      </c>
      <c r="M2147" s="11" t="b">
        <f t="shared" si="201"/>
        <v>0</v>
      </c>
      <c r="N2147" s="8">
        <v>45313</v>
      </c>
      <c r="O2147" s="8" t="s">
        <v>3877</v>
      </c>
      <c r="P2147" s="7"/>
      <c r="Q2147" s="7" t="b">
        <f t="shared" si="202"/>
        <v>1</v>
      </c>
      <c r="R2147" s="7"/>
      <c r="S2147" s="11">
        <f t="shared" si="203"/>
        <v>0</v>
      </c>
      <c r="T2147" s="9" t="s">
        <v>3985</v>
      </c>
    </row>
    <row r="2148" spans="1:20" hidden="1" x14ac:dyDescent="0.25">
      <c r="A2148" s="7">
        <v>2146</v>
      </c>
      <c r="B2148" s="7" t="str">
        <f t="shared" si="198"/>
        <v>11395-GY6C-9000</v>
      </c>
      <c r="C2148" s="9" t="s">
        <v>1976</v>
      </c>
      <c r="D2148" s="9" t="s">
        <v>3763</v>
      </c>
      <c r="E2148" s="9" t="s">
        <v>3852</v>
      </c>
      <c r="F2148" s="7" t="s">
        <v>141</v>
      </c>
      <c r="G2148" s="46">
        <v>0.41</v>
      </c>
      <c r="H2148" s="11">
        <v>1</v>
      </c>
      <c r="I2148" s="11">
        <v>1</v>
      </c>
      <c r="J2148" s="11">
        <f>VLOOKUP(B2148,'[1]Jan''24 (3)'!$G$4:$T$2414,14,0)</f>
        <v>0.41</v>
      </c>
      <c r="K2148" s="11">
        <f t="shared" si="199"/>
        <v>-0.59000000000000008</v>
      </c>
      <c r="L2148" s="11" t="b">
        <f t="shared" si="200"/>
        <v>0</v>
      </c>
      <c r="M2148" s="11" t="b">
        <f t="shared" si="201"/>
        <v>0</v>
      </c>
      <c r="N2148" s="8">
        <v>45320</v>
      </c>
      <c r="O2148" s="8" t="s">
        <v>3873</v>
      </c>
      <c r="P2148" s="7"/>
      <c r="Q2148" s="7" t="b">
        <f t="shared" si="202"/>
        <v>1</v>
      </c>
      <c r="R2148" s="7">
        <v>1</v>
      </c>
      <c r="S2148" s="11">
        <f t="shared" si="203"/>
        <v>0</v>
      </c>
      <c r="T2148" s="9" t="s">
        <v>3879</v>
      </c>
    </row>
    <row r="2149" spans="1:20" hidden="1" x14ac:dyDescent="0.25">
      <c r="A2149" s="7">
        <v>2147</v>
      </c>
      <c r="B2149" s="7" t="str">
        <f t="shared" si="198"/>
        <v>15651-GY6A-9000</v>
      </c>
      <c r="C2149" s="9" t="s">
        <v>1977</v>
      </c>
      <c r="D2149" s="9" t="s">
        <v>3764</v>
      </c>
      <c r="E2149" s="9" t="s">
        <v>3852</v>
      </c>
      <c r="F2149" s="7" t="s">
        <v>141</v>
      </c>
      <c r="G2149" s="46">
        <v>0.09</v>
      </c>
      <c r="H2149" s="11">
        <v>5</v>
      </c>
      <c r="I2149" s="11">
        <v>5</v>
      </c>
      <c r="J2149" s="11">
        <f>VLOOKUP(B2149,'[1]Jan''24 (3)'!$G$4:$T$2414,14,0)</f>
        <v>0.44999999999999996</v>
      </c>
      <c r="K2149" s="11">
        <f t="shared" si="199"/>
        <v>-4.55</v>
      </c>
      <c r="L2149" s="11" t="b">
        <f t="shared" si="200"/>
        <v>0</v>
      </c>
      <c r="M2149" s="11" t="b">
        <f t="shared" si="201"/>
        <v>0</v>
      </c>
      <c r="N2149" s="8">
        <v>45313</v>
      </c>
      <c r="O2149" s="8" t="s">
        <v>3877</v>
      </c>
      <c r="P2149" s="7"/>
      <c r="Q2149" s="7" t="b">
        <f t="shared" si="202"/>
        <v>1</v>
      </c>
      <c r="R2149" s="7"/>
      <c r="S2149" s="11">
        <f t="shared" si="203"/>
        <v>0</v>
      </c>
      <c r="T2149" s="9"/>
    </row>
    <row r="2150" spans="1:20" hidden="1" x14ac:dyDescent="0.25">
      <c r="A2150" s="7">
        <v>2148</v>
      </c>
      <c r="B2150" s="7" t="str">
        <f t="shared" si="198"/>
        <v>11394-GY6A-9000</v>
      </c>
      <c r="C2150" s="9" t="s">
        <v>1978</v>
      </c>
      <c r="D2150" s="9" t="s">
        <v>3765</v>
      </c>
      <c r="E2150" s="9" t="s">
        <v>3852</v>
      </c>
      <c r="F2150" s="7" t="s">
        <v>141</v>
      </c>
      <c r="G2150" s="46">
        <v>0.14000000000000001</v>
      </c>
      <c r="H2150" s="11">
        <v>5</v>
      </c>
      <c r="I2150" s="11">
        <v>5</v>
      </c>
      <c r="J2150" s="11">
        <f>VLOOKUP(B2150,'[1]Jan''24 (3)'!$G$4:$T$2414,14,0)</f>
        <v>0.70000000000000007</v>
      </c>
      <c r="K2150" s="11">
        <f t="shared" si="199"/>
        <v>-4.3</v>
      </c>
      <c r="L2150" s="11" t="b">
        <f t="shared" si="200"/>
        <v>0</v>
      </c>
      <c r="M2150" s="11" t="b">
        <f t="shared" si="201"/>
        <v>0</v>
      </c>
      <c r="N2150" s="8">
        <v>45313</v>
      </c>
      <c r="O2150" s="8" t="s">
        <v>3877</v>
      </c>
      <c r="P2150" s="7"/>
      <c r="Q2150" s="7" t="b">
        <f t="shared" si="202"/>
        <v>1</v>
      </c>
      <c r="R2150" s="7"/>
      <c r="S2150" s="11">
        <f t="shared" si="203"/>
        <v>0</v>
      </c>
      <c r="T2150" s="9"/>
    </row>
    <row r="2151" spans="1:20" hidden="1" x14ac:dyDescent="0.25">
      <c r="A2151" s="7">
        <v>2149</v>
      </c>
      <c r="B2151" s="7" t="str">
        <f t="shared" si="198"/>
        <v>15421-GY6A-9000</v>
      </c>
      <c r="C2151" s="9" t="s">
        <v>1979</v>
      </c>
      <c r="D2151" s="9" t="s">
        <v>3766</v>
      </c>
      <c r="E2151" s="9" t="s">
        <v>3852</v>
      </c>
      <c r="F2151" s="7" t="s">
        <v>141</v>
      </c>
      <c r="G2151" s="46">
        <v>7.0000000000000007E-2</v>
      </c>
      <c r="H2151" s="11">
        <v>5</v>
      </c>
      <c r="I2151" s="11">
        <v>5</v>
      </c>
      <c r="J2151" s="11">
        <f>VLOOKUP(B2151,'[1]Jan''24 (3)'!$G$4:$T$2414,14,0)</f>
        <v>0.35000000000000003</v>
      </c>
      <c r="K2151" s="11">
        <f t="shared" si="199"/>
        <v>-4.6500000000000004</v>
      </c>
      <c r="L2151" s="11" t="b">
        <f t="shared" si="200"/>
        <v>0</v>
      </c>
      <c r="M2151" s="11" t="b">
        <f t="shared" si="201"/>
        <v>0</v>
      </c>
      <c r="N2151" s="8">
        <v>45313</v>
      </c>
      <c r="O2151" s="8" t="s">
        <v>3877</v>
      </c>
      <c r="P2151" s="7"/>
      <c r="Q2151" s="7" t="b">
        <f t="shared" si="202"/>
        <v>1</v>
      </c>
      <c r="R2151" s="7"/>
      <c r="S2151" s="11">
        <f t="shared" si="203"/>
        <v>0</v>
      </c>
      <c r="T2151" s="9"/>
    </row>
    <row r="2152" spans="1:20" hidden="1" x14ac:dyDescent="0.25">
      <c r="A2152" s="7">
        <v>2150</v>
      </c>
      <c r="B2152" s="7" t="str">
        <f t="shared" si="198"/>
        <v>11192-GY6A-9000</v>
      </c>
      <c r="C2152" s="9" t="s">
        <v>1980</v>
      </c>
      <c r="D2152" s="9" t="s">
        <v>3767</v>
      </c>
      <c r="E2152" s="9" t="s">
        <v>3852</v>
      </c>
      <c r="F2152" s="7" t="s">
        <v>141</v>
      </c>
      <c r="G2152" s="46">
        <v>0.14000000000000001</v>
      </c>
      <c r="H2152" s="11">
        <v>5</v>
      </c>
      <c r="I2152" s="11">
        <v>5</v>
      </c>
      <c r="J2152" s="11">
        <f>VLOOKUP(B2152,'[1]Jan''24 (3)'!$G$4:$T$2414,14,0)</f>
        <v>0.70000000000000007</v>
      </c>
      <c r="K2152" s="11">
        <f t="shared" si="199"/>
        <v>-4.3</v>
      </c>
      <c r="L2152" s="11" t="b">
        <f t="shared" si="200"/>
        <v>0</v>
      </c>
      <c r="M2152" s="11" t="b">
        <f t="shared" si="201"/>
        <v>0</v>
      </c>
      <c r="N2152" s="8">
        <v>45313</v>
      </c>
      <c r="O2152" s="8" t="s">
        <v>3877</v>
      </c>
      <c r="P2152" s="7"/>
      <c r="Q2152" s="7" t="b">
        <f t="shared" si="202"/>
        <v>1</v>
      </c>
      <c r="R2152" s="7"/>
      <c r="S2152" s="11">
        <f t="shared" si="203"/>
        <v>0</v>
      </c>
      <c r="T2152" s="9"/>
    </row>
    <row r="2153" spans="1:20" hidden="1" x14ac:dyDescent="0.25">
      <c r="A2153" s="7">
        <v>2151</v>
      </c>
      <c r="B2153" s="7" t="str">
        <f t="shared" si="198"/>
        <v>13011-GY6A-9000</v>
      </c>
      <c r="C2153" s="9" t="s">
        <v>1981</v>
      </c>
      <c r="D2153" s="9" t="s">
        <v>3768</v>
      </c>
      <c r="E2153" s="9" t="s">
        <v>3852</v>
      </c>
      <c r="F2153" s="7" t="s">
        <v>242</v>
      </c>
      <c r="G2153" s="46">
        <v>1.67</v>
      </c>
      <c r="H2153" s="11">
        <v>20</v>
      </c>
      <c r="I2153" s="11">
        <v>20</v>
      </c>
      <c r="J2153" s="11">
        <f>VLOOKUP(B2153,'[1]Jan''24 (3)'!$G$4:$T$2414,14,0)</f>
        <v>33.4</v>
      </c>
      <c r="K2153" s="11">
        <f t="shared" si="199"/>
        <v>13.399999999999999</v>
      </c>
      <c r="L2153" s="11" t="b">
        <f t="shared" si="200"/>
        <v>0</v>
      </c>
      <c r="M2153" s="11" t="b">
        <f t="shared" si="201"/>
        <v>0</v>
      </c>
      <c r="N2153" s="8">
        <v>45320</v>
      </c>
      <c r="O2153" s="8" t="s">
        <v>3873</v>
      </c>
      <c r="P2153" s="7"/>
      <c r="Q2153" s="7" t="b">
        <f t="shared" si="202"/>
        <v>1</v>
      </c>
      <c r="R2153" s="7"/>
      <c r="S2153" s="11">
        <f t="shared" si="203"/>
        <v>0</v>
      </c>
      <c r="T2153" s="9"/>
    </row>
    <row r="2154" spans="1:20" hidden="1" x14ac:dyDescent="0.25">
      <c r="A2154" s="7">
        <v>2152</v>
      </c>
      <c r="B2154" s="7" t="str">
        <f t="shared" si="198"/>
        <v>12251-GY6A-9000</v>
      </c>
      <c r="C2154" s="9" t="s">
        <v>1982</v>
      </c>
      <c r="D2154" s="9" t="s">
        <v>3769</v>
      </c>
      <c r="E2154" s="9" t="s">
        <v>3852</v>
      </c>
      <c r="F2154" s="7" t="s">
        <v>141</v>
      </c>
      <c r="G2154" s="46">
        <v>0.45</v>
      </c>
      <c r="H2154" s="11">
        <v>20</v>
      </c>
      <c r="I2154" s="53">
        <v>21</v>
      </c>
      <c r="J2154" s="11">
        <f>VLOOKUP(B2154,'[1]Jan''24 (3)'!$G$4:$T$2414,14,0)</f>
        <v>9.4500000000000011</v>
      </c>
      <c r="K2154" s="11">
        <f t="shared" si="199"/>
        <v>-11.549999999999999</v>
      </c>
      <c r="L2154" s="11" t="b">
        <f t="shared" si="200"/>
        <v>0</v>
      </c>
      <c r="M2154" s="11" t="b">
        <f t="shared" si="201"/>
        <v>0</v>
      </c>
      <c r="N2154" s="8">
        <v>45313</v>
      </c>
      <c r="O2154" s="8" t="s">
        <v>3877</v>
      </c>
      <c r="P2154" s="7"/>
      <c r="Q2154" s="7" t="b">
        <f t="shared" si="202"/>
        <v>0</v>
      </c>
      <c r="R2154" s="7"/>
      <c r="S2154" s="11">
        <f t="shared" si="203"/>
        <v>-1</v>
      </c>
      <c r="T2154" s="9"/>
    </row>
    <row r="2155" spans="1:20" hidden="1" x14ac:dyDescent="0.25">
      <c r="A2155" s="7">
        <v>2153</v>
      </c>
      <c r="B2155" s="7" t="str">
        <f t="shared" si="198"/>
        <v>12191-GY6A-9000</v>
      </c>
      <c r="C2155" s="9" t="s">
        <v>1983</v>
      </c>
      <c r="D2155" s="9" t="s">
        <v>3770</v>
      </c>
      <c r="E2155" s="9" t="s">
        <v>3852</v>
      </c>
      <c r="F2155" s="7" t="s">
        <v>141</v>
      </c>
      <c r="G2155" s="46">
        <v>0.03</v>
      </c>
      <c r="H2155" s="11">
        <f>20-1</f>
        <v>19</v>
      </c>
      <c r="I2155" s="11">
        <v>19</v>
      </c>
      <c r="J2155" s="11">
        <f>VLOOKUP(B2155,'[1]Jan''24 (3)'!$G$4:$T$2414,14,0)</f>
        <v>0.56999999999999995</v>
      </c>
      <c r="K2155" s="11">
        <f t="shared" si="199"/>
        <v>-18.43</v>
      </c>
      <c r="L2155" s="11" t="b">
        <f t="shared" si="200"/>
        <v>0</v>
      </c>
      <c r="M2155" s="11" t="b">
        <f t="shared" si="201"/>
        <v>0</v>
      </c>
      <c r="N2155" s="8">
        <v>45313</v>
      </c>
      <c r="O2155" s="8" t="s">
        <v>3877</v>
      </c>
      <c r="P2155" s="7"/>
      <c r="Q2155" s="7" t="b">
        <f t="shared" si="202"/>
        <v>1</v>
      </c>
      <c r="R2155" s="7"/>
      <c r="S2155" s="11">
        <f t="shared" si="203"/>
        <v>0</v>
      </c>
      <c r="T2155" s="9" t="s">
        <v>3984</v>
      </c>
    </row>
    <row r="2156" spans="1:20" hidden="1" x14ac:dyDescent="0.25">
      <c r="A2156" s="7">
        <v>2154</v>
      </c>
      <c r="B2156" s="7" t="str">
        <f t="shared" si="198"/>
        <v>19613-GY6A-9000</v>
      </c>
      <c r="C2156" s="9" t="s">
        <v>1984</v>
      </c>
      <c r="D2156" s="9" t="s">
        <v>3771</v>
      </c>
      <c r="E2156" s="9" t="s">
        <v>3852</v>
      </c>
      <c r="F2156" s="7" t="s">
        <v>141</v>
      </c>
      <c r="G2156" s="46">
        <v>7.0000000000000007E-2</v>
      </c>
      <c r="H2156" s="11">
        <v>3</v>
      </c>
      <c r="I2156" s="11">
        <v>3</v>
      </c>
      <c r="J2156" s="11">
        <f>VLOOKUP(B2156,'[1]Jan''24 (3)'!$G$4:$T$2414,14,0)</f>
        <v>0.21000000000000002</v>
      </c>
      <c r="K2156" s="11">
        <f t="shared" si="199"/>
        <v>-2.79</v>
      </c>
      <c r="L2156" s="11" t="b">
        <f t="shared" si="200"/>
        <v>0</v>
      </c>
      <c r="M2156" s="11" t="b">
        <f t="shared" si="201"/>
        <v>0</v>
      </c>
      <c r="N2156" s="8">
        <v>45313</v>
      </c>
      <c r="O2156" s="8" t="s">
        <v>3877</v>
      </c>
      <c r="P2156" s="7"/>
      <c r="Q2156" s="7" t="b">
        <f t="shared" si="202"/>
        <v>1</v>
      </c>
      <c r="R2156" s="7"/>
      <c r="S2156" s="11">
        <f t="shared" si="203"/>
        <v>0</v>
      </c>
      <c r="T2156" s="9"/>
    </row>
    <row r="2157" spans="1:20" hidden="1" x14ac:dyDescent="0.25">
      <c r="A2157" s="7">
        <v>2155</v>
      </c>
      <c r="B2157" s="7" t="str">
        <f t="shared" si="198"/>
        <v>15426-GY6A-9000</v>
      </c>
      <c r="C2157" s="9" t="s">
        <v>1985</v>
      </c>
      <c r="D2157" s="9" t="s">
        <v>3772</v>
      </c>
      <c r="E2157" s="9" t="s">
        <v>3852</v>
      </c>
      <c r="F2157" s="7" t="s">
        <v>141</v>
      </c>
      <c r="G2157" s="46">
        <v>7.0000000000000007E-2</v>
      </c>
      <c r="H2157" s="11">
        <v>3</v>
      </c>
      <c r="I2157" s="11">
        <v>3</v>
      </c>
      <c r="J2157" s="11">
        <f>VLOOKUP(B2157,'[1]Jan''24 (3)'!$G$4:$T$2414,14,0)</f>
        <v>0.21000000000000002</v>
      </c>
      <c r="K2157" s="11">
        <f t="shared" si="199"/>
        <v>-2.79</v>
      </c>
      <c r="L2157" s="11" t="b">
        <f t="shared" si="200"/>
        <v>0</v>
      </c>
      <c r="M2157" s="11" t="b">
        <f t="shared" si="201"/>
        <v>0</v>
      </c>
      <c r="N2157" s="8">
        <v>45313</v>
      </c>
      <c r="O2157" s="8" t="s">
        <v>3877</v>
      </c>
      <c r="P2157" s="7"/>
      <c r="Q2157" s="7" t="b">
        <f t="shared" si="202"/>
        <v>1</v>
      </c>
      <c r="R2157" s="7"/>
      <c r="S2157" s="11">
        <f t="shared" si="203"/>
        <v>0</v>
      </c>
      <c r="T2157" s="9"/>
    </row>
    <row r="2158" spans="1:20" hidden="1" x14ac:dyDescent="0.25">
      <c r="A2158" s="7">
        <v>2156</v>
      </c>
      <c r="B2158" s="7" t="str">
        <f t="shared" si="198"/>
        <v>91204-GY6A-9000</v>
      </c>
      <c r="C2158" s="9" t="s">
        <v>1986</v>
      </c>
      <c r="D2158" s="9" t="s">
        <v>3773</v>
      </c>
      <c r="E2158" s="9" t="s">
        <v>3852</v>
      </c>
      <c r="F2158" s="7" t="s">
        <v>141</v>
      </c>
      <c r="G2158" s="46">
        <v>0.81</v>
      </c>
      <c r="H2158" s="11">
        <v>5</v>
      </c>
      <c r="I2158" s="11">
        <v>5</v>
      </c>
      <c r="J2158" s="11">
        <f>VLOOKUP(B2158,'[1]Jan''24 (3)'!$G$4:$T$2414,14,0)</f>
        <v>4.0500000000000007</v>
      </c>
      <c r="K2158" s="11">
        <f t="shared" si="199"/>
        <v>-0.94999999999999929</v>
      </c>
      <c r="L2158" s="11" t="b">
        <f t="shared" si="200"/>
        <v>0</v>
      </c>
      <c r="M2158" s="11" t="b">
        <f t="shared" si="201"/>
        <v>0</v>
      </c>
      <c r="N2158" s="8">
        <v>45313</v>
      </c>
      <c r="O2158" s="8" t="s">
        <v>3877</v>
      </c>
      <c r="P2158" s="7"/>
      <c r="Q2158" s="7" t="b">
        <f t="shared" si="202"/>
        <v>1</v>
      </c>
      <c r="R2158" s="7"/>
      <c r="S2158" s="11">
        <f t="shared" si="203"/>
        <v>0</v>
      </c>
      <c r="T2158" s="9"/>
    </row>
    <row r="2159" spans="1:20" hidden="1" x14ac:dyDescent="0.25">
      <c r="A2159" s="7">
        <v>2157</v>
      </c>
      <c r="B2159" s="7" t="str">
        <f t="shared" si="198"/>
        <v>91202-GY6A-9000</v>
      </c>
      <c r="C2159" s="9" t="s">
        <v>1987</v>
      </c>
      <c r="D2159" s="9" t="s">
        <v>3774</v>
      </c>
      <c r="E2159" s="9" t="s">
        <v>3852</v>
      </c>
      <c r="F2159" s="7" t="s">
        <v>141</v>
      </c>
      <c r="G2159" s="46">
        <v>0.79</v>
      </c>
      <c r="H2159" s="11">
        <v>5</v>
      </c>
      <c r="I2159" s="11">
        <v>5</v>
      </c>
      <c r="J2159" s="11">
        <f>VLOOKUP(B2159,'[1]Jan''24 (3)'!$G$4:$T$2414,14,0)</f>
        <v>3.95</v>
      </c>
      <c r="K2159" s="11">
        <f t="shared" si="199"/>
        <v>-1.0499999999999998</v>
      </c>
      <c r="L2159" s="11" t="b">
        <f t="shared" si="200"/>
        <v>0</v>
      </c>
      <c r="M2159" s="11" t="b">
        <f t="shared" si="201"/>
        <v>0</v>
      </c>
      <c r="N2159" s="8">
        <v>45313</v>
      </c>
      <c r="O2159" s="8" t="s">
        <v>3877</v>
      </c>
      <c r="P2159" s="7"/>
      <c r="Q2159" s="7" t="b">
        <f t="shared" si="202"/>
        <v>1</v>
      </c>
      <c r="R2159" s="7"/>
      <c r="S2159" s="11">
        <f t="shared" si="203"/>
        <v>0</v>
      </c>
      <c r="T2159" s="9"/>
    </row>
    <row r="2160" spans="1:20" hidden="1" x14ac:dyDescent="0.25">
      <c r="A2160" s="7">
        <v>2158</v>
      </c>
      <c r="B2160" s="7" t="str">
        <f t="shared" si="198"/>
        <v>16211-GY6A-9000</v>
      </c>
      <c r="C2160" s="9" t="s">
        <v>1988</v>
      </c>
      <c r="D2160" s="9" t="s">
        <v>3775</v>
      </c>
      <c r="E2160" s="9" t="s">
        <v>3852</v>
      </c>
      <c r="F2160" s="7" t="s">
        <v>141</v>
      </c>
      <c r="G2160" s="46">
        <v>0.09</v>
      </c>
      <c r="H2160" s="11">
        <v>1</v>
      </c>
      <c r="I2160" s="11">
        <v>1</v>
      </c>
      <c r="J2160" s="11">
        <f>VLOOKUP(B2160,'[1]Jan''24 (3)'!$G$4:$T$2414,14,0)</f>
        <v>0.09</v>
      </c>
      <c r="K2160" s="11">
        <f t="shared" si="199"/>
        <v>-0.91</v>
      </c>
      <c r="L2160" s="11" t="b">
        <f t="shared" si="200"/>
        <v>0</v>
      </c>
      <c r="M2160" s="11" t="b">
        <f t="shared" si="201"/>
        <v>0</v>
      </c>
      <c r="N2160" s="8">
        <v>45313</v>
      </c>
      <c r="O2160" s="8" t="s">
        <v>3877</v>
      </c>
      <c r="P2160" s="7"/>
      <c r="Q2160" s="7" t="b">
        <f t="shared" si="202"/>
        <v>1</v>
      </c>
      <c r="R2160" s="7"/>
      <c r="S2160" s="11">
        <f t="shared" si="203"/>
        <v>0</v>
      </c>
      <c r="T2160" s="9"/>
    </row>
    <row r="2161" spans="1:20" hidden="1" x14ac:dyDescent="0.25">
      <c r="A2161" s="7">
        <v>2159</v>
      </c>
      <c r="B2161" s="7" t="str">
        <f t="shared" si="198"/>
        <v>12391-GY6A-9000</v>
      </c>
      <c r="C2161" s="9" t="s">
        <v>1989</v>
      </c>
      <c r="D2161" s="9" t="s">
        <v>3776</v>
      </c>
      <c r="E2161" s="9" t="s">
        <v>3852</v>
      </c>
      <c r="F2161" s="7" t="s">
        <v>141</v>
      </c>
      <c r="G2161" s="46">
        <v>0.25</v>
      </c>
      <c r="H2161" s="11">
        <v>5</v>
      </c>
      <c r="I2161" s="11">
        <v>5</v>
      </c>
      <c r="J2161" s="11">
        <f>VLOOKUP(B2161,'[1]Jan''24 (3)'!$G$4:$T$2414,14,0)</f>
        <v>1.25</v>
      </c>
      <c r="K2161" s="11">
        <f t="shared" si="199"/>
        <v>-3.75</v>
      </c>
      <c r="L2161" s="11" t="b">
        <f t="shared" si="200"/>
        <v>0</v>
      </c>
      <c r="M2161" s="11" t="b">
        <f t="shared" si="201"/>
        <v>0</v>
      </c>
      <c r="N2161" s="8">
        <v>45313</v>
      </c>
      <c r="O2161" s="8" t="s">
        <v>3877</v>
      </c>
      <c r="P2161" s="7"/>
      <c r="Q2161" s="7" t="b">
        <f t="shared" si="202"/>
        <v>1</v>
      </c>
      <c r="R2161" s="7"/>
      <c r="S2161" s="11">
        <f t="shared" si="203"/>
        <v>0</v>
      </c>
      <c r="T2161" s="9"/>
    </row>
    <row r="2162" spans="1:20" hidden="1" x14ac:dyDescent="0.25">
      <c r="A2162" s="7">
        <v>2160</v>
      </c>
      <c r="B2162" s="7" t="str">
        <f t="shared" si="198"/>
        <v>14510-GY6A-9000</v>
      </c>
      <c r="C2162" s="9" t="s">
        <v>1990</v>
      </c>
      <c r="D2162" s="9" t="s">
        <v>3777</v>
      </c>
      <c r="E2162" s="9" t="s">
        <v>3852</v>
      </c>
      <c r="F2162" s="7" t="s">
        <v>141</v>
      </c>
      <c r="G2162" s="46">
        <v>0.34</v>
      </c>
      <c r="H2162" s="11">
        <v>3</v>
      </c>
      <c r="I2162" s="11">
        <v>3</v>
      </c>
      <c r="J2162" s="11">
        <f>VLOOKUP(B2162,'[1]Jan''24 (3)'!$G$4:$T$2414,14,0)</f>
        <v>1.02</v>
      </c>
      <c r="K2162" s="11">
        <f t="shared" si="199"/>
        <v>-1.98</v>
      </c>
      <c r="L2162" s="11" t="b">
        <f t="shared" si="200"/>
        <v>0</v>
      </c>
      <c r="M2162" s="11" t="b">
        <f t="shared" si="201"/>
        <v>0</v>
      </c>
      <c r="N2162" s="8">
        <v>45313</v>
      </c>
      <c r="O2162" s="8" t="s">
        <v>3877</v>
      </c>
      <c r="P2162" s="7"/>
      <c r="Q2162" s="7" t="b">
        <f t="shared" si="202"/>
        <v>1</v>
      </c>
      <c r="R2162" s="7"/>
      <c r="S2162" s="11">
        <f t="shared" si="203"/>
        <v>0</v>
      </c>
      <c r="T2162" s="9"/>
    </row>
    <row r="2163" spans="1:20" hidden="1" x14ac:dyDescent="0.25">
      <c r="A2163" s="7">
        <v>2161</v>
      </c>
      <c r="B2163" s="7" t="str">
        <f t="shared" si="198"/>
        <v>14610-GY6A-9000</v>
      </c>
      <c r="C2163" s="9" t="s">
        <v>1991</v>
      </c>
      <c r="D2163" s="9" t="s">
        <v>3778</v>
      </c>
      <c r="E2163" s="9" t="s">
        <v>3852</v>
      </c>
      <c r="F2163" s="7" t="s">
        <v>141</v>
      </c>
      <c r="G2163" s="46">
        <v>0.34</v>
      </c>
      <c r="H2163" s="11">
        <v>3</v>
      </c>
      <c r="I2163" s="11">
        <v>3</v>
      </c>
      <c r="J2163" s="11">
        <f>VLOOKUP(B2163,'[1]Jan''24 (3)'!$G$4:$T$2414,14,0)</f>
        <v>1.02</v>
      </c>
      <c r="K2163" s="11">
        <f t="shared" si="199"/>
        <v>-1.98</v>
      </c>
      <c r="L2163" s="11" t="b">
        <f t="shared" si="200"/>
        <v>0</v>
      </c>
      <c r="M2163" s="11" t="b">
        <f t="shared" si="201"/>
        <v>0</v>
      </c>
      <c r="N2163" s="8">
        <v>45313</v>
      </c>
      <c r="O2163" s="8" t="s">
        <v>3877</v>
      </c>
      <c r="P2163" s="7"/>
      <c r="Q2163" s="7" t="b">
        <f t="shared" si="202"/>
        <v>1</v>
      </c>
      <c r="R2163" s="7"/>
      <c r="S2163" s="11">
        <f t="shared" si="203"/>
        <v>0</v>
      </c>
      <c r="T2163" s="9"/>
    </row>
    <row r="2164" spans="1:20" hidden="1" x14ac:dyDescent="0.25">
      <c r="A2164" s="7">
        <v>2162</v>
      </c>
      <c r="B2164" s="7" t="str">
        <f t="shared" si="198"/>
        <v>43450B-AFA1-9000</v>
      </c>
      <c r="C2164" s="9" t="s">
        <v>1992</v>
      </c>
      <c r="D2164" s="9" t="s">
        <v>3779</v>
      </c>
      <c r="E2164" s="9" t="s">
        <v>3852</v>
      </c>
      <c r="F2164" s="7" t="s">
        <v>141</v>
      </c>
      <c r="G2164" s="46">
        <v>0.97</v>
      </c>
      <c r="H2164" s="11">
        <v>30</v>
      </c>
      <c r="I2164" s="11">
        <v>30</v>
      </c>
      <c r="J2164" s="11">
        <f>VLOOKUP(B2164,'[1]Jan''24 (3)'!$G$4:$T$2414,14,0)</f>
        <v>29.099999999999998</v>
      </c>
      <c r="K2164" s="11">
        <f t="shared" si="199"/>
        <v>-0.90000000000000213</v>
      </c>
      <c r="L2164" s="11" t="b">
        <f t="shared" si="200"/>
        <v>0</v>
      </c>
      <c r="M2164" s="11" t="b">
        <f t="shared" si="201"/>
        <v>0</v>
      </c>
      <c r="N2164" s="8">
        <v>45316</v>
      </c>
      <c r="O2164" s="8" t="s">
        <v>3877</v>
      </c>
      <c r="P2164" s="7"/>
      <c r="Q2164" s="7" t="b">
        <f t="shared" si="202"/>
        <v>1</v>
      </c>
      <c r="R2164" s="7"/>
      <c r="S2164" s="11">
        <f t="shared" si="203"/>
        <v>0</v>
      </c>
      <c r="T2164" s="9"/>
    </row>
    <row r="2165" spans="1:20" hidden="1" x14ac:dyDescent="0.25">
      <c r="A2165" s="7">
        <v>2163</v>
      </c>
      <c r="B2165" s="7" t="str">
        <f t="shared" si="198"/>
        <v>38110-XF-9000</v>
      </c>
      <c r="C2165" s="9" t="s">
        <v>1993</v>
      </c>
      <c r="D2165" s="9" t="s">
        <v>3780</v>
      </c>
      <c r="E2165" s="9" t="s">
        <v>3852</v>
      </c>
      <c r="F2165" s="7" t="s">
        <v>141</v>
      </c>
      <c r="G2165" s="46">
        <v>1.07</v>
      </c>
      <c r="H2165" s="11">
        <f>8-1-1</f>
        <v>6</v>
      </c>
      <c r="I2165" s="11">
        <v>6</v>
      </c>
      <c r="J2165" s="11">
        <f>VLOOKUP(B2165,'[1]Jan''24 (3)'!$G$4:$T$2414,14,0)</f>
        <v>6.42</v>
      </c>
      <c r="K2165" s="11">
        <f t="shared" si="199"/>
        <v>0.41999999999999993</v>
      </c>
      <c r="L2165" s="11" t="b">
        <f t="shared" si="200"/>
        <v>0</v>
      </c>
      <c r="M2165" s="11" t="b">
        <f t="shared" si="201"/>
        <v>0</v>
      </c>
      <c r="N2165" s="8">
        <v>45313</v>
      </c>
      <c r="O2165" s="8" t="s">
        <v>3877</v>
      </c>
      <c r="P2165" s="7"/>
      <c r="Q2165" s="7" t="b">
        <f t="shared" si="202"/>
        <v>1</v>
      </c>
      <c r="R2165" s="7"/>
      <c r="S2165" s="11">
        <f t="shared" si="203"/>
        <v>0</v>
      </c>
      <c r="T2165" s="9" t="s">
        <v>4003</v>
      </c>
    </row>
    <row r="2166" spans="1:20" hidden="1" x14ac:dyDescent="0.25">
      <c r="A2166" s="7">
        <v>2164</v>
      </c>
      <c r="B2166" s="7" t="str">
        <f t="shared" si="198"/>
        <v>31600-AFAA-9000</v>
      </c>
      <c r="C2166" s="9" t="s">
        <v>1994</v>
      </c>
      <c r="D2166" s="9" t="s">
        <v>3781</v>
      </c>
      <c r="E2166" s="9" t="s">
        <v>3852</v>
      </c>
      <c r="F2166" s="7" t="s">
        <v>141</v>
      </c>
      <c r="G2166" s="46">
        <v>8.4499999999999993</v>
      </c>
      <c r="H2166" s="11">
        <v>5</v>
      </c>
      <c r="I2166" s="53">
        <v>6</v>
      </c>
      <c r="J2166" s="11">
        <f>VLOOKUP(B2166,'[1]Jan''24 (3)'!$G$4:$T$2414,14,0)</f>
        <v>50.699999999999996</v>
      </c>
      <c r="K2166" s="11">
        <f t="shared" si="199"/>
        <v>44.699999999999996</v>
      </c>
      <c r="L2166" s="11" t="b">
        <f t="shared" si="200"/>
        <v>0</v>
      </c>
      <c r="M2166" s="11" t="b">
        <f t="shared" si="201"/>
        <v>0</v>
      </c>
      <c r="N2166" s="8">
        <v>45313</v>
      </c>
      <c r="O2166" s="8" t="s">
        <v>3877</v>
      </c>
      <c r="P2166" s="7"/>
      <c r="Q2166" s="7" t="b">
        <f t="shared" si="202"/>
        <v>0</v>
      </c>
      <c r="R2166" s="7"/>
      <c r="S2166" s="11">
        <f t="shared" si="203"/>
        <v>-1</v>
      </c>
      <c r="T2166" s="9"/>
    </row>
    <row r="2167" spans="1:20" hidden="1" x14ac:dyDescent="0.25">
      <c r="A2167" s="7">
        <v>2165</v>
      </c>
      <c r="B2167" s="7" t="str">
        <f t="shared" si="198"/>
        <v>50302-F8-9000</v>
      </c>
      <c r="C2167" s="9" t="s">
        <v>1995</v>
      </c>
      <c r="D2167" s="9" t="s">
        <v>3782</v>
      </c>
      <c r="E2167" s="9" t="s">
        <v>3852</v>
      </c>
      <c r="F2167" s="7" t="s">
        <v>141</v>
      </c>
      <c r="G2167" s="46">
        <v>0.32</v>
      </c>
      <c r="H2167" s="11">
        <v>20</v>
      </c>
      <c r="I2167" s="11">
        <v>20</v>
      </c>
      <c r="J2167" s="11">
        <f>VLOOKUP(B2167,'[1]Jan''24 (3)'!$G$4:$T$2414,14,0)</f>
        <v>6.4</v>
      </c>
      <c r="K2167" s="11">
        <f t="shared" si="199"/>
        <v>-13.6</v>
      </c>
      <c r="L2167" s="11" t="b">
        <f t="shared" si="200"/>
        <v>0</v>
      </c>
      <c r="M2167" s="11" t="b">
        <f t="shared" si="201"/>
        <v>0</v>
      </c>
      <c r="N2167" s="8">
        <v>45313</v>
      </c>
      <c r="O2167" s="8" t="s">
        <v>3877</v>
      </c>
      <c r="P2167" s="7"/>
      <c r="Q2167" s="7" t="b">
        <f t="shared" si="202"/>
        <v>1</v>
      </c>
      <c r="R2167" s="7"/>
      <c r="S2167" s="11">
        <f t="shared" si="203"/>
        <v>0</v>
      </c>
      <c r="T2167" s="9"/>
    </row>
    <row r="2168" spans="1:20" hidden="1" x14ac:dyDescent="0.25">
      <c r="A2168" s="7">
        <v>2166</v>
      </c>
      <c r="B2168" s="7" t="str">
        <f t="shared" si="198"/>
        <v>50301-F8-9000</v>
      </c>
      <c r="C2168" s="9" t="s">
        <v>1996</v>
      </c>
      <c r="D2168" s="9" t="s">
        <v>3783</v>
      </c>
      <c r="E2168" s="9" t="s">
        <v>3852</v>
      </c>
      <c r="F2168" s="7" t="s">
        <v>141</v>
      </c>
      <c r="G2168" s="46">
        <v>0.26</v>
      </c>
      <c r="H2168" s="11">
        <v>20</v>
      </c>
      <c r="I2168" s="11">
        <v>20</v>
      </c>
      <c r="J2168" s="11">
        <f>VLOOKUP(B2168,'[1]Jan''24 (3)'!$G$4:$T$2414,14,0)</f>
        <v>5.2</v>
      </c>
      <c r="K2168" s="11">
        <f t="shared" si="199"/>
        <v>-14.8</v>
      </c>
      <c r="L2168" s="11" t="b">
        <f t="shared" si="200"/>
        <v>0</v>
      </c>
      <c r="M2168" s="11" t="b">
        <f t="shared" si="201"/>
        <v>0</v>
      </c>
      <c r="N2168" s="8">
        <v>45313</v>
      </c>
      <c r="O2168" s="8" t="s">
        <v>3877</v>
      </c>
      <c r="P2168" s="7"/>
      <c r="Q2168" s="7" t="b">
        <f t="shared" si="202"/>
        <v>1</v>
      </c>
      <c r="R2168" s="7"/>
      <c r="S2168" s="11">
        <f t="shared" si="203"/>
        <v>0</v>
      </c>
      <c r="T2168" s="9"/>
    </row>
    <row r="2169" spans="1:20" hidden="1" x14ac:dyDescent="0.25">
      <c r="A2169" s="7">
        <v>2167</v>
      </c>
      <c r="B2169" s="7" t="str">
        <f t="shared" si="198"/>
        <v>53213-F8-9000</v>
      </c>
      <c r="C2169" s="9" t="s">
        <v>1997</v>
      </c>
      <c r="D2169" s="9" t="s">
        <v>3784</v>
      </c>
      <c r="E2169" s="9" t="s">
        <v>3852</v>
      </c>
      <c r="F2169" s="7" t="s">
        <v>141</v>
      </c>
      <c r="G2169" s="46">
        <v>0.06</v>
      </c>
      <c r="H2169" s="11">
        <f>20-1</f>
        <v>19</v>
      </c>
      <c r="I2169" s="11">
        <v>19</v>
      </c>
      <c r="J2169" s="11">
        <f>VLOOKUP(B2169,'[1]Jan''24 (3)'!$G$4:$T$2414,14,0)</f>
        <v>1.1399999999999999</v>
      </c>
      <c r="K2169" s="11">
        <f t="shared" si="199"/>
        <v>-17.86</v>
      </c>
      <c r="L2169" s="11" t="b">
        <f t="shared" si="200"/>
        <v>0</v>
      </c>
      <c r="M2169" s="11" t="b">
        <f t="shared" si="201"/>
        <v>0</v>
      </c>
      <c r="N2169" s="8">
        <v>45314</v>
      </c>
      <c r="O2169" s="8" t="s">
        <v>3873</v>
      </c>
      <c r="P2169" s="7"/>
      <c r="Q2169" s="7" t="b">
        <f t="shared" si="202"/>
        <v>1</v>
      </c>
      <c r="R2169" s="7"/>
      <c r="S2169" s="11">
        <f t="shared" si="203"/>
        <v>0</v>
      </c>
      <c r="T2169" s="9" t="s">
        <v>3960</v>
      </c>
    </row>
    <row r="2170" spans="1:20" hidden="1" x14ac:dyDescent="0.25">
      <c r="A2170" s="7">
        <v>2168</v>
      </c>
      <c r="B2170" s="7" t="str">
        <f t="shared" si="198"/>
        <v>53214-F8-9000</v>
      </c>
      <c r="C2170" s="9" t="s">
        <v>1998</v>
      </c>
      <c r="D2170" s="9" t="s">
        <v>3784</v>
      </c>
      <c r="E2170" s="9" t="s">
        <v>3852</v>
      </c>
      <c r="F2170" s="7" t="s">
        <v>141</v>
      </c>
      <c r="G2170" s="46">
        <v>7.0000000000000007E-2</v>
      </c>
      <c r="H2170" s="11">
        <v>20</v>
      </c>
      <c r="I2170" s="11">
        <v>20</v>
      </c>
      <c r="J2170" s="11">
        <f>VLOOKUP(B2170,'[1]Jan''24 (3)'!$G$4:$T$2414,14,0)</f>
        <v>1.4000000000000001</v>
      </c>
      <c r="K2170" s="11">
        <f t="shared" si="199"/>
        <v>-18.600000000000001</v>
      </c>
      <c r="L2170" s="11" t="b">
        <f t="shared" si="200"/>
        <v>0</v>
      </c>
      <c r="M2170" s="11" t="b">
        <f t="shared" si="201"/>
        <v>0</v>
      </c>
      <c r="N2170" s="8">
        <v>45314</v>
      </c>
      <c r="O2170" s="8" t="s">
        <v>3873</v>
      </c>
      <c r="P2170" s="7"/>
      <c r="Q2170" s="7" t="b">
        <f t="shared" si="202"/>
        <v>1</v>
      </c>
      <c r="R2170" s="7"/>
      <c r="S2170" s="11">
        <f t="shared" si="203"/>
        <v>0</v>
      </c>
      <c r="T2170" s="9"/>
    </row>
    <row r="2171" spans="1:20" hidden="1" x14ac:dyDescent="0.25">
      <c r="A2171" s="7">
        <v>2169</v>
      </c>
      <c r="B2171" s="7" t="str">
        <f t="shared" si="198"/>
        <v>53212-F8-9000</v>
      </c>
      <c r="C2171" s="9" t="s">
        <v>1999</v>
      </c>
      <c r="D2171" s="9" t="s">
        <v>3785</v>
      </c>
      <c r="E2171" s="9" t="s">
        <v>3852</v>
      </c>
      <c r="F2171" s="7" t="s">
        <v>141</v>
      </c>
      <c r="G2171" s="46">
        <v>0.25</v>
      </c>
      <c r="H2171" s="11">
        <v>20</v>
      </c>
      <c r="I2171" s="11">
        <v>20</v>
      </c>
      <c r="J2171" s="11">
        <f>VLOOKUP(B2171,'[1]Jan''24 (3)'!$G$4:$T$2414,14,0)</f>
        <v>5</v>
      </c>
      <c r="K2171" s="11">
        <f t="shared" si="199"/>
        <v>-15</v>
      </c>
      <c r="L2171" s="11" t="b">
        <f t="shared" si="200"/>
        <v>0</v>
      </c>
      <c r="M2171" s="11" t="b">
        <f t="shared" si="201"/>
        <v>0</v>
      </c>
      <c r="N2171" s="8">
        <v>45313</v>
      </c>
      <c r="O2171" s="8" t="s">
        <v>3877</v>
      </c>
      <c r="P2171" s="7"/>
      <c r="Q2171" s="7" t="b">
        <f t="shared" si="202"/>
        <v>1</v>
      </c>
      <c r="R2171" s="7"/>
      <c r="S2171" s="11">
        <f t="shared" si="203"/>
        <v>0</v>
      </c>
      <c r="T2171" s="9"/>
    </row>
    <row r="2172" spans="1:20" hidden="1" x14ac:dyDescent="0.25">
      <c r="A2172" s="7">
        <v>2170</v>
      </c>
      <c r="B2172" s="7" t="str">
        <f t="shared" si="198"/>
        <v>43450-AFAM-9000-B</v>
      </c>
      <c r="C2172" s="9" t="s">
        <v>2000</v>
      </c>
      <c r="D2172" s="9" t="s">
        <v>3786</v>
      </c>
      <c r="E2172" s="9" t="s">
        <v>3852</v>
      </c>
      <c r="F2172" s="7" t="s">
        <v>141</v>
      </c>
      <c r="G2172" s="46">
        <v>2.2200000000000002</v>
      </c>
      <c r="H2172" s="11">
        <v>30</v>
      </c>
      <c r="I2172" s="11">
        <v>30</v>
      </c>
      <c r="J2172" s="11">
        <f>VLOOKUP(B2172,'[1]Jan''24 (3)'!$G$4:$T$2414,14,0)</f>
        <v>66.600000000000009</v>
      </c>
      <c r="K2172" s="11">
        <f t="shared" si="199"/>
        <v>36.600000000000009</v>
      </c>
      <c r="L2172" s="11" t="b">
        <f t="shared" si="200"/>
        <v>0</v>
      </c>
      <c r="M2172" s="11" t="b">
        <f t="shared" si="201"/>
        <v>0</v>
      </c>
      <c r="N2172" s="8">
        <v>45316</v>
      </c>
      <c r="O2172" s="8" t="s">
        <v>3877</v>
      </c>
      <c r="P2172" s="7"/>
      <c r="Q2172" s="7" t="b">
        <f t="shared" si="202"/>
        <v>1</v>
      </c>
      <c r="R2172" s="7"/>
      <c r="S2172" s="11">
        <f t="shared" si="203"/>
        <v>0</v>
      </c>
      <c r="T2172" s="9"/>
    </row>
    <row r="2173" spans="1:20" hidden="1" x14ac:dyDescent="0.25">
      <c r="A2173" s="7">
        <v>2171</v>
      </c>
      <c r="B2173" s="7" t="str">
        <f t="shared" si="198"/>
        <v>42753-GY6-3000</v>
      </c>
      <c r="C2173" s="9" t="s">
        <v>2001</v>
      </c>
      <c r="D2173" s="9" t="s">
        <v>3787</v>
      </c>
      <c r="E2173" s="9" t="s">
        <v>3852</v>
      </c>
      <c r="F2173" s="7" t="s">
        <v>141</v>
      </c>
      <c r="G2173" s="46">
        <v>0.87</v>
      </c>
      <c r="H2173" s="11">
        <v>5</v>
      </c>
      <c r="I2173" s="11">
        <v>5</v>
      </c>
      <c r="J2173" s="11">
        <f>VLOOKUP(B2173,'[1]Jan''24 (3)'!$G$4:$T$2414,14,0)</f>
        <v>4.3499999999999996</v>
      </c>
      <c r="K2173" s="11">
        <f t="shared" si="199"/>
        <v>-0.65000000000000036</v>
      </c>
      <c r="L2173" s="11" t="b">
        <f t="shared" si="200"/>
        <v>0</v>
      </c>
      <c r="M2173" s="11" t="b">
        <f t="shared" si="201"/>
        <v>0</v>
      </c>
      <c r="N2173" s="8">
        <v>45316</v>
      </c>
      <c r="O2173" s="8" t="s">
        <v>3873</v>
      </c>
      <c r="P2173" s="7"/>
      <c r="Q2173" s="7" t="b">
        <f t="shared" si="202"/>
        <v>1</v>
      </c>
      <c r="R2173" s="7"/>
      <c r="S2173" s="11">
        <f t="shared" si="203"/>
        <v>0</v>
      </c>
      <c r="T2173" s="9"/>
    </row>
    <row r="2174" spans="1:20" hidden="1" x14ac:dyDescent="0.25">
      <c r="A2174" s="7">
        <v>2172</v>
      </c>
      <c r="B2174" s="7" t="str">
        <f t="shared" si="198"/>
        <v>4312A-B08-E000</v>
      </c>
      <c r="C2174" s="9" t="s">
        <v>2002</v>
      </c>
      <c r="D2174" s="9" t="s">
        <v>3788</v>
      </c>
      <c r="E2174" s="9" t="s">
        <v>3852</v>
      </c>
      <c r="F2174" s="7" t="s">
        <v>141</v>
      </c>
      <c r="G2174" s="46">
        <v>1.4</v>
      </c>
      <c r="H2174" s="11">
        <v>26</v>
      </c>
      <c r="I2174" s="11">
        <f>18+8</f>
        <v>26</v>
      </c>
      <c r="J2174" s="11">
        <f>VLOOKUP(B2174,'[1]Jan''24 (3)'!$G$4:$T$2414,14,0)</f>
        <v>36.4</v>
      </c>
      <c r="K2174" s="11">
        <f t="shared" si="199"/>
        <v>10.399999999999999</v>
      </c>
      <c r="L2174" s="11" t="b">
        <f t="shared" si="200"/>
        <v>0</v>
      </c>
      <c r="M2174" s="11" t="b">
        <f t="shared" si="201"/>
        <v>0</v>
      </c>
      <c r="N2174" s="8">
        <v>45316</v>
      </c>
      <c r="O2174" s="8" t="s">
        <v>3873</v>
      </c>
      <c r="P2174" s="7"/>
      <c r="Q2174" s="7" t="b">
        <f t="shared" si="202"/>
        <v>1</v>
      </c>
      <c r="R2174" s="7"/>
      <c r="S2174" s="11">
        <f t="shared" si="203"/>
        <v>0</v>
      </c>
      <c r="T2174" s="9"/>
    </row>
    <row r="2175" spans="1:20" hidden="1" x14ac:dyDescent="0.25">
      <c r="A2175" s="7">
        <v>2173</v>
      </c>
      <c r="B2175" s="7" t="str">
        <f t="shared" si="198"/>
        <v>17620-F8-A000</v>
      </c>
      <c r="C2175" s="9" t="s">
        <v>2003</v>
      </c>
      <c r="D2175" s="9" t="s">
        <v>3789</v>
      </c>
      <c r="E2175" s="9" t="s">
        <v>3852</v>
      </c>
      <c r="F2175" s="7" t="s">
        <v>141</v>
      </c>
      <c r="G2175" s="46">
        <v>0.5</v>
      </c>
      <c r="H2175" s="11">
        <v>1</v>
      </c>
      <c r="I2175" s="11">
        <v>1</v>
      </c>
      <c r="J2175" s="11">
        <f>VLOOKUP(B2175,'[1]Jan''24 (3)'!$G$4:$T$2414,14,0)</f>
        <v>0.5</v>
      </c>
      <c r="K2175" s="11">
        <f t="shared" si="199"/>
        <v>-0.5</v>
      </c>
      <c r="L2175" s="11" t="b">
        <f t="shared" si="200"/>
        <v>0</v>
      </c>
      <c r="M2175" s="11" t="b">
        <f t="shared" si="201"/>
        <v>0</v>
      </c>
      <c r="N2175" s="8">
        <v>45316</v>
      </c>
      <c r="O2175" s="8" t="s">
        <v>3873</v>
      </c>
      <c r="P2175" s="7"/>
      <c r="Q2175" s="7" t="b">
        <f t="shared" si="202"/>
        <v>1</v>
      </c>
      <c r="R2175" s="7"/>
      <c r="S2175" s="11">
        <f t="shared" si="203"/>
        <v>0</v>
      </c>
      <c r="T2175" s="9"/>
    </row>
    <row r="2176" spans="1:20" hidden="1" x14ac:dyDescent="0.25">
      <c r="A2176" s="7">
        <v>2174</v>
      </c>
      <c r="B2176" s="7" t="str">
        <f t="shared" si="198"/>
        <v>43410-DGW-9000</v>
      </c>
      <c r="C2176" s="9" t="s">
        <v>2004</v>
      </c>
      <c r="D2176" s="9" t="s">
        <v>3790</v>
      </c>
      <c r="E2176" s="9" t="s">
        <v>3852</v>
      </c>
      <c r="F2176" s="7" t="s">
        <v>141</v>
      </c>
      <c r="G2176" s="46">
        <v>0.31</v>
      </c>
      <c r="H2176" s="11">
        <v>5</v>
      </c>
      <c r="I2176" s="11">
        <v>5</v>
      </c>
      <c r="J2176" s="11">
        <f>VLOOKUP(B2176,'[1]Jan''24 (3)'!$G$4:$T$2414,14,0)</f>
        <v>1.55</v>
      </c>
      <c r="K2176" s="11">
        <f t="shared" si="199"/>
        <v>-3.45</v>
      </c>
      <c r="L2176" s="11" t="b">
        <f t="shared" si="200"/>
        <v>0</v>
      </c>
      <c r="M2176" s="11" t="b">
        <f t="shared" si="201"/>
        <v>0</v>
      </c>
      <c r="N2176" s="8">
        <v>45316</v>
      </c>
      <c r="O2176" s="8" t="s">
        <v>3873</v>
      </c>
      <c r="P2176" s="7"/>
      <c r="Q2176" s="7" t="b">
        <f t="shared" si="202"/>
        <v>1</v>
      </c>
      <c r="R2176" s="7"/>
      <c r="S2176" s="11">
        <f t="shared" si="203"/>
        <v>0</v>
      </c>
      <c r="T2176" s="9"/>
    </row>
    <row r="2177" spans="1:20" hidden="1" x14ac:dyDescent="0.25">
      <c r="A2177" s="7">
        <v>2175</v>
      </c>
      <c r="B2177" s="7" t="str">
        <f t="shared" si="198"/>
        <v>43141-DGW-9000</v>
      </c>
      <c r="C2177" s="9" t="s">
        <v>2005</v>
      </c>
      <c r="D2177" s="9" t="s">
        <v>3791</v>
      </c>
      <c r="E2177" s="9" t="s">
        <v>3852</v>
      </c>
      <c r="F2177" s="7" t="s">
        <v>141</v>
      </c>
      <c r="G2177" s="46">
        <v>0.28000000000000003</v>
      </c>
      <c r="H2177" s="11">
        <v>5</v>
      </c>
      <c r="I2177" s="11">
        <v>5</v>
      </c>
      <c r="J2177" s="11">
        <f>VLOOKUP(B2177,'[1]Jan''24 (3)'!$G$4:$T$2414,14,0)</f>
        <v>1.4000000000000001</v>
      </c>
      <c r="K2177" s="11">
        <f t="shared" si="199"/>
        <v>-3.5999999999999996</v>
      </c>
      <c r="L2177" s="11" t="b">
        <f t="shared" si="200"/>
        <v>0</v>
      </c>
      <c r="M2177" s="11" t="b">
        <f t="shared" si="201"/>
        <v>0</v>
      </c>
      <c r="N2177" s="8">
        <v>45316</v>
      </c>
      <c r="O2177" s="8" t="s">
        <v>3873</v>
      </c>
      <c r="P2177" s="7"/>
      <c r="Q2177" s="7" t="b">
        <f t="shared" si="202"/>
        <v>1</v>
      </c>
      <c r="R2177" s="7"/>
      <c r="S2177" s="11">
        <f t="shared" si="203"/>
        <v>0</v>
      </c>
      <c r="T2177" s="9"/>
    </row>
    <row r="2178" spans="1:20" hidden="1" x14ac:dyDescent="0.25">
      <c r="A2178" s="7">
        <v>2176</v>
      </c>
      <c r="B2178" s="7" t="str">
        <f t="shared" si="198"/>
        <v>53175-AFA1-9000</v>
      </c>
      <c r="C2178" s="9" t="s">
        <v>2006</v>
      </c>
      <c r="D2178" s="9" t="s">
        <v>3792</v>
      </c>
      <c r="E2178" s="9" t="s">
        <v>3852</v>
      </c>
      <c r="F2178" s="7" t="s">
        <v>141</v>
      </c>
      <c r="G2178" s="46">
        <v>1</v>
      </c>
      <c r="H2178" s="11">
        <v>10</v>
      </c>
      <c r="I2178" s="11">
        <v>10</v>
      </c>
      <c r="J2178" s="11">
        <f>VLOOKUP(B2178,'[1]Jan''24 (3)'!$G$4:$T$2414,14,0)</f>
        <v>10</v>
      </c>
      <c r="K2178" s="11">
        <f t="shared" si="199"/>
        <v>0</v>
      </c>
      <c r="L2178" s="11" t="b">
        <f t="shared" si="200"/>
        <v>1</v>
      </c>
      <c r="M2178" s="11" t="b">
        <f t="shared" si="201"/>
        <v>0</v>
      </c>
      <c r="N2178" s="8">
        <v>45316</v>
      </c>
      <c r="O2178" s="8" t="s">
        <v>3873</v>
      </c>
      <c r="P2178" s="7"/>
      <c r="Q2178" s="7" t="b">
        <f t="shared" si="202"/>
        <v>1</v>
      </c>
      <c r="R2178" s="7"/>
      <c r="S2178" s="11">
        <f t="shared" si="203"/>
        <v>0</v>
      </c>
      <c r="T2178" s="9"/>
    </row>
    <row r="2179" spans="1:20" hidden="1" x14ac:dyDescent="0.25">
      <c r="A2179" s="7">
        <v>2177</v>
      </c>
      <c r="B2179" s="7" t="str">
        <f t="shared" si="198"/>
        <v>50530-ADA1-9000-M</v>
      </c>
      <c r="C2179" s="9" t="s">
        <v>2007</v>
      </c>
      <c r="D2179" s="9" t="s">
        <v>3793</v>
      </c>
      <c r="E2179" s="9" t="s">
        <v>3852</v>
      </c>
      <c r="F2179" s="7" t="s">
        <v>141</v>
      </c>
      <c r="G2179" s="46">
        <v>1.48</v>
      </c>
      <c r="H2179" s="11">
        <f>5-1</f>
        <v>4</v>
      </c>
      <c r="I2179" s="11">
        <f>5-1</f>
        <v>4</v>
      </c>
      <c r="J2179" s="11">
        <f>VLOOKUP(B2179,'[1]Jan''24 (3)'!$G$4:$T$2414,14,0)</f>
        <v>5.92</v>
      </c>
      <c r="K2179" s="11">
        <f t="shared" si="199"/>
        <v>1.92</v>
      </c>
      <c r="L2179" s="11" t="b">
        <f t="shared" si="200"/>
        <v>0</v>
      </c>
      <c r="M2179" s="11" t="b">
        <f t="shared" si="201"/>
        <v>0</v>
      </c>
      <c r="N2179" s="8">
        <v>45315</v>
      </c>
      <c r="O2179" s="8" t="s">
        <v>3877</v>
      </c>
      <c r="P2179" s="7"/>
      <c r="Q2179" s="7" t="b">
        <f t="shared" si="202"/>
        <v>1</v>
      </c>
      <c r="R2179" s="7"/>
      <c r="S2179" s="11">
        <f t="shared" si="203"/>
        <v>0</v>
      </c>
      <c r="T2179" s="9" t="s">
        <v>3998</v>
      </c>
    </row>
    <row r="2180" spans="1:20" hidden="1" x14ac:dyDescent="0.25">
      <c r="A2180" s="7">
        <v>2178</v>
      </c>
      <c r="B2180" s="7" t="str">
        <f t="shared" ref="B2180:B2243" si="204">TRIM(C2180)</f>
        <v>45200-AFA1-9000</v>
      </c>
      <c r="C2180" s="9" t="s">
        <v>2008</v>
      </c>
      <c r="D2180" s="9" t="s">
        <v>3794</v>
      </c>
      <c r="E2180" s="9" t="s">
        <v>3852</v>
      </c>
      <c r="F2180" s="7" t="s">
        <v>141</v>
      </c>
      <c r="G2180" s="46">
        <v>9.9499999999999993</v>
      </c>
      <c r="H2180" s="11">
        <v>3</v>
      </c>
      <c r="I2180" s="11">
        <v>3</v>
      </c>
      <c r="J2180" s="11">
        <f>VLOOKUP(B2180,'[1]Jan''24 (3)'!$G$4:$T$2414,14,0)</f>
        <v>29.849999999999998</v>
      </c>
      <c r="K2180" s="11">
        <f t="shared" ref="K2180:K2243" si="205">J2180-I2180</f>
        <v>26.849999999999998</v>
      </c>
      <c r="L2180" s="11" t="b">
        <f t="shared" ref="L2180:L2243" si="206">J2180=I2180</f>
        <v>0</v>
      </c>
      <c r="M2180" s="11" t="b">
        <f t="shared" ref="M2180:M2243" si="207">I2180=L2180</f>
        <v>0</v>
      </c>
      <c r="N2180" s="8">
        <v>45317</v>
      </c>
      <c r="O2180" s="8" t="s">
        <v>3877</v>
      </c>
      <c r="P2180" s="7"/>
      <c r="Q2180" s="7" t="b">
        <f t="shared" ref="Q2180:Q2245" si="208">H2180=I2180</f>
        <v>1</v>
      </c>
      <c r="R2180" s="7"/>
      <c r="S2180" s="11">
        <f t="shared" ref="S2180:S2245" si="209">H2180-I2180</f>
        <v>0</v>
      </c>
      <c r="T2180" s="9"/>
    </row>
    <row r="2181" spans="1:20" hidden="1" x14ac:dyDescent="0.25">
      <c r="A2181" s="7">
        <v>2179</v>
      </c>
      <c r="B2181" s="7" t="str">
        <f t="shared" si="204"/>
        <v>45500-AFA1-9000</v>
      </c>
      <c r="C2181" s="9" t="s">
        <v>2009</v>
      </c>
      <c r="D2181" s="9" t="s">
        <v>3794</v>
      </c>
      <c r="E2181" s="9" t="s">
        <v>3852</v>
      </c>
      <c r="F2181" s="7" t="s">
        <v>141</v>
      </c>
      <c r="G2181" s="46">
        <v>4.4800000000000004</v>
      </c>
      <c r="H2181" s="11">
        <v>2</v>
      </c>
      <c r="I2181" s="11">
        <v>2</v>
      </c>
      <c r="J2181" s="11">
        <f>VLOOKUP(B2181,'[1]Jan''24 (3)'!$G$4:$T$2414,14,0)</f>
        <v>8.9600000000000009</v>
      </c>
      <c r="K2181" s="11">
        <f t="shared" si="205"/>
        <v>6.9600000000000009</v>
      </c>
      <c r="L2181" s="11" t="b">
        <f t="shared" si="206"/>
        <v>0</v>
      </c>
      <c r="M2181" s="11" t="b">
        <f t="shared" si="207"/>
        <v>0</v>
      </c>
      <c r="N2181" s="8">
        <v>45318</v>
      </c>
      <c r="O2181" s="8" t="s">
        <v>3873</v>
      </c>
      <c r="P2181" s="7"/>
      <c r="Q2181" s="7" t="b">
        <f t="shared" si="208"/>
        <v>1</v>
      </c>
      <c r="R2181" s="7"/>
      <c r="S2181" s="11">
        <f t="shared" si="209"/>
        <v>0</v>
      </c>
      <c r="T2181" s="9"/>
    </row>
    <row r="2182" spans="1:20" hidden="1" x14ac:dyDescent="0.25">
      <c r="A2182" s="7">
        <v>2180</v>
      </c>
      <c r="B2182" s="7" t="str">
        <f t="shared" si="204"/>
        <v>31110-GY6A-9300</v>
      </c>
      <c r="C2182" s="9" t="s">
        <v>2010</v>
      </c>
      <c r="D2182" s="9" t="s">
        <v>3795</v>
      </c>
      <c r="E2182" s="9" t="s">
        <v>3852</v>
      </c>
      <c r="F2182" s="7" t="s">
        <v>141</v>
      </c>
      <c r="G2182" s="46">
        <v>7.35</v>
      </c>
      <c r="H2182" s="11">
        <v>2</v>
      </c>
      <c r="I2182" s="11">
        <v>2</v>
      </c>
      <c r="J2182" s="11">
        <f>VLOOKUP(B2182,'[1]Jan''24 (3)'!$G$4:$T$2414,14,0)</f>
        <v>14.7</v>
      </c>
      <c r="K2182" s="11">
        <f t="shared" si="205"/>
        <v>12.7</v>
      </c>
      <c r="L2182" s="11" t="b">
        <f t="shared" si="206"/>
        <v>0</v>
      </c>
      <c r="M2182" s="11" t="b">
        <f t="shared" si="207"/>
        <v>0</v>
      </c>
      <c r="N2182" s="8">
        <v>45317</v>
      </c>
      <c r="O2182" s="8" t="s">
        <v>3873</v>
      </c>
      <c r="P2182" s="7"/>
      <c r="Q2182" s="7" t="b">
        <f t="shared" si="208"/>
        <v>1</v>
      </c>
      <c r="R2182" s="7"/>
      <c r="S2182" s="11">
        <f t="shared" si="209"/>
        <v>0</v>
      </c>
      <c r="T2182" s="9"/>
    </row>
    <row r="2183" spans="1:20" hidden="1" x14ac:dyDescent="0.25">
      <c r="A2183" s="7">
        <v>2181</v>
      </c>
      <c r="B2183" s="7" t="str">
        <f t="shared" si="204"/>
        <v>51500-AFA1-9000</v>
      </c>
      <c r="C2183" s="9" t="s">
        <v>2011</v>
      </c>
      <c r="D2183" s="9" t="s">
        <v>3796</v>
      </c>
      <c r="E2183" s="9" t="s">
        <v>3852</v>
      </c>
      <c r="F2183" s="7" t="s">
        <v>141</v>
      </c>
      <c r="G2183" s="46">
        <v>12.43</v>
      </c>
      <c r="H2183" s="11">
        <f>33-2-1</f>
        <v>30</v>
      </c>
      <c r="I2183" s="11">
        <f>31-1</f>
        <v>30</v>
      </c>
      <c r="J2183" s="11">
        <f>VLOOKUP(B2183,'[1]Jan''24 (3)'!$G$4:$T$2414,14,0)</f>
        <v>372.9</v>
      </c>
      <c r="K2183" s="11">
        <f t="shared" si="205"/>
        <v>342.9</v>
      </c>
      <c r="L2183" s="11" t="b">
        <f t="shared" si="206"/>
        <v>0</v>
      </c>
      <c r="M2183" s="11" t="b">
        <f t="shared" si="207"/>
        <v>0</v>
      </c>
      <c r="N2183" s="8">
        <v>45316</v>
      </c>
      <c r="O2183" s="8" t="s">
        <v>3873</v>
      </c>
      <c r="P2183" s="7"/>
      <c r="Q2183" s="7" t="b">
        <f t="shared" si="208"/>
        <v>1</v>
      </c>
      <c r="R2183" s="7"/>
      <c r="S2183" s="11">
        <f t="shared" si="209"/>
        <v>0</v>
      </c>
      <c r="T2183" s="9" t="s">
        <v>4030</v>
      </c>
    </row>
    <row r="2184" spans="1:20" hidden="1" x14ac:dyDescent="0.25">
      <c r="A2184" s="7">
        <v>2182</v>
      </c>
      <c r="B2184" s="7" t="str">
        <f t="shared" si="204"/>
        <v>51400-AFA1-9000</v>
      </c>
      <c r="C2184" s="9" t="s">
        <v>2012</v>
      </c>
      <c r="D2184" s="9" t="s">
        <v>3797</v>
      </c>
      <c r="E2184" s="9" t="s">
        <v>3852</v>
      </c>
      <c r="F2184" s="7" t="s">
        <v>141</v>
      </c>
      <c r="G2184" s="46">
        <v>12.43</v>
      </c>
      <c r="H2184" s="11">
        <f>31-1</f>
        <v>30</v>
      </c>
      <c r="I2184" s="11">
        <f>31-1</f>
        <v>30</v>
      </c>
      <c r="J2184" s="11">
        <f>VLOOKUP(B2184,'[1]Jan''24 (3)'!$G$4:$T$2414,14,0)</f>
        <v>372.9</v>
      </c>
      <c r="K2184" s="11">
        <f t="shared" si="205"/>
        <v>342.9</v>
      </c>
      <c r="L2184" s="11" t="b">
        <f t="shared" si="206"/>
        <v>0</v>
      </c>
      <c r="M2184" s="11" t="b">
        <f t="shared" si="207"/>
        <v>0</v>
      </c>
      <c r="N2184" s="8">
        <v>45316</v>
      </c>
      <c r="O2184" s="8" t="s">
        <v>3873</v>
      </c>
      <c r="P2184" s="7"/>
      <c r="Q2184" s="7" t="b">
        <f t="shared" si="208"/>
        <v>1</v>
      </c>
      <c r="R2184" s="7"/>
      <c r="S2184" s="11">
        <f t="shared" si="209"/>
        <v>0</v>
      </c>
      <c r="T2184" s="65" t="s">
        <v>4029</v>
      </c>
    </row>
    <row r="2185" spans="1:20" hidden="1" x14ac:dyDescent="0.25">
      <c r="A2185" s="7">
        <v>2183</v>
      </c>
      <c r="B2185" s="7" t="str">
        <f t="shared" si="204"/>
        <v>23100-GY6C-9000</v>
      </c>
      <c r="C2185" s="9" t="s">
        <v>2013</v>
      </c>
      <c r="D2185" s="9" t="s">
        <v>3798</v>
      </c>
      <c r="E2185" s="9" t="s">
        <v>3852</v>
      </c>
      <c r="F2185" s="7" t="s">
        <v>141</v>
      </c>
      <c r="G2185" s="46">
        <v>6.49</v>
      </c>
      <c r="H2185" s="11">
        <f>9-1-1</f>
        <v>7</v>
      </c>
      <c r="I2185" s="11">
        <v>7</v>
      </c>
      <c r="J2185" s="11">
        <f>VLOOKUP(B2185,'[1]Jan''24 (3)'!$G$4:$T$2414,14,0)</f>
        <v>45.43</v>
      </c>
      <c r="K2185" s="11">
        <f t="shared" si="205"/>
        <v>38.43</v>
      </c>
      <c r="L2185" s="11" t="b">
        <f t="shared" si="206"/>
        <v>0</v>
      </c>
      <c r="M2185" s="11" t="b">
        <f t="shared" si="207"/>
        <v>0</v>
      </c>
      <c r="N2185" s="8">
        <v>45317</v>
      </c>
      <c r="O2185" s="8" t="s">
        <v>3877</v>
      </c>
      <c r="P2185" s="7"/>
      <c r="Q2185" s="7" t="b">
        <f t="shared" si="208"/>
        <v>1</v>
      </c>
      <c r="R2185" s="7"/>
      <c r="S2185" s="11">
        <f t="shared" si="209"/>
        <v>0</v>
      </c>
      <c r="T2185" s="9" t="s">
        <v>4021</v>
      </c>
    </row>
    <row r="2186" spans="1:20" hidden="1" x14ac:dyDescent="0.25">
      <c r="A2186" s="7">
        <v>2184</v>
      </c>
      <c r="B2186" s="7" t="str">
        <f t="shared" si="204"/>
        <v>21301-GY6A-9000</v>
      </c>
      <c r="C2186" s="9" t="s">
        <v>2014</v>
      </c>
      <c r="D2186" s="9" t="s">
        <v>3799</v>
      </c>
      <c r="E2186" s="9" t="s">
        <v>3852</v>
      </c>
      <c r="F2186" s="7" t="s">
        <v>141</v>
      </c>
      <c r="G2186" s="46">
        <v>2.71</v>
      </c>
      <c r="H2186" s="11">
        <v>1</v>
      </c>
      <c r="I2186" s="11">
        <v>1</v>
      </c>
      <c r="J2186" s="11">
        <f>VLOOKUP(B2186,'[1]Jan''24 (3)'!$G$4:$T$2414,14,0)</f>
        <v>2.71</v>
      </c>
      <c r="K2186" s="11">
        <f t="shared" si="205"/>
        <v>1.71</v>
      </c>
      <c r="L2186" s="11" t="b">
        <f t="shared" si="206"/>
        <v>0</v>
      </c>
      <c r="M2186" s="11" t="b">
        <f t="shared" si="207"/>
        <v>0</v>
      </c>
      <c r="N2186" s="8">
        <v>45313</v>
      </c>
      <c r="O2186" s="8" t="s">
        <v>3877</v>
      </c>
      <c r="P2186" s="7"/>
      <c r="Q2186" s="7" t="b">
        <f t="shared" si="208"/>
        <v>1</v>
      </c>
      <c r="R2186" s="7"/>
      <c r="S2186" s="11">
        <f t="shared" si="209"/>
        <v>0</v>
      </c>
      <c r="T2186" s="9"/>
    </row>
    <row r="2187" spans="1:20" hidden="1" x14ac:dyDescent="0.25">
      <c r="A2187" s="7">
        <v>2185</v>
      </c>
      <c r="B2187" s="7" t="str">
        <f t="shared" si="204"/>
        <v>2812A-GY6A-9000</v>
      </c>
      <c r="C2187" s="9" t="s">
        <v>2015</v>
      </c>
      <c r="D2187" s="9" t="s">
        <v>3800</v>
      </c>
      <c r="E2187" s="9" t="s">
        <v>3852</v>
      </c>
      <c r="F2187" s="7" t="s">
        <v>141</v>
      </c>
      <c r="G2187" s="46">
        <v>5.24</v>
      </c>
      <c r="H2187" s="11">
        <v>5</v>
      </c>
      <c r="I2187" s="11">
        <v>5</v>
      </c>
      <c r="J2187" s="11">
        <f>VLOOKUP(B2187,'[1]Jan''24 (3)'!$G$4:$T$2414,14,0)</f>
        <v>26.200000000000003</v>
      </c>
      <c r="K2187" s="11">
        <f t="shared" si="205"/>
        <v>21.200000000000003</v>
      </c>
      <c r="L2187" s="11" t="b">
        <f t="shared" si="206"/>
        <v>0</v>
      </c>
      <c r="M2187" s="11" t="b">
        <f t="shared" si="207"/>
        <v>0</v>
      </c>
      <c r="N2187" s="8">
        <v>45313</v>
      </c>
      <c r="O2187" s="8" t="s">
        <v>3877</v>
      </c>
      <c r="P2187" s="7"/>
      <c r="Q2187" s="7" t="b">
        <f t="shared" si="208"/>
        <v>1</v>
      </c>
      <c r="R2187" s="7"/>
      <c r="S2187" s="11">
        <f t="shared" si="209"/>
        <v>0</v>
      </c>
      <c r="T2187" s="9"/>
    </row>
    <row r="2188" spans="1:20" hidden="1" x14ac:dyDescent="0.25">
      <c r="A2188" s="7">
        <v>2186</v>
      </c>
      <c r="B2188" s="7" t="str">
        <f t="shared" si="204"/>
        <v>4550A-AFAM-9100</v>
      </c>
      <c r="C2188" s="9" t="s">
        <v>2016</v>
      </c>
      <c r="D2188" s="9" t="s">
        <v>3801</v>
      </c>
      <c r="E2188" s="9" t="s">
        <v>3852</v>
      </c>
      <c r="F2188" s="7" t="s">
        <v>141</v>
      </c>
      <c r="G2188" s="46">
        <v>24.36</v>
      </c>
      <c r="H2188" s="11">
        <f>3-1</f>
        <v>2</v>
      </c>
      <c r="I2188" s="11">
        <v>2</v>
      </c>
      <c r="J2188" s="11">
        <f>VLOOKUP(B2188,'[1]Jan''24 (3)'!$G$4:$T$2414,14,0)</f>
        <v>48.72</v>
      </c>
      <c r="K2188" s="11">
        <f t="shared" si="205"/>
        <v>46.72</v>
      </c>
      <c r="L2188" s="11" t="b">
        <f t="shared" si="206"/>
        <v>0</v>
      </c>
      <c r="M2188" s="11" t="b">
        <f t="shared" si="207"/>
        <v>0</v>
      </c>
      <c r="N2188" s="8">
        <v>45315</v>
      </c>
      <c r="O2188" s="8" t="s">
        <v>3877</v>
      </c>
      <c r="P2188" s="7"/>
      <c r="Q2188" s="7" t="b">
        <f t="shared" si="208"/>
        <v>1</v>
      </c>
      <c r="R2188" s="7"/>
      <c r="S2188" s="11">
        <f t="shared" si="209"/>
        <v>0</v>
      </c>
      <c r="T2188" s="9" t="s">
        <v>4022</v>
      </c>
    </row>
    <row r="2189" spans="1:20" hidden="1" x14ac:dyDescent="0.25">
      <c r="A2189" s="7">
        <v>2187</v>
      </c>
      <c r="B2189" s="7" t="str">
        <f t="shared" si="204"/>
        <v>23432-GY6A-9000</v>
      </c>
      <c r="C2189" s="9" t="s">
        <v>2017</v>
      </c>
      <c r="D2189" s="9" t="s">
        <v>3802</v>
      </c>
      <c r="E2189" s="9" t="s">
        <v>3852</v>
      </c>
      <c r="F2189" s="7" t="s">
        <v>141</v>
      </c>
      <c r="G2189" s="46">
        <v>1.81</v>
      </c>
      <c r="H2189" s="11">
        <v>3</v>
      </c>
      <c r="I2189" s="11">
        <v>3</v>
      </c>
      <c r="J2189" s="11">
        <f>VLOOKUP(B2189,'[1]Jan''24 (3)'!$G$4:$T$2414,14,0)</f>
        <v>5.43</v>
      </c>
      <c r="K2189" s="11">
        <f t="shared" si="205"/>
        <v>2.4299999999999997</v>
      </c>
      <c r="L2189" s="11" t="b">
        <f t="shared" si="206"/>
        <v>0</v>
      </c>
      <c r="M2189" s="11" t="b">
        <f t="shared" si="207"/>
        <v>0</v>
      </c>
      <c r="N2189" s="8">
        <v>45313</v>
      </c>
      <c r="O2189" s="8" t="s">
        <v>3877</v>
      </c>
      <c r="P2189" s="7"/>
      <c r="Q2189" s="7" t="b">
        <f t="shared" si="208"/>
        <v>1</v>
      </c>
      <c r="R2189" s="7"/>
      <c r="S2189" s="11">
        <f t="shared" si="209"/>
        <v>0</v>
      </c>
      <c r="T2189" s="9"/>
    </row>
    <row r="2190" spans="1:20" hidden="1" x14ac:dyDescent="0.25">
      <c r="A2190" s="7">
        <v>2188</v>
      </c>
      <c r="B2190" s="7" t="str">
        <f t="shared" si="204"/>
        <v>23420-GY6A-9000</v>
      </c>
      <c r="C2190" s="9" t="s">
        <v>2018</v>
      </c>
      <c r="D2190" s="9" t="s">
        <v>3803</v>
      </c>
      <c r="E2190" s="9" t="s">
        <v>3852</v>
      </c>
      <c r="F2190" s="7" t="s">
        <v>141</v>
      </c>
      <c r="G2190" s="46">
        <v>3.28</v>
      </c>
      <c r="H2190" s="11">
        <v>3</v>
      </c>
      <c r="I2190" s="11">
        <v>3</v>
      </c>
      <c r="J2190" s="11">
        <f>VLOOKUP(B2190,'[1]Jan''24 (3)'!$G$4:$T$2414,14,0)</f>
        <v>9.84</v>
      </c>
      <c r="K2190" s="11">
        <f t="shared" si="205"/>
        <v>6.84</v>
      </c>
      <c r="L2190" s="11" t="b">
        <f t="shared" si="206"/>
        <v>0</v>
      </c>
      <c r="M2190" s="11" t="b">
        <f t="shared" si="207"/>
        <v>0</v>
      </c>
      <c r="N2190" s="8">
        <v>45313</v>
      </c>
      <c r="O2190" s="8" t="s">
        <v>3877</v>
      </c>
      <c r="P2190" s="7"/>
      <c r="Q2190" s="7" t="b">
        <f t="shared" si="208"/>
        <v>1</v>
      </c>
      <c r="R2190" s="7"/>
      <c r="S2190" s="11">
        <f t="shared" si="209"/>
        <v>0</v>
      </c>
      <c r="T2190" s="9"/>
    </row>
    <row r="2191" spans="1:20" hidden="1" x14ac:dyDescent="0.25">
      <c r="A2191" s="7">
        <v>2189</v>
      </c>
      <c r="B2191" s="7" t="str">
        <f t="shared" si="204"/>
        <v>15100-GY6A-9000</v>
      </c>
      <c r="C2191" s="9" t="s">
        <v>2019</v>
      </c>
      <c r="D2191" s="9" t="s">
        <v>3804</v>
      </c>
      <c r="E2191" s="9" t="s">
        <v>3852</v>
      </c>
      <c r="F2191" s="7" t="s">
        <v>141</v>
      </c>
      <c r="G2191" s="46">
        <v>0.79</v>
      </c>
      <c r="H2191" s="11">
        <v>5</v>
      </c>
      <c r="I2191" s="11">
        <v>5</v>
      </c>
      <c r="J2191" s="11">
        <f>VLOOKUP(B2191,'[1]Jan''24 (3)'!$G$4:$T$2414,14,0)</f>
        <v>3.95</v>
      </c>
      <c r="K2191" s="11">
        <f t="shared" si="205"/>
        <v>-1.0499999999999998</v>
      </c>
      <c r="L2191" s="11" t="b">
        <f t="shared" si="206"/>
        <v>0</v>
      </c>
      <c r="M2191" s="11" t="b">
        <f t="shared" si="207"/>
        <v>0</v>
      </c>
      <c r="N2191" s="8">
        <v>45313</v>
      </c>
      <c r="O2191" s="8" t="s">
        <v>3877</v>
      </c>
      <c r="P2191" s="7"/>
      <c r="Q2191" s="7" t="b">
        <f t="shared" si="208"/>
        <v>1</v>
      </c>
      <c r="R2191" s="7"/>
      <c r="S2191" s="11">
        <f t="shared" si="209"/>
        <v>0</v>
      </c>
      <c r="T2191" s="9"/>
    </row>
    <row r="2192" spans="1:20" hidden="1" x14ac:dyDescent="0.25">
      <c r="A2192" s="7">
        <v>2190</v>
      </c>
      <c r="B2192" s="7" t="str">
        <f t="shared" si="204"/>
        <v>15141-GY6A-9000</v>
      </c>
      <c r="C2192" s="9" t="s">
        <v>2020</v>
      </c>
      <c r="D2192" s="9" t="s">
        <v>3805</v>
      </c>
      <c r="E2192" s="9" t="s">
        <v>3852</v>
      </c>
      <c r="F2192" s="7" t="s">
        <v>141</v>
      </c>
      <c r="G2192" s="46">
        <v>0.43</v>
      </c>
      <c r="H2192" s="11">
        <v>10</v>
      </c>
      <c r="I2192" s="11">
        <v>10</v>
      </c>
      <c r="J2192" s="11">
        <f>VLOOKUP(B2192,'[1]Jan''24 (3)'!$G$4:$T$2414,14,0)</f>
        <v>4.3</v>
      </c>
      <c r="K2192" s="11">
        <f t="shared" si="205"/>
        <v>-5.7</v>
      </c>
      <c r="L2192" s="11" t="b">
        <f t="shared" si="206"/>
        <v>0</v>
      </c>
      <c r="M2192" s="11" t="b">
        <f t="shared" si="207"/>
        <v>0</v>
      </c>
      <c r="N2192" s="8">
        <v>45317</v>
      </c>
      <c r="O2192" s="8" t="s">
        <v>3877</v>
      </c>
      <c r="P2192" s="7"/>
      <c r="Q2192" s="7" t="b">
        <f t="shared" si="208"/>
        <v>1</v>
      </c>
      <c r="R2192" s="7"/>
      <c r="S2192" s="11">
        <f t="shared" si="209"/>
        <v>0</v>
      </c>
      <c r="T2192" s="9"/>
    </row>
    <row r="2193" spans="1:20" hidden="1" x14ac:dyDescent="0.25">
      <c r="A2193" s="7">
        <v>2191</v>
      </c>
      <c r="B2193" s="7" t="str">
        <f t="shared" si="204"/>
        <v>15711-GY6A-9000</v>
      </c>
      <c r="C2193" s="9" t="s">
        <v>2021</v>
      </c>
      <c r="D2193" s="9" t="s">
        <v>3806</v>
      </c>
      <c r="E2193" s="9" t="s">
        <v>3852</v>
      </c>
      <c r="F2193" s="7" t="s">
        <v>141</v>
      </c>
      <c r="G2193" s="46">
        <v>0.06</v>
      </c>
      <c r="H2193" s="11">
        <v>5</v>
      </c>
      <c r="I2193" s="11">
        <v>5</v>
      </c>
      <c r="J2193" s="11">
        <f>VLOOKUP(B2193,'[1]Jan''24 (3)'!$G$4:$T$2414,14,0)</f>
        <v>0.3</v>
      </c>
      <c r="K2193" s="11">
        <f t="shared" si="205"/>
        <v>-4.7</v>
      </c>
      <c r="L2193" s="11" t="b">
        <f t="shared" si="206"/>
        <v>0</v>
      </c>
      <c r="M2193" s="11" t="b">
        <f t="shared" si="207"/>
        <v>0</v>
      </c>
      <c r="N2193" s="8">
        <v>45313</v>
      </c>
      <c r="O2193" s="8" t="s">
        <v>3877</v>
      </c>
      <c r="P2193" s="7"/>
      <c r="Q2193" s="7" t="b">
        <f t="shared" si="208"/>
        <v>1</v>
      </c>
      <c r="R2193" s="7"/>
      <c r="S2193" s="11">
        <f t="shared" si="209"/>
        <v>0</v>
      </c>
      <c r="T2193" s="9"/>
    </row>
    <row r="2194" spans="1:20" hidden="1" x14ac:dyDescent="0.25">
      <c r="A2194" s="7">
        <v>2192</v>
      </c>
      <c r="B2194" s="7" t="str">
        <f t="shared" si="204"/>
        <v>23431-GY6A-9000</v>
      </c>
      <c r="C2194" s="9" t="s">
        <v>2022</v>
      </c>
      <c r="D2194" s="9" t="s">
        <v>3807</v>
      </c>
      <c r="E2194" s="9" t="s">
        <v>3852</v>
      </c>
      <c r="F2194" s="7" t="s">
        <v>141</v>
      </c>
      <c r="G2194" s="46">
        <v>1.81</v>
      </c>
      <c r="H2194" s="11">
        <v>5</v>
      </c>
      <c r="I2194" s="11">
        <v>5</v>
      </c>
      <c r="J2194" s="11">
        <f>VLOOKUP(B2194,'[1]Jan''24 (3)'!$G$4:$T$2414,14,0)</f>
        <v>9.0500000000000007</v>
      </c>
      <c r="K2194" s="11">
        <f t="shared" si="205"/>
        <v>4.0500000000000007</v>
      </c>
      <c r="L2194" s="11" t="b">
        <f t="shared" si="206"/>
        <v>0</v>
      </c>
      <c r="M2194" s="11" t="b">
        <f t="shared" si="207"/>
        <v>0</v>
      </c>
      <c r="N2194" s="8">
        <v>45313</v>
      </c>
      <c r="O2194" s="8" t="s">
        <v>3877</v>
      </c>
      <c r="P2194" s="7"/>
      <c r="Q2194" s="7" t="b">
        <f t="shared" si="208"/>
        <v>1</v>
      </c>
      <c r="R2194" s="7"/>
      <c r="S2194" s="11">
        <f t="shared" si="209"/>
        <v>0</v>
      </c>
      <c r="T2194" s="9"/>
    </row>
    <row r="2195" spans="1:20" hidden="1" x14ac:dyDescent="0.25">
      <c r="A2195" s="7">
        <v>2193</v>
      </c>
      <c r="B2195" s="7" t="str">
        <f t="shared" si="204"/>
        <v>23411-GY6A-9000</v>
      </c>
      <c r="C2195" s="9" t="s">
        <v>2023</v>
      </c>
      <c r="D2195" s="9" t="s">
        <v>3808</v>
      </c>
      <c r="E2195" s="9" t="s">
        <v>3852</v>
      </c>
      <c r="F2195" s="7" t="s">
        <v>141</v>
      </c>
      <c r="G2195" s="46">
        <v>3.05</v>
      </c>
      <c r="H2195" s="11">
        <v>3</v>
      </c>
      <c r="I2195" s="11">
        <v>3</v>
      </c>
      <c r="J2195" s="11">
        <f>VLOOKUP(B2195,'[1]Jan''24 (3)'!$G$4:$T$2414,14,0)</f>
        <v>9.1499999999999986</v>
      </c>
      <c r="K2195" s="11">
        <f t="shared" si="205"/>
        <v>6.1499999999999986</v>
      </c>
      <c r="L2195" s="11" t="b">
        <f t="shared" si="206"/>
        <v>0</v>
      </c>
      <c r="M2195" s="11" t="b">
        <f t="shared" si="207"/>
        <v>0</v>
      </c>
      <c r="N2195" s="8">
        <v>45313</v>
      </c>
      <c r="O2195" s="8" t="s">
        <v>3877</v>
      </c>
      <c r="P2195" s="7"/>
      <c r="Q2195" s="7" t="b">
        <f t="shared" si="208"/>
        <v>1</v>
      </c>
      <c r="R2195" s="7"/>
      <c r="S2195" s="11">
        <f t="shared" si="209"/>
        <v>0</v>
      </c>
      <c r="T2195" s="9"/>
    </row>
    <row r="2196" spans="1:20" hidden="1" x14ac:dyDescent="0.25">
      <c r="A2196" s="7">
        <v>2194</v>
      </c>
      <c r="B2196" s="7" t="str">
        <f t="shared" si="204"/>
        <v>28300-GY6A-9000</v>
      </c>
      <c r="C2196" s="9" t="s">
        <v>2024</v>
      </c>
      <c r="D2196" s="9" t="s">
        <v>3809</v>
      </c>
      <c r="E2196" s="9" t="s">
        <v>3852</v>
      </c>
      <c r="F2196" s="7" t="s">
        <v>141</v>
      </c>
      <c r="G2196" s="46">
        <v>1.7</v>
      </c>
      <c r="H2196" s="11">
        <v>2</v>
      </c>
      <c r="I2196" s="11">
        <v>2</v>
      </c>
      <c r="J2196" s="11">
        <f>VLOOKUP(B2196,'[1]Jan''24 (3)'!$G$4:$T$2414,14,0)</f>
        <v>3.4</v>
      </c>
      <c r="K2196" s="11">
        <f t="shared" si="205"/>
        <v>1.4</v>
      </c>
      <c r="L2196" s="11" t="b">
        <f t="shared" si="206"/>
        <v>0</v>
      </c>
      <c r="M2196" s="11" t="b">
        <f t="shared" si="207"/>
        <v>0</v>
      </c>
      <c r="N2196" s="8">
        <v>45313</v>
      </c>
      <c r="O2196" s="8" t="s">
        <v>3877</v>
      </c>
      <c r="P2196" s="7"/>
      <c r="Q2196" s="7" t="b">
        <f t="shared" si="208"/>
        <v>1</v>
      </c>
      <c r="R2196" s="7"/>
      <c r="S2196" s="11">
        <f t="shared" si="209"/>
        <v>0</v>
      </c>
      <c r="T2196" s="9"/>
    </row>
    <row r="2197" spans="1:20" hidden="1" x14ac:dyDescent="0.25">
      <c r="A2197" s="7">
        <v>2195</v>
      </c>
      <c r="B2197" s="7" t="str">
        <f t="shared" si="204"/>
        <v>2825A-GY6A-9146</v>
      </c>
      <c r="C2197" s="9" t="s">
        <v>2025</v>
      </c>
      <c r="D2197" s="9" t="s">
        <v>3810</v>
      </c>
      <c r="E2197" s="9" t="s">
        <v>3852</v>
      </c>
      <c r="F2197" s="7" t="s">
        <v>141</v>
      </c>
      <c r="G2197" s="46">
        <v>1.74</v>
      </c>
      <c r="H2197" s="11">
        <v>2</v>
      </c>
      <c r="I2197" s="11">
        <v>2</v>
      </c>
      <c r="J2197" s="11">
        <f>VLOOKUP(B2197,'[1]Jan''24 (3)'!$G$4:$T$2414,14,0)</f>
        <v>3.48</v>
      </c>
      <c r="K2197" s="11">
        <f t="shared" si="205"/>
        <v>1.48</v>
      </c>
      <c r="L2197" s="11" t="b">
        <f t="shared" si="206"/>
        <v>0</v>
      </c>
      <c r="M2197" s="11" t="b">
        <f t="shared" si="207"/>
        <v>0</v>
      </c>
      <c r="N2197" s="8">
        <v>45313</v>
      </c>
      <c r="O2197" s="8" t="s">
        <v>3877</v>
      </c>
      <c r="P2197" s="7"/>
      <c r="Q2197" s="7" t="b">
        <f t="shared" si="208"/>
        <v>1</v>
      </c>
      <c r="R2197" s="7"/>
      <c r="S2197" s="11">
        <f t="shared" si="209"/>
        <v>0</v>
      </c>
      <c r="T2197" s="9"/>
    </row>
    <row r="2198" spans="1:20" hidden="1" x14ac:dyDescent="0.25">
      <c r="A2198" s="7">
        <v>2196</v>
      </c>
      <c r="B2198" s="7" t="str">
        <f t="shared" si="204"/>
        <v>2823A-GY6A-9000</v>
      </c>
      <c r="C2198" s="9" t="s">
        <v>2026</v>
      </c>
      <c r="D2198" s="9" t="s">
        <v>3811</v>
      </c>
      <c r="E2198" s="9" t="s">
        <v>3852</v>
      </c>
      <c r="F2198" s="7" t="s">
        <v>141</v>
      </c>
      <c r="G2198" s="46">
        <v>1.74</v>
      </c>
      <c r="H2198" s="11">
        <v>2</v>
      </c>
      <c r="I2198" s="11">
        <v>2</v>
      </c>
      <c r="J2198" s="11">
        <f>VLOOKUP(B2198,'[1]Jan''24 (3)'!$G$4:$T$2414,14,0)</f>
        <v>3.48</v>
      </c>
      <c r="K2198" s="11">
        <f t="shared" si="205"/>
        <v>1.48</v>
      </c>
      <c r="L2198" s="11" t="b">
        <f t="shared" si="206"/>
        <v>0</v>
      </c>
      <c r="M2198" s="11" t="b">
        <f t="shared" si="207"/>
        <v>0</v>
      </c>
      <c r="N2198" s="8">
        <v>45313</v>
      </c>
      <c r="O2198" s="8" t="s">
        <v>3877</v>
      </c>
      <c r="P2198" s="7"/>
      <c r="Q2198" s="7" t="b">
        <f t="shared" si="208"/>
        <v>1</v>
      </c>
      <c r="R2198" s="7"/>
      <c r="S2198" s="11">
        <f t="shared" si="209"/>
        <v>0</v>
      </c>
      <c r="T2198" s="9"/>
    </row>
    <row r="2199" spans="1:20" hidden="1" x14ac:dyDescent="0.25">
      <c r="A2199" s="7">
        <v>2197</v>
      </c>
      <c r="B2199" s="7" t="str">
        <f t="shared" si="204"/>
        <v>14721-GY6A-9000</v>
      </c>
      <c r="C2199" s="9" t="s">
        <v>2027</v>
      </c>
      <c r="D2199" s="9" t="s">
        <v>3812</v>
      </c>
      <c r="E2199" s="9" t="s">
        <v>3852</v>
      </c>
      <c r="F2199" s="7" t="s">
        <v>141</v>
      </c>
      <c r="G2199" s="46">
        <v>1.19</v>
      </c>
      <c r="H2199" s="11">
        <f>10-1-1</f>
        <v>8</v>
      </c>
      <c r="I2199" s="11">
        <v>8</v>
      </c>
      <c r="J2199" s="11">
        <f>VLOOKUP(B2199,'[1]Jan''24 (3)'!$G$4:$T$2414,14,0)</f>
        <v>9.52</v>
      </c>
      <c r="K2199" s="11">
        <f t="shared" si="205"/>
        <v>1.5199999999999996</v>
      </c>
      <c r="L2199" s="11" t="b">
        <f t="shared" si="206"/>
        <v>0</v>
      </c>
      <c r="M2199" s="11" t="b">
        <f t="shared" si="207"/>
        <v>0</v>
      </c>
      <c r="N2199" s="8">
        <v>45313</v>
      </c>
      <c r="O2199" s="8" t="s">
        <v>3877</v>
      </c>
      <c r="P2199" s="7"/>
      <c r="Q2199" s="7" t="b">
        <f t="shared" si="208"/>
        <v>1</v>
      </c>
      <c r="R2199" s="7"/>
      <c r="S2199" s="11">
        <f t="shared" si="209"/>
        <v>0</v>
      </c>
      <c r="T2199" s="9" t="s">
        <v>4013</v>
      </c>
    </row>
    <row r="2200" spans="1:20" hidden="1" x14ac:dyDescent="0.25">
      <c r="A2200" s="7">
        <v>2198</v>
      </c>
      <c r="B2200" s="7" t="str">
        <f t="shared" si="204"/>
        <v>14711-GY6A-9000</v>
      </c>
      <c r="C2200" s="9" t="s">
        <v>2028</v>
      </c>
      <c r="D2200" s="9" t="s">
        <v>3813</v>
      </c>
      <c r="E2200" s="9" t="s">
        <v>3852</v>
      </c>
      <c r="F2200" s="7" t="s">
        <v>141</v>
      </c>
      <c r="G2200" s="46">
        <v>1.19</v>
      </c>
      <c r="H2200" s="11">
        <v>10</v>
      </c>
      <c r="I2200" s="11">
        <v>10</v>
      </c>
      <c r="J2200" s="11">
        <f>VLOOKUP(B2200,'[1]Jan''24 (3)'!$G$4:$T$2414,14,0)</f>
        <v>11.899999999999999</v>
      </c>
      <c r="K2200" s="11">
        <f t="shared" si="205"/>
        <v>1.8999999999999986</v>
      </c>
      <c r="L2200" s="11" t="b">
        <f t="shared" si="206"/>
        <v>0</v>
      </c>
      <c r="M2200" s="11" t="b">
        <f t="shared" si="207"/>
        <v>0</v>
      </c>
      <c r="N2200" s="8">
        <v>45313</v>
      </c>
      <c r="O2200" s="8" t="s">
        <v>3877</v>
      </c>
      <c r="P2200" s="7"/>
      <c r="Q2200" s="7" t="b">
        <f t="shared" si="208"/>
        <v>1</v>
      </c>
      <c r="R2200" s="7"/>
      <c r="S2200" s="11">
        <f t="shared" si="209"/>
        <v>0</v>
      </c>
      <c r="T2200" s="9"/>
    </row>
    <row r="2201" spans="1:20" hidden="1" x14ac:dyDescent="0.25">
      <c r="A2201" s="7">
        <v>2199</v>
      </c>
      <c r="B2201" s="7" t="str">
        <f t="shared" si="204"/>
        <v>12100-GY6A-9000</v>
      </c>
      <c r="C2201" s="9" t="s">
        <v>2029</v>
      </c>
      <c r="D2201" s="9" t="s">
        <v>3814</v>
      </c>
      <c r="E2201" s="9" t="s">
        <v>3852</v>
      </c>
      <c r="F2201" s="7" t="s">
        <v>141</v>
      </c>
      <c r="G2201" s="46">
        <v>6.55</v>
      </c>
      <c r="H2201" s="11">
        <v>5</v>
      </c>
      <c r="I2201" s="11">
        <v>5</v>
      </c>
      <c r="J2201" s="11">
        <f>VLOOKUP(B2201,'[1]Jan''24 (3)'!$G$4:$T$2414,14,0)</f>
        <v>32.75</v>
      </c>
      <c r="K2201" s="11">
        <f t="shared" si="205"/>
        <v>27.75</v>
      </c>
      <c r="L2201" s="11" t="b">
        <f t="shared" si="206"/>
        <v>0</v>
      </c>
      <c r="M2201" s="11" t="b">
        <f t="shared" si="207"/>
        <v>0</v>
      </c>
      <c r="N2201" s="8">
        <v>45313</v>
      </c>
      <c r="O2201" s="8" t="s">
        <v>3877</v>
      </c>
      <c r="P2201" s="7"/>
      <c r="Q2201" s="7" t="b">
        <f t="shared" si="208"/>
        <v>1</v>
      </c>
      <c r="R2201" s="7"/>
      <c r="S2201" s="11">
        <f t="shared" si="209"/>
        <v>0</v>
      </c>
      <c r="T2201" s="9"/>
    </row>
    <row r="2202" spans="1:20" hidden="1" x14ac:dyDescent="0.25">
      <c r="A2202" s="7">
        <v>2200</v>
      </c>
      <c r="B2202" s="7" t="str">
        <f t="shared" si="204"/>
        <v>13111-GY6A-9000</v>
      </c>
      <c r="C2202" s="9" t="s">
        <v>2030</v>
      </c>
      <c r="D2202" s="9" t="s">
        <v>3815</v>
      </c>
      <c r="E2202" s="9" t="s">
        <v>3852</v>
      </c>
      <c r="F2202" s="7" t="s">
        <v>141</v>
      </c>
      <c r="G2202" s="46">
        <v>0.24</v>
      </c>
      <c r="H2202" s="11">
        <v>5</v>
      </c>
      <c r="I2202" s="11">
        <v>5</v>
      </c>
      <c r="J2202" s="11">
        <f>VLOOKUP(B2202,'[1]Jan''24 (3)'!$G$4:$T$2414,14,0)</f>
        <v>1.2</v>
      </c>
      <c r="K2202" s="11">
        <f t="shared" si="205"/>
        <v>-3.8</v>
      </c>
      <c r="L2202" s="11" t="b">
        <f t="shared" si="206"/>
        <v>0</v>
      </c>
      <c r="M2202" s="11" t="b">
        <f t="shared" si="207"/>
        <v>0</v>
      </c>
      <c r="N2202" s="8">
        <v>45313</v>
      </c>
      <c r="O2202" s="8" t="s">
        <v>3877</v>
      </c>
      <c r="P2202" s="7"/>
      <c r="Q2202" s="7" t="b">
        <f t="shared" si="208"/>
        <v>1</v>
      </c>
      <c r="R2202" s="7"/>
      <c r="S2202" s="11">
        <f t="shared" si="209"/>
        <v>0</v>
      </c>
      <c r="T2202" s="9"/>
    </row>
    <row r="2203" spans="1:20" hidden="1" x14ac:dyDescent="0.25">
      <c r="A2203" s="7">
        <v>2201</v>
      </c>
      <c r="B2203" s="7" t="str">
        <f t="shared" si="204"/>
        <v>94601-GY6A-9000</v>
      </c>
      <c r="C2203" s="9" t="s">
        <v>2031</v>
      </c>
      <c r="D2203" s="9" t="s">
        <v>3816</v>
      </c>
      <c r="E2203" s="9" t="s">
        <v>3852</v>
      </c>
      <c r="F2203" s="7" t="s">
        <v>141</v>
      </c>
      <c r="G2203" s="46">
        <v>0.02</v>
      </c>
      <c r="H2203" s="11">
        <v>10</v>
      </c>
      <c r="I2203" s="53">
        <v>21</v>
      </c>
      <c r="J2203" s="11">
        <f>VLOOKUP(B2203,'[1]Jan''24 (3)'!$G$4:$T$2414,14,0)</f>
        <v>0.42</v>
      </c>
      <c r="K2203" s="11">
        <f t="shared" si="205"/>
        <v>-20.58</v>
      </c>
      <c r="L2203" s="11" t="b">
        <f t="shared" si="206"/>
        <v>0</v>
      </c>
      <c r="M2203" s="11" t="b">
        <f t="shared" si="207"/>
        <v>0</v>
      </c>
      <c r="N2203" s="8">
        <v>45313</v>
      </c>
      <c r="O2203" s="8" t="s">
        <v>3877</v>
      </c>
      <c r="P2203" s="7"/>
      <c r="Q2203" s="7" t="b">
        <f t="shared" si="208"/>
        <v>0</v>
      </c>
      <c r="R2203" s="7"/>
      <c r="S2203" s="11">
        <f t="shared" si="209"/>
        <v>-11</v>
      </c>
      <c r="T2203" s="9"/>
    </row>
    <row r="2204" spans="1:20" hidden="1" x14ac:dyDescent="0.25">
      <c r="A2204" s="7">
        <v>2202</v>
      </c>
      <c r="B2204" s="7" t="str">
        <f t="shared" si="204"/>
        <v>91306-GY6A-9000</v>
      </c>
      <c r="C2204" s="9" t="s">
        <v>2032</v>
      </c>
      <c r="D2204" s="9" t="s">
        <v>3817</v>
      </c>
      <c r="E2204" s="9" t="s">
        <v>3852</v>
      </c>
      <c r="F2204" s="7" t="s">
        <v>141</v>
      </c>
      <c r="G2204" s="46">
        <v>0.03</v>
      </c>
      <c r="H2204" s="11">
        <v>5</v>
      </c>
      <c r="I2204" s="11">
        <v>5</v>
      </c>
      <c r="J2204" s="11">
        <f>VLOOKUP(B2204,'[1]Jan''24 (3)'!$G$4:$T$2414,14,0)</f>
        <v>0.15</v>
      </c>
      <c r="K2204" s="11">
        <f t="shared" si="205"/>
        <v>-4.8499999999999996</v>
      </c>
      <c r="L2204" s="11" t="b">
        <f t="shared" si="206"/>
        <v>0</v>
      </c>
      <c r="M2204" s="11" t="b">
        <f t="shared" si="207"/>
        <v>0</v>
      </c>
      <c r="N2204" s="8">
        <v>45313</v>
      </c>
      <c r="O2204" s="8" t="s">
        <v>3877</v>
      </c>
      <c r="P2204" s="7"/>
      <c r="Q2204" s="7" t="b">
        <f t="shared" si="208"/>
        <v>1</v>
      </c>
      <c r="R2204" s="7"/>
      <c r="S2204" s="11">
        <f t="shared" si="209"/>
        <v>0</v>
      </c>
      <c r="T2204" s="9"/>
    </row>
    <row r="2205" spans="1:20" hidden="1" x14ac:dyDescent="0.25">
      <c r="A2205" s="7">
        <v>2203</v>
      </c>
      <c r="B2205" s="7" t="str">
        <f t="shared" si="204"/>
        <v>94301-10016-00</v>
      </c>
      <c r="C2205" s="9" t="s">
        <v>2033</v>
      </c>
      <c r="D2205" s="9" t="s">
        <v>3818</v>
      </c>
      <c r="E2205" s="9" t="s">
        <v>3852</v>
      </c>
      <c r="F2205" s="55" t="s">
        <v>242</v>
      </c>
      <c r="G2205" s="46">
        <v>7.0000000000000007E-2</v>
      </c>
      <c r="H2205" s="11">
        <v>4</v>
      </c>
      <c r="I2205" s="11">
        <v>4</v>
      </c>
      <c r="J2205" s="11">
        <f>VLOOKUP(B2205,'[1]Jan''24 (3)'!$G$4:$T$2414,14,0)</f>
        <v>0.28000000000000003</v>
      </c>
      <c r="K2205" s="11">
        <f t="shared" si="205"/>
        <v>-3.7199999999999998</v>
      </c>
      <c r="L2205" s="11" t="b">
        <f t="shared" si="206"/>
        <v>0</v>
      </c>
      <c r="M2205" s="11" t="b">
        <f t="shared" si="207"/>
        <v>0</v>
      </c>
      <c r="N2205" s="8">
        <v>45313</v>
      </c>
      <c r="O2205" s="8" t="s">
        <v>3877</v>
      </c>
      <c r="P2205" s="7"/>
      <c r="Q2205" s="7" t="b">
        <f t="shared" si="208"/>
        <v>1</v>
      </c>
      <c r="R2205" s="7"/>
      <c r="S2205" s="11">
        <f t="shared" si="209"/>
        <v>0</v>
      </c>
      <c r="T2205" s="9"/>
    </row>
    <row r="2206" spans="1:20" hidden="1" x14ac:dyDescent="0.25">
      <c r="A2206" s="7">
        <v>2204</v>
      </c>
      <c r="B2206" s="7" t="str">
        <f t="shared" si="204"/>
        <v>30001-GY6A-9000</v>
      </c>
      <c r="C2206" s="9" t="s">
        <v>2034</v>
      </c>
      <c r="D2206" s="9" t="s">
        <v>3819</v>
      </c>
      <c r="E2206" s="9" t="s">
        <v>3852</v>
      </c>
      <c r="F2206" s="7" t="s">
        <v>141</v>
      </c>
      <c r="G2206" s="46">
        <v>2.37</v>
      </c>
      <c r="H2206" s="11">
        <f>3-1-1</f>
        <v>1</v>
      </c>
      <c r="I2206" s="11">
        <v>1</v>
      </c>
      <c r="J2206" s="11">
        <f>VLOOKUP(B2206,'[1]Jan''24 (3)'!$G$4:$T$2414,14,0)</f>
        <v>2.37</v>
      </c>
      <c r="K2206" s="11">
        <f t="shared" si="205"/>
        <v>1.37</v>
      </c>
      <c r="L2206" s="11" t="b">
        <f t="shared" si="206"/>
        <v>0</v>
      </c>
      <c r="M2206" s="11" t="b">
        <f t="shared" si="207"/>
        <v>0</v>
      </c>
      <c r="N2206" s="8">
        <v>45313</v>
      </c>
      <c r="O2206" s="8" t="s">
        <v>3877</v>
      </c>
      <c r="P2206" s="7"/>
      <c r="Q2206" s="7" t="b">
        <f t="shared" si="208"/>
        <v>1</v>
      </c>
      <c r="R2206" s="7"/>
      <c r="S2206" s="11">
        <f t="shared" si="209"/>
        <v>0</v>
      </c>
      <c r="T2206" s="9" t="s">
        <v>4014</v>
      </c>
    </row>
    <row r="2207" spans="1:20" hidden="1" x14ac:dyDescent="0.25">
      <c r="A2207" s="7">
        <v>2205</v>
      </c>
      <c r="B2207" s="7" t="str">
        <f t="shared" si="204"/>
        <v>12310-GY6A-9000</v>
      </c>
      <c r="C2207" s="9" t="s">
        <v>2035</v>
      </c>
      <c r="D2207" s="9" t="s">
        <v>3820</v>
      </c>
      <c r="E2207" s="9" t="s">
        <v>3852</v>
      </c>
      <c r="F2207" s="7" t="s">
        <v>141</v>
      </c>
      <c r="G2207" s="46">
        <v>1.91</v>
      </c>
      <c r="H2207" s="11">
        <v>1</v>
      </c>
      <c r="I2207" s="11">
        <v>1</v>
      </c>
      <c r="J2207" s="11">
        <f>VLOOKUP(B2207,'[1]Jan''24 (3)'!$G$4:$T$2414,14,0)</f>
        <v>1.91</v>
      </c>
      <c r="K2207" s="11">
        <f t="shared" si="205"/>
        <v>0.90999999999999992</v>
      </c>
      <c r="L2207" s="11" t="b">
        <f t="shared" si="206"/>
        <v>0</v>
      </c>
      <c r="M2207" s="11" t="b">
        <f t="shared" si="207"/>
        <v>0</v>
      </c>
      <c r="N2207" s="8">
        <v>45313</v>
      </c>
      <c r="O2207" s="8" t="s">
        <v>3877</v>
      </c>
      <c r="P2207" s="7"/>
      <c r="Q2207" s="7" t="b">
        <f t="shared" si="208"/>
        <v>1</v>
      </c>
      <c r="R2207" s="7"/>
      <c r="S2207" s="11">
        <f t="shared" si="209"/>
        <v>0</v>
      </c>
      <c r="T2207" s="9"/>
    </row>
    <row r="2208" spans="1:20" hidden="1" x14ac:dyDescent="0.25">
      <c r="A2208" s="7">
        <v>2206</v>
      </c>
      <c r="B2208" s="7" t="str">
        <f t="shared" si="204"/>
        <v>12200-GY6A-90DP</v>
      </c>
      <c r="C2208" s="9" t="s">
        <v>2036</v>
      </c>
      <c r="D2208" s="9" t="s">
        <v>3821</v>
      </c>
      <c r="E2208" s="9" t="s">
        <v>3852</v>
      </c>
      <c r="F2208" s="7" t="s">
        <v>141</v>
      </c>
      <c r="G2208" s="46">
        <v>10.4</v>
      </c>
      <c r="H2208" s="11">
        <v>2</v>
      </c>
      <c r="I2208" s="11">
        <v>2</v>
      </c>
      <c r="J2208" s="11">
        <f>VLOOKUP(B2208,'[1]Jan''24 (3)'!$G$4:$T$2414,14,0)</f>
        <v>20.8</v>
      </c>
      <c r="K2208" s="11">
        <f t="shared" si="205"/>
        <v>18.8</v>
      </c>
      <c r="L2208" s="11" t="b">
        <f t="shared" si="206"/>
        <v>0</v>
      </c>
      <c r="M2208" s="11" t="b">
        <f t="shared" si="207"/>
        <v>0</v>
      </c>
      <c r="N2208" s="8">
        <v>45313</v>
      </c>
      <c r="O2208" s="8" t="s">
        <v>3877</v>
      </c>
      <c r="P2208" s="7"/>
      <c r="Q2208" s="7" t="b">
        <f t="shared" si="208"/>
        <v>1</v>
      </c>
      <c r="R2208" s="7"/>
      <c r="S2208" s="11">
        <f t="shared" si="209"/>
        <v>0</v>
      </c>
      <c r="T2208" s="9"/>
    </row>
    <row r="2209" spans="1:20" hidden="1" x14ac:dyDescent="0.25">
      <c r="A2209" s="7">
        <v>2207</v>
      </c>
      <c r="B2209" s="7" t="str">
        <f t="shared" si="204"/>
        <v>15133-GY6A-9000</v>
      </c>
      <c r="C2209" s="9" t="s">
        <v>2037</v>
      </c>
      <c r="D2209" s="9" t="s">
        <v>3805</v>
      </c>
      <c r="E2209" s="9" t="s">
        <v>3852</v>
      </c>
      <c r="F2209" s="7" t="s">
        <v>141</v>
      </c>
      <c r="G2209" s="46">
        <v>0.16</v>
      </c>
      <c r="H2209" s="11">
        <v>10</v>
      </c>
      <c r="I2209" s="11">
        <v>10</v>
      </c>
      <c r="J2209" s="11">
        <f>VLOOKUP(B2209,'[1]Jan''24 (3)'!$G$4:$T$2414,14,0)</f>
        <v>1.6</v>
      </c>
      <c r="K2209" s="11">
        <f t="shared" si="205"/>
        <v>-8.4</v>
      </c>
      <c r="L2209" s="11" t="b">
        <f t="shared" si="206"/>
        <v>0</v>
      </c>
      <c r="M2209" s="11" t="b">
        <f t="shared" si="207"/>
        <v>0</v>
      </c>
      <c r="N2209" s="8">
        <v>45313</v>
      </c>
      <c r="O2209" s="8" t="s">
        <v>3877</v>
      </c>
      <c r="P2209" s="7"/>
      <c r="Q2209" s="7" t="b">
        <f t="shared" si="208"/>
        <v>1</v>
      </c>
      <c r="R2209" s="7"/>
      <c r="S2209" s="11">
        <f t="shared" si="209"/>
        <v>0</v>
      </c>
      <c r="T2209" s="9"/>
    </row>
    <row r="2210" spans="1:20" hidden="1" x14ac:dyDescent="0.25">
      <c r="A2210" s="7">
        <v>2208</v>
      </c>
      <c r="B2210" s="7" t="str">
        <f t="shared" si="204"/>
        <v>96001-12015-00</v>
      </c>
      <c r="C2210" s="9" t="s">
        <v>2038</v>
      </c>
      <c r="D2210" s="9" t="s">
        <v>3822</v>
      </c>
      <c r="E2210" s="9" t="s">
        <v>3852</v>
      </c>
      <c r="F2210" s="7" t="s">
        <v>141</v>
      </c>
      <c r="G2210" s="46">
        <v>0.05</v>
      </c>
      <c r="H2210" s="11">
        <v>3</v>
      </c>
      <c r="I2210" s="11">
        <v>3</v>
      </c>
      <c r="J2210" s="11">
        <f>VLOOKUP(B2210,'[1]Jan''24 (3)'!$G$4:$T$2414,14,0)</f>
        <v>0.15000000000000002</v>
      </c>
      <c r="K2210" s="11">
        <f t="shared" si="205"/>
        <v>-2.85</v>
      </c>
      <c r="L2210" s="11" t="b">
        <f t="shared" si="206"/>
        <v>0</v>
      </c>
      <c r="M2210" s="11" t="b">
        <f t="shared" si="207"/>
        <v>0</v>
      </c>
      <c r="N2210" s="8">
        <v>45313</v>
      </c>
      <c r="O2210" s="8" t="s">
        <v>3877</v>
      </c>
      <c r="P2210" s="7"/>
      <c r="Q2210" s="7" t="b">
        <f t="shared" si="208"/>
        <v>1</v>
      </c>
      <c r="R2210" s="7"/>
      <c r="S2210" s="11">
        <f t="shared" si="209"/>
        <v>0</v>
      </c>
      <c r="T2210" s="9"/>
    </row>
    <row r="2211" spans="1:20" hidden="1" x14ac:dyDescent="0.25">
      <c r="A2211" s="7">
        <v>2209</v>
      </c>
      <c r="B2211" s="7" t="str">
        <f t="shared" si="204"/>
        <v>28221-GY6A-9000</v>
      </c>
      <c r="C2211" s="9" t="s">
        <v>2039</v>
      </c>
      <c r="D2211" s="9" t="s">
        <v>3823</v>
      </c>
      <c r="E2211" s="9" t="s">
        <v>3852</v>
      </c>
      <c r="F2211" s="7" t="s">
        <v>141</v>
      </c>
      <c r="G2211" s="46">
        <v>0.63</v>
      </c>
      <c r="H2211" s="11">
        <v>2</v>
      </c>
      <c r="I2211" s="11">
        <v>2</v>
      </c>
      <c r="J2211" s="11">
        <f>VLOOKUP(B2211,'[1]Jan''24 (3)'!$G$4:$T$2414,14,0)</f>
        <v>1.26</v>
      </c>
      <c r="K2211" s="11">
        <f t="shared" si="205"/>
        <v>-0.74</v>
      </c>
      <c r="L2211" s="11" t="b">
        <f t="shared" si="206"/>
        <v>0</v>
      </c>
      <c r="M2211" s="11" t="b">
        <f t="shared" si="207"/>
        <v>0</v>
      </c>
      <c r="N2211" s="8">
        <v>45313</v>
      </c>
      <c r="O2211" s="8" t="s">
        <v>3877</v>
      </c>
      <c r="P2211" s="7"/>
      <c r="Q2211" s="7" t="b">
        <f t="shared" si="208"/>
        <v>1</v>
      </c>
      <c r="R2211" s="7"/>
      <c r="S2211" s="11">
        <f t="shared" si="209"/>
        <v>0</v>
      </c>
      <c r="T2211" s="9"/>
    </row>
    <row r="2212" spans="1:20" hidden="1" x14ac:dyDescent="0.25">
      <c r="A2212" s="7">
        <v>2210</v>
      </c>
      <c r="B2212" s="7" t="str">
        <f t="shared" si="204"/>
        <v>14401-GY6A-9000</v>
      </c>
      <c r="C2212" s="9" t="s">
        <v>2040</v>
      </c>
      <c r="D2212" s="9" t="s">
        <v>3824</v>
      </c>
      <c r="E2212" s="9" t="s">
        <v>3852</v>
      </c>
      <c r="F2212" s="7" t="s">
        <v>141</v>
      </c>
      <c r="G2212" s="46">
        <v>0.97</v>
      </c>
      <c r="H2212" s="11">
        <v>20</v>
      </c>
      <c r="I2212" s="11">
        <v>20</v>
      </c>
      <c r="J2212" s="11">
        <f>VLOOKUP(B2212,'[1]Jan''24 (3)'!$G$4:$T$2414,14,0)</f>
        <v>19.399999999999999</v>
      </c>
      <c r="K2212" s="11">
        <f t="shared" si="205"/>
        <v>-0.60000000000000142</v>
      </c>
      <c r="L2212" s="11" t="b">
        <f t="shared" si="206"/>
        <v>0</v>
      </c>
      <c r="M2212" s="11" t="b">
        <f t="shared" si="207"/>
        <v>0</v>
      </c>
      <c r="N2212" s="8">
        <v>45313</v>
      </c>
      <c r="O2212" s="8" t="s">
        <v>3877</v>
      </c>
      <c r="P2212" s="7"/>
      <c r="Q2212" s="7" t="b">
        <f t="shared" si="208"/>
        <v>1</v>
      </c>
      <c r="R2212" s="7"/>
      <c r="S2212" s="11">
        <f t="shared" si="209"/>
        <v>0</v>
      </c>
      <c r="T2212" s="9"/>
    </row>
    <row r="2213" spans="1:20" hidden="1" x14ac:dyDescent="0.25">
      <c r="A2213" s="7">
        <v>2211</v>
      </c>
      <c r="B2213" s="7" t="str">
        <f t="shared" si="204"/>
        <v>2210A-GY6A-9000</v>
      </c>
      <c r="C2213" s="9" t="s">
        <v>2041</v>
      </c>
      <c r="D2213" s="9" t="s">
        <v>3825</v>
      </c>
      <c r="E2213" s="9" t="s">
        <v>3852</v>
      </c>
      <c r="F2213" s="7" t="s">
        <v>141</v>
      </c>
      <c r="G2213" s="46">
        <v>4.62</v>
      </c>
      <c r="H2213" s="11">
        <v>3</v>
      </c>
      <c r="I2213" s="11">
        <v>3</v>
      </c>
      <c r="J2213" s="11">
        <f>VLOOKUP(B2213,'[1]Jan''24 (3)'!$G$4:$T$2414,14,0)</f>
        <v>13.86</v>
      </c>
      <c r="K2213" s="11">
        <f t="shared" si="205"/>
        <v>10.86</v>
      </c>
      <c r="L2213" s="11" t="b">
        <f t="shared" si="206"/>
        <v>0</v>
      </c>
      <c r="M2213" s="11" t="b">
        <f t="shared" si="207"/>
        <v>0</v>
      </c>
      <c r="N2213" s="8">
        <v>45313</v>
      </c>
      <c r="O2213" s="8" t="s">
        <v>3877</v>
      </c>
      <c r="P2213" s="7"/>
      <c r="Q2213" s="7" t="b">
        <f t="shared" si="208"/>
        <v>1</v>
      </c>
      <c r="R2213" s="7"/>
      <c r="S2213" s="11">
        <f t="shared" si="209"/>
        <v>0</v>
      </c>
      <c r="T2213" s="9"/>
    </row>
    <row r="2214" spans="1:20" hidden="1" x14ac:dyDescent="0.25">
      <c r="A2214" s="7">
        <v>2212</v>
      </c>
      <c r="B2214" s="7" t="str">
        <f t="shared" si="204"/>
        <v>13101-GY6A-9000</v>
      </c>
      <c r="C2214" s="9" t="s">
        <v>2042</v>
      </c>
      <c r="D2214" s="9" t="s">
        <v>3826</v>
      </c>
      <c r="E2214" s="9" t="s">
        <v>3852</v>
      </c>
      <c r="F2214" s="7" t="s">
        <v>141</v>
      </c>
      <c r="G2214" s="46">
        <v>1.76</v>
      </c>
      <c r="H2214" s="11">
        <v>5</v>
      </c>
      <c r="I2214" s="11">
        <v>5</v>
      </c>
      <c r="J2214" s="11">
        <f>VLOOKUP(B2214,'[1]Jan''24 (3)'!$G$4:$T$2414,14,0)</f>
        <v>8.8000000000000007</v>
      </c>
      <c r="K2214" s="11">
        <f t="shared" si="205"/>
        <v>3.8000000000000007</v>
      </c>
      <c r="L2214" s="11" t="b">
        <f t="shared" si="206"/>
        <v>0</v>
      </c>
      <c r="M2214" s="11" t="b">
        <f t="shared" si="207"/>
        <v>0</v>
      </c>
      <c r="N2214" s="8">
        <v>45317</v>
      </c>
      <c r="O2214" s="8" t="s">
        <v>3877</v>
      </c>
      <c r="P2214" s="7"/>
      <c r="Q2214" s="7" t="b">
        <f t="shared" si="208"/>
        <v>1</v>
      </c>
      <c r="R2214" s="7"/>
      <c r="S2214" s="11">
        <f t="shared" si="209"/>
        <v>0</v>
      </c>
      <c r="T2214" s="9"/>
    </row>
    <row r="2215" spans="1:20" hidden="1" x14ac:dyDescent="0.25">
      <c r="A2215" s="7">
        <v>2213</v>
      </c>
      <c r="B2215" s="7" t="str">
        <f t="shared" si="204"/>
        <v>22131-GY6A-9000</v>
      </c>
      <c r="C2215" s="9" t="s">
        <v>2043</v>
      </c>
      <c r="D2215" s="9" t="s">
        <v>3827</v>
      </c>
      <c r="E2215" s="9" t="s">
        <v>3852</v>
      </c>
      <c r="F2215" s="7" t="s">
        <v>141</v>
      </c>
      <c r="G2215" s="46">
        <v>0.52</v>
      </c>
      <c r="H2215" s="11">
        <f>2-1</f>
        <v>1</v>
      </c>
      <c r="I2215" s="11">
        <v>1</v>
      </c>
      <c r="J2215" s="11">
        <f>VLOOKUP(B2215,'[1]Jan''24 (3)'!$G$4:$T$2414,14,0)</f>
        <v>0.52</v>
      </c>
      <c r="K2215" s="11">
        <f t="shared" si="205"/>
        <v>-0.48</v>
      </c>
      <c r="L2215" s="11" t="b">
        <f t="shared" si="206"/>
        <v>0</v>
      </c>
      <c r="M2215" s="11" t="b">
        <f t="shared" si="207"/>
        <v>0</v>
      </c>
      <c r="N2215" s="8">
        <v>45313</v>
      </c>
      <c r="O2215" s="8" t="s">
        <v>3877</v>
      </c>
      <c r="P2215" s="7"/>
      <c r="Q2215" s="7" t="b">
        <f t="shared" si="208"/>
        <v>1</v>
      </c>
      <c r="R2215" s="7"/>
      <c r="S2215" s="11">
        <f t="shared" si="209"/>
        <v>0</v>
      </c>
      <c r="T2215" s="9" t="s">
        <v>4010</v>
      </c>
    </row>
    <row r="2216" spans="1:20" hidden="1" x14ac:dyDescent="0.25">
      <c r="A2216" s="7">
        <v>2214</v>
      </c>
      <c r="B2216" s="7" t="str">
        <f t="shared" si="204"/>
        <v>23010-GY6A-9000</v>
      </c>
      <c r="C2216" s="9" t="s">
        <v>2044</v>
      </c>
      <c r="D2216" s="9" t="s">
        <v>3828</v>
      </c>
      <c r="E2216" s="9" t="s">
        <v>3852</v>
      </c>
      <c r="F2216" s="7" t="s">
        <v>141</v>
      </c>
      <c r="G2216" s="46">
        <v>2.6</v>
      </c>
      <c r="H2216" s="11">
        <f>3-1</f>
        <v>2</v>
      </c>
      <c r="I2216" s="11">
        <v>2</v>
      </c>
      <c r="J2216" s="11">
        <f>VLOOKUP(B2216,'[1]Jan''24 (3)'!$G$4:$T$2414,14,0)</f>
        <v>5.2</v>
      </c>
      <c r="K2216" s="11">
        <f t="shared" si="205"/>
        <v>3.2</v>
      </c>
      <c r="L2216" s="11" t="b">
        <f t="shared" si="206"/>
        <v>0</v>
      </c>
      <c r="M2216" s="11" t="b">
        <f t="shared" si="207"/>
        <v>0</v>
      </c>
      <c r="N2216" s="8">
        <v>45313</v>
      </c>
      <c r="O2216" s="8" t="s">
        <v>3877</v>
      </c>
      <c r="P2216" s="7"/>
      <c r="Q2216" s="7" t="b">
        <f t="shared" si="208"/>
        <v>1</v>
      </c>
      <c r="R2216" s="7"/>
      <c r="S2216" s="11">
        <f t="shared" si="209"/>
        <v>0</v>
      </c>
      <c r="T2216" s="9" t="s">
        <v>3984</v>
      </c>
    </row>
    <row r="2217" spans="1:20" hidden="1" x14ac:dyDescent="0.25">
      <c r="A2217" s="7">
        <v>2215</v>
      </c>
      <c r="B2217" s="7" t="str">
        <f t="shared" si="204"/>
        <v>31200-GY6A-9000</v>
      </c>
      <c r="C2217" s="9" t="s">
        <v>2045</v>
      </c>
      <c r="D2217" s="9" t="s">
        <v>3829</v>
      </c>
      <c r="E2217" s="9" t="s">
        <v>3852</v>
      </c>
      <c r="F2217" s="7" t="s">
        <v>141</v>
      </c>
      <c r="G2217" s="46">
        <v>6.44</v>
      </c>
      <c r="H2217" s="11">
        <v>20</v>
      </c>
      <c r="I2217" s="11">
        <v>20</v>
      </c>
      <c r="J2217" s="11">
        <f>VLOOKUP(B2217,'[1]Jan''24 (3)'!$G$4:$T$2414,14,0)</f>
        <v>128.80000000000001</v>
      </c>
      <c r="K2217" s="11">
        <f t="shared" si="205"/>
        <v>108.80000000000001</v>
      </c>
      <c r="L2217" s="11" t="b">
        <f t="shared" si="206"/>
        <v>0</v>
      </c>
      <c r="M2217" s="11" t="b">
        <f t="shared" si="207"/>
        <v>0</v>
      </c>
      <c r="N2217" s="8">
        <v>45313</v>
      </c>
      <c r="O2217" s="8" t="s">
        <v>3877</v>
      </c>
      <c r="P2217" s="7"/>
      <c r="Q2217" s="7" t="b">
        <f t="shared" si="208"/>
        <v>1</v>
      </c>
      <c r="R2217" s="7"/>
      <c r="S2217" s="11">
        <f t="shared" si="209"/>
        <v>0</v>
      </c>
      <c r="T2217" s="9"/>
    </row>
    <row r="2218" spans="1:20" hidden="1" x14ac:dyDescent="0.25">
      <c r="A2218" s="7">
        <v>2216</v>
      </c>
      <c r="B2218" s="7" t="str">
        <f t="shared" si="204"/>
        <v>22121-GY6A-9000</v>
      </c>
      <c r="C2218" s="9" t="s">
        <v>2046</v>
      </c>
      <c r="D2218" s="9" t="s">
        <v>3418</v>
      </c>
      <c r="E2218" s="9" t="s">
        <v>3852</v>
      </c>
      <c r="F2218" s="55" t="s">
        <v>242</v>
      </c>
      <c r="G2218" s="46">
        <v>0.68</v>
      </c>
      <c r="H2218" s="11">
        <v>60</v>
      </c>
      <c r="I2218" s="11">
        <v>60</v>
      </c>
      <c r="J2218" s="11">
        <f>VLOOKUP(B2218,'[1]Jan''24 (3)'!$G$4:$T$2414,14,0)</f>
        <v>40.800000000000004</v>
      </c>
      <c r="K2218" s="11">
        <f t="shared" si="205"/>
        <v>-19.199999999999996</v>
      </c>
      <c r="L2218" s="11" t="b">
        <f t="shared" si="206"/>
        <v>0</v>
      </c>
      <c r="M2218" s="11" t="b">
        <f t="shared" si="207"/>
        <v>0</v>
      </c>
      <c r="N2218" s="8">
        <v>45313</v>
      </c>
      <c r="O2218" s="8" t="s">
        <v>3877</v>
      </c>
      <c r="P2218" s="7"/>
      <c r="Q2218" s="7" t="b">
        <f t="shared" si="208"/>
        <v>1</v>
      </c>
      <c r="R2218" s="7"/>
      <c r="S2218" s="11">
        <f t="shared" si="209"/>
        <v>0</v>
      </c>
      <c r="T2218" s="9"/>
    </row>
    <row r="2219" spans="1:20" hidden="1" x14ac:dyDescent="0.25">
      <c r="A2219" s="7">
        <v>2217</v>
      </c>
      <c r="B2219" s="7" t="str">
        <f t="shared" si="204"/>
        <v>31120-GY6A-9300</v>
      </c>
      <c r="C2219" s="9" t="s">
        <v>2047</v>
      </c>
      <c r="D2219" s="9" t="s">
        <v>3830</v>
      </c>
      <c r="E2219" s="9" t="s">
        <v>3852</v>
      </c>
      <c r="F2219" s="7" t="s">
        <v>141</v>
      </c>
      <c r="G2219" s="46">
        <v>3.39</v>
      </c>
      <c r="H2219" s="11">
        <v>10</v>
      </c>
      <c r="I2219" s="11">
        <v>10</v>
      </c>
      <c r="J2219" s="11">
        <f>VLOOKUP(B2219,'[1]Jan''24 (3)'!$G$4:$T$2414,14,0)</f>
        <v>33.9</v>
      </c>
      <c r="K2219" s="11">
        <f t="shared" si="205"/>
        <v>23.9</v>
      </c>
      <c r="L2219" s="11" t="b">
        <f t="shared" si="206"/>
        <v>0</v>
      </c>
      <c r="M2219" s="11" t="b">
        <f t="shared" si="207"/>
        <v>0</v>
      </c>
      <c r="N2219" s="8">
        <v>45313</v>
      </c>
      <c r="O2219" s="8" t="s">
        <v>3877</v>
      </c>
      <c r="P2219" s="7"/>
      <c r="Q2219" s="7" t="b">
        <f t="shared" si="208"/>
        <v>1</v>
      </c>
      <c r="R2219" s="7"/>
      <c r="S2219" s="11">
        <f t="shared" si="209"/>
        <v>0</v>
      </c>
      <c r="T2219" s="9"/>
    </row>
    <row r="2220" spans="1:20" hidden="1" x14ac:dyDescent="0.25">
      <c r="A2220" s="7">
        <v>2218</v>
      </c>
      <c r="B2220" s="7" t="str">
        <f t="shared" si="204"/>
        <v>86000-AFA1-9000</v>
      </c>
      <c r="C2220" s="9" t="s">
        <v>2048</v>
      </c>
      <c r="D2220" s="9" t="s">
        <v>3831</v>
      </c>
      <c r="E2220" s="9" t="s">
        <v>3852</v>
      </c>
      <c r="F2220" s="7" t="s">
        <v>141</v>
      </c>
      <c r="G2220" s="46">
        <v>3.85</v>
      </c>
      <c r="H2220" s="11">
        <f>41-1-7-4</f>
        <v>29</v>
      </c>
      <c r="I2220" s="11">
        <v>29</v>
      </c>
      <c r="J2220" s="11">
        <f>VLOOKUP(B2220,'[1]Jan''24 (3)'!$G$4:$T$2414,14,0)</f>
        <v>111.65</v>
      </c>
      <c r="K2220" s="11">
        <f t="shared" si="205"/>
        <v>82.65</v>
      </c>
      <c r="L2220" s="11" t="b">
        <f t="shared" si="206"/>
        <v>0</v>
      </c>
      <c r="M2220" s="11" t="b">
        <f t="shared" si="207"/>
        <v>0</v>
      </c>
      <c r="N2220" s="8">
        <v>45320</v>
      </c>
      <c r="O2220" s="8" t="s">
        <v>3873</v>
      </c>
      <c r="P2220" s="7"/>
      <c r="Q2220" s="7" t="b">
        <f t="shared" si="208"/>
        <v>1</v>
      </c>
      <c r="R2220" s="7"/>
      <c r="S2220" s="11">
        <f t="shared" si="209"/>
        <v>0</v>
      </c>
      <c r="T2220" s="9" t="s">
        <v>3997</v>
      </c>
    </row>
    <row r="2221" spans="1:20" hidden="1" x14ac:dyDescent="0.25">
      <c r="A2221" s="7">
        <v>2219</v>
      </c>
      <c r="B2221" s="7" t="str">
        <f t="shared" si="204"/>
        <v>11100-GY6A-9000</v>
      </c>
      <c r="C2221" s="9" t="s">
        <v>2049</v>
      </c>
      <c r="D2221" s="9" t="s">
        <v>3832</v>
      </c>
      <c r="E2221" s="9" t="s">
        <v>3852</v>
      </c>
      <c r="F2221" s="7" t="s">
        <v>141</v>
      </c>
      <c r="G2221" s="46">
        <v>7.68</v>
      </c>
      <c r="H2221" s="11">
        <v>1</v>
      </c>
      <c r="I2221" s="11">
        <v>1</v>
      </c>
      <c r="J2221" s="11">
        <f>VLOOKUP(B2221,'[1]Jan''24 (3)'!$G$4:$T$2414,14,0)</f>
        <v>7.68</v>
      </c>
      <c r="K2221" s="11">
        <f t="shared" si="205"/>
        <v>6.68</v>
      </c>
      <c r="L2221" s="11" t="b">
        <f t="shared" si="206"/>
        <v>0</v>
      </c>
      <c r="M2221" s="11" t="b">
        <f t="shared" si="207"/>
        <v>0</v>
      </c>
      <c r="N2221" s="8">
        <v>45313</v>
      </c>
      <c r="O2221" s="8" t="s">
        <v>3877</v>
      </c>
      <c r="P2221" s="7"/>
      <c r="Q2221" s="7" t="b">
        <f t="shared" si="208"/>
        <v>1</v>
      </c>
      <c r="R2221" s="7"/>
      <c r="S2221" s="11">
        <f t="shared" si="209"/>
        <v>0</v>
      </c>
      <c r="T2221" s="9"/>
    </row>
    <row r="2222" spans="1:20" hidden="1" x14ac:dyDescent="0.25">
      <c r="A2222" s="7">
        <v>2220</v>
      </c>
      <c r="B2222" s="7" t="str">
        <f t="shared" si="204"/>
        <v>91201-GY6A-9000</v>
      </c>
      <c r="C2222" s="9" t="s">
        <v>2050</v>
      </c>
      <c r="D2222" s="9" t="s">
        <v>3833</v>
      </c>
      <c r="E2222" s="9" t="s">
        <v>3852</v>
      </c>
      <c r="F2222" s="55" t="s">
        <v>242</v>
      </c>
      <c r="G2222" s="46">
        <v>0.5</v>
      </c>
      <c r="H2222" s="11">
        <v>10</v>
      </c>
      <c r="I2222" s="11">
        <v>10</v>
      </c>
      <c r="J2222" s="11">
        <f>VLOOKUP(B2222,'[1]Jan''24 (3)'!$G$4:$T$2414,14,0)</f>
        <v>5</v>
      </c>
      <c r="K2222" s="11">
        <f t="shared" si="205"/>
        <v>-5</v>
      </c>
      <c r="L2222" s="11" t="b">
        <f t="shared" si="206"/>
        <v>0</v>
      </c>
      <c r="M2222" s="11" t="b">
        <f t="shared" si="207"/>
        <v>0</v>
      </c>
      <c r="N2222" s="8">
        <v>45316</v>
      </c>
      <c r="O2222" s="8" t="s">
        <v>3873</v>
      </c>
      <c r="P2222" s="7"/>
      <c r="Q2222" s="7" t="b">
        <f t="shared" si="208"/>
        <v>1</v>
      </c>
      <c r="R2222" s="7"/>
      <c r="S2222" s="11">
        <f t="shared" si="209"/>
        <v>0</v>
      </c>
      <c r="T2222" s="9"/>
    </row>
    <row r="2223" spans="1:20" hidden="1" x14ac:dyDescent="0.25">
      <c r="A2223" s="7">
        <v>2221</v>
      </c>
      <c r="B2223" s="7" t="str">
        <f t="shared" si="204"/>
        <v>22102-GY6A-9000</v>
      </c>
      <c r="C2223" s="9" t="s">
        <v>2051</v>
      </c>
      <c r="D2223" s="9" t="s">
        <v>3834</v>
      </c>
      <c r="E2223" s="9" t="s">
        <v>3852</v>
      </c>
      <c r="F2223" s="7" t="s">
        <v>141</v>
      </c>
      <c r="G2223" s="46">
        <v>1.1299999999999999</v>
      </c>
      <c r="H2223" s="11">
        <v>2</v>
      </c>
      <c r="I2223" s="11">
        <v>2</v>
      </c>
      <c r="J2223" s="11">
        <f>VLOOKUP(B2223,'[1]Jan''24 (3)'!$G$4:$T$2414,14,0)</f>
        <v>2.2599999999999998</v>
      </c>
      <c r="K2223" s="11">
        <f t="shared" si="205"/>
        <v>0.25999999999999979</v>
      </c>
      <c r="L2223" s="11" t="b">
        <f t="shared" si="206"/>
        <v>0</v>
      </c>
      <c r="M2223" s="11" t="b">
        <f t="shared" si="207"/>
        <v>0</v>
      </c>
      <c r="N2223" s="8">
        <v>45318</v>
      </c>
      <c r="O2223" s="8" t="s">
        <v>3873</v>
      </c>
      <c r="P2223" s="7"/>
      <c r="Q2223" s="7" t="b">
        <f t="shared" si="208"/>
        <v>1</v>
      </c>
      <c r="R2223" s="7"/>
      <c r="S2223" s="11">
        <f t="shared" si="209"/>
        <v>0</v>
      </c>
      <c r="T2223" s="9"/>
    </row>
    <row r="2224" spans="1:20" hidden="1" x14ac:dyDescent="0.25">
      <c r="A2224" s="7">
        <v>2222</v>
      </c>
      <c r="B2224" s="7" t="str">
        <f t="shared" si="204"/>
        <v>14450-GY6A-9000</v>
      </c>
      <c r="C2224" s="9" t="s">
        <v>2052</v>
      </c>
      <c r="D2224" s="9" t="s">
        <v>3835</v>
      </c>
      <c r="E2224" s="9" t="s">
        <v>3852</v>
      </c>
      <c r="F2224" s="7" t="s">
        <v>141</v>
      </c>
      <c r="G2224" s="46">
        <v>0.14000000000000001</v>
      </c>
      <c r="H2224" s="11">
        <v>3</v>
      </c>
      <c r="I2224" s="11">
        <v>3</v>
      </c>
      <c r="J2224" s="11">
        <f>VLOOKUP(B2224,'[1]Jan''24 (3)'!$G$4:$T$2414,14,0)</f>
        <v>0.42000000000000004</v>
      </c>
      <c r="K2224" s="11">
        <f t="shared" si="205"/>
        <v>-2.58</v>
      </c>
      <c r="L2224" s="11" t="b">
        <f t="shared" si="206"/>
        <v>0</v>
      </c>
      <c r="M2224" s="11" t="b">
        <f t="shared" si="207"/>
        <v>0</v>
      </c>
      <c r="N2224" s="8">
        <v>45316</v>
      </c>
      <c r="O2224" s="8" t="s">
        <v>3873</v>
      </c>
      <c r="P2224" s="7"/>
      <c r="Q2224" s="7" t="b">
        <f t="shared" si="208"/>
        <v>1</v>
      </c>
      <c r="R2224" s="7"/>
      <c r="S2224" s="11">
        <f t="shared" si="209"/>
        <v>0</v>
      </c>
      <c r="T2224" s="9"/>
    </row>
    <row r="2225" spans="1:20" hidden="1" x14ac:dyDescent="0.25">
      <c r="A2225" s="7">
        <v>2223</v>
      </c>
      <c r="B2225" s="7" t="str">
        <f t="shared" si="204"/>
        <v>14452-GY6A-9000</v>
      </c>
      <c r="C2225" s="9" t="s">
        <v>2053</v>
      </c>
      <c r="D2225" s="9" t="s">
        <v>3836</v>
      </c>
      <c r="E2225" s="9" t="s">
        <v>3852</v>
      </c>
      <c r="F2225" s="7" t="s">
        <v>141</v>
      </c>
      <c r="G2225" s="46">
        <v>0.14000000000000001</v>
      </c>
      <c r="H2225" s="11">
        <v>3</v>
      </c>
      <c r="I2225" s="11">
        <v>3</v>
      </c>
      <c r="J2225" s="11">
        <f>VLOOKUP(B2225,'[1]Jan''24 (3)'!$G$4:$T$2414,14,0)</f>
        <v>0.42000000000000004</v>
      </c>
      <c r="K2225" s="11">
        <f t="shared" si="205"/>
        <v>-2.58</v>
      </c>
      <c r="L2225" s="11" t="b">
        <f t="shared" si="206"/>
        <v>0</v>
      </c>
      <c r="M2225" s="11" t="b">
        <f t="shared" si="207"/>
        <v>0</v>
      </c>
      <c r="N2225" s="8">
        <v>45316</v>
      </c>
      <c r="O2225" s="8" t="s">
        <v>3873</v>
      </c>
      <c r="P2225" s="7"/>
      <c r="Q2225" s="7" t="b">
        <f t="shared" si="208"/>
        <v>1</v>
      </c>
      <c r="R2225" s="7"/>
      <c r="S2225" s="11">
        <f t="shared" si="209"/>
        <v>0</v>
      </c>
      <c r="T2225" s="9"/>
    </row>
    <row r="2226" spans="1:20" hidden="1" x14ac:dyDescent="0.25">
      <c r="A2226" s="7">
        <v>2224</v>
      </c>
      <c r="B2226" s="7" t="str">
        <f t="shared" si="204"/>
        <v>39304-AFAA-9000</v>
      </c>
      <c r="C2226" s="9" t="s">
        <v>2054</v>
      </c>
      <c r="D2226" s="9" t="s">
        <v>3837</v>
      </c>
      <c r="E2226" s="9" t="s">
        <v>3852</v>
      </c>
      <c r="F2226" s="7" t="s">
        <v>141</v>
      </c>
      <c r="G2226" s="46">
        <v>14.78</v>
      </c>
      <c r="H2226" s="11">
        <f>5-1</f>
        <v>4</v>
      </c>
      <c r="I2226" s="11">
        <v>4</v>
      </c>
      <c r="J2226" s="11">
        <f>VLOOKUP(B2226,'[1]Jan''24 (3)'!$G$4:$T$2414,14,0)</f>
        <v>59.12</v>
      </c>
      <c r="K2226" s="11">
        <f t="shared" si="205"/>
        <v>55.12</v>
      </c>
      <c r="L2226" s="11" t="b">
        <f t="shared" si="206"/>
        <v>0</v>
      </c>
      <c r="M2226" s="11" t="b">
        <f t="shared" si="207"/>
        <v>0</v>
      </c>
      <c r="N2226" s="8">
        <v>45317</v>
      </c>
      <c r="O2226" s="8" t="s">
        <v>3877</v>
      </c>
      <c r="P2226" s="7"/>
      <c r="Q2226" s="7" t="b">
        <f t="shared" si="208"/>
        <v>1</v>
      </c>
      <c r="R2226" s="7"/>
      <c r="S2226" s="11">
        <f t="shared" si="209"/>
        <v>0</v>
      </c>
      <c r="T2226" s="9" t="s">
        <v>3981</v>
      </c>
    </row>
    <row r="2227" spans="1:20" hidden="1" x14ac:dyDescent="0.25">
      <c r="A2227" s="7">
        <v>2225</v>
      </c>
      <c r="B2227" s="7" t="str">
        <f t="shared" si="204"/>
        <v>13000-GY6A-9000</v>
      </c>
      <c r="C2227" s="9" t="s">
        <v>2055</v>
      </c>
      <c r="D2227" s="9" t="s">
        <v>3838</v>
      </c>
      <c r="E2227" s="9" t="s">
        <v>3852</v>
      </c>
      <c r="F2227" s="7" t="s">
        <v>141</v>
      </c>
      <c r="G2227" s="46">
        <v>15.37</v>
      </c>
      <c r="H2227" s="11">
        <v>10</v>
      </c>
      <c r="I2227" s="11">
        <v>10</v>
      </c>
      <c r="J2227" s="11">
        <f>VLOOKUP(B2227,'[1]Jan''24 (3)'!$G$4:$T$2414,14,0)</f>
        <v>153.69999999999999</v>
      </c>
      <c r="K2227" s="11">
        <f t="shared" si="205"/>
        <v>143.69999999999999</v>
      </c>
      <c r="L2227" s="11" t="b">
        <f t="shared" si="206"/>
        <v>0</v>
      </c>
      <c r="M2227" s="11" t="b">
        <f t="shared" si="207"/>
        <v>0</v>
      </c>
      <c r="N2227" s="8">
        <v>45315</v>
      </c>
      <c r="O2227" s="8" t="s">
        <v>3877</v>
      </c>
      <c r="P2227" s="7"/>
      <c r="Q2227" s="7" t="b">
        <f t="shared" si="208"/>
        <v>1</v>
      </c>
      <c r="R2227" s="7"/>
      <c r="S2227" s="11">
        <f t="shared" si="209"/>
        <v>0</v>
      </c>
      <c r="T2227" s="9"/>
    </row>
    <row r="2228" spans="1:20" hidden="1" x14ac:dyDescent="0.25">
      <c r="A2228" s="7">
        <v>2226</v>
      </c>
      <c r="B2228" s="7" t="str">
        <f t="shared" si="204"/>
        <v>45105-AFA1-9000</v>
      </c>
      <c r="C2228" s="9" t="s">
        <v>2056</v>
      </c>
      <c r="D2228" s="9" t="s">
        <v>3839</v>
      </c>
      <c r="E2228" s="9" t="s">
        <v>3852</v>
      </c>
      <c r="F2228" s="55" t="s">
        <v>242</v>
      </c>
      <c r="G2228" s="46">
        <v>2.2000000000000002</v>
      </c>
      <c r="H2228" s="11">
        <f>60-1</f>
        <v>59</v>
      </c>
      <c r="I2228" s="11">
        <v>59</v>
      </c>
      <c r="J2228" s="11">
        <f>VLOOKUP(B2228,'[1]Jan''24 (3)'!$G$4:$T$2414,14,0)</f>
        <v>129.80000000000001</v>
      </c>
      <c r="K2228" s="11">
        <f t="shared" si="205"/>
        <v>70.800000000000011</v>
      </c>
      <c r="L2228" s="11" t="b">
        <f t="shared" si="206"/>
        <v>0</v>
      </c>
      <c r="M2228" s="11" t="b">
        <f t="shared" si="207"/>
        <v>0</v>
      </c>
      <c r="N2228" s="8">
        <v>45316</v>
      </c>
      <c r="O2228" s="8" t="s">
        <v>3873</v>
      </c>
      <c r="P2228" s="7"/>
      <c r="Q2228" s="7" t="b">
        <f t="shared" si="208"/>
        <v>1</v>
      </c>
      <c r="R2228" s="7"/>
      <c r="S2228" s="11">
        <f t="shared" si="209"/>
        <v>0</v>
      </c>
      <c r="T2228" s="9" t="s">
        <v>3992</v>
      </c>
    </row>
    <row r="2229" spans="1:20" hidden="1" x14ac:dyDescent="0.25">
      <c r="A2229" s="7">
        <v>2227</v>
      </c>
      <c r="B2229" s="7" t="str">
        <f t="shared" si="204"/>
        <v>MBZ25-M0001</v>
      </c>
      <c r="C2229" s="9" t="s">
        <v>2057</v>
      </c>
      <c r="D2229" s="9" t="s">
        <v>3232</v>
      </c>
      <c r="E2229" s="9" t="s">
        <v>67</v>
      </c>
      <c r="F2229" s="7" t="s">
        <v>141</v>
      </c>
      <c r="G2229" s="46">
        <v>0.3</v>
      </c>
      <c r="H2229" s="11">
        <v>191</v>
      </c>
      <c r="I2229" s="11">
        <v>191</v>
      </c>
      <c r="J2229" s="11">
        <f>VLOOKUP(B2229,'[1]Jan''24 (3)'!$G$4:$T$2414,14,0)</f>
        <v>57.3</v>
      </c>
      <c r="K2229" s="11">
        <f t="shared" si="205"/>
        <v>-133.69999999999999</v>
      </c>
      <c r="L2229" s="11" t="b">
        <f t="shared" si="206"/>
        <v>0</v>
      </c>
      <c r="M2229" s="11" t="b">
        <f t="shared" si="207"/>
        <v>0</v>
      </c>
      <c r="N2229" s="8">
        <v>45315</v>
      </c>
      <c r="O2229" s="8" t="s">
        <v>3877</v>
      </c>
      <c r="P2229" s="7"/>
      <c r="Q2229" s="7" t="b">
        <f t="shared" si="208"/>
        <v>1</v>
      </c>
      <c r="R2229" s="7"/>
      <c r="S2229" s="11">
        <f t="shared" si="209"/>
        <v>0</v>
      </c>
      <c r="T2229" s="9"/>
    </row>
    <row r="2230" spans="1:20" hidden="1" x14ac:dyDescent="0.25">
      <c r="A2230" s="7">
        <v>2228</v>
      </c>
      <c r="B2230" s="7" t="str">
        <f t="shared" si="204"/>
        <v>MBZ25-G0001</v>
      </c>
      <c r="C2230" s="9" t="s">
        <v>2058</v>
      </c>
      <c r="D2230" s="9" t="s">
        <v>3840</v>
      </c>
      <c r="E2230" s="9" t="s">
        <v>67</v>
      </c>
      <c r="F2230" s="7" t="s">
        <v>141</v>
      </c>
      <c r="G2230" s="46">
        <v>2.5</v>
      </c>
      <c r="H2230" s="11">
        <v>270</v>
      </c>
      <c r="I2230" s="11">
        <f>252+14+4</f>
        <v>270</v>
      </c>
      <c r="J2230" s="11">
        <f>VLOOKUP(B2230,'[1]Jan''24 (3)'!$G$4:$T$2414,14,0)</f>
        <v>675</v>
      </c>
      <c r="K2230" s="11">
        <f t="shared" si="205"/>
        <v>405</v>
      </c>
      <c r="L2230" s="11" t="b">
        <f t="shared" si="206"/>
        <v>0</v>
      </c>
      <c r="M2230" s="11" t="b">
        <f t="shared" si="207"/>
        <v>0</v>
      </c>
      <c r="N2230" s="8">
        <v>45322</v>
      </c>
      <c r="O2230" s="8" t="s">
        <v>3877</v>
      </c>
      <c r="P2230" s="7"/>
      <c r="Q2230" s="7" t="b">
        <f t="shared" si="208"/>
        <v>1</v>
      </c>
      <c r="R2230" s="7"/>
      <c r="S2230" s="11">
        <f t="shared" si="209"/>
        <v>0</v>
      </c>
      <c r="T2230" s="9"/>
    </row>
    <row r="2231" spans="1:20" hidden="1" x14ac:dyDescent="0.25">
      <c r="A2231" s="7">
        <v>2229</v>
      </c>
      <c r="B2231" s="7" t="str">
        <f t="shared" si="204"/>
        <v>45010TL</v>
      </c>
      <c r="C2231" s="9" t="s">
        <v>2059</v>
      </c>
      <c r="D2231" s="54" t="s">
        <v>3880</v>
      </c>
      <c r="E2231" s="9" t="s">
        <v>33</v>
      </c>
      <c r="F2231" s="7" t="s">
        <v>141</v>
      </c>
      <c r="G2231" s="46">
        <v>2.4</v>
      </c>
      <c r="H2231" s="11">
        <v>1</v>
      </c>
      <c r="I2231" s="11">
        <v>1</v>
      </c>
      <c r="J2231" s="11">
        <f>VLOOKUP(B2231,'[1]Jan''24 (3)'!$G$4:$T$2414,14,0)</f>
        <v>2.4</v>
      </c>
      <c r="K2231" s="11">
        <f t="shared" si="205"/>
        <v>1.4</v>
      </c>
      <c r="L2231" s="11" t="b">
        <f t="shared" si="206"/>
        <v>0</v>
      </c>
      <c r="M2231" s="11" t="b">
        <f t="shared" si="207"/>
        <v>0</v>
      </c>
      <c r="N2231" s="8">
        <v>45313</v>
      </c>
      <c r="O2231" s="8" t="s">
        <v>3873</v>
      </c>
      <c r="P2231" s="7"/>
      <c r="Q2231" s="7" t="b">
        <f t="shared" si="208"/>
        <v>1</v>
      </c>
      <c r="R2231" s="7"/>
      <c r="S2231" s="11">
        <f t="shared" si="209"/>
        <v>0</v>
      </c>
      <c r="T2231" s="9"/>
    </row>
    <row r="2232" spans="1:20" hidden="1" x14ac:dyDescent="0.25">
      <c r="A2232" s="7">
        <v>2230</v>
      </c>
      <c r="B2232" s="7" t="str">
        <f t="shared" si="204"/>
        <v>45010L</v>
      </c>
      <c r="C2232" s="9" t="s">
        <v>2060</v>
      </c>
      <c r="D2232" s="9" t="s">
        <v>3841</v>
      </c>
      <c r="E2232" s="9" t="s">
        <v>33</v>
      </c>
      <c r="F2232" s="7" t="s">
        <v>141</v>
      </c>
      <c r="G2232" s="46">
        <v>27.14</v>
      </c>
      <c r="H2232" s="11">
        <v>2</v>
      </c>
      <c r="I2232" s="11">
        <v>2</v>
      </c>
      <c r="J2232" s="11">
        <f>VLOOKUP(B2232,'[1]Jan''24 (3)'!$G$4:$T$2414,14,0)</f>
        <v>54.28</v>
      </c>
      <c r="K2232" s="11">
        <f t="shared" si="205"/>
        <v>52.28</v>
      </c>
      <c r="L2232" s="11" t="b">
        <f t="shared" si="206"/>
        <v>0</v>
      </c>
      <c r="M2232" s="11" t="b">
        <f t="shared" si="207"/>
        <v>0</v>
      </c>
      <c r="N2232" s="8">
        <v>45313</v>
      </c>
      <c r="O2232" s="8" t="s">
        <v>3873</v>
      </c>
      <c r="P2232" s="7"/>
      <c r="Q2232" s="7" t="b">
        <f t="shared" si="208"/>
        <v>1</v>
      </c>
      <c r="R2232" s="7"/>
      <c r="S2232" s="11">
        <f t="shared" si="209"/>
        <v>0</v>
      </c>
      <c r="T2232" s="9"/>
    </row>
    <row r="2233" spans="1:20" hidden="1" x14ac:dyDescent="0.25">
      <c r="A2233" s="7">
        <v>2231</v>
      </c>
      <c r="B2233" s="7" t="str">
        <f t="shared" si="204"/>
        <v>adv1200</v>
      </c>
      <c r="C2233" s="9" t="s">
        <v>2061</v>
      </c>
      <c r="D2233" s="9" t="s">
        <v>3842</v>
      </c>
      <c r="E2233" s="9" t="s">
        <v>3852</v>
      </c>
      <c r="F2233" s="7" t="s">
        <v>141</v>
      </c>
      <c r="G2233" s="46">
        <v>1.8</v>
      </c>
      <c r="H2233" s="11">
        <v>7</v>
      </c>
      <c r="I2233" s="11">
        <v>7</v>
      </c>
      <c r="J2233" s="11">
        <f>VLOOKUP(B2233,'[1]Jan''24 (3)'!$G$4:$T$2414,14,0)</f>
        <v>12.6</v>
      </c>
      <c r="K2233" s="11">
        <f t="shared" si="205"/>
        <v>5.6</v>
      </c>
      <c r="L2233" s="11" t="b">
        <f t="shared" si="206"/>
        <v>0</v>
      </c>
      <c r="M2233" s="11" t="b">
        <f t="shared" si="207"/>
        <v>0</v>
      </c>
      <c r="N2233" s="8">
        <v>45308</v>
      </c>
      <c r="O2233" s="8" t="s">
        <v>3873</v>
      </c>
      <c r="P2233" s="7"/>
      <c r="Q2233" s="7" t="b">
        <f t="shared" si="208"/>
        <v>1</v>
      </c>
      <c r="R2233" s="7"/>
      <c r="S2233" s="11">
        <f t="shared" si="209"/>
        <v>0</v>
      </c>
      <c r="T2233" s="9"/>
    </row>
    <row r="2234" spans="1:20" hidden="1" x14ac:dyDescent="0.25">
      <c r="A2234" s="7">
        <v>2232</v>
      </c>
      <c r="B2234" s="7" t="str">
        <f t="shared" si="204"/>
        <v>1A006000-19</v>
      </c>
      <c r="C2234" s="9" t="s">
        <v>2062</v>
      </c>
      <c r="D2234" s="9" t="s">
        <v>3843</v>
      </c>
      <c r="E2234" s="9" t="s">
        <v>33</v>
      </c>
      <c r="F2234" s="7" t="s">
        <v>141</v>
      </c>
      <c r="G2234" s="46">
        <v>2.23</v>
      </c>
      <c r="H2234" s="11">
        <f>1-1</f>
        <v>0</v>
      </c>
      <c r="I2234" s="11">
        <v>0</v>
      </c>
      <c r="J2234" s="11">
        <f>VLOOKUP(B2234,'[1]Jan''24 (3)'!$G$4:$T$2414,14,0)</f>
        <v>0</v>
      </c>
      <c r="K2234" s="11">
        <f t="shared" si="205"/>
        <v>0</v>
      </c>
      <c r="L2234" s="11" t="b">
        <f t="shared" si="206"/>
        <v>1</v>
      </c>
      <c r="M2234" s="11" t="b">
        <f t="shared" si="207"/>
        <v>0</v>
      </c>
      <c r="N2234" s="8">
        <v>45321</v>
      </c>
      <c r="O2234" s="8" t="s">
        <v>3877</v>
      </c>
      <c r="P2234" s="7"/>
      <c r="Q2234" s="7" t="b">
        <f t="shared" si="208"/>
        <v>1</v>
      </c>
      <c r="R2234" s="7"/>
      <c r="S2234" s="11">
        <f t="shared" si="209"/>
        <v>0</v>
      </c>
      <c r="T2234" s="9" t="s">
        <v>3999</v>
      </c>
    </row>
    <row r="2235" spans="1:20" hidden="1" x14ac:dyDescent="0.25">
      <c r="A2235" s="7">
        <v>2233</v>
      </c>
      <c r="B2235" s="7" t="str">
        <f t="shared" si="204"/>
        <v>82948R-19</v>
      </c>
      <c r="C2235" s="9" t="s">
        <v>2063</v>
      </c>
      <c r="D2235" s="9" t="s">
        <v>259</v>
      </c>
      <c r="E2235" s="9" t="s">
        <v>33</v>
      </c>
      <c r="F2235" s="7" t="s">
        <v>141</v>
      </c>
      <c r="G2235" s="46">
        <v>2.23</v>
      </c>
      <c r="H2235" s="11">
        <f>1-1</f>
        <v>0</v>
      </c>
      <c r="I2235" s="11">
        <v>0</v>
      </c>
      <c r="J2235" s="11">
        <f>VLOOKUP(B2235,'[1]Jan''24 (3)'!$G$4:$T$2414,14,0)</f>
        <v>0</v>
      </c>
      <c r="K2235" s="11">
        <f t="shared" si="205"/>
        <v>0</v>
      </c>
      <c r="L2235" s="11" t="b">
        <f t="shared" si="206"/>
        <v>1</v>
      </c>
      <c r="M2235" s="11" t="b">
        <f t="shared" si="207"/>
        <v>0</v>
      </c>
      <c r="N2235" s="8">
        <v>45321</v>
      </c>
      <c r="O2235" s="8" t="s">
        <v>3877</v>
      </c>
      <c r="P2235" s="7"/>
      <c r="Q2235" s="7" t="b">
        <f t="shared" si="208"/>
        <v>1</v>
      </c>
      <c r="R2235" s="7"/>
      <c r="S2235" s="11">
        <f t="shared" si="209"/>
        <v>0</v>
      </c>
      <c r="T2235" s="9" t="s">
        <v>3999</v>
      </c>
    </row>
    <row r="2236" spans="1:20" hidden="1" x14ac:dyDescent="0.25">
      <c r="A2236" s="7">
        <v>2234</v>
      </c>
      <c r="B2236" s="7" t="str">
        <f t="shared" si="204"/>
        <v>KIT95002R-19</v>
      </c>
      <c r="C2236" s="9" t="s">
        <v>2064</v>
      </c>
      <c r="D2236" s="9" t="s">
        <v>3844</v>
      </c>
      <c r="E2236" s="9" t="s">
        <v>33</v>
      </c>
      <c r="F2236" s="7" t="s">
        <v>141</v>
      </c>
      <c r="G2236" s="46">
        <v>2.23</v>
      </c>
      <c r="H2236" s="11">
        <f>1-1</f>
        <v>0</v>
      </c>
      <c r="I2236" s="11">
        <v>0</v>
      </c>
      <c r="J2236" s="11">
        <f>VLOOKUP(B2236,'[1]Jan''24 (3)'!$G$4:$T$2414,14,0)</f>
        <v>0</v>
      </c>
      <c r="K2236" s="11">
        <f t="shared" si="205"/>
        <v>0</v>
      </c>
      <c r="L2236" s="11" t="b">
        <f t="shared" si="206"/>
        <v>1</v>
      </c>
      <c r="M2236" s="11" t="b">
        <f t="shared" si="207"/>
        <v>0</v>
      </c>
      <c r="N2236" s="8">
        <v>45321</v>
      </c>
      <c r="O2236" s="8" t="s">
        <v>3877</v>
      </c>
      <c r="P2236" s="7"/>
      <c r="Q2236" s="7" t="b">
        <f t="shared" si="208"/>
        <v>1</v>
      </c>
      <c r="R2236" s="7"/>
      <c r="S2236" s="11">
        <f t="shared" si="209"/>
        <v>0</v>
      </c>
      <c r="T2236" s="9" t="s">
        <v>3999</v>
      </c>
    </row>
    <row r="2237" spans="1:20" hidden="1" x14ac:dyDescent="0.25">
      <c r="A2237" s="7">
        <v>2235</v>
      </c>
      <c r="B2237" s="7" t="str">
        <f t="shared" si="204"/>
        <v>1A004836-19</v>
      </c>
      <c r="C2237" s="9" t="s">
        <v>2065</v>
      </c>
      <c r="D2237" s="9" t="s">
        <v>3845</v>
      </c>
      <c r="E2237" s="9" t="s">
        <v>33</v>
      </c>
      <c r="F2237" s="7" t="s">
        <v>141</v>
      </c>
      <c r="G2237" s="46">
        <v>2.23</v>
      </c>
      <c r="H2237" s="11">
        <f>1-1</f>
        <v>0</v>
      </c>
      <c r="I2237" s="11">
        <v>0</v>
      </c>
      <c r="J2237" s="11">
        <f>VLOOKUP(B2237,'[1]Jan''24 (3)'!$G$4:$T$2414,14,0)</f>
        <v>0</v>
      </c>
      <c r="K2237" s="11">
        <f t="shared" si="205"/>
        <v>0</v>
      </c>
      <c r="L2237" s="11" t="b">
        <f t="shared" si="206"/>
        <v>1</v>
      </c>
      <c r="M2237" s="11" t="b">
        <f t="shared" si="207"/>
        <v>0</v>
      </c>
      <c r="N2237" s="8">
        <v>45321</v>
      </c>
      <c r="O2237" s="8" t="s">
        <v>3877</v>
      </c>
      <c r="P2237" s="7"/>
      <c r="Q2237" s="7" t="b">
        <f t="shared" si="208"/>
        <v>1</v>
      </c>
      <c r="R2237" s="7"/>
      <c r="S2237" s="11">
        <f t="shared" si="209"/>
        <v>0</v>
      </c>
      <c r="T2237" s="9" t="s">
        <v>3999</v>
      </c>
    </row>
    <row r="2238" spans="1:20" hidden="1" x14ac:dyDescent="0.25">
      <c r="A2238" s="7">
        <v>2236</v>
      </c>
      <c r="B2238" s="7" t="str">
        <f t="shared" si="204"/>
        <v>1A002661-19</v>
      </c>
      <c r="C2238" s="9" t="s">
        <v>2066</v>
      </c>
      <c r="D2238" s="9" t="s">
        <v>3846</v>
      </c>
      <c r="E2238" s="9" t="s">
        <v>33</v>
      </c>
      <c r="F2238" s="7" t="s">
        <v>141</v>
      </c>
      <c r="G2238" s="46">
        <v>2.23</v>
      </c>
      <c r="H2238" s="11">
        <f>5-5</f>
        <v>0</v>
      </c>
      <c r="I2238" s="11">
        <v>0</v>
      </c>
      <c r="J2238" s="11">
        <f>VLOOKUP(B2238,'[1]Jan''24 (3)'!$G$4:$T$2414,14,0)</f>
        <v>0</v>
      </c>
      <c r="K2238" s="11">
        <f t="shared" si="205"/>
        <v>0</v>
      </c>
      <c r="L2238" s="11" t="b">
        <f t="shared" si="206"/>
        <v>1</v>
      </c>
      <c r="M2238" s="11" t="b">
        <f t="shared" si="207"/>
        <v>0</v>
      </c>
      <c r="N2238" s="8">
        <v>45321</v>
      </c>
      <c r="O2238" s="8" t="s">
        <v>3877</v>
      </c>
      <c r="P2238" s="7"/>
      <c r="Q2238" s="7" t="b">
        <f t="shared" si="208"/>
        <v>1</v>
      </c>
      <c r="R2238" s="7"/>
      <c r="S2238" s="11">
        <f t="shared" si="209"/>
        <v>0</v>
      </c>
      <c r="T2238" s="9" t="s">
        <v>4000</v>
      </c>
    </row>
    <row r="2239" spans="1:20" hidden="1" x14ac:dyDescent="0.25">
      <c r="A2239" s="7">
        <v>2237</v>
      </c>
      <c r="B2239" s="7" t="str">
        <f t="shared" si="204"/>
        <v>1A009621R-19</v>
      </c>
      <c r="C2239" s="9" t="s">
        <v>2067</v>
      </c>
      <c r="D2239" s="9" t="s">
        <v>3847</v>
      </c>
      <c r="E2239" s="9" t="s">
        <v>33</v>
      </c>
      <c r="F2239" s="7" t="s">
        <v>141</v>
      </c>
      <c r="G2239" s="46">
        <v>2.23</v>
      </c>
      <c r="H2239" s="11">
        <f>2-2</f>
        <v>0</v>
      </c>
      <c r="I2239" s="11">
        <v>0</v>
      </c>
      <c r="J2239" s="11">
        <f>VLOOKUP(B2239,'[1]Jan''24 (3)'!$G$4:$T$2414,14,0)</f>
        <v>0</v>
      </c>
      <c r="K2239" s="11">
        <f t="shared" si="205"/>
        <v>0</v>
      </c>
      <c r="L2239" s="11" t="b">
        <f t="shared" si="206"/>
        <v>1</v>
      </c>
      <c r="M2239" s="11" t="b">
        <f t="shared" si="207"/>
        <v>0</v>
      </c>
      <c r="N2239" s="8">
        <v>45321</v>
      </c>
      <c r="O2239" s="8" t="s">
        <v>3877</v>
      </c>
      <c r="P2239" s="7"/>
      <c r="Q2239" s="7" t="b">
        <f t="shared" si="208"/>
        <v>1</v>
      </c>
      <c r="R2239" s="7"/>
      <c r="S2239" s="11">
        <f t="shared" si="209"/>
        <v>0</v>
      </c>
      <c r="T2239" s="9" t="s">
        <v>4001</v>
      </c>
    </row>
    <row r="2240" spans="1:20" s="149" customFormat="1" hidden="1" x14ac:dyDescent="0.25">
      <c r="A2240" s="144">
        <v>2238</v>
      </c>
      <c r="B2240" s="7" t="str">
        <f t="shared" si="204"/>
        <v>12V7Ah</v>
      </c>
      <c r="C2240" s="145" t="s">
        <v>4150</v>
      </c>
      <c r="D2240" s="145" t="s">
        <v>3995</v>
      </c>
      <c r="E2240" s="146" t="s">
        <v>3852</v>
      </c>
      <c r="F2240" s="144" t="s">
        <v>141</v>
      </c>
      <c r="G2240" s="147">
        <v>2.23</v>
      </c>
      <c r="H2240" s="51">
        <f>25-3-3-3-3-3-4-4-1-1</f>
        <v>0</v>
      </c>
      <c r="I2240" s="51">
        <v>5</v>
      </c>
      <c r="J2240" s="142">
        <v>5</v>
      </c>
      <c r="K2240" s="11">
        <f t="shared" si="205"/>
        <v>0</v>
      </c>
      <c r="L2240" s="11" t="b">
        <f t="shared" si="206"/>
        <v>1</v>
      </c>
      <c r="M2240" s="51" t="b">
        <f t="shared" si="207"/>
        <v>0</v>
      </c>
      <c r="N2240" s="148">
        <v>45321</v>
      </c>
      <c r="O2240" s="148" t="s">
        <v>3877</v>
      </c>
      <c r="P2240" s="144"/>
      <c r="Q2240" s="144" t="b">
        <f t="shared" si="208"/>
        <v>0</v>
      </c>
      <c r="R2240" s="144"/>
      <c r="S2240" s="51">
        <f t="shared" si="209"/>
        <v>-5</v>
      </c>
      <c r="T2240" s="146" t="s">
        <v>3996</v>
      </c>
    </row>
    <row r="2241" spans="1:20" hidden="1" x14ac:dyDescent="0.25">
      <c r="A2241" s="7">
        <v>2239</v>
      </c>
      <c r="B2241" s="7" t="str">
        <f t="shared" si="204"/>
        <v>B073601</v>
      </c>
      <c r="C2241" s="9" t="s">
        <v>2068</v>
      </c>
      <c r="D2241" s="9" t="s">
        <v>3848</v>
      </c>
      <c r="E2241" s="9" t="s">
        <v>33</v>
      </c>
      <c r="F2241" s="7" t="s">
        <v>141</v>
      </c>
      <c r="G2241" s="46">
        <v>2.23</v>
      </c>
      <c r="H2241" s="11">
        <f>1-1</f>
        <v>0</v>
      </c>
      <c r="I2241" s="11">
        <v>0</v>
      </c>
      <c r="J2241" s="11">
        <v>0</v>
      </c>
      <c r="K2241" s="11">
        <f t="shared" si="205"/>
        <v>0</v>
      </c>
      <c r="L2241" s="11" t="b">
        <f t="shared" si="206"/>
        <v>1</v>
      </c>
      <c r="M2241" s="11" t="b">
        <f t="shared" si="207"/>
        <v>0</v>
      </c>
      <c r="N2241" s="8">
        <v>45321</v>
      </c>
      <c r="O2241" s="8" t="s">
        <v>3877</v>
      </c>
      <c r="P2241" s="7"/>
      <c r="Q2241" s="7" t="b">
        <f t="shared" si="208"/>
        <v>1</v>
      </c>
      <c r="R2241" s="7"/>
      <c r="S2241" s="11">
        <f t="shared" si="209"/>
        <v>0</v>
      </c>
      <c r="T2241" s="9" t="s">
        <v>3999</v>
      </c>
    </row>
    <row r="2242" spans="1:20" hidden="1" x14ac:dyDescent="0.25">
      <c r="A2242" s="7">
        <v>2240</v>
      </c>
      <c r="B2242" s="7" t="str">
        <f t="shared" si="204"/>
        <v>B073602ED</v>
      </c>
      <c r="C2242" s="9" t="s">
        <v>2069</v>
      </c>
      <c r="D2242" s="9" t="s">
        <v>3849</v>
      </c>
      <c r="E2242" s="9" t="s">
        <v>33</v>
      </c>
      <c r="F2242" s="7" t="s">
        <v>141</v>
      </c>
      <c r="G2242" s="46">
        <v>2.23</v>
      </c>
      <c r="H2242" s="11">
        <f>1-1</f>
        <v>0</v>
      </c>
      <c r="I2242" s="11">
        <v>0</v>
      </c>
      <c r="J2242" s="11">
        <v>0</v>
      </c>
      <c r="K2242" s="11">
        <f t="shared" si="205"/>
        <v>0</v>
      </c>
      <c r="L2242" s="11" t="b">
        <f t="shared" si="206"/>
        <v>1</v>
      </c>
      <c r="M2242" s="11" t="b">
        <f t="shared" si="207"/>
        <v>0</v>
      </c>
      <c r="N2242" s="8">
        <v>45321</v>
      </c>
      <c r="O2242" s="8" t="s">
        <v>3877</v>
      </c>
      <c r="P2242" s="7"/>
      <c r="Q2242" s="7" t="b">
        <f t="shared" si="208"/>
        <v>1</v>
      </c>
      <c r="R2242" s="7"/>
      <c r="S2242" s="11">
        <f t="shared" si="209"/>
        <v>0</v>
      </c>
      <c r="T2242" s="9" t="s">
        <v>3999</v>
      </c>
    </row>
    <row r="2243" spans="1:20" hidden="1" x14ac:dyDescent="0.25">
      <c r="A2243" s="7">
        <v>2241</v>
      </c>
      <c r="B2243" s="7" t="str">
        <f t="shared" si="204"/>
        <v>Adv1013</v>
      </c>
      <c r="C2243" s="9" t="s">
        <v>3875</v>
      </c>
      <c r="D2243" s="9" t="s">
        <v>2379</v>
      </c>
      <c r="E2243" s="9" t="s">
        <v>33</v>
      </c>
      <c r="F2243" s="7" t="s">
        <v>141</v>
      </c>
      <c r="G2243" s="82">
        <v>2.37</v>
      </c>
      <c r="H2243" s="11">
        <v>0</v>
      </c>
      <c r="I2243" s="53">
        <v>5</v>
      </c>
      <c r="J2243" s="11">
        <v>5</v>
      </c>
      <c r="K2243" s="11">
        <f t="shared" si="205"/>
        <v>0</v>
      </c>
      <c r="L2243" s="11" t="b">
        <f t="shared" si="206"/>
        <v>1</v>
      </c>
      <c r="M2243" s="11" t="b">
        <f t="shared" si="207"/>
        <v>0</v>
      </c>
      <c r="N2243" s="8">
        <v>45308</v>
      </c>
      <c r="O2243" s="8" t="s">
        <v>3873</v>
      </c>
      <c r="P2243" s="7"/>
      <c r="Q2243" s="7" t="b">
        <f t="shared" si="208"/>
        <v>0</v>
      </c>
      <c r="R2243" s="7"/>
      <c r="S2243" s="11">
        <f t="shared" si="209"/>
        <v>-5</v>
      </c>
      <c r="T2243" s="9"/>
    </row>
    <row r="2244" spans="1:20" hidden="1" x14ac:dyDescent="0.25">
      <c r="A2244" s="7">
        <v>2242</v>
      </c>
      <c r="B2244" s="7" t="str">
        <f t="shared" ref="B2244:B2278" si="210">TRIM(C2244)</f>
        <v>643685R</v>
      </c>
      <c r="C2244" s="9" t="s">
        <v>3878</v>
      </c>
      <c r="D2244" s="9" t="s">
        <v>2543</v>
      </c>
      <c r="E2244" s="9" t="s">
        <v>33</v>
      </c>
      <c r="F2244" s="7" t="s">
        <v>141</v>
      </c>
      <c r="G2244" s="82">
        <v>2.16</v>
      </c>
      <c r="H2244" s="11">
        <v>0</v>
      </c>
      <c r="I2244" s="53">
        <v>2</v>
      </c>
      <c r="J2244" s="11">
        <v>2</v>
      </c>
      <c r="K2244" s="11">
        <f t="shared" ref="K2244:K2280" si="211">J2244-I2244</f>
        <v>0</v>
      </c>
      <c r="L2244" s="11" t="b">
        <f t="shared" ref="L2244:L2280" si="212">J2244=I2244</f>
        <v>1</v>
      </c>
      <c r="M2244" s="11" t="b">
        <f t="shared" ref="M2244:M2280" si="213">I2244=L2244</f>
        <v>0</v>
      </c>
      <c r="N2244" s="8">
        <v>45309</v>
      </c>
      <c r="O2244" s="8" t="s">
        <v>3873</v>
      </c>
      <c r="P2244" s="7"/>
      <c r="Q2244" s="7" t="b">
        <f t="shared" si="208"/>
        <v>0</v>
      </c>
      <c r="R2244" s="7"/>
      <c r="S2244" s="11">
        <f t="shared" si="209"/>
        <v>-2</v>
      </c>
      <c r="T2244" s="9"/>
    </row>
    <row r="2245" spans="1:20" x14ac:dyDescent="0.25">
      <c r="A2245" s="7">
        <v>2243</v>
      </c>
      <c r="B2245" s="7" t="str">
        <f t="shared" si="210"/>
        <v>Jacket-3XL</v>
      </c>
      <c r="C2245" s="9" t="s">
        <v>3896</v>
      </c>
      <c r="D2245" s="202" t="s">
        <v>3896</v>
      </c>
      <c r="E2245" s="9" t="s">
        <v>252</v>
      </c>
      <c r="F2245" s="7" t="s">
        <v>141</v>
      </c>
      <c r="G2245" s="82">
        <v>187.63</v>
      </c>
      <c r="H2245" s="11">
        <v>0</v>
      </c>
      <c r="I2245" s="53">
        <f>1</f>
        <v>1</v>
      </c>
      <c r="J2245" s="11">
        <v>1</v>
      </c>
      <c r="K2245" s="11">
        <f t="shared" si="211"/>
        <v>0</v>
      </c>
      <c r="L2245" s="11" t="b">
        <f t="shared" si="212"/>
        <v>1</v>
      </c>
      <c r="M2245" s="11" t="b">
        <f t="shared" si="213"/>
        <v>0</v>
      </c>
      <c r="N2245" s="8">
        <v>45318</v>
      </c>
      <c r="O2245" s="8" t="s">
        <v>3877</v>
      </c>
      <c r="P2245" s="7"/>
      <c r="Q2245" s="7" t="b">
        <f t="shared" si="208"/>
        <v>0</v>
      </c>
      <c r="R2245" s="7"/>
      <c r="S2245" s="69">
        <f t="shared" si="209"/>
        <v>-1</v>
      </c>
      <c r="T2245" s="9" t="s">
        <v>3942</v>
      </c>
    </row>
    <row r="2246" spans="1:20" x14ac:dyDescent="0.25">
      <c r="A2246" s="7">
        <v>2244</v>
      </c>
      <c r="B2246" s="7" t="str">
        <f t="shared" si="210"/>
        <v>Jacket-XXL</v>
      </c>
      <c r="C2246" s="9" t="s">
        <v>3897</v>
      </c>
      <c r="D2246" s="202" t="s">
        <v>3897</v>
      </c>
      <c r="E2246" s="9" t="s">
        <v>252</v>
      </c>
      <c r="F2246" s="7" t="s">
        <v>141</v>
      </c>
      <c r="G2246" s="82">
        <v>187.63</v>
      </c>
      <c r="H2246" s="11">
        <v>0</v>
      </c>
      <c r="I2246" s="53">
        <v>1</v>
      </c>
      <c r="J2246" s="11">
        <v>1</v>
      </c>
      <c r="K2246" s="11">
        <f t="shared" si="211"/>
        <v>0</v>
      </c>
      <c r="L2246" s="11" t="b">
        <f t="shared" si="212"/>
        <v>1</v>
      </c>
      <c r="M2246" s="11" t="b">
        <f t="shared" si="213"/>
        <v>0</v>
      </c>
      <c r="N2246" s="8">
        <v>45318</v>
      </c>
      <c r="O2246" s="8" t="s">
        <v>3877</v>
      </c>
      <c r="P2246" s="7"/>
      <c r="Q2246" s="7" t="b">
        <f t="shared" ref="Q2246:Q2278" si="214">H2246=I2246</f>
        <v>0</v>
      </c>
      <c r="R2246" s="7"/>
      <c r="S2246" s="11">
        <f t="shared" ref="S2246:S2278" si="215">H2246-I2246</f>
        <v>-1</v>
      </c>
      <c r="T2246" s="9"/>
    </row>
    <row r="2247" spans="1:20" hidden="1" x14ac:dyDescent="0.25">
      <c r="A2247" s="7">
        <v>2245</v>
      </c>
      <c r="B2247" s="7" t="str">
        <f t="shared" si="210"/>
        <v>61101-AFA1-9000-CR001</v>
      </c>
      <c r="C2247" s="74" t="s">
        <v>4041</v>
      </c>
      <c r="D2247" s="74" t="s">
        <v>4073</v>
      </c>
      <c r="E2247" s="74" t="s">
        <v>3853</v>
      </c>
      <c r="F2247" s="77" t="s">
        <v>141</v>
      </c>
      <c r="G2247" s="110">
        <v>1.84</v>
      </c>
      <c r="H2247" s="11">
        <v>0</v>
      </c>
      <c r="I2247" s="79">
        <v>1</v>
      </c>
      <c r="J2247" s="11">
        <v>1</v>
      </c>
      <c r="K2247" s="11">
        <f t="shared" si="211"/>
        <v>0</v>
      </c>
      <c r="L2247" s="11" t="b">
        <f t="shared" si="212"/>
        <v>1</v>
      </c>
      <c r="M2247" s="11" t="b">
        <f t="shared" si="213"/>
        <v>0</v>
      </c>
      <c r="N2247" s="8">
        <v>45322</v>
      </c>
      <c r="O2247" s="8" t="s">
        <v>3877</v>
      </c>
      <c r="P2247" s="7"/>
      <c r="Q2247" s="7" t="b">
        <f t="shared" si="214"/>
        <v>0</v>
      </c>
      <c r="R2247" s="7"/>
      <c r="S2247" s="11">
        <f t="shared" si="215"/>
        <v>-1</v>
      </c>
      <c r="T2247" s="9"/>
    </row>
    <row r="2248" spans="1:20" hidden="1" x14ac:dyDescent="0.25">
      <c r="A2248" s="7">
        <v>2246</v>
      </c>
      <c r="B2248" s="7" t="str">
        <f t="shared" si="210"/>
        <v>11057-0624</v>
      </c>
      <c r="C2248" s="75" t="s">
        <v>4042</v>
      </c>
      <c r="D2248" s="75" t="s">
        <v>4074</v>
      </c>
      <c r="E2248" s="75" t="s">
        <v>252</v>
      </c>
      <c r="F2248" s="77" t="s">
        <v>141</v>
      </c>
      <c r="G2248" s="111">
        <v>0.01</v>
      </c>
      <c r="H2248" s="11">
        <v>0</v>
      </c>
      <c r="I2248" s="80">
        <v>1</v>
      </c>
      <c r="J2248" s="11">
        <v>1</v>
      </c>
      <c r="K2248" s="11">
        <f t="shared" si="211"/>
        <v>0</v>
      </c>
      <c r="L2248" s="11" t="b">
        <f t="shared" si="212"/>
        <v>1</v>
      </c>
      <c r="M2248" s="11" t="b">
        <f t="shared" si="213"/>
        <v>0</v>
      </c>
      <c r="N2248" s="8">
        <v>45322</v>
      </c>
      <c r="O2248" s="8" t="s">
        <v>3877</v>
      </c>
      <c r="P2248" s="7"/>
      <c r="Q2248" s="7" t="b">
        <f t="shared" si="214"/>
        <v>0</v>
      </c>
      <c r="R2248" s="7"/>
      <c r="S2248" s="11">
        <f t="shared" si="215"/>
        <v>-1</v>
      </c>
      <c r="T2248" s="9"/>
    </row>
    <row r="2249" spans="1:20" hidden="1" x14ac:dyDescent="0.25">
      <c r="A2249" s="7">
        <v>2247</v>
      </c>
      <c r="B2249" s="7" t="str">
        <f t="shared" si="210"/>
        <v>92152-2204</v>
      </c>
      <c r="C2249" s="75" t="s">
        <v>4043</v>
      </c>
      <c r="D2249" s="75" t="s">
        <v>4075</v>
      </c>
      <c r="E2249" s="75" t="s">
        <v>252</v>
      </c>
      <c r="F2249" s="7" t="s">
        <v>141</v>
      </c>
      <c r="G2249" s="111">
        <v>0.01</v>
      </c>
      <c r="H2249" s="11">
        <v>0</v>
      </c>
      <c r="I2249" s="80">
        <v>4</v>
      </c>
      <c r="J2249" s="11">
        <v>4</v>
      </c>
      <c r="K2249" s="11">
        <f t="shared" si="211"/>
        <v>0</v>
      </c>
      <c r="L2249" s="11" t="b">
        <f t="shared" si="212"/>
        <v>1</v>
      </c>
      <c r="M2249" s="11" t="b">
        <f t="shared" si="213"/>
        <v>0</v>
      </c>
      <c r="N2249" s="8">
        <v>45322</v>
      </c>
      <c r="O2249" s="8" t="s">
        <v>3877</v>
      </c>
      <c r="P2249" s="7"/>
      <c r="Q2249" s="7" t="b">
        <f t="shared" si="214"/>
        <v>0</v>
      </c>
      <c r="R2249" s="7"/>
      <c r="S2249" s="11">
        <f t="shared" si="215"/>
        <v>-4</v>
      </c>
      <c r="T2249" s="9"/>
    </row>
    <row r="2250" spans="1:20" hidden="1" x14ac:dyDescent="0.25">
      <c r="A2250" s="7">
        <v>2248</v>
      </c>
      <c r="B2250" s="7" t="str">
        <f t="shared" si="210"/>
        <v>92072-1414</v>
      </c>
      <c r="C2250" s="75" t="s">
        <v>4044</v>
      </c>
      <c r="D2250" s="75" t="s">
        <v>4076</v>
      </c>
      <c r="E2250" s="75" t="s">
        <v>252</v>
      </c>
      <c r="F2250" s="7" t="s">
        <v>141</v>
      </c>
      <c r="G2250" s="111">
        <v>0.01</v>
      </c>
      <c r="H2250" s="11">
        <v>0</v>
      </c>
      <c r="I2250" s="80">
        <v>2</v>
      </c>
      <c r="J2250" s="11">
        <v>2</v>
      </c>
      <c r="K2250" s="11">
        <f t="shared" si="211"/>
        <v>0</v>
      </c>
      <c r="L2250" s="11" t="b">
        <f t="shared" si="212"/>
        <v>1</v>
      </c>
      <c r="M2250" s="11" t="b">
        <f t="shared" si="213"/>
        <v>0</v>
      </c>
      <c r="N2250" s="8">
        <v>45322</v>
      </c>
      <c r="O2250" s="8" t="s">
        <v>3877</v>
      </c>
      <c r="P2250" s="7"/>
      <c r="Q2250" s="7" t="b">
        <f t="shared" si="214"/>
        <v>0</v>
      </c>
      <c r="R2250" s="7"/>
      <c r="S2250" s="11">
        <f t="shared" si="215"/>
        <v>-2</v>
      </c>
      <c r="T2250" s="9"/>
    </row>
    <row r="2251" spans="1:20" hidden="1" x14ac:dyDescent="0.25">
      <c r="A2251" s="7">
        <v>2249</v>
      </c>
      <c r="B2251" s="7" t="str">
        <f t="shared" si="210"/>
        <v>92200-0766</v>
      </c>
      <c r="C2251" s="75" t="s">
        <v>4045</v>
      </c>
      <c r="D2251" s="75" t="s">
        <v>4077</v>
      </c>
      <c r="E2251" s="75" t="s">
        <v>252</v>
      </c>
      <c r="F2251" s="7" t="s">
        <v>141</v>
      </c>
      <c r="G2251" s="111">
        <v>0.01</v>
      </c>
      <c r="H2251" s="11">
        <v>0</v>
      </c>
      <c r="I2251" s="80">
        <v>4</v>
      </c>
      <c r="J2251" s="11">
        <v>4</v>
      </c>
      <c r="K2251" s="11">
        <f t="shared" si="211"/>
        <v>0</v>
      </c>
      <c r="L2251" s="11" t="b">
        <f t="shared" si="212"/>
        <v>1</v>
      </c>
      <c r="M2251" s="11" t="b">
        <f t="shared" si="213"/>
        <v>0</v>
      </c>
      <c r="N2251" s="8">
        <v>45322</v>
      </c>
      <c r="O2251" s="8" t="s">
        <v>3877</v>
      </c>
      <c r="P2251" s="7"/>
      <c r="Q2251" s="7" t="b">
        <f t="shared" si="214"/>
        <v>0</v>
      </c>
      <c r="R2251" s="7"/>
      <c r="S2251" s="11">
        <f t="shared" si="215"/>
        <v>-4</v>
      </c>
      <c r="T2251" s="9"/>
    </row>
    <row r="2252" spans="1:20" hidden="1" x14ac:dyDescent="0.25">
      <c r="A2252" s="7">
        <v>2250</v>
      </c>
      <c r="B2252" s="7" t="str">
        <f t="shared" si="210"/>
        <v>92172-0864</v>
      </c>
      <c r="C2252" s="75" t="s">
        <v>4046</v>
      </c>
      <c r="D2252" s="75" t="s">
        <v>4078</v>
      </c>
      <c r="E2252" s="75" t="s">
        <v>252</v>
      </c>
      <c r="F2252" s="7" t="s">
        <v>141</v>
      </c>
      <c r="G2252" s="111">
        <v>0.01</v>
      </c>
      <c r="H2252" s="11">
        <v>0</v>
      </c>
      <c r="I2252" s="80">
        <v>3</v>
      </c>
      <c r="J2252" s="11">
        <v>3</v>
      </c>
      <c r="K2252" s="11">
        <f t="shared" si="211"/>
        <v>0</v>
      </c>
      <c r="L2252" s="11" t="b">
        <f t="shared" si="212"/>
        <v>1</v>
      </c>
      <c r="M2252" s="11" t="b">
        <f t="shared" si="213"/>
        <v>0</v>
      </c>
      <c r="N2252" s="8">
        <v>45322</v>
      </c>
      <c r="O2252" s="8" t="s">
        <v>3877</v>
      </c>
      <c r="P2252" s="7"/>
      <c r="Q2252" s="7" t="b">
        <f t="shared" si="214"/>
        <v>0</v>
      </c>
      <c r="R2252" s="7"/>
      <c r="S2252" s="11">
        <f t="shared" si="215"/>
        <v>-3</v>
      </c>
      <c r="T2252" s="9"/>
    </row>
    <row r="2253" spans="1:20" hidden="1" x14ac:dyDescent="0.25">
      <c r="A2253" s="7">
        <v>2251</v>
      </c>
      <c r="B2253" s="7" t="str">
        <f t="shared" si="210"/>
        <v>26031-2337</v>
      </c>
      <c r="C2253" s="75" t="s">
        <v>4047</v>
      </c>
      <c r="D2253" s="75" t="s">
        <v>4079</v>
      </c>
      <c r="E2253" s="75" t="s">
        <v>252</v>
      </c>
      <c r="F2253" s="7" t="s">
        <v>141</v>
      </c>
      <c r="G2253" s="111">
        <v>0.01</v>
      </c>
      <c r="H2253" s="11">
        <v>0</v>
      </c>
      <c r="I2253" s="80">
        <v>1</v>
      </c>
      <c r="J2253" s="11">
        <v>1</v>
      </c>
      <c r="K2253" s="11">
        <f t="shared" si="211"/>
        <v>0</v>
      </c>
      <c r="L2253" s="11" t="b">
        <f t="shared" si="212"/>
        <v>1</v>
      </c>
      <c r="M2253" s="11" t="b">
        <f t="shared" si="213"/>
        <v>0</v>
      </c>
      <c r="N2253" s="8">
        <v>45322</v>
      </c>
      <c r="O2253" s="8" t="s">
        <v>3877</v>
      </c>
      <c r="P2253" s="7"/>
      <c r="Q2253" s="7" t="b">
        <f t="shared" si="214"/>
        <v>0</v>
      </c>
      <c r="R2253" s="7"/>
      <c r="S2253" s="11">
        <f t="shared" si="215"/>
        <v>-1</v>
      </c>
      <c r="T2253" s="9"/>
    </row>
    <row r="2254" spans="1:20" hidden="1" x14ac:dyDescent="0.25">
      <c r="A2254" s="7">
        <v>2252</v>
      </c>
      <c r="B2254" s="7" t="str">
        <f t="shared" si="210"/>
        <v>23016-0599</v>
      </c>
      <c r="C2254" s="75" t="s">
        <v>4048</v>
      </c>
      <c r="D2254" s="75" t="s">
        <v>4080</v>
      </c>
      <c r="E2254" s="75" t="s">
        <v>252</v>
      </c>
      <c r="F2254" s="7" t="s">
        <v>141</v>
      </c>
      <c r="G2254" s="111">
        <v>0.01</v>
      </c>
      <c r="H2254" s="11">
        <v>0</v>
      </c>
      <c r="I2254" s="80">
        <v>2</v>
      </c>
      <c r="J2254" s="11">
        <v>2</v>
      </c>
      <c r="K2254" s="11">
        <f t="shared" si="211"/>
        <v>0</v>
      </c>
      <c r="L2254" s="11" t="b">
        <f t="shared" si="212"/>
        <v>1</v>
      </c>
      <c r="M2254" s="11" t="b">
        <f t="shared" si="213"/>
        <v>0</v>
      </c>
      <c r="N2254" s="8">
        <v>45322</v>
      </c>
      <c r="O2254" s="8" t="s">
        <v>3877</v>
      </c>
      <c r="P2254" s="7"/>
      <c r="Q2254" s="7" t="b">
        <f t="shared" si="214"/>
        <v>0</v>
      </c>
      <c r="R2254" s="7"/>
      <c r="S2254" s="11">
        <f t="shared" si="215"/>
        <v>-2</v>
      </c>
      <c r="T2254" s="9"/>
    </row>
    <row r="2255" spans="1:20" hidden="1" x14ac:dyDescent="0.25">
      <c r="A2255" s="7">
        <v>2253</v>
      </c>
      <c r="B2255" s="7" t="str">
        <f t="shared" si="210"/>
        <v>92154-1014</v>
      </c>
      <c r="C2255" s="75" t="s">
        <v>4049</v>
      </c>
      <c r="D2255" s="75" t="s">
        <v>4081</v>
      </c>
      <c r="E2255" s="75" t="s">
        <v>252</v>
      </c>
      <c r="F2255" s="7" t="s">
        <v>141</v>
      </c>
      <c r="G2255" s="111">
        <v>0.01</v>
      </c>
      <c r="H2255" s="11">
        <v>0</v>
      </c>
      <c r="I2255" s="80">
        <v>4</v>
      </c>
      <c r="J2255" s="11">
        <v>4</v>
      </c>
      <c r="K2255" s="11">
        <f t="shared" si="211"/>
        <v>0</v>
      </c>
      <c r="L2255" s="11" t="b">
        <f t="shared" si="212"/>
        <v>1</v>
      </c>
      <c r="M2255" s="11" t="b">
        <f t="shared" si="213"/>
        <v>0</v>
      </c>
      <c r="N2255" s="8">
        <v>45322</v>
      </c>
      <c r="O2255" s="8" t="s">
        <v>3877</v>
      </c>
      <c r="P2255" s="7"/>
      <c r="Q2255" s="7" t="b">
        <f t="shared" si="214"/>
        <v>0</v>
      </c>
      <c r="R2255" s="7"/>
      <c r="S2255" s="11">
        <f t="shared" si="215"/>
        <v>-4</v>
      </c>
      <c r="T2255" s="9"/>
    </row>
    <row r="2256" spans="1:20" hidden="1" x14ac:dyDescent="0.25">
      <c r="A2256" s="7">
        <v>2254</v>
      </c>
      <c r="B2256" s="7" t="str">
        <f t="shared" si="210"/>
        <v>92152-2236</v>
      </c>
      <c r="C2256" s="75" t="s">
        <v>4050</v>
      </c>
      <c r="D2256" s="75" t="s">
        <v>4082</v>
      </c>
      <c r="E2256" s="75" t="s">
        <v>252</v>
      </c>
      <c r="F2256" s="7" t="s">
        <v>141</v>
      </c>
      <c r="G2256" s="111">
        <v>0.01</v>
      </c>
      <c r="H2256" s="11">
        <v>0</v>
      </c>
      <c r="I2256" s="80">
        <v>2</v>
      </c>
      <c r="J2256" s="11">
        <v>2</v>
      </c>
      <c r="K2256" s="11">
        <f t="shared" si="211"/>
        <v>0</v>
      </c>
      <c r="L2256" s="11" t="b">
        <f t="shared" si="212"/>
        <v>1</v>
      </c>
      <c r="M2256" s="11" t="b">
        <f t="shared" si="213"/>
        <v>0</v>
      </c>
      <c r="N2256" s="8">
        <v>45322</v>
      </c>
      <c r="O2256" s="8" t="s">
        <v>3877</v>
      </c>
      <c r="P2256" s="7"/>
      <c r="Q2256" s="7" t="b">
        <f t="shared" si="214"/>
        <v>0</v>
      </c>
      <c r="R2256" s="7"/>
      <c r="S2256" s="11">
        <f t="shared" si="215"/>
        <v>-2</v>
      </c>
      <c r="T2256" s="9"/>
    </row>
    <row r="2257" spans="1:20" hidden="1" x14ac:dyDescent="0.25">
      <c r="A2257" s="7">
        <v>2255</v>
      </c>
      <c r="B2257" s="7" t="str">
        <f t="shared" si="210"/>
        <v>14093-0350</v>
      </c>
      <c r="C2257" s="75" t="s">
        <v>4051</v>
      </c>
      <c r="D2257" s="75" t="s">
        <v>4083</v>
      </c>
      <c r="E2257" s="75" t="s">
        <v>252</v>
      </c>
      <c r="F2257" s="7" t="s">
        <v>141</v>
      </c>
      <c r="G2257" s="111">
        <v>0.01</v>
      </c>
      <c r="H2257" s="11">
        <v>0</v>
      </c>
      <c r="I2257" s="80">
        <v>1</v>
      </c>
      <c r="J2257" s="11">
        <v>1</v>
      </c>
      <c r="K2257" s="11">
        <f t="shared" si="211"/>
        <v>0</v>
      </c>
      <c r="L2257" s="11" t="b">
        <f t="shared" si="212"/>
        <v>1</v>
      </c>
      <c r="M2257" s="11" t="b">
        <f t="shared" si="213"/>
        <v>0</v>
      </c>
      <c r="N2257" s="8">
        <v>45322</v>
      </c>
      <c r="O2257" s="8" t="s">
        <v>3877</v>
      </c>
      <c r="P2257" s="7"/>
      <c r="Q2257" s="7" t="b">
        <f t="shared" si="214"/>
        <v>0</v>
      </c>
      <c r="R2257" s="7"/>
      <c r="S2257" s="11">
        <f t="shared" si="215"/>
        <v>-1</v>
      </c>
      <c r="T2257" s="9"/>
    </row>
    <row r="2258" spans="1:20" hidden="1" x14ac:dyDescent="0.25">
      <c r="A2258" s="7">
        <v>2256</v>
      </c>
      <c r="B2258" s="7" t="str">
        <f t="shared" si="210"/>
        <v>56054-1695</v>
      </c>
      <c r="C2258" s="75" t="s">
        <v>4052</v>
      </c>
      <c r="D2258" s="75" t="s">
        <v>4084</v>
      </c>
      <c r="E2258" s="75" t="s">
        <v>252</v>
      </c>
      <c r="F2258" s="7" t="s">
        <v>141</v>
      </c>
      <c r="G2258" s="111">
        <v>0.01</v>
      </c>
      <c r="H2258" s="11">
        <v>0</v>
      </c>
      <c r="I2258" s="80">
        <v>2</v>
      </c>
      <c r="J2258" s="11">
        <v>2</v>
      </c>
      <c r="K2258" s="11">
        <f t="shared" si="211"/>
        <v>0</v>
      </c>
      <c r="L2258" s="11" t="b">
        <f t="shared" si="212"/>
        <v>1</v>
      </c>
      <c r="M2258" s="11" t="b">
        <f t="shared" si="213"/>
        <v>0</v>
      </c>
      <c r="N2258" s="8">
        <v>45322</v>
      </c>
      <c r="O2258" s="8" t="s">
        <v>3877</v>
      </c>
      <c r="P2258" s="7"/>
      <c r="Q2258" s="7" t="b">
        <f t="shared" si="214"/>
        <v>0</v>
      </c>
      <c r="R2258" s="7"/>
      <c r="S2258" s="11">
        <f t="shared" si="215"/>
        <v>-2</v>
      </c>
      <c r="T2258" s="9"/>
    </row>
    <row r="2259" spans="1:20" hidden="1" x14ac:dyDescent="0.25">
      <c r="A2259" s="7">
        <v>2257</v>
      </c>
      <c r="B2259" s="7" t="str">
        <f t="shared" si="210"/>
        <v>92153-1526</v>
      </c>
      <c r="C2259" s="75" t="s">
        <v>4053</v>
      </c>
      <c r="D2259" s="75" t="s">
        <v>4085</v>
      </c>
      <c r="E2259" s="75" t="s">
        <v>252</v>
      </c>
      <c r="F2259" s="7" t="s">
        <v>141</v>
      </c>
      <c r="G2259" s="111">
        <v>0.01</v>
      </c>
      <c r="H2259" s="11">
        <v>0</v>
      </c>
      <c r="I2259" s="80">
        <v>4</v>
      </c>
      <c r="J2259" s="11">
        <v>4</v>
      </c>
      <c r="K2259" s="11">
        <f t="shared" si="211"/>
        <v>0</v>
      </c>
      <c r="L2259" s="11" t="b">
        <f t="shared" si="212"/>
        <v>1</v>
      </c>
      <c r="M2259" s="11" t="b">
        <f t="shared" si="213"/>
        <v>0</v>
      </c>
      <c r="N2259" s="8">
        <v>45322</v>
      </c>
      <c r="O2259" s="8" t="s">
        <v>3877</v>
      </c>
      <c r="P2259" s="7"/>
      <c r="Q2259" s="7" t="b">
        <f t="shared" si="214"/>
        <v>0</v>
      </c>
      <c r="R2259" s="7"/>
      <c r="S2259" s="11">
        <f t="shared" si="215"/>
        <v>-4</v>
      </c>
      <c r="T2259" s="9"/>
    </row>
    <row r="2260" spans="1:20" hidden="1" x14ac:dyDescent="0.25">
      <c r="A2260" s="7">
        <v>2258</v>
      </c>
      <c r="B2260" s="7" t="str">
        <f t="shared" si="210"/>
        <v>411AB0500</v>
      </c>
      <c r="C2260" s="75" t="s">
        <v>4054</v>
      </c>
      <c r="D2260" s="75" t="s">
        <v>4086</v>
      </c>
      <c r="E2260" s="75" t="s">
        <v>252</v>
      </c>
      <c r="F2260" s="7" t="s">
        <v>141</v>
      </c>
      <c r="G2260" s="111">
        <v>0.01</v>
      </c>
      <c r="H2260" s="11">
        <v>0</v>
      </c>
      <c r="I2260" s="80">
        <v>4</v>
      </c>
      <c r="J2260" s="11">
        <v>4</v>
      </c>
      <c r="K2260" s="11">
        <f t="shared" si="211"/>
        <v>0</v>
      </c>
      <c r="L2260" s="11" t="b">
        <f t="shared" si="212"/>
        <v>1</v>
      </c>
      <c r="M2260" s="11" t="b">
        <f t="shared" si="213"/>
        <v>0</v>
      </c>
      <c r="N2260" s="8">
        <v>45322</v>
      </c>
      <c r="O2260" s="8" t="s">
        <v>3877</v>
      </c>
      <c r="P2260" s="7"/>
      <c r="Q2260" s="7" t="b">
        <f t="shared" si="214"/>
        <v>0</v>
      </c>
      <c r="R2260" s="7"/>
      <c r="S2260" s="11">
        <f t="shared" si="215"/>
        <v>-4</v>
      </c>
      <c r="T2260" s="9"/>
    </row>
    <row r="2261" spans="1:20" hidden="1" x14ac:dyDescent="0.25">
      <c r="A2261" s="7">
        <v>2259</v>
      </c>
      <c r="B2261" s="7" t="str">
        <f t="shared" si="210"/>
        <v>670B3026</v>
      </c>
      <c r="C2261" s="75" t="s">
        <v>4055</v>
      </c>
      <c r="D2261" s="75" t="s">
        <v>4087</v>
      </c>
      <c r="E2261" s="75" t="s">
        <v>252</v>
      </c>
      <c r="F2261" s="7" t="s">
        <v>141</v>
      </c>
      <c r="G2261" s="111">
        <v>0.01</v>
      </c>
      <c r="H2261" s="11">
        <v>0</v>
      </c>
      <c r="I2261" s="80">
        <v>2</v>
      </c>
      <c r="J2261" s="11">
        <v>2</v>
      </c>
      <c r="K2261" s="11">
        <f t="shared" si="211"/>
        <v>0</v>
      </c>
      <c r="L2261" s="11" t="b">
        <f t="shared" si="212"/>
        <v>1</v>
      </c>
      <c r="M2261" s="11" t="b">
        <f t="shared" si="213"/>
        <v>0</v>
      </c>
      <c r="N2261" s="8">
        <v>45322</v>
      </c>
      <c r="O2261" s="8" t="s">
        <v>3877</v>
      </c>
      <c r="P2261" s="7"/>
      <c r="Q2261" s="7" t="b">
        <f t="shared" si="214"/>
        <v>0</v>
      </c>
      <c r="R2261" s="7"/>
      <c r="S2261" s="11">
        <f t="shared" si="215"/>
        <v>-2</v>
      </c>
      <c r="T2261" s="9"/>
    </row>
    <row r="2262" spans="1:20" hidden="1" x14ac:dyDescent="0.25">
      <c r="A2262" s="7">
        <v>2260</v>
      </c>
      <c r="B2262" s="7" t="str">
        <f t="shared" si="210"/>
        <v>92151-1611</v>
      </c>
      <c r="C2262" s="75" t="s">
        <v>4056</v>
      </c>
      <c r="D2262" s="75" t="s">
        <v>4088</v>
      </c>
      <c r="E2262" s="75" t="s">
        <v>252</v>
      </c>
      <c r="F2262" s="7" t="s">
        <v>141</v>
      </c>
      <c r="G2262" s="111">
        <v>0.01</v>
      </c>
      <c r="H2262" s="11">
        <v>0</v>
      </c>
      <c r="I2262" s="80">
        <v>4</v>
      </c>
      <c r="J2262" s="11">
        <v>4</v>
      </c>
      <c r="K2262" s="11">
        <f t="shared" si="211"/>
        <v>0</v>
      </c>
      <c r="L2262" s="11" t="b">
        <f t="shared" si="212"/>
        <v>1</v>
      </c>
      <c r="M2262" s="11" t="b">
        <f t="shared" si="213"/>
        <v>0</v>
      </c>
      <c r="N2262" s="8">
        <v>45322</v>
      </c>
      <c r="O2262" s="8" t="s">
        <v>3877</v>
      </c>
      <c r="P2262" s="7"/>
      <c r="Q2262" s="7" t="b">
        <f t="shared" si="214"/>
        <v>0</v>
      </c>
      <c r="R2262" s="7"/>
      <c r="S2262" s="11">
        <f t="shared" si="215"/>
        <v>-4</v>
      </c>
      <c r="T2262" s="9"/>
    </row>
    <row r="2263" spans="1:20" hidden="1" x14ac:dyDescent="0.25">
      <c r="A2263" s="7">
        <v>2261</v>
      </c>
      <c r="B2263" s="7" t="str">
        <f t="shared" si="210"/>
        <v>92210-1505</v>
      </c>
      <c r="C2263" s="75" t="s">
        <v>4057</v>
      </c>
      <c r="D2263" s="75" t="s">
        <v>4089</v>
      </c>
      <c r="E2263" s="75" t="s">
        <v>252</v>
      </c>
      <c r="F2263" s="7" t="s">
        <v>141</v>
      </c>
      <c r="G2263" s="111">
        <v>0.01</v>
      </c>
      <c r="H2263" s="11">
        <v>0</v>
      </c>
      <c r="I2263" s="80">
        <v>2</v>
      </c>
      <c r="J2263" s="11">
        <v>2</v>
      </c>
      <c r="K2263" s="11">
        <f t="shared" si="211"/>
        <v>0</v>
      </c>
      <c r="L2263" s="11" t="b">
        <f t="shared" si="212"/>
        <v>1</v>
      </c>
      <c r="M2263" s="11" t="b">
        <f t="shared" si="213"/>
        <v>0</v>
      </c>
      <c r="N2263" s="8">
        <v>45322</v>
      </c>
      <c r="O2263" s="8" t="s">
        <v>3877</v>
      </c>
      <c r="P2263" s="7"/>
      <c r="Q2263" s="7" t="b">
        <f t="shared" si="214"/>
        <v>0</v>
      </c>
      <c r="R2263" s="7"/>
      <c r="S2263" s="11">
        <f t="shared" si="215"/>
        <v>-2</v>
      </c>
      <c r="T2263" s="9"/>
    </row>
    <row r="2264" spans="1:20" hidden="1" x14ac:dyDescent="0.25">
      <c r="A2264" s="7">
        <v>2262</v>
      </c>
      <c r="B2264" s="7" t="str">
        <f t="shared" si="210"/>
        <v>92154-0917</v>
      </c>
      <c r="C2264" s="75" t="s">
        <v>4058</v>
      </c>
      <c r="D2264" s="75" t="s">
        <v>4081</v>
      </c>
      <c r="E2264" s="75" t="s">
        <v>252</v>
      </c>
      <c r="F2264" s="7" t="s">
        <v>141</v>
      </c>
      <c r="G2264" s="111">
        <v>0.01</v>
      </c>
      <c r="H2264" s="11">
        <v>0</v>
      </c>
      <c r="I2264" s="80">
        <v>8</v>
      </c>
      <c r="J2264" s="11">
        <v>8</v>
      </c>
      <c r="K2264" s="11">
        <f t="shared" si="211"/>
        <v>0</v>
      </c>
      <c r="L2264" s="11" t="b">
        <f t="shared" si="212"/>
        <v>1</v>
      </c>
      <c r="M2264" s="11" t="b">
        <f t="shared" si="213"/>
        <v>0</v>
      </c>
      <c r="N2264" s="8">
        <v>45322</v>
      </c>
      <c r="O2264" s="8" t="s">
        <v>3877</v>
      </c>
      <c r="P2264" s="7"/>
      <c r="Q2264" s="7" t="b">
        <f t="shared" si="214"/>
        <v>0</v>
      </c>
      <c r="R2264" s="7"/>
      <c r="S2264" s="11">
        <f t="shared" si="215"/>
        <v>-8</v>
      </c>
      <c r="T2264" s="9"/>
    </row>
    <row r="2265" spans="1:20" hidden="1" x14ac:dyDescent="0.25">
      <c r="A2265" s="7">
        <v>2263</v>
      </c>
      <c r="B2265" s="7" t="str">
        <f t="shared" si="210"/>
        <v>120CA0840</v>
      </c>
      <c r="C2265" s="75" t="s">
        <v>4059</v>
      </c>
      <c r="D2265" s="75" t="s">
        <v>4090</v>
      </c>
      <c r="E2265" s="75" t="s">
        <v>252</v>
      </c>
      <c r="F2265" s="7" t="s">
        <v>141</v>
      </c>
      <c r="G2265" s="111">
        <v>0.01</v>
      </c>
      <c r="H2265" s="11">
        <v>0</v>
      </c>
      <c r="I2265" s="80">
        <v>1</v>
      </c>
      <c r="J2265" s="11">
        <v>1</v>
      </c>
      <c r="K2265" s="11">
        <f t="shared" si="211"/>
        <v>0</v>
      </c>
      <c r="L2265" s="11" t="b">
        <f t="shared" si="212"/>
        <v>1</v>
      </c>
      <c r="M2265" s="11" t="b">
        <f t="shared" si="213"/>
        <v>0</v>
      </c>
      <c r="N2265" s="8">
        <v>45322</v>
      </c>
      <c r="O2265" s="8" t="s">
        <v>3877</v>
      </c>
      <c r="P2265" s="7"/>
      <c r="Q2265" s="7" t="b">
        <f t="shared" si="214"/>
        <v>0</v>
      </c>
      <c r="R2265" s="7"/>
      <c r="S2265" s="11">
        <f t="shared" si="215"/>
        <v>-1</v>
      </c>
      <c r="T2265" s="9"/>
    </row>
    <row r="2266" spans="1:20" hidden="1" x14ac:dyDescent="0.25">
      <c r="A2266" s="7">
        <v>2264</v>
      </c>
      <c r="B2266" s="7" t="str">
        <f t="shared" si="210"/>
        <v>92200-0807</v>
      </c>
      <c r="C2266" s="75" t="s">
        <v>4060</v>
      </c>
      <c r="D2266" s="75" t="s">
        <v>4091</v>
      </c>
      <c r="E2266" s="75" t="s">
        <v>252</v>
      </c>
      <c r="F2266" s="7" t="s">
        <v>141</v>
      </c>
      <c r="G2266" s="111">
        <v>0.01</v>
      </c>
      <c r="H2266" s="11">
        <v>0</v>
      </c>
      <c r="I2266" s="80">
        <v>2</v>
      </c>
      <c r="J2266" s="11">
        <v>2</v>
      </c>
      <c r="K2266" s="11">
        <f t="shared" si="211"/>
        <v>0</v>
      </c>
      <c r="L2266" s="11" t="b">
        <f t="shared" si="212"/>
        <v>1</v>
      </c>
      <c r="M2266" s="11" t="b">
        <f t="shared" si="213"/>
        <v>0</v>
      </c>
      <c r="N2266" s="8">
        <v>45322</v>
      </c>
      <c r="O2266" s="8" t="s">
        <v>3877</v>
      </c>
      <c r="P2266" s="7"/>
      <c r="Q2266" s="7" t="b">
        <f t="shared" si="214"/>
        <v>0</v>
      </c>
      <c r="R2266" s="7"/>
      <c r="S2266" s="11">
        <f t="shared" si="215"/>
        <v>-2</v>
      </c>
      <c r="T2266" s="9"/>
    </row>
    <row r="2267" spans="1:20" hidden="1" x14ac:dyDescent="0.25">
      <c r="A2267" s="7">
        <v>2265</v>
      </c>
      <c r="B2267" s="7" t="str">
        <f t="shared" si="210"/>
        <v>92151-1277</v>
      </c>
      <c r="C2267" s="75" t="s">
        <v>4061</v>
      </c>
      <c r="D2267" s="75" t="s">
        <v>4092</v>
      </c>
      <c r="E2267" s="75" t="s">
        <v>252</v>
      </c>
      <c r="F2267" s="7" t="s">
        <v>141</v>
      </c>
      <c r="G2267" s="111">
        <v>0.01</v>
      </c>
      <c r="H2267" s="11">
        <v>0</v>
      </c>
      <c r="I2267" s="80">
        <v>2</v>
      </c>
      <c r="J2267" s="11">
        <v>2</v>
      </c>
      <c r="K2267" s="11">
        <f t="shared" si="211"/>
        <v>0</v>
      </c>
      <c r="L2267" s="11" t="b">
        <f t="shared" si="212"/>
        <v>1</v>
      </c>
      <c r="M2267" s="11" t="b">
        <f t="shared" si="213"/>
        <v>0</v>
      </c>
      <c r="N2267" s="8">
        <v>45322</v>
      </c>
      <c r="O2267" s="8" t="s">
        <v>3877</v>
      </c>
      <c r="P2267" s="7"/>
      <c r="Q2267" s="7" t="b">
        <f t="shared" si="214"/>
        <v>0</v>
      </c>
      <c r="R2267" s="7"/>
      <c r="S2267" s="11">
        <f t="shared" si="215"/>
        <v>-2</v>
      </c>
      <c r="T2267" s="9"/>
    </row>
    <row r="2268" spans="1:20" hidden="1" x14ac:dyDescent="0.25">
      <c r="A2268" s="7">
        <v>2266</v>
      </c>
      <c r="B2268" s="7" t="str">
        <f t="shared" si="210"/>
        <v>92160-1167</v>
      </c>
      <c r="C2268" s="75" t="s">
        <v>4062</v>
      </c>
      <c r="D2268" s="75" t="s">
        <v>4093</v>
      </c>
      <c r="E2268" s="75" t="s">
        <v>252</v>
      </c>
      <c r="F2268" s="7" t="s">
        <v>141</v>
      </c>
      <c r="G2268" s="111">
        <v>0.01</v>
      </c>
      <c r="H2268" s="11">
        <v>0</v>
      </c>
      <c r="I2268" s="80">
        <v>4</v>
      </c>
      <c r="J2268" s="11">
        <v>4</v>
      </c>
      <c r="K2268" s="11">
        <f t="shared" si="211"/>
        <v>0</v>
      </c>
      <c r="L2268" s="11" t="b">
        <f t="shared" si="212"/>
        <v>1</v>
      </c>
      <c r="M2268" s="11" t="b">
        <f t="shared" si="213"/>
        <v>0</v>
      </c>
      <c r="N2268" s="8">
        <v>45322</v>
      </c>
      <c r="O2268" s="8" t="s">
        <v>3877</v>
      </c>
      <c r="P2268" s="7"/>
      <c r="Q2268" s="7" t="b">
        <f t="shared" si="214"/>
        <v>0</v>
      </c>
      <c r="R2268" s="7"/>
      <c r="S2268" s="11">
        <f t="shared" si="215"/>
        <v>-4</v>
      </c>
      <c r="T2268" s="9"/>
    </row>
    <row r="2269" spans="1:20" hidden="1" x14ac:dyDescent="0.25">
      <c r="A2269" s="7">
        <v>2267</v>
      </c>
      <c r="B2269" s="7" t="str">
        <f t="shared" si="210"/>
        <v>92015-1757</v>
      </c>
      <c r="C2269" s="75" t="s">
        <v>4063</v>
      </c>
      <c r="D2269" s="75" t="s">
        <v>4094</v>
      </c>
      <c r="E2269" s="75" t="s">
        <v>252</v>
      </c>
      <c r="F2269" s="7" t="s">
        <v>141</v>
      </c>
      <c r="G2269" s="111">
        <v>0.01</v>
      </c>
      <c r="H2269" s="11">
        <v>0</v>
      </c>
      <c r="I2269" s="80">
        <v>4</v>
      </c>
      <c r="J2269" s="11">
        <v>4</v>
      </c>
      <c r="K2269" s="11">
        <f t="shared" si="211"/>
        <v>0</v>
      </c>
      <c r="L2269" s="11" t="b">
        <f t="shared" si="212"/>
        <v>1</v>
      </c>
      <c r="M2269" s="11" t="b">
        <f t="shared" si="213"/>
        <v>0</v>
      </c>
      <c r="N2269" s="8">
        <v>45322</v>
      </c>
      <c r="O2269" s="8" t="s">
        <v>3877</v>
      </c>
      <c r="P2269" s="7"/>
      <c r="Q2269" s="7" t="b">
        <f t="shared" si="214"/>
        <v>0</v>
      </c>
      <c r="R2269" s="7"/>
      <c r="S2269" s="11">
        <f t="shared" si="215"/>
        <v>-4</v>
      </c>
      <c r="T2269" s="9"/>
    </row>
    <row r="2270" spans="1:20" hidden="1" x14ac:dyDescent="0.25">
      <c r="A2270" s="7">
        <v>2268</v>
      </c>
      <c r="B2270" s="7" t="str">
        <f t="shared" si="210"/>
        <v>120CA0822</v>
      </c>
      <c r="C2270" s="75" t="s">
        <v>4064</v>
      </c>
      <c r="D2270" s="75" t="s">
        <v>4095</v>
      </c>
      <c r="E2270" s="75" t="s">
        <v>252</v>
      </c>
      <c r="F2270" s="7" t="s">
        <v>141</v>
      </c>
      <c r="G2270" s="111">
        <v>0.01</v>
      </c>
      <c r="H2270" s="11">
        <v>0</v>
      </c>
      <c r="I2270" s="80">
        <v>2</v>
      </c>
      <c r="J2270" s="11">
        <v>2</v>
      </c>
      <c r="K2270" s="11">
        <f t="shared" si="211"/>
        <v>0</v>
      </c>
      <c r="L2270" s="11" t="b">
        <f t="shared" si="212"/>
        <v>1</v>
      </c>
      <c r="M2270" s="11" t="b">
        <f t="shared" si="213"/>
        <v>0</v>
      </c>
      <c r="N2270" s="8">
        <v>45322</v>
      </c>
      <c r="O2270" s="8" t="s">
        <v>3877</v>
      </c>
      <c r="P2270" s="7"/>
      <c r="Q2270" s="7" t="b">
        <f t="shared" si="214"/>
        <v>0</v>
      </c>
      <c r="R2270" s="7"/>
      <c r="S2270" s="11">
        <f t="shared" si="215"/>
        <v>-2</v>
      </c>
      <c r="T2270" s="9"/>
    </row>
    <row r="2271" spans="1:20" hidden="1" x14ac:dyDescent="0.25">
      <c r="A2271" s="7">
        <v>2269</v>
      </c>
      <c r="B2271" s="7" t="str">
        <f t="shared" si="210"/>
        <v>11057-0625</v>
      </c>
      <c r="C2271" s="75" t="s">
        <v>4065</v>
      </c>
      <c r="D2271" s="75" t="s">
        <v>4074</v>
      </c>
      <c r="E2271" s="75" t="s">
        <v>252</v>
      </c>
      <c r="F2271" s="7" t="s">
        <v>141</v>
      </c>
      <c r="G2271" s="111">
        <v>0.01</v>
      </c>
      <c r="H2271" s="11">
        <v>0</v>
      </c>
      <c r="I2271" s="80">
        <v>1</v>
      </c>
      <c r="J2271" s="11">
        <v>1</v>
      </c>
      <c r="K2271" s="11">
        <f t="shared" si="211"/>
        <v>0</v>
      </c>
      <c r="L2271" s="11" t="b">
        <f t="shared" si="212"/>
        <v>1</v>
      </c>
      <c r="M2271" s="11" t="b">
        <f t="shared" si="213"/>
        <v>0</v>
      </c>
      <c r="N2271" s="8">
        <v>45322</v>
      </c>
      <c r="O2271" s="8" t="s">
        <v>3877</v>
      </c>
      <c r="P2271" s="7"/>
      <c r="Q2271" s="7" t="b">
        <f t="shared" si="214"/>
        <v>0</v>
      </c>
      <c r="R2271" s="7"/>
      <c r="S2271" s="11">
        <f t="shared" si="215"/>
        <v>-1</v>
      </c>
      <c r="T2271" s="9"/>
    </row>
    <row r="2272" spans="1:20" hidden="1" x14ac:dyDescent="0.25">
      <c r="A2272" s="7">
        <v>2270</v>
      </c>
      <c r="B2272" s="7" t="str">
        <f t="shared" si="210"/>
        <v>55020-1825,PP-GF20</v>
      </c>
      <c r="C2272" s="75" t="s">
        <v>4066</v>
      </c>
      <c r="D2272" s="75" t="s">
        <v>4096</v>
      </c>
      <c r="E2272" s="75" t="s">
        <v>252</v>
      </c>
      <c r="F2272" s="7" t="s">
        <v>141</v>
      </c>
      <c r="G2272" s="111">
        <v>0.01</v>
      </c>
      <c r="H2272" s="11">
        <v>0</v>
      </c>
      <c r="I2272" s="80">
        <v>3</v>
      </c>
      <c r="J2272" s="11">
        <v>3</v>
      </c>
      <c r="K2272" s="11">
        <f t="shared" si="211"/>
        <v>0</v>
      </c>
      <c r="L2272" s="11" t="b">
        <f t="shared" si="212"/>
        <v>1</v>
      </c>
      <c r="M2272" s="11" t="b">
        <f t="shared" si="213"/>
        <v>0</v>
      </c>
      <c r="N2272" s="8">
        <v>45322</v>
      </c>
      <c r="O2272" s="8" t="s">
        <v>3877</v>
      </c>
      <c r="P2272" s="7"/>
      <c r="Q2272" s="7" t="b">
        <f t="shared" si="214"/>
        <v>0</v>
      </c>
      <c r="R2272" s="7"/>
      <c r="S2272" s="11">
        <f t="shared" si="215"/>
        <v>-3</v>
      </c>
      <c r="T2272" s="9"/>
    </row>
    <row r="2273" spans="1:20" hidden="1" x14ac:dyDescent="0.25">
      <c r="A2273" s="7">
        <v>2271</v>
      </c>
      <c r="B2273" s="7" t="str">
        <f t="shared" si="210"/>
        <v>MSR20-G0010</v>
      </c>
      <c r="C2273" s="75" t="s">
        <v>4067</v>
      </c>
      <c r="D2273" s="71" t="s">
        <v>4097</v>
      </c>
      <c r="E2273" s="75" t="s">
        <v>4101</v>
      </c>
      <c r="F2273" s="7" t="s">
        <v>4104</v>
      </c>
      <c r="G2273" s="111">
        <v>0.01</v>
      </c>
      <c r="H2273" s="11">
        <v>0</v>
      </c>
      <c r="I2273" s="80">
        <v>1</v>
      </c>
      <c r="J2273" s="11">
        <v>1</v>
      </c>
      <c r="K2273" s="11">
        <f t="shared" si="211"/>
        <v>0</v>
      </c>
      <c r="L2273" s="11" t="b">
        <f t="shared" si="212"/>
        <v>1</v>
      </c>
      <c r="M2273" s="11" t="b">
        <f t="shared" si="213"/>
        <v>0</v>
      </c>
      <c r="N2273" s="8">
        <v>45322</v>
      </c>
      <c r="O2273" s="8" t="s">
        <v>3877</v>
      </c>
      <c r="P2273" s="7"/>
      <c r="Q2273" s="7" t="b">
        <f t="shared" si="214"/>
        <v>0</v>
      </c>
      <c r="R2273" s="7"/>
      <c r="S2273" s="11">
        <f t="shared" si="215"/>
        <v>-1</v>
      </c>
      <c r="T2273" s="9"/>
    </row>
    <row r="2274" spans="1:20" hidden="1" x14ac:dyDescent="0.25">
      <c r="A2274" s="7">
        <v>2272</v>
      </c>
      <c r="B2274" s="7" t="str">
        <f t="shared" si="210"/>
        <v>MSP-A0001(LH)</v>
      </c>
      <c r="C2274" s="75" t="s">
        <v>4068</v>
      </c>
      <c r="D2274" s="71" t="s">
        <v>4098</v>
      </c>
      <c r="E2274" s="75" t="s">
        <v>4102</v>
      </c>
      <c r="F2274" s="7" t="s">
        <v>4105</v>
      </c>
      <c r="G2274" s="111">
        <v>0.01</v>
      </c>
      <c r="H2274" s="11">
        <v>0</v>
      </c>
      <c r="I2274" s="80">
        <v>1</v>
      </c>
      <c r="J2274" s="11">
        <v>1</v>
      </c>
      <c r="K2274" s="11">
        <f t="shared" si="211"/>
        <v>0</v>
      </c>
      <c r="L2274" s="11" t="b">
        <f t="shared" si="212"/>
        <v>1</v>
      </c>
      <c r="M2274" s="11" t="b">
        <f t="shared" si="213"/>
        <v>0</v>
      </c>
      <c r="N2274" s="8">
        <v>45322</v>
      </c>
      <c r="O2274" s="8" t="s">
        <v>3877</v>
      </c>
      <c r="P2274" s="7"/>
      <c r="Q2274" s="7" t="b">
        <f t="shared" si="214"/>
        <v>0</v>
      </c>
      <c r="R2274" s="7"/>
      <c r="S2274" s="11">
        <f t="shared" si="215"/>
        <v>-1</v>
      </c>
      <c r="T2274" s="9"/>
    </row>
    <row r="2275" spans="1:20" hidden="1" x14ac:dyDescent="0.25">
      <c r="A2275" s="7">
        <v>2273</v>
      </c>
      <c r="B2275" s="7" t="str">
        <f t="shared" si="210"/>
        <v>MSP-A0001(RH)</v>
      </c>
      <c r="C2275" s="75" t="s">
        <v>4069</v>
      </c>
      <c r="D2275" s="71" t="s">
        <v>4098</v>
      </c>
      <c r="E2275" s="75" t="s">
        <v>4102</v>
      </c>
      <c r="F2275" s="7" t="s">
        <v>4105</v>
      </c>
      <c r="G2275" s="111">
        <v>0.01</v>
      </c>
      <c r="H2275" s="11">
        <v>0</v>
      </c>
      <c r="I2275" s="80">
        <v>1</v>
      </c>
      <c r="J2275" s="11">
        <v>1</v>
      </c>
      <c r="K2275" s="11">
        <f t="shared" si="211"/>
        <v>0</v>
      </c>
      <c r="L2275" s="11" t="b">
        <f t="shared" si="212"/>
        <v>1</v>
      </c>
      <c r="M2275" s="11" t="b">
        <f t="shared" si="213"/>
        <v>0</v>
      </c>
      <c r="N2275" s="8">
        <v>45322</v>
      </c>
      <c r="O2275" s="8" t="s">
        <v>3877</v>
      </c>
      <c r="P2275" s="7"/>
      <c r="Q2275" s="7" t="b">
        <f t="shared" si="214"/>
        <v>0</v>
      </c>
      <c r="R2275" s="7"/>
      <c r="S2275" s="11">
        <f t="shared" si="215"/>
        <v>-1</v>
      </c>
      <c r="T2275" s="9"/>
    </row>
    <row r="2276" spans="1:20" hidden="1" x14ac:dyDescent="0.25">
      <c r="A2276" s="7">
        <v>2274</v>
      </c>
      <c r="B2276" s="7" t="str">
        <f t="shared" si="210"/>
        <v>17008-0000-000002</v>
      </c>
      <c r="C2276" s="76" t="s">
        <v>4070</v>
      </c>
      <c r="D2276" s="76" t="s">
        <v>4099</v>
      </c>
      <c r="E2276" s="76" t="s">
        <v>4103</v>
      </c>
      <c r="F2276" s="78" t="s">
        <v>4106</v>
      </c>
      <c r="G2276" s="111">
        <v>0.14000000000000001</v>
      </c>
      <c r="H2276" s="11">
        <v>0</v>
      </c>
      <c r="I2276" s="80">
        <v>8</v>
      </c>
      <c r="J2276" s="11">
        <v>8</v>
      </c>
      <c r="K2276" s="11">
        <f t="shared" si="211"/>
        <v>0</v>
      </c>
      <c r="L2276" s="11" t="b">
        <f t="shared" si="212"/>
        <v>1</v>
      </c>
      <c r="M2276" s="11" t="b">
        <f t="shared" si="213"/>
        <v>0</v>
      </c>
      <c r="N2276" s="8">
        <v>45322</v>
      </c>
      <c r="O2276" s="8" t="s">
        <v>3877</v>
      </c>
      <c r="P2276" s="7"/>
      <c r="Q2276" s="7" t="b">
        <f t="shared" si="214"/>
        <v>0</v>
      </c>
      <c r="R2276" s="7"/>
      <c r="S2276" s="11">
        <f t="shared" si="215"/>
        <v>-8</v>
      </c>
      <c r="T2276" s="9"/>
    </row>
    <row r="2277" spans="1:20" hidden="1" x14ac:dyDescent="0.25">
      <c r="A2277" s="7">
        <v>2275</v>
      </c>
      <c r="B2277" s="7" t="str">
        <f t="shared" si="210"/>
        <v>140/60-14</v>
      </c>
      <c r="C2277" s="133" t="s">
        <v>4071</v>
      </c>
      <c r="D2277" s="76" t="s">
        <v>4100</v>
      </c>
      <c r="E2277" s="76" t="s">
        <v>3855</v>
      </c>
      <c r="F2277" s="78" t="s">
        <v>4106</v>
      </c>
      <c r="G2277" s="111">
        <v>20.09</v>
      </c>
      <c r="H2277" s="11">
        <v>0</v>
      </c>
      <c r="I2277" s="80">
        <v>1</v>
      </c>
      <c r="J2277" s="11">
        <v>1</v>
      </c>
      <c r="K2277" s="11">
        <f t="shared" si="211"/>
        <v>0</v>
      </c>
      <c r="L2277" s="11" t="b">
        <f t="shared" si="212"/>
        <v>1</v>
      </c>
      <c r="M2277" s="11" t="b">
        <f t="shared" si="213"/>
        <v>0</v>
      </c>
      <c r="N2277" s="8">
        <v>45322</v>
      </c>
      <c r="O2277" s="8" t="s">
        <v>3877</v>
      </c>
      <c r="P2277" s="7"/>
      <c r="Q2277" s="7" t="b">
        <f t="shared" si="214"/>
        <v>0</v>
      </c>
      <c r="R2277" s="7"/>
      <c r="S2277" s="11">
        <f t="shared" si="215"/>
        <v>-1</v>
      </c>
      <c r="T2277" s="9"/>
    </row>
    <row r="2278" spans="1:20" hidden="1" x14ac:dyDescent="0.25">
      <c r="A2278" s="7">
        <v>2276</v>
      </c>
      <c r="B2278" s="7" t="str">
        <f t="shared" si="210"/>
        <v>120/70-15</v>
      </c>
      <c r="C2278" s="76" t="s">
        <v>4072</v>
      </c>
      <c r="D2278" s="76" t="s">
        <v>4100</v>
      </c>
      <c r="E2278" s="76" t="s">
        <v>3855</v>
      </c>
      <c r="F2278" s="78" t="s">
        <v>4106</v>
      </c>
      <c r="G2278" s="111">
        <v>90.22</v>
      </c>
      <c r="H2278" s="11">
        <v>0</v>
      </c>
      <c r="I2278" s="80">
        <v>1</v>
      </c>
      <c r="J2278" s="11">
        <v>1</v>
      </c>
      <c r="K2278" s="11">
        <f t="shared" si="211"/>
        <v>0</v>
      </c>
      <c r="L2278" s="11" t="b">
        <f t="shared" si="212"/>
        <v>1</v>
      </c>
      <c r="M2278" s="11" t="b">
        <f t="shared" si="213"/>
        <v>0</v>
      </c>
      <c r="N2278" s="8">
        <v>45322</v>
      </c>
      <c r="O2278" s="8" t="s">
        <v>3877</v>
      </c>
      <c r="P2278" s="7"/>
      <c r="Q2278" s="7" t="b">
        <f t="shared" si="214"/>
        <v>0</v>
      </c>
      <c r="R2278" s="7"/>
      <c r="S2278" s="11">
        <f t="shared" si="215"/>
        <v>-1</v>
      </c>
      <c r="T2278" s="9"/>
    </row>
    <row r="2279" spans="1:20" s="50" customFormat="1" ht="18.75" x14ac:dyDescent="0.25">
      <c r="A2279" s="207" t="s">
        <v>19</v>
      </c>
      <c r="B2279" s="208"/>
      <c r="C2279" s="208"/>
      <c r="D2279" s="208"/>
      <c r="E2279" s="208"/>
      <c r="F2279" s="209"/>
      <c r="G2279" s="47">
        <f>SUM(G3:G2278)</f>
        <v>26762.233786172324</v>
      </c>
      <c r="H2279" s="48">
        <f>SUM(H3:H2278)</f>
        <v>27768</v>
      </c>
      <c r="I2279" s="48">
        <f>SUM(I3:I2278)</f>
        <v>28087</v>
      </c>
      <c r="J2279" s="11"/>
      <c r="K2279" s="11">
        <f t="shared" si="211"/>
        <v>-28087</v>
      </c>
      <c r="L2279" s="11" t="b">
        <f t="shared" si="212"/>
        <v>0</v>
      </c>
      <c r="M2279" s="11" t="b">
        <f t="shared" si="213"/>
        <v>0</v>
      </c>
      <c r="N2279" s="48"/>
      <c r="O2279" s="48"/>
      <c r="P2279" s="48"/>
      <c r="Q2279" s="48"/>
      <c r="R2279" s="48">
        <f>SUM(R3:R2278)</f>
        <v>83</v>
      </c>
      <c r="S2279" s="48">
        <f>SUM(S3:S2278)</f>
        <v>-319</v>
      </c>
      <c r="T2279" s="49"/>
    </row>
    <row r="2280" spans="1:20" hidden="1" x14ac:dyDescent="0.25">
      <c r="G2280" s="10"/>
      <c r="I2280" t="s">
        <v>3883</v>
      </c>
      <c r="J2280" s="11"/>
      <c r="K2280" s="11" t="e">
        <f t="shared" si="211"/>
        <v>#VALUE!</v>
      </c>
      <c r="L2280" s="11" t="b">
        <f t="shared" si="212"/>
        <v>0</v>
      </c>
      <c r="M2280" s="11" t="b">
        <f t="shared" si="213"/>
        <v>0</v>
      </c>
    </row>
    <row r="2281" spans="1:20" x14ac:dyDescent="0.25">
      <c r="A2281" s="41"/>
      <c r="B2281" s="41"/>
      <c r="D2281" s="62"/>
      <c r="F2281" s="43"/>
    </row>
    <row r="2282" spans="1:20" x14ac:dyDescent="0.25">
      <c r="A2282" s="41"/>
      <c r="B2282" s="41"/>
      <c r="D2282" s="62"/>
      <c r="F2282" s="43"/>
    </row>
    <row r="2283" spans="1:20" x14ac:dyDescent="0.25">
      <c r="A2283" s="41"/>
      <c r="B2283" s="41"/>
      <c r="D2283" s="62"/>
      <c r="F2283" s="43"/>
    </row>
    <row r="2284" spans="1:20" x14ac:dyDescent="0.25">
      <c r="A2284" s="41"/>
      <c r="B2284" s="41"/>
      <c r="D2284" s="62"/>
      <c r="F2284" s="43"/>
      <c r="G2284" s="112"/>
    </row>
    <row r="2285" spans="1:20" x14ac:dyDescent="0.25">
      <c r="A2285" s="41"/>
      <c r="B2285" s="41"/>
      <c r="D2285" s="62"/>
      <c r="F2285" s="43"/>
    </row>
    <row r="2286" spans="1:20" x14ac:dyDescent="0.25">
      <c r="A2286" s="41"/>
      <c r="B2286" s="41"/>
      <c r="D2286" s="62"/>
      <c r="F2286" s="43"/>
    </row>
    <row r="2287" spans="1:20" x14ac:dyDescent="0.25">
      <c r="A2287" s="41"/>
      <c r="B2287" s="41"/>
      <c r="D2287" s="62"/>
    </row>
    <row r="2288" spans="1:20" x14ac:dyDescent="0.25">
      <c r="A2288" s="41"/>
      <c r="B2288" s="41"/>
      <c r="D2288" s="62"/>
      <c r="F2288" s="43"/>
    </row>
    <row r="2289" spans="1:7" x14ac:dyDescent="0.25">
      <c r="A2289" s="41"/>
      <c r="B2289" s="41"/>
      <c r="D2289" s="62"/>
      <c r="F2289" s="43"/>
    </row>
    <row r="2290" spans="1:7" x14ac:dyDescent="0.25">
      <c r="D2290" s="62"/>
      <c r="F2290" s="43"/>
    </row>
    <row r="2291" spans="1:7" x14ac:dyDescent="0.25">
      <c r="D2291" s="63"/>
      <c r="F2291" s="64"/>
    </row>
    <row r="2293" spans="1:7" x14ac:dyDescent="0.25">
      <c r="D2293" s="56"/>
      <c r="E2293" s="117"/>
      <c r="F2293" s="118"/>
      <c r="G2293" s="112"/>
    </row>
    <row r="2294" spans="1:7" x14ac:dyDescent="0.25">
      <c r="E2294" s="117"/>
      <c r="F2294" s="118"/>
      <c r="G2294" s="112"/>
    </row>
    <row r="2295" spans="1:7" x14ac:dyDescent="0.25">
      <c r="E2295" s="117"/>
      <c r="F2295" s="118"/>
      <c r="G2295" s="112"/>
    </row>
    <row r="2296" spans="1:7" x14ac:dyDescent="0.25">
      <c r="E2296" s="117"/>
      <c r="F2296" s="118"/>
      <c r="G2296" s="112"/>
    </row>
    <row r="2297" spans="1:7" x14ac:dyDescent="0.25">
      <c r="E2297" s="117"/>
      <c r="F2297" s="118"/>
      <c r="G2297" s="112"/>
    </row>
    <row r="2298" spans="1:7" x14ac:dyDescent="0.25">
      <c r="E2298" s="117"/>
      <c r="F2298" s="119"/>
      <c r="G2298" s="112"/>
    </row>
    <row r="2299" spans="1:7" x14ac:dyDescent="0.25">
      <c r="G2299" s="112"/>
    </row>
  </sheetData>
  <autoFilter ref="A2:U2280">
    <filterColumn colId="3">
      <colorFilter dxfId="0"/>
    </filterColumn>
  </autoFilter>
  <mergeCells count="1">
    <mergeCell ref="A2279:F227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45"/>
  <sheetViews>
    <sheetView workbookViewId="0">
      <pane xSplit="5" ySplit="5" topLeftCell="F18" activePane="bottomRight" state="frozen"/>
      <selection pane="topRight" activeCell="F1" sqref="F1"/>
      <selection pane="bottomLeft" activeCell="A6" sqref="A6"/>
      <selection pane="bottomRight" activeCell="F21" sqref="F21:G23"/>
    </sheetView>
  </sheetViews>
  <sheetFormatPr defaultRowHeight="14.25" x14ac:dyDescent="0.25"/>
  <cols>
    <col min="1" max="1" width="2.5703125" style="12" customWidth="1"/>
    <col min="2" max="2" width="7.28515625" style="31" customWidth="1"/>
    <col min="3" max="3" width="15.7109375" style="12" customWidth="1"/>
    <col min="4" max="4" width="15.140625" style="12" customWidth="1"/>
    <col min="5" max="6" width="13.7109375" style="31" customWidth="1"/>
    <col min="7" max="7" width="11.42578125" style="31" customWidth="1"/>
    <col min="8" max="8" width="11.28515625" style="31" customWidth="1"/>
    <col min="9" max="9" width="12" style="31" customWidth="1"/>
    <col min="10" max="10" width="16.85546875" style="31" customWidth="1"/>
    <col min="11" max="11" width="28.7109375" style="31" customWidth="1"/>
    <col min="12" max="12" width="24" style="32" customWidth="1"/>
    <col min="13" max="13" width="8.85546875" style="12"/>
    <col min="14" max="14" width="13.5703125" style="12" customWidth="1"/>
    <col min="15" max="15" width="11.85546875" style="12" customWidth="1"/>
    <col min="16" max="16" width="6.42578125" style="12" customWidth="1"/>
    <col min="17" max="260" width="8.85546875" style="12"/>
    <col min="261" max="261" width="7.28515625" style="12" customWidth="1"/>
    <col min="262" max="262" width="20.140625" style="12" customWidth="1"/>
    <col min="263" max="263" width="15.85546875" style="12" customWidth="1"/>
    <col min="264" max="264" width="20.85546875" style="12" customWidth="1"/>
    <col min="265" max="265" width="25.42578125" style="12" customWidth="1"/>
    <col min="266" max="266" width="24" style="12" customWidth="1"/>
    <col min="267" max="267" width="7.85546875" style="12" customWidth="1"/>
    <col min="268" max="268" width="8.85546875" style="12" customWidth="1"/>
    <col min="269" max="269" width="8.85546875" style="12"/>
    <col min="270" max="270" width="13.5703125" style="12" customWidth="1"/>
    <col min="271" max="271" width="11.85546875" style="12" customWidth="1"/>
    <col min="272" max="272" width="6.42578125" style="12" customWidth="1"/>
    <col min="273" max="516" width="8.85546875" style="12"/>
    <col min="517" max="517" width="7.28515625" style="12" customWidth="1"/>
    <col min="518" max="518" width="20.140625" style="12" customWidth="1"/>
    <col min="519" max="519" width="15.85546875" style="12" customWidth="1"/>
    <col min="520" max="520" width="20.85546875" style="12" customWidth="1"/>
    <col min="521" max="521" width="25.42578125" style="12" customWidth="1"/>
    <col min="522" max="522" width="24" style="12" customWidth="1"/>
    <col min="523" max="523" width="7.85546875" style="12" customWidth="1"/>
    <col min="524" max="524" width="8.85546875" style="12" customWidth="1"/>
    <col min="525" max="525" width="8.85546875" style="12"/>
    <col min="526" max="526" width="13.5703125" style="12" customWidth="1"/>
    <col min="527" max="527" width="11.85546875" style="12" customWidth="1"/>
    <col min="528" max="528" width="6.42578125" style="12" customWidth="1"/>
    <col min="529" max="772" width="8.85546875" style="12"/>
    <col min="773" max="773" width="7.28515625" style="12" customWidth="1"/>
    <col min="774" max="774" width="20.140625" style="12" customWidth="1"/>
    <col min="775" max="775" width="15.85546875" style="12" customWidth="1"/>
    <col min="776" max="776" width="20.85546875" style="12" customWidth="1"/>
    <col min="777" max="777" width="25.42578125" style="12" customWidth="1"/>
    <col min="778" max="778" width="24" style="12" customWidth="1"/>
    <col min="779" max="779" width="7.85546875" style="12" customWidth="1"/>
    <col min="780" max="780" width="8.85546875" style="12" customWidth="1"/>
    <col min="781" max="781" width="8.85546875" style="12"/>
    <col min="782" max="782" width="13.5703125" style="12" customWidth="1"/>
    <col min="783" max="783" width="11.85546875" style="12" customWidth="1"/>
    <col min="784" max="784" width="6.42578125" style="12" customWidth="1"/>
    <col min="785" max="1028" width="8.85546875" style="12"/>
    <col min="1029" max="1029" width="7.28515625" style="12" customWidth="1"/>
    <col min="1030" max="1030" width="20.140625" style="12" customWidth="1"/>
    <col min="1031" max="1031" width="15.85546875" style="12" customWidth="1"/>
    <col min="1032" max="1032" width="20.85546875" style="12" customWidth="1"/>
    <col min="1033" max="1033" width="25.42578125" style="12" customWidth="1"/>
    <col min="1034" max="1034" width="24" style="12" customWidth="1"/>
    <col min="1035" max="1035" width="7.85546875" style="12" customWidth="1"/>
    <col min="1036" max="1036" width="8.85546875" style="12" customWidth="1"/>
    <col min="1037" max="1037" width="8.85546875" style="12"/>
    <col min="1038" max="1038" width="13.5703125" style="12" customWidth="1"/>
    <col min="1039" max="1039" width="11.85546875" style="12" customWidth="1"/>
    <col min="1040" max="1040" width="6.42578125" style="12" customWidth="1"/>
    <col min="1041" max="1284" width="8.85546875" style="12"/>
    <col min="1285" max="1285" width="7.28515625" style="12" customWidth="1"/>
    <col min="1286" max="1286" width="20.140625" style="12" customWidth="1"/>
    <col min="1287" max="1287" width="15.85546875" style="12" customWidth="1"/>
    <col min="1288" max="1288" width="20.85546875" style="12" customWidth="1"/>
    <col min="1289" max="1289" width="25.42578125" style="12" customWidth="1"/>
    <col min="1290" max="1290" width="24" style="12" customWidth="1"/>
    <col min="1291" max="1291" width="7.85546875" style="12" customWidth="1"/>
    <col min="1292" max="1292" width="8.85546875" style="12" customWidth="1"/>
    <col min="1293" max="1293" width="8.85546875" style="12"/>
    <col min="1294" max="1294" width="13.5703125" style="12" customWidth="1"/>
    <col min="1295" max="1295" width="11.85546875" style="12" customWidth="1"/>
    <col min="1296" max="1296" width="6.42578125" style="12" customWidth="1"/>
    <col min="1297" max="1540" width="8.85546875" style="12"/>
    <col min="1541" max="1541" width="7.28515625" style="12" customWidth="1"/>
    <col min="1542" max="1542" width="20.140625" style="12" customWidth="1"/>
    <col min="1543" max="1543" width="15.85546875" style="12" customWidth="1"/>
    <col min="1544" max="1544" width="20.85546875" style="12" customWidth="1"/>
    <col min="1545" max="1545" width="25.42578125" style="12" customWidth="1"/>
    <col min="1546" max="1546" width="24" style="12" customWidth="1"/>
    <col min="1547" max="1547" width="7.85546875" style="12" customWidth="1"/>
    <col min="1548" max="1548" width="8.85546875" style="12" customWidth="1"/>
    <col min="1549" max="1549" width="8.85546875" style="12"/>
    <col min="1550" max="1550" width="13.5703125" style="12" customWidth="1"/>
    <col min="1551" max="1551" width="11.85546875" style="12" customWidth="1"/>
    <col min="1552" max="1552" width="6.42578125" style="12" customWidth="1"/>
    <col min="1553" max="1796" width="8.85546875" style="12"/>
    <col min="1797" max="1797" width="7.28515625" style="12" customWidth="1"/>
    <col min="1798" max="1798" width="20.140625" style="12" customWidth="1"/>
    <col min="1799" max="1799" width="15.85546875" style="12" customWidth="1"/>
    <col min="1800" max="1800" width="20.85546875" style="12" customWidth="1"/>
    <col min="1801" max="1801" width="25.42578125" style="12" customWidth="1"/>
    <col min="1802" max="1802" width="24" style="12" customWidth="1"/>
    <col min="1803" max="1803" width="7.85546875" style="12" customWidth="1"/>
    <col min="1804" max="1804" width="8.85546875" style="12" customWidth="1"/>
    <col min="1805" max="1805" width="8.85546875" style="12"/>
    <col min="1806" max="1806" width="13.5703125" style="12" customWidth="1"/>
    <col min="1807" max="1807" width="11.85546875" style="12" customWidth="1"/>
    <col min="1808" max="1808" width="6.42578125" style="12" customWidth="1"/>
    <col min="1809" max="2052" width="8.85546875" style="12"/>
    <col min="2053" max="2053" width="7.28515625" style="12" customWidth="1"/>
    <col min="2054" max="2054" width="20.140625" style="12" customWidth="1"/>
    <col min="2055" max="2055" width="15.85546875" style="12" customWidth="1"/>
    <col min="2056" max="2056" width="20.85546875" style="12" customWidth="1"/>
    <col min="2057" max="2057" width="25.42578125" style="12" customWidth="1"/>
    <col min="2058" max="2058" width="24" style="12" customWidth="1"/>
    <col min="2059" max="2059" width="7.85546875" style="12" customWidth="1"/>
    <col min="2060" max="2060" width="8.85546875" style="12" customWidth="1"/>
    <col min="2061" max="2061" width="8.85546875" style="12"/>
    <col min="2062" max="2062" width="13.5703125" style="12" customWidth="1"/>
    <col min="2063" max="2063" width="11.85546875" style="12" customWidth="1"/>
    <col min="2064" max="2064" width="6.42578125" style="12" customWidth="1"/>
    <col min="2065" max="2308" width="8.85546875" style="12"/>
    <col min="2309" max="2309" width="7.28515625" style="12" customWidth="1"/>
    <col min="2310" max="2310" width="20.140625" style="12" customWidth="1"/>
    <col min="2311" max="2311" width="15.85546875" style="12" customWidth="1"/>
    <col min="2312" max="2312" width="20.85546875" style="12" customWidth="1"/>
    <col min="2313" max="2313" width="25.42578125" style="12" customWidth="1"/>
    <col min="2314" max="2314" width="24" style="12" customWidth="1"/>
    <col min="2315" max="2315" width="7.85546875" style="12" customWidth="1"/>
    <col min="2316" max="2316" width="8.85546875" style="12" customWidth="1"/>
    <col min="2317" max="2317" width="8.85546875" style="12"/>
    <col min="2318" max="2318" width="13.5703125" style="12" customWidth="1"/>
    <col min="2319" max="2319" width="11.85546875" style="12" customWidth="1"/>
    <col min="2320" max="2320" width="6.42578125" style="12" customWidth="1"/>
    <col min="2321" max="2564" width="8.85546875" style="12"/>
    <col min="2565" max="2565" width="7.28515625" style="12" customWidth="1"/>
    <col min="2566" max="2566" width="20.140625" style="12" customWidth="1"/>
    <col min="2567" max="2567" width="15.85546875" style="12" customWidth="1"/>
    <col min="2568" max="2568" width="20.85546875" style="12" customWidth="1"/>
    <col min="2569" max="2569" width="25.42578125" style="12" customWidth="1"/>
    <col min="2570" max="2570" width="24" style="12" customWidth="1"/>
    <col min="2571" max="2571" width="7.85546875" style="12" customWidth="1"/>
    <col min="2572" max="2572" width="8.85546875" style="12" customWidth="1"/>
    <col min="2573" max="2573" width="8.85546875" style="12"/>
    <col min="2574" max="2574" width="13.5703125" style="12" customWidth="1"/>
    <col min="2575" max="2575" width="11.85546875" style="12" customWidth="1"/>
    <col min="2576" max="2576" width="6.42578125" style="12" customWidth="1"/>
    <col min="2577" max="2820" width="8.85546875" style="12"/>
    <col min="2821" max="2821" width="7.28515625" style="12" customWidth="1"/>
    <col min="2822" max="2822" width="20.140625" style="12" customWidth="1"/>
    <col min="2823" max="2823" width="15.85546875" style="12" customWidth="1"/>
    <col min="2824" max="2824" width="20.85546875" style="12" customWidth="1"/>
    <col min="2825" max="2825" width="25.42578125" style="12" customWidth="1"/>
    <col min="2826" max="2826" width="24" style="12" customWidth="1"/>
    <col min="2827" max="2827" width="7.85546875" style="12" customWidth="1"/>
    <col min="2828" max="2828" width="8.85546875" style="12" customWidth="1"/>
    <col min="2829" max="2829" width="8.85546875" style="12"/>
    <col min="2830" max="2830" width="13.5703125" style="12" customWidth="1"/>
    <col min="2831" max="2831" width="11.85546875" style="12" customWidth="1"/>
    <col min="2832" max="2832" width="6.42578125" style="12" customWidth="1"/>
    <col min="2833" max="3076" width="8.85546875" style="12"/>
    <col min="3077" max="3077" width="7.28515625" style="12" customWidth="1"/>
    <col min="3078" max="3078" width="20.140625" style="12" customWidth="1"/>
    <col min="3079" max="3079" width="15.85546875" style="12" customWidth="1"/>
    <col min="3080" max="3080" width="20.85546875" style="12" customWidth="1"/>
    <col min="3081" max="3081" width="25.42578125" style="12" customWidth="1"/>
    <col min="3082" max="3082" width="24" style="12" customWidth="1"/>
    <col min="3083" max="3083" width="7.85546875" style="12" customWidth="1"/>
    <col min="3084" max="3084" width="8.85546875" style="12" customWidth="1"/>
    <col min="3085" max="3085" width="8.85546875" style="12"/>
    <col min="3086" max="3086" width="13.5703125" style="12" customWidth="1"/>
    <col min="3087" max="3087" width="11.85546875" style="12" customWidth="1"/>
    <col min="3088" max="3088" width="6.42578125" style="12" customWidth="1"/>
    <col min="3089" max="3332" width="8.85546875" style="12"/>
    <col min="3333" max="3333" width="7.28515625" style="12" customWidth="1"/>
    <col min="3334" max="3334" width="20.140625" style="12" customWidth="1"/>
    <col min="3335" max="3335" width="15.85546875" style="12" customWidth="1"/>
    <col min="3336" max="3336" width="20.85546875" style="12" customWidth="1"/>
    <col min="3337" max="3337" width="25.42578125" style="12" customWidth="1"/>
    <col min="3338" max="3338" width="24" style="12" customWidth="1"/>
    <col min="3339" max="3339" width="7.85546875" style="12" customWidth="1"/>
    <col min="3340" max="3340" width="8.85546875" style="12" customWidth="1"/>
    <col min="3341" max="3341" width="8.85546875" style="12"/>
    <col min="3342" max="3342" width="13.5703125" style="12" customWidth="1"/>
    <col min="3343" max="3343" width="11.85546875" style="12" customWidth="1"/>
    <col min="3344" max="3344" width="6.42578125" style="12" customWidth="1"/>
    <col min="3345" max="3588" width="8.85546875" style="12"/>
    <col min="3589" max="3589" width="7.28515625" style="12" customWidth="1"/>
    <col min="3590" max="3590" width="20.140625" style="12" customWidth="1"/>
    <col min="3591" max="3591" width="15.85546875" style="12" customWidth="1"/>
    <col min="3592" max="3592" width="20.85546875" style="12" customWidth="1"/>
    <col min="3593" max="3593" width="25.42578125" style="12" customWidth="1"/>
    <col min="3594" max="3594" width="24" style="12" customWidth="1"/>
    <col min="3595" max="3595" width="7.85546875" style="12" customWidth="1"/>
    <col min="3596" max="3596" width="8.85546875" style="12" customWidth="1"/>
    <col min="3597" max="3597" width="8.85546875" style="12"/>
    <col min="3598" max="3598" width="13.5703125" style="12" customWidth="1"/>
    <col min="3599" max="3599" width="11.85546875" style="12" customWidth="1"/>
    <col min="3600" max="3600" width="6.42578125" style="12" customWidth="1"/>
    <col min="3601" max="3844" width="8.85546875" style="12"/>
    <col min="3845" max="3845" width="7.28515625" style="12" customWidth="1"/>
    <col min="3846" max="3846" width="20.140625" style="12" customWidth="1"/>
    <col min="3847" max="3847" width="15.85546875" style="12" customWidth="1"/>
    <col min="3848" max="3848" width="20.85546875" style="12" customWidth="1"/>
    <col min="3849" max="3849" width="25.42578125" style="12" customWidth="1"/>
    <col min="3850" max="3850" width="24" style="12" customWidth="1"/>
    <col min="3851" max="3851" width="7.85546875" style="12" customWidth="1"/>
    <col min="3852" max="3852" width="8.85546875" style="12" customWidth="1"/>
    <col min="3853" max="3853" width="8.85546875" style="12"/>
    <col min="3854" max="3854" width="13.5703125" style="12" customWidth="1"/>
    <col min="3855" max="3855" width="11.85546875" style="12" customWidth="1"/>
    <col min="3856" max="3856" width="6.42578125" style="12" customWidth="1"/>
    <col min="3857" max="4100" width="8.85546875" style="12"/>
    <col min="4101" max="4101" width="7.28515625" style="12" customWidth="1"/>
    <col min="4102" max="4102" width="20.140625" style="12" customWidth="1"/>
    <col min="4103" max="4103" width="15.85546875" style="12" customWidth="1"/>
    <col min="4104" max="4104" width="20.85546875" style="12" customWidth="1"/>
    <col min="4105" max="4105" width="25.42578125" style="12" customWidth="1"/>
    <col min="4106" max="4106" width="24" style="12" customWidth="1"/>
    <col min="4107" max="4107" width="7.85546875" style="12" customWidth="1"/>
    <col min="4108" max="4108" width="8.85546875" style="12" customWidth="1"/>
    <col min="4109" max="4109" width="8.85546875" style="12"/>
    <col min="4110" max="4110" width="13.5703125" style="12" customWidth="1"/>
    <col min="4111" max="4111" width="11.85546875" style="12" customWidth="1"/>
    <col min="4112" max="4112" width="6.42578125" style="12" customWidth="1"/>
    <col min="4113" max="4356" width="8.85546875" style="12"/>
    <col min="4357" max="4357" width="7.28515625" style="12" customWidth="1"/>
    <col min="4358" max="4358" width="20.140625" style="12" customWidth="1"/>
    <col min="4359" max="4359" width="15.85546875" style="12" customWidth="1"/>
    <col min="4360" max="4360" width="20.85546875" style="12" customWidth="1"/>
    <col min="4361" max="4361" width="25.42578125" style="12" customWidth="1"/>
    <col min="4362" max="4362" width="24" style="12" customWidth="1"/>
    <col min="4363" max="4363" width="7.85546875" style="12" customWidth="1"/>
    <col min="4364" max="4364" width="8.85546875" style="12" customWidth="1"/>
    <col min="4365" max="4365" width="8.85546875" style="12"/>
    <col min="4366" max="4366" width="13.5703125" style="12" customWidth="1"/>
    <col min="4367" max="4367" width="11.85546875" style="12" customWidth="1"/>
    <col min="4368" max="4368" width="6.42578125" style="12" customWidth="1"/>
    <col min="4369" max="4612" width="8.85546875" style="12"/>
    <col min="4613" max="4613" width="7.28515625" style="12" customWidth="1"/>
    <col min="4614" max="4614" width="20.140625" style="12" customWidth="1"/>
    <col min="4615" max="4615" width="15.85546875" style="12" customWidth="1"/>
    <col min="4616" max="4616" width="20.85546875" style="12" customWidth="1"/>
    <col min="4617" max="4617" width="25.42578125" style="12" customWidth="1"/>
    <col min="4618" max="4618" width="24" style="12" customWidth="1"/>
    <col min="4619" max="4619" width="7.85546875" style="12" customWidth="1"/>
    <col min="4620" max="4620" width="8.85546875" style="12" customWidth="1"/>
    <col min="4621" max="4621" width="8.85546875" style="12"/>
    <col min="4622" max="4622" width="13.5703125" style="12" customWidth="1"/>
    <col min="4623" max="4623" width="11.85546875" style="12" customWidth="1"/>
    <col min="4624" max="4624" width="6.42578125" style="12" customWidth="1"/>
    <col min="4625" max="4868" width="8.85546875" style="12"/>
    <col min="4869" max="4869" width="7.28515625" style="12" customWidth="1"/>
    <col min="4870" max="4870" width="20.140625" style="12" customWidth="1"/>
    <col min="4871" max="4871" width="15.85546875" style="12" customWidth="1"/>
    <col min="4872" max="4872" width="20.85546875" style="12" customWidth="1"/>
    <col min="4873" max="4873" width="25.42578125" style="12" customWidth="1"/>
    <col min="4874" max="4874" width="24" style="12" customWidth="1"/>
    <col min="4875" max="4875" width="7.85546875" style="12" customWidth="1"/>
    <col min="4876" max="4876" width="8.85546875" style="12" customWidth="1"/>
    <col min="4877" max="4877" width="8.85546875" style="12"/>
    <col min="4878" max="4878" width="13.5703125" style="12" customWidth="1"/>
    <col min="4879" max="4879" width="11.85546875" style="12" customWidth="1"/>
    <col min="4880" max="4880" width="6.42578125" style="12" customWidth="1"/>
    <col min="4881" max="5124" width="8.85546875" style="12"/>
    <col min="5125" max="5125" width="7.28515625" style="12" customWidth="1"/>
    <col min="5126" max="5126" width="20.140625" style="12" customWidth="1"/>
    <col min="5127" max="5127" width="15.85546875" style="12" customWidth="1"/>
    <col min="5128" max="5128" width="20.85546875" style="12" customWidth="1"/>
    <col min="5129" max="5129" width="25.42578125" style="12" customWidth="1"/>
    <col min="5130" max="5130" width="24" style="12" customWidth="1"/>
    <col min="5131" max="5131" width="7.85546875" style="12" customWidth="1"/>
    <col min="5132" max="5132" width="8.85546875" style="12" customWidth="1"/>
    <col min="5133" max="5133" width="8.85546875" style="12"/>
    <col min="5134" max="5134" width="13.5703125" style="12" customWidth="1"/>
    <col min="5135" max="5135" width="11.85546875" style="12" customWidth="1"/>
    <col min="5136" max="5136" width="6.42578125" style="12" customWidth="1"/>
    <col min="5137" max="5380" width="8.85546875" style="12"/>
    <col min="5381" max="5381" width="7.28515625" style="12" customWidth="1"/>
    <col min="5382" max="5382" width="20.140625" style="12" customWidth="1"/>
    <col min="5383" max="5383" width="15.85546875" style="12" customWidth="1"/>
    <col min="5384" max="5384" width="20.85546875" style="12" customWidth="1"/>
    <col min="5385" max="5385" width="25.42578125" style="12" customWidth="1"/>
    <col min="5386" max="5386" width="24" style="12" customWidth="1"/>
    <col min="5387" max="5387" width="7.85546875" style="12" customWidth="1"/>
    <col min="5388" max="5388" width="8.85546875" style="12" customWidth="1"/>
    <col min="5389" max="5389" width="8.85546875" style="12"/>
    <col min="5390" max="5390" width="13.5703125" style="12" customWidth="1"/>
    <col min="5391" max="5391" width="11.85546875" style="12" customWidth="1"/>
    <col min="5392" max="5392" width="6.42578125" style="12" customWidth="1"/>
    <col min="5393" max="5636" width="8.85546875" style="12"/>
    <col min="5637" max="5637" width="7.28515625" style="12" customWidth="1"/>
    <col min="5638" max="5638" width="20.140625" style="12" customWidth="1"/>
    <col min="5639" max="5639" width="15.85546875" style="12" customWidth="1"/>
    <col min="5640" max="5640" width="20.85546875" style="12" customWidth="1"/>
    <col min="5641" max="5641" width="25.42578125" style="12" customWidth="1"/>
    <col min="5642" max="5642" width="24" style="12" customWidth="1"/>
    <col min="5643" max="5643" width="7.85546875" style="12" customWidth="1"/>
    <col min="5644" max="5644" width="8.85546875" style="12" customWidth="1"/>
    <col min="5645" max="5645" width="8.85546875" style="12"/>
    <col min="5646" max="5646" width="13.5703125" style="12" customWidth="1"/>
    <col min="5647" max="5647" width="11.85546875" style="12" customWidth="1"/>
    <col min="5648" max="5648" width="6.42578125" style="12" customWidth="1"/>
    <col min="5649" max="5892" width="8.85546875" style="12"/>
    <col min="5893" max="5893" width="7.28515625" style="12" customWidth="1"/>
    <col min="5894" max="5894" width="20.140625" style="12" customWidth="1"/>
    <col min="5895" max="5895" width="15.85546875" style="12" customWidth="1"/>
    <col min="5896" max="5896" width="20.85546875" style="12" customWidth="1"/>
    <col min="5897" max="5897" width="25.42578125" style="12" customWidth="1"/>
    <col min="5898" max="5898" width="24" style="12" customWidth="1"/>
    <col min="5899" max="5899" width="7.85546875" style="12" customWidth="1"/>
    <col min="5900" max="5900" width="8.85546875" style="12" customWidth="1"/>
    <col min="5901" max="5901" width="8.85546875" style="12"/>
    <col min="5902" max="5902" width="13.5703125" style="12" customWidth="1"/>
    <col min="5903" max="5903" width="11.85546875" style="12" customWidth="1"/>
    <col min="5904" max="5904" width="6.42578125" style="12" customWidth="1"/>
    <col min="5905" max="6148" width="8.85546875" style="12"/>
    <col min="6149" max="6149" width="7.28515625" style="12" customWidth="1"/>
    <col min="6150" max="6150" width="20.140625" style="12" customWidth="1"/>
    <col min="6151" max="6151" width="15.85546875" style="12" customWidth="1"/>
    <col min="6152" max="6152" width="20.85546875" style="12" customWidth="1"/>
    <col min="6153" max="6153" width="25.42578125" style="12" customWidth="1"/>
    <col min="6154" max="6154" width="24" style="12" customWidth="1"/>
    <col min="6155" max="6155" width="7.85546875" style="12" customWidth="1"/>
    <col min="6156" max="6156" width="8.85546875" style="12" customWidth="1"/>
    <col min="6157" max="6157" width="8.85546875" style="12"/>
    <col min="6158" max="6158" width="13.5703125" style="12" customWidth="1"/>
    <col min="6159" max="6159" width="11.85546875" style="12" customWidth="1"/>
    <col min="6160" max="6160" width="6.42578125" style="12" customWidth="1"/>
    <col min="6161" max="6404" width="8.85546875" style="12"/>
    <col min="6405" max="6405" width="7.28515625" style="12" customWidth="1"/>
    <col min="6406" max="6406" width="20.140625" style="12" customWidth="1"/>
    <col min="6407" max="6407" width="15.85546875" style="12" customWidth="1"/>
    <col min="6408" max="6408" width="20.85546875" style="12" customWidth="1"/>
    <col min="6409" max="6409" width="25.42578125" style="12" customWidth="1"/>
    <col min="6410" max="6410" width="24" style="12" customWidth="1"/>
    <col min="6411" max="6411" width="7.85546875" style="12" customWidth="1"/>
    <col min="6412" max="6412" width="8.85546875" style="12" customWidth="1"/>
    <col min="6413" max="6413" width="8.85546875" style="12"/>
    <col min="6414" max="6414" width="13.5703125" style="12" customWidth="1"/>
    <col min="6415" max="6415" width="11.85546875" style="12" customWidth="1"/>
    <col min="6416" max="6416" width="6.42578125" style="12" customWidth="1"/>
    <col min="6417" max="6660" width="8.85546875" style="12"/>
    <col min="6661" max="6661" width="7.28515625" style="12" customWidth="1"/>
    <col min="6662" max="6662" width="20.140625" style="12" customWidth="1"/>
    <col min="6663" max="6663" width="15.85546875" style="12" customWidth="1"/>
    <col min="6664" max="6664" width="20.85546875" style="12" customWidth="1"/>
    <col min="6665" max="6665" width="25.42578125" style="12" customWidth="1"/>
    <col min="6666" max="6666" width="24" style="12" customWidth="1"/>
    <col min="6667" max="6667" width="7.85546875" style="12" customWidth="1"/>
    <col min="6668" max="6668" width="8.85546875" style="12" customWidth="1"/>
    <col min="6669" max="6669" width="8.85546875" style="12"/>
    <col min="6670" max="6670" width="13.5703125" style="12" customWidth="1"/>
    <col min="6671" max="6671" width="11.85546875" style="12" customWidth="1"/>
    <col min="6672" max="6672" width="6.42578125" style="12" customWidth="1"/>
    <col min="6673" max="6916" width="8.85546875" style="12"/>
    <col min="6917" max="6917" width="7.28515625" style="12" customWidth="1"/>
    <col min="6918" max="6918" width="20.140625" style="12" customWidth="1"/>
    <col min="6919" max="6919" width="15.85546875" style="12" customWidth="1"/>
    <col min="6920" max="6920" width="20.85546875" style="12" customWidth="1"/>
    <col min="6921" max="6921" width="25.42578125" style="12" customWidth="1"/>
    <col min="6922" max="6922" width="24" style="12" customWidth="1"/>
    <col min="6923" max="6923" width="7.85546875" style="12" customWidth="1"/>
    <col min="6924" max="6924" width="8.85546875" style="12" customWidth="1"/>
    <col min="6925" max="6925" width="8.85546875" style="12"/>
    <col min="6926" max="6926" width="13.5703125" style="12" customWidth="1"/>
    <col min="6927" max="6927" width="11.85546875" style="12" customWidth="1"/>
    <col min="6928" max="6928" width="6.42578125" style="12" customWidth="1"/>
    <col min="6929" max="7172" width="8.85546875" style="12"/>
    <col min="7173" max="7173" width="7.28515625" style="12" customWidth="1"/>
    <col min="7174" max="7174" width="20.140625" style="12" customWidth="1"/>
    <col min="7175" max="7175" width="15.85546875" style="12" customWidth="1"/>
    <col min="7176" max="7176" width="20.85546875" style="12" customWidth="1"/>
    <col min="7177" max="7177" width="25.42578125" style="12" customWidth="1"/>
    <col min="7178" max="7178" width="24" style="12" customWidth="1"/>
    <col min="7179" max="7179" width="7.85546875" style="12" customWidth="1"/>
    <col min="7180" max="7180" width="8.85546875" style="12" customWidth="1"/>
    <col min="7181" max="7181" width="8.85546875" style="12"/>
    <col min="7182" max="7182" width="13.5703125" style="12" customWidth="1"/>
    <col min="7183" max="7183" width="11.85546875" style="12" customWidth="1"/>
    <col min="7184" max="7184" width="6.42578125" style="12" customWidth="1"/>
    <col min="7185" max="7428" width="8.85546875" style="12"/>
    <col min="7429" max="7429" width="7.28515625" style="12" customWidth="1"/>
    <col min="7430" max="7430" width="20.140625" style="12" customWidth="1"/>
    <col min="7431" max="7431" width="15.85546875" style="12" customWidth="1"/>
    <col min="7432" max="7432" width="20.85546875" style="12" customWidth="1"/>
    <col min="7433" max="7433" width="25.42578125" style="12" customWidth="1"/>
    <col min="7434" max="7434" width="24" style="12" customWidth="1"/>
    <col min="7435" max="7435" width="7.85546875" style="12" customWidth="1"/>
    <col min="7436" max="7436" width="8.85546875" style="12" customWidth="1"/>
    <col min="7437" max="7437" width="8.85546875" style="12"/>
    <col min="7438" max="7438" width="13.5703125" style="12" customWidth="1"/>
    <col min="7439" max="7439" width="11.85546875" style="12" customWidth="1"/>
    <col min="7440" max="7440" width="6.42578125" style="12" customWidth="1"/>
    <col min="7441" max="7684" width="8.85546875" style="12"/>
    <col min="7685" max="7685" width="7.28515625" style="12" customWidth="1"/>
    <col min="7686" max="7686" width="20.140625" style="12" customWidth="1"/>
    <col min="7687" max="7687" width="15.85546875" style="12" customWidth="1"/>
    <col min="7688" max="7688" width="20.85546875" style="12" customWidth="1"/>
    <col min="7689" max="7689" width="25.42578125" style="12" customWidth="1"/>
    <col min="7690" max="7690" width="24" style="12" customWidth="1"/>
    <col min="7691" max="7691" width="7.85546875" style="12" customWidth="1"/>
    <col min="7692" max="7692" width="8.85546875" style="12" customWidth="1"/>
    <col min="7693" max="7693" width="8.85546875" style="12"/>
    <col min="7694" max="7694" width="13.5703125" style="12" customWidth="1"/>
    <col min="7695" max="7695" width="11.85546875" style="12" customWidth="1"/>
    <col min="7696" max="7696" width="6.42578125" style="12" customWidth="1"/>
    <col min="7697" max="7940" width="8.85546875" style="12"/>
    <col min="7941" max="7941" width="7.28515625" style="12" customWidth="1"/>
    <col min="7942" max="7942" width="20.140625" style="12" customWidth="1"/>
    <col min="7943" max="7943" width="15.85546875" style="12" customWidth="1"/>
    <col min="7944" max="7944" width="20.85546875" style="12" customWidth="1"/>
    <col min="7945" max="7945" width="25.42578125" style="12" customWidth="1"/>
    <col min="7946" max="7946" width="24" style="12" customWidth="1"/>
    <col min="7947" max="7947" width="7.85546875" style="12" customWidth="1"/>
    <col min="7948" max="7948" width="8.85546875" style="12" customWidth="1"/>
    <col min="7949" max="7949" width="8.85546875" style="12"/>
    <col min="7950" max="7950" width="13.5703125" style="12" customWidth="1"/>
    <col min="7951" max="7951" width="11.85546875" style="12" customWidth="1"/>
    <col min="7952" max="7952" width="6.42578125" style="12" customWidth="1"/>
    <col min="7953" max="8196" width="8.85546875" style="12"/>
    <col min="8197" max="8197" width="7.28515625" style="12" customWidth="1"/>
    <col min="8198" max="8198" width="20.140625" style="12" customWidth="1"/>
    <col min="8199" max="8199" width="15.85546875" style="12" customWidth="1"/>
    <col min="8200" max="8200" width="20.85546875" style="12" customWidth="1"/>
    <col min="8201" max="8201" width="25.42578125" style="12" customWidth="1"/>
    <col min="8202" max="8202" width="24" style="12" customWidth="1"/>
    <col min="8203" max="8203" width="7.85546875" style="12" customWidth="1"/>
    <col min="8204" max="8204" width="8.85546875" style="12" customWidth="1"/>
    <col min="8205" max="8205" width="8.85546875" style="12"/>
    <col min="8206" max="8206" width="13.5703125" style="12" customWidth="1"/>
    <col min="8207" max="8207" width="11.85546875" style="12" customWidth="1"/>
    <col min="8208" max="8208" width="6.42578125" style="12" customWidth="1"/>
    <col min="8209" max="8452" width="8.85546875" style="12"/>
    <col min="8453" max="8453" width="7.28515625" style="12" customWidth="1"/>
    <col min="8454" max="8454" width="20.140625" style="12" customWidth="1"/>
    <col min="8455" max="8455" width="15.85546875" style="12" customWidth="1"/>
    <col min="8456" max="8456" width="20.85546875" style="12" customWidth="1"/>
    <col min="8457" max="8457" width="25.42578125" style="12" customWidth="1"/>
    <col min="8458" max="8458" width="24" style="12" customWidth="1"/>
    <col min="8459" max="8459" width="7.85546875" style="12" customWidth="1"/>
    <col min="8460" max="8460" width="8.85546875" style="12" customWidth="1"/>
    <col min="8461" max="8461" width="8.85546875" style="12"/>
    <col min="8462" max="8462" width="13.5703125" style="12" customWidth="1"/>
    <col min="8463" max="8463" width="11.85546875" style="12" customWidth="1"/>
    <col min="8464" max="8464" width="6.42578125" style="12" customWidth="1"/>
    <col min="8465" max="8708" width="8.85546875" style="12"/>
    <col min="8709" max="8709" width="7.28515625" style="12" customWidth="1"/>
    <col min="8710" max="8710" width="20.140625" style="12" customWidth="1"/>
    <col min="8711" max="8711" width="15.85546875" style="12" customWidth="1"/>
    <col min="8712" max="8712" width="20.85546875" style="12" customWidth="1"/>
    <col min="8713" max="8713" width="25.42578125" style="12" customWidth="1"/>
    <col min="8714" max="8714" width="24" style="12" customWidth="1"/>
    <col min="8715" max="8715" width="7.85546875" style="12" customWidth="1"/>
    <col min="8716" max="8716" width="8.85546875" style="12" customWidth="1"/>
    <col min="8717" max="8717" width="8.85546875" style="12"/>
    <col min="8718" max="8718" width="13.5703125" style="12" customWidth="1"/>
    <col min="8719" max="8719" width="11.85546875" style="12" customWidth="1"/>
    <col min="8720" max="8720" width="6.42578125" style="12" customWidth="1"/>
    <col min="8721" max="8964" width="8.85546875" style="12"/>
    <col min="8965" max="8965" width="7.28515625" style="12" customWidth="1"/>
    <col min="8966" max="8966" width="20.140625" style="12" customWidth="1"/>
    <col min="8967" max="8967" width="15.85546875" style="12" customWidth="1"/>
    <col min="8968" max="8968" width="20.85546875" style="12" customWidth="1"/>
    <col min="8969" max="8969" width="25.42578125" style="12" customWidth="1"/>
    <col min="8970" max="8970" width="24" style="12" customWidth="1"/>
    <col min="8971" max="8971" width="7.85546875" style="12" customWidth="1"/>
    <col min="8972" max="8972" width="8.85546875" style="12" customWidth="1"/>
    <col min="8973" max="8973" width="8.85546875" style="12"/>
    <col min="8974" max="8974" width="13.5703125" style="12" customWidth="1"/>
    <col min="8975" max="8975" width="11.85546875" style="12" customWidth="1"/>
    <col min="8976" max="8976" width="6.42578125" style="12" customWidth="1"/>
    <col min="8977" max="9220" width="8.85546875" style="12"/>
    <col min="9221" max="9221" width="7.28515625" style="12" customWidth="1"/>
    <col min="9222" max="9222" width="20.140625" style="12" customWidth="1"/>
    <col min="9223" max="9223" width="15.85546875" style="12" customWidth="1"/>
    <col min="9224" max="9224" width="20.85546875" style="12" customWidth="1"/>
    <col min="9225" max="9225" width="25.42578125" style="12" customWidth="1"/>
    <col min="9226" max="9226" width="24" style="12" customWidth="1"/>
    <col min="9227" max="9227" width="7.85546875" style="12" customWidth="1"/>
    <col min="9228" max="9228" width="8.85546875" style="12" customWidth="1"/>
    <col min="9229" max="9229" width="8.85546875" style="12"/>
    <col min="9230" max="9230" width="13.5703125" style="12" customWidth="1"/>
    <col min="9231" max="9231" width="11.85546875" style="12" customWidth="1"/>
    <col min="9232" max="9232" width="6.42578125" style="12" customWidth="1"/>
    <col min="9233" max="9476" width="8.85546875" style="12"/>
    <col min="9477" max="9477" width="7.28515625" style="12" customWidth="1"/>
    <col min="9478" max="9478" width="20.140625" style="12" customWidth="1"/>
    <col min="9479" max="9479" width="15.85546875" style="12" customWidth="1"/>
    <col min="9480" max="9480" width="20.85546875" style="12" customWidth="1"/>
    <col min="9481" max="9481" width="25.42578125" style="12" customWidth="1"/>
    <col min="9482" max="9482" width="24" style="12" customWidth="1"/>
    <col min="9483" max="9483" width="7.85546875" style="12" customWidth="1"/>
    <col min="9484" max="9484" width="8.85546875" style="12" customWidth="1"/>
    <col min="9485" max="9485" width="8.85546875" style="12"/>
    <col min="9486" max="9486" width="13.5703125" style="12" customWidth="1"/>
    <col min="9487" max="9487" width="11.85546875" style="12" customWidth="1"/>
    <col min="9488" max="9488" width="6.42578125" style="12" customWidth="1"/>
    <col min="9489" max="9732" width="8.85546875" style="12"/>
    <col min="9733" max="9733" width="7.28515625" style="12" customWidth="1"/>
    <col min="9734" max="9734" width="20.140625" style="12" customWidth="1"/>
    <col min="9735" max="9735" width="15.85546875" style="12" customWidth="1"/>
    <col min="9736" max="9736" width="20.85546875" style="12" customWidth="1"/>
    <col min="9737" max="9737" width="25.42578125" style="12" customWidth="1"/>
    <col min="9738" max="9738" width="24" style="12" customWidth="1"/>
    <col min="9739" max="9739" width="7.85546875" style="12" customWidth="1"/>
    <col min="9740" max="9740" width="8.85546875" style="12" customWidth="1"/>
    <col min="9741" max="9741" width="8.85546875" style="12"/>
    <col min="9742" max="9742" width="13.5703125" style="12" customWidth="1"/>
    <col min="9743" max="9743" width="11.85546875" style="12" customWidth="1"/>
    <col min="9744" max="9744" width="6.42578125" style="12" customWidth="1"/>
    <col min="9745" max="9988" width="8.85546875" style="12"/>
    <col min="9989" max="9989" width="7.28515625" style="12" customWidth="1"/>
    <col min="9990" max="9990" width="20.140625" style="12" customWidth="1"/>
    <col min="9991" max="9991" width="15.85546875" style="12" customWidth="1"/>
    <col min="9992" max="9992" width="20.85546875" style="12" customWidth="1"/>
    <col min="9993" max="9993" width="25.42578125" style="12" customWidth="1"/>
    <col min="9994" max="9994" width="24" style="12" customWidth="1"/>
    <col min="9995" max="9995" width="7.85546875" style="12" customWidth="1"/>
    <col min="9996" max="9996" width="8.85546875" style="12" customWidth="1"/>
    <col min="9997" max="9997" width="8.85546875" style="12"/>
    <col min="9998" max="9998" width="13.5703125" style="12" customWidth="1"/>
    <col min="9999" max="9999" width="11.85546875" style="12" customWidth="1"/>
    <col min="10000" max="10000" width="6.42578125" style="12" customWidth="1"/>
    <col min="10001" max="10244" width="8.85546875" style="12"/>
    <col min="10245" max="10245" width="7.28515625" style="12" customWidth="1"/>
    <col min="10246" max="10246" width="20.140625" style="12" customWidth="1"/>
    <col min="10247" max="10247" width="15.85546875" style="12" customWidth="1"/>
    <col min="10248" max="10248" width="20.85546875" style="12" customWidth="1"/>
    <col min="10249" max="10249" width="25.42578125" style="12" customWidth="1"/>
    <col min="10250" max="10250" width="24" style="12" customWidth="1"/>
    <col min="10251" max="10251" width="7.85546875" style="12" customWidth="1"/>
    <col min="10252" max="10252" width="8.85546875" style="12" customWidth="1"/>
    <col min="10253" max="10253" width="8.85546875" style="12"/>
    <col min="10254" max="10254" width="13.5703125" style="12" customWidth="1"/>
    <col min="10255" max="10255" width="11.85546875" style="12" customWidth="1"/>
    <col min="10256" max="10256" width="6.42578125" style="12" customWidth="1"/>
    <col min="10257" max="10500" width="8.85546875" style="12"/>
    <col min="10501" max="10501" width="7.28515625" style="12" customWidth="1"/>
    <col min="10502" max="10502" width="20.140625" style="12" customWidth="1"/>
    <col min="10503" max="10503" width="15.85546875" style="12" customWidth="1"/>
    <col min="10504" max="10504" width="20.85546875" style="12" customWidth="1"/>
    <col min="10505" max="10505" width="25.42578125" style="12" customWidth="1"/>
    <col min="10506" max="10506" width="24" style="12" customWidth="1"/>
    <col min="10507" max="10507" width="7.85546875" style="12" customWidth="1"/>
    <col min="10508" max="10508" width="8.85546875" style="12" customWidth="1"/>
    <col min="10509" max="10509" width="8.85546875" style="12"/>
    <col min="10510" max="10510" width="13.5703125" style="12" customWidth="1"/>
    <col min="10511" max="10511" width="11.85546875" style="12" customWidth="1"/>
    <col min="10512" max="10512" width="6.42578125" style="12" customWidth="1"/>
    <col min="10513" max="10756" width="8.85546875" style="12"/>
    <col min="10757" max="10757" width="7.28515625" style="12" customWidth="1"/>
    <col min="10758" max="10758" width="20.140625" style="12" customWidth="1"/>
    <col min="10759" max="10759" width="15.85546875" style="12" customWidth="1"/>
    <col min="10760" max="10760" width="20.85546875" style="12" customWidth="1"/>
    <col min="10761" max="10761" width="25.42578125" style="12" customWidth="1"/>
    <col min="10762" max="10762" width="24" style="12" customWidth="1"/>
    <col min="10763" max="10763" width="7.85546875" style="12" customWidth="1"/>
    <col min="10764" max="10764" width="8.85546875" style="12" customWidth="1"/>
    <col min="10765" max="10765" width="8.85546875" style="12"/>
    <col min="10766" max="10766" width="13.5703125" style="12" customWidth="1"/>
    <col min="10767" max="10767" width="11.85546875" style="12" customWidth="1"/>
    <col min="10768" max="10768" width="6.42578125" style="12" customWidth="1"/>
    <col min="10769" max="11012" width="8.85546875" style="12"/>
    <col min="11013" max="11013" width="7.28515625" style="12" customWidth="1"/>
    <col min="11014" max="11014" width="20.140625" style="12" customWidth="1"/>
    <col min="11015" max="11015" width="15.85546875" style="12" customWidth="1"/>
    <col min="11016" max="11016" width="20.85546875" style="12" customWidth="1"/>
    <col min="11017" max="11017" width="25.42578125" style="12" customWidth="1"/>
    <col min="11018" max="11018" width="24" style="12" customWidth="1"/>
    <col min="11019" max="11019" width="7.85546875" style="12" customWidth="1"/>
    <col min="11020" max="11020" width="8.85546875" style="12" customWidth="1"/>
    <col min="11021" max="11021" width="8.85546875" style="12"/>
    <col min="11022" max="11022" width="13.5703125" style="12" customWidth="1"/>
    <col min="11023" max="11023" width="11.85546875" style="12" customWidth="1"/>
    <col min="11024" max="11024" width="6.42578125" style="12" customWidth="1"/>
    <col min="11025" max="11268" width="8.85546875" style="12"/>
    <col min="11269" max="11269" width="7.28515625" style="12" customWidth="1"/>
    <col min="11270" max="11270" width="20.140625" style="12" customWidth="1"/>
    <col min="11271" max="11271" width="15.85546875" style="12" customWidth="1"/>
    <col min="11272" max="11272" width="20.85546875" style="12" customWidth="1"/>
    <col min="11273" max="11273" width="25.42578125" style="12" customWidth="1"/>
    <col min="11274" max="11274" width="24" style="12" customWidth="1"/>
    <col min="11275" max="11275" width="7.85546875" style="12" customWidth="1"/>
    <col min="11276" max="11276" width="8.85546875" style="12" customWidth="1"/>
    <col min="11277" max="11277" width="8.85546875" style="12"/>
    <col min="11278" max="11278" width="13.5703125" style="12" customWidth="1"/>
    <col min="11279" max="11279" width="11.85546875" style="12" customWidth="1"/>
    <col min="11280" max="11280" width="6.42578125" style="12" customWidth="1"/>
    <col min="11281" max="11524" width="8.85546875" style="12"/>
    <col min="11525" max="11525" width="7.28515625" style="12" customWidth="1"/>
    <col min="11526" max="11526" width="20.140625" style="12" customWidth="1"/>
    <col min="11527" max="11527" width="15.85546875" style="12" customWidth="1"/>
    <col min="11528" max="11528" width="20.85546875" style="12" customWidth="1"/>
    <col min="11529" max="11529" width="25.42578125" style="12" customWidth="1"/>
    <col min="11530" max="11530" width="24" style="12" customWidth="1"/>
    <col min="11531" max="11531" width="7.85546875" style="12" customWidth="1"/>
    <col min="11532" max="11532" width="8.85546875" style="12" customWidth="1"/>
    <col min="11533" max="11533" width="8.85546875" style="12"/>
    <col min="11534" max="11534" width="13.5703125" style="12" customWidth="1"/>
    <col min="11535" max="11535" width="11.85546875" style="12" customWidth="1"/>
    <col min="11536" max="11536" width="6.42578125" style="12" customWidth="1"/>
    <col min="11537" max="11780" width="8.85546875" style="12"/>
    <col min="11781" max="11781" width="7.28515625" style="12" customWidth="1"/>
    <col min="11782" max="11782" width="20.140625" style="12" customWidth="1"/>
    <col min="11783" max="11783" width="15.85546875" style="12" customWidth="1"/>
    <col min="11784" max="11784" width="20.85546875" style="12" customWidth="1"/>
    <col min="11785" max="11785" width="25.42578125" style="12" customWidth="1"/>
    <col min="11786" max="11786" width="24" style="12" customWidth="1"/>
    <col min="11787" max="11787" width="7.85546875" style="12" customWidth="1"/>
    <col min="11788" max="11788" width="8.85546875" style="12" customWidth="1"/>
    <col min="11789" max="11789" width="8.85546875" style="12"/>
    <col min="11790" max="11790" width="13.5703125" style="12" customWidth="1"/>
    <col min="11791" max="11791" width="11.85546875" style="12" customWidth="1"/>
    <col min="11792" max="11792" width="6.42578125" style="12" customWidth="1"/>
    <col min="11793" max="12036" width="8.85546875" style="12"/>
    <col min="12037" max="12037" width="7.28515625" style="12" customWidth="1"/>
    <col min="12038" max="12038" width="20.140625" style="12" customWidth="1"/>
    <col min="12039" max="12039" width="15.85546875" style="12" customWidth="1"/>
    <col min="12040" max="12040" width="20.85546875" style="12" customWidth="1"/>
    <col min="12041" max="12041" width="25.42578125" style="12" customWidth="1"/>
    <col min="12042" max="12042" width="24" style="12" customWidth="1"/>
    <col min="12043" max="12043" width="7.85546875" style="12" customWidth="1"/>
    <col min="12044" max="12044" width="8.85546875" style="12" customWidth="1"/>
    <col min="12045" max="12045" width="8.85546875" style="12"/>
    <col min="12046" max="12046" width="13.5703125" style="12" customWidth="1"/>
    <col min="12047" max="12047" width="11.85546875" style="12" customWidth="1"/>
    <col min="12048" max="12048" width="6.42578125" style="12" customWidth="1"/>
    <col min="12049" max="12292" width="8.85546875" style="12"/>
    <col min="12293" max="12293" width="7.28515625" style="12" customWidth="1"/>
    <col min="12294" max="12294" width="20.140625" style="12" customWidth="1"/>
    <col min="12295" max="12295" width="15.85546875" style="12" customWidth="1"/>
    <col min="12296" max="12296" width="20.85546875" style="12" customWidth="1"/>
    <col min="12297" max="12297" width="25.42578125" style="12" customWidth="1"/>
    <col min="12298" max="12298" width="24" style="12" customWidth="1"/>
    <col min="12299" max="12299" width="7.85546875" style="12" customWidth="1"/>
    <col min="12300" max="12300" width="8.85546875" style="12" customWidth="1"/>
    <col min="12301" max="12301" width="8.85546875" style="12"/>
    <col min="12302" max="12302" width="13.5703125" style="12" customWidth="1"/>
    <col min="12303" max="12303" width="11.85546875" style="12" customWidth="1"/>
    <col min="12304" max="12304" width="6.42578125" style="12" customWidth="1"/>
    <col min="12305" max="12548" width="8.85546875" style="12"/>
    <col min="12549" max="12549" width="7.28515625" style="12" customWidth="1"/>
    <col min="12550" max="12550" width="20.140625" style="12" customWidth="1"/>
    <col min="12551" max="12551" width="15.85546875" style="12" customWidth="1"/>
    <col min="12552" max="12552" width="20.85546875" style="12" customWidth="1"/>
    <col min="12553" max="12553" width="25.42578125" style="12" customWidth="1"/>
    <col min="12554" max="12554" width="24" style="12" customWidth="1"/>
    <col min="12555" max="12555" width="7.85546875" style="12" customWidth="1"/>
    <col min="12556" max="12556" width="8.85546875" style="12" customWidth="1"/>
    <col min="12557" max="12557" width="8.85546875" style="12"/>
    <col min="12558" max="12558" width="13.5703125" style="12" customWidth="1"/>
    <col min="12559" max="12559" width="11.85546875" style="12" customWidth="1"/>
    <col min="12560" max="12560" width="6.42578125" style="12" customWidth="1"/>
    <col min="12561" max="12804" width="8.85546875" style="12"/>
    <col min="12805" max="12805" width="7.28515625" style="12" customWidth="1"/>
    <col min="12806" max="12806" width="20.140625" style="12" customWidth="1"/>
    <col min="12807" max="12807" width="15.85546875" style="12" customWidth="1"/>
    <col min="12808" max="12808" width="20.85546875" style="12" customWidth="1"/>
    <col min="12809" max="12809" width="25.42578125" style="12" customWidth="1"/>
    <col min="12810" max="12810" width="24" style="12" customWidth="1"/>
    <col min="12811" max="12811" width="7.85546875" style="12" customWidth="1"/>
    <col min="12812" max="12812" width="8.85546875" style="12" customWidth="1"/>
    <col min="12813" max="12813" width="8.85546875" style="12"/>
    <col min="12814" max="12814" width="13.5703125" style="12" customWidth="1"/>
    <col min="12815" max="12815" width="11.85546875" style="12" customWidth="1"/>
    <col min="12816" max="12816" width="6.42578125" style="12" customWidth="1"/>
    <col min="12817" max="13060" width="8.85546875" style="12"/>
    <col min="13061" max="13061" width="7.28515625" style="12" customWidth="1"/>
    <col min="13062" max="13062" width="20.140625" style="12" customWidth="1"/>
    <col min="13063" max="13063" width="15.85546875" style="12" customWidth="1"/>
    <col min="13064" max="13064" width="20.85546875" style="12" customWidth="1"/>
    <col min="13065" max="13065" width="25.42578125" style="12" customWidth="1"/>
    <col min="13066" max="13066" width="24" style="12" customWidth="1"/>
    <col min="13067" max="13067" width="7.85546875" style="12" customWidth="1"/>
    <col min="13068" max="13068" width="8.85546875" style="12" customWidth="1"/>
    <col min="13069" max="13069" width="8.85546875" style="12"/>
    <col min="13070" max="13070" width="13.5703125" style="12" customWidth="1"/>
    <col min="13071" max="13071" width="11.85546875" style="12" customWidth="1"/>
    <col min="13072" max="13072" width="6.42578125" style="12" customWidth="1"/>
    <col min="13073" max="13316" width="8.85546875" style="12"/>
    <col min="13317" max="13317" width="7.28515625" style="12" customWidth="1"/>
    <col min="13318" max="13318" width="20.140625" style="12" customWidth="1"/>
    <col min="13319" max="13319" width="15.85546875" style="12" customWidth="1"/>
    <col min="13320" max="13320" width="20.85546875" style="12" customWidth="1"/>
    <col min="13321" max="13321" width="25.42578125" style="12" customWidth="1"/>
    <col min="13322" max="13322" width="24" style="12" customWidth="1"/>
    <col min="13323" max="13323" width="7.85546875" style="12" customWidth="1"/>
    <col min="13324" max="13324" width="8.85546875" style="12" customWidth="1"/>
    <col min="13325" max="13325" width="8.85546875" style="12"/>
    <col min="13326" max="13326" width="13.5703125" style="12" customWidth="1"/>
    <col min="13327" max="13327" width="11.85546875" style="12" customWidth="1"/>
    <col min="13328" max="13328" width="6.42578125" style="12" customWidth="1"/>
    <col min="13329" max="13572" width="8.85546875" style="12"/>
    <col min="13573" max="13573" width="7.28515625" style="12" customWidth="1"/>
    <col min="13574" max="13574" width="20.140625" style="12" customWidth="1"/>
    <col min="13575" max="13575" width="15.85546875" style="12" customWidth="1"/>
    <col min="13576" max="13576" width="20.85546875" style="12" customWidth="1"/>
    <col min="13577" max="13577" width="25.42578125" style="12" customWidth="1"/>
    <col min="13578" max="13578" width="24" style="12" customWidth="1"/>
    <col min="13579" max="13579" width="7.85546875" style="12" customWidth="1"/>
    <col min="13580" max="13580" width="8.85546875" style="12" customWidth="1"/>
    <col min="13581" max="13581" width="8.85546875" style="12"/>
    <col min="13582" max="13582" width="13.5703125" style="12" customWidth="1"/>
    <col min="13583" max="13583" width="11.85546875" style="12" customWidth="1"/>
    <col min="13584" max="13584" width="6.42578125" style="12" customWidth="1"/>
    <col min="13585" max="13828" width="8.85546875" style="12"/>
    <col min="13829" max="13829" width="7.28515625" style="12" customWidth="1"/>
    <col min="13830" max="13830" width="20.140625" style="12" customWidth="1"/>
    <col min="13831" max="13831" width="15.85546875" style="12" customWidth="1"/>
    <col min="13832" max="13832" width="20.85546875" style="12" customWidth="1"/>
    <col min="13833" max="13833" width="25.42578125" style="12" customWidth="1"/>
    <col min="13834" max="13834" width="24" style="12" customWidth="1"/>
    <col min="13835" max="13835" width="7.85546875" style="12" customWidth="1"/>
    <col min="13836" max="13836" width="8.85546875" style="12" customWidth="1"/>
    <col min="13837" max="13837" width="8.85546875" style="12"/>
    <col min="13838" max="13838" width="13.5703125" style="12" customWidth="1"/>
    <col min="13839" max="13839" width="11.85546875" style="12" customWidth="1"/>
    <col min="13840" max="13840" width="6.42578125" style="12" customWidth="1"/>
    <col min="13841" max="14084" width="8.85546875" style="12"/>
    <col min="14085" max="14085" width="7.28515625" style="12" customWidth="1"/>
    <col min="14086" max="14086" width="20.140625" style="12" customWidth="1"/>
    <col min="14087" max="14087" width="15.85546875" style="12" customWidth="1"/>
    <col min="14088" max="14088" width="20.85546875" style="12" customWidth="1"/>
    <col min="14089" max="14089" width="25.42578125" style="12" customWidth="1"/>
    <col min="14090" max="14090" width="24" style="12" customWidth="1"/>
    <col min="14091" max="14091" width="7.85546875" style="12" customWidth="1"/>
    <col min="14092" max="14092" width="8.85546875" style="12" customWidth="1"/>
    <col min="14093" max="14093" width="8.85546875" style="12"/>
    <col min="14094" max="14094" width="13.5703125" style="12" customWidth="1"/>
    <col min="14095" max="14095" width="11.85546875" style="12" customWidth="1"/>
    <col min="14096" max="14096" width="6.42578125" style="12" customWidth="1"/>
    <col min="14097" max="14340" width="8.85546875" style="12"/>
    <col min="14341" max="14341" width="7.28515625" style="12" customWidth="1"/>
    <col min="14342" max="14342" width="20.140625" style="12" customWidth="1"/>
    <col min="14343" max="14343" width="15.85546875" style="12" customWidth="1"/>
    <col min="14344" max="14344" width="20.85546875" style="12" customWidth="1"/>
    <col min="14345" max="14345" width="25.42578125" style="12" customWidth="1"/>
    <col min="14346" max="14346" width="24" style="12" customWidth="1"/>
    <col min="14347" max="14347" width="7.85546875" style="12" customWidth="1"/>
    <col min="14348" max="14348" width="8.85546875" style="12" customWidth="1"/>
    <col min="14349" max="14349" width="8.85546875" style="12"/>
    <col min="14350" max="14350" width="13.5703125" style="12" customWidth="1"/>
    <col min="14351" max="14351" width="11.85546875" style="12" customWidth="1"/>
    <col min="14352" max="14352" width="6.42578125" style="12" customWidth="1"/>
    <col min="14353" max="14596" width="8.85546875" style="12"/>
    <col min="14597" max="14597" width="7.28515625" style="12" customWidth="1"/>
    <col min="14598" max="14598" width="20.140625" style="12" customWidth="1"/>
    <col min="14599" max="14599" width="15.85546875" style="12" customWidth="1"/>
    <col min="14600" max="14600" width="20.85546875" style="12" customWidth="1"/>
    <col min="14601" max="14601" width="25.42578125" style="12" customWidth="1"/>
    <col min="14602" max="14602" width="24" style="12" customWidth="1"/>
    <col min="14603" max="14603" width="7.85546875" style="12" customWidth="1"/>
    <col min="14604" max="14604" width="8.85546875" style="12" customWidth="1"/>
    <col min="14605" max="14605" width="8.85546875" style="12"/>
    <col min="14606" max="14606" width="13.5703125" style="12" customWidth="1"/>
    <col min="14607" max="14607" width="11.85546875" style="12" customWidth="1"/>
    <col min="14608" max="14608" width="6.42578125" style="12" customWidth="1"/>
    <col min="14609" max="14852" width="8.85546875" style="12"/>
    <col min="14853" max="14853" width="7.28515625" style="12" customWidth="1"/>
    <col min="14854" max="14854" width="20.140625" style="12" customWidth="1"/>
    <col min="14855" max="14855" width="15.85546875" style="12" customWidth="1"/>
    <col min="14856" max="14856" width="20.85546875" style="12" customWidth="1"/>
    <col min="14857" max="14857" width="25.42578125" style="12" customWidth="1"/>
    <col min="14858" max="14858" width="24" style="12" customWidth="1"/>
    <col min="14859" max="14859" width="7.85546875" style="12" customWidth="1"/>
    <col min="14860" max="14860" width="8.85546875" style="12" customWidth="1"/>
    <col min="14861" max="14861" width="8.85546875" style="12"/>
    <col min="14862" max="14862" width="13.5703125" style="12" customWidth="1"/>
    <col min="14863" max="14863" width="11.85546875" style="12" customWidth="1"/>
    <col min="14864" max="14864" width="6.42578125" style="12" customWidth="1"/>
    <col min="14865" max="15108" width="8.85546875" style="12"/>
    <col min="15109" max="15109" width="7.28515625" style="12" customWidth="1"/>
    <col min="15110" max="15110" width="20.140625" style="12" customWidth="1"/>
    <col min="15111" max="15111" width="15.85546875" style="12" customWidth="1"/>
    <col min="15112" max="15112" width="20.85546875" style="12" customWidth="1"/>
    <col min="15113" max="15113" width="25.42578125" style="12" customWidth="1"/>
    <col min="15114" max="15114" width="24" style="12" customWidth="1"/>
    <col min="15115" max="15115" width="7.85546875" style="12" customWidth="1"/>
    <col min="15116" max="15116" width="8.85546875" style="12" customWidth="1"/>
    <col min="15117" max="15117" width="8.85546875" style="12"/>
    <col min="15118" max="15118" width="13.5703125" style="12" customWidth="1"/>
    <col min="15119" max="15119" width="11.85546875" style="12" customWidth="1"/>
    <col min="15120" max="15120" width="6.42578125" style="12" customWidth="1"/>
    <col min="15121" max="15364" width="8.85546875" style="12"/>
    <col min="15365" max="15365" width="7.28515625" style="12" customWidth="1"/>
    <col min="15366" max="15366" width="20.140625" style="12" customWidth="1"/>
    <col min="15367" max="15367" width="15.85546875" style="12" customWidth="1"/>
    <col min="15368" max="15368" width="20.85546875" style="12" customWidth="1"/>
    <col min="15369" max="15369" width="25.42578125" style="12" customWidth="1"/>
    <col min="15370" max="15370" width="24" style="12" customWidth="1"/>
    <col min="15371" max="15371" width="7.85546875" style="12" customWidth="1"/>
    <col min="15372" max="15372" width="8.85546875" style="12" customWidth="1"/>
    <col min="15373" max="15373" width="8.85546875" style="12"/>
    <col min="15374" max="15374" width="13.5703125" style="12" customWidth="1"/>
    <col min="15375" max="15375" width="11.85546875" style="12" customWidth="1"/>
    <col min="15376" max="15376" width="6.42578125" style="12" customWidth="1"/>
    <col min="15377" max="15620" width="8.85546875" style="12"/>
    <col min="15621" max="15621" width="7.28515625" style="12" customWidth="1"/>
    <col min="15622" max="15622" width="20.140625" style="12" customWidth="1"/>
    <col min="15623" max="15623" width="15.85546875" style="12" customWidth="1"/>
    <col min="15624" max="15624" width="20.85546875" style="12" customWidth="1"/>
    <col min="15625" max="15625" width="25.42578125" style="12" customWidth="1"/>
    <col min="15626" max="15626" width="24" style="12" customWidth="1"/>
    <col min="15627" max="15627" width="7.85546875" style="12" customWidth="1"/>
    <col min="15628" max="15628" width="8.85546875" style="12" customWidth="1"/>
    <col min="15629" max="15629" width="8.85546875" style="12"/>
    <col min="15630" max="15630" width="13.5703125" style="12" customWidth="1"/>
    <col min="15631" max="15631" width="11.85546875" style="12" customWidth="1"/>
    <col min="15632" max="15632" width="6.42578125" style="12" customWidth="1"/>
    <col min="15633" max="15876" width="8.85546875" style="12"/>
    <col min="15877" max="15877" width="7.28515625" style="12" customWidth="1"/>
    <col min="15878" max="15878" width="20.140625" style="12" customWidth="1"/>
    <col min="15879" max="15879" width="15.85546875" style="12" customWidth="1"/>
    <col min="15880" max="15880" width="20.85546875" style="12" customWidth="1"/>
    <col min="15881" max="15881" width="25.42578125" style="12" customWidth="1"/>
    <col min="15882" max="15882" width="24" style="12" customWidth="1"/>
    <col min="15883" max="15883" width="7.85546875" style="12" customWidth="1"/>
    <col min="15884" max="15884" width="8.85546875" style="12" customWidth="1"/>
    <col min="15885" max="15885" width="8.85546875" style="12"/>
    <col min="15886" max="15886" width="13.5703125" style="12" customWidth="1"/>
    <col min="15887" max="15887" width="11.85546875" style="12" customWidth="1"/>
    <col min="15888" max="15888" width="6.42578125" style="12" customWidth="1"/>
    <col min="15889" max="16132" width="8.85546875" style="12"/>
    <col min="16133" max="16133" width="7.28515625" style="12" customWidth="1"/>
    <col min="16134" max="16134" width="20.140625" style="12" customWidth="1"/>
    <col min="16135" max="16135" width="15.85546875" style="12" customWidth="1"/>
    <col min="16136" max="16136" width="20.85546875" style="12" customWidth="1"/>
    <col min="16137" max="16137" width="25.42578125" style="12" customWidth="1"/>
    <col min="16138" max="16138" width="24" style="12" customWidth="1"/>
    <col min="16139" max="16139" width="7.85546875" style="12" customWidth="1"/>
    <col min="16140" max="16140" width="8.85546875" style="12" customWidth="1"/>
    <col min="16141" max="16141" width="8.85546875" style="12"/>
    <col min="16142" max="16142" width="13.5703125" style="12" customWidth="1"/>
    <col min="16143" max="16143" width="11.85546875" style="12" customWidth="1"/>
    <col min="16144" max="16144" width="6.42578125" style="12" customWidth="1"/>
    <col min="16145" max="16384" width="8.85546875" style="12"/>
  </cols>
  <sheetData>
    <row r="1" spans="2:12" s="13" customFormat="1" ht="17.45" customHeight="1" x14ac:dyDescent="0.25">
      <c r="B1" s="211" t="s">
        <v>3858</v>
      </c>
      <c r="C1" s="211"/>
      <c r="D1" s="211"/>
      <c r="E1" s="211"/>
      <c r="F1" s="211"/>
      <c r="G1" s="211"/>
      <c r="H1" s="211"/>
      <c r="I1" s="211"/>
      <c r="J1" s="211"/>
      <c r="K1" s="211"/>
      <c r="L1" s="12"/>
    </row>
    <row r="2" spans="2:12" s="13" customFormat="1" ht="17.45" customHeight="1" x14ac:dyDescent="0.25">
      <c r="B2" s="211" t="s">
        <v>4138</v>
      </c>
      <c r="C2" s="211"/>
      <c r="D2" s="211"/>
      <c r="E2" s="211"/>
      <c r="F2" s="211"/>
      <c r="G2" s="211"/>
      <c r="H2" s="211"/>
      <c r="I2" s="211"/>
      <c r="J2" s="211"/>
      <c r="K2" s="211"/>
      <c r="L2" s="34"/>
    </row>
    <row r="3" spans="2:12" s="13" customFormat="1" ht="1.9" customHeight="1" thickBot="1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2:12" s="13" customFormat="1" ht="18" customHeight="1" thickBot="1" x14ac:dyDescent="0.3">
      <c r="B4" s="212" t="s">
        <v>14</v>
      </c>
      <c r="C4" s="212"/>
      <c r="D4" s="212"/>
      <c r="E4" s="212"/>
      <c r="F4" s="212"/>
      <c r="G4" s="212"/>
      <c r="H4" s="212"/>
      <c r="I4" s="212"/>
      <c r="J4" s="212"/>
      <c r="K4" s="212"/>
      <c r="L4" s="12"/>
    </row>
    <row r="5" spans="2:12" s="16" customFormat="1" ht="63" customHeight="1" thickBot="1" x14ac:dyDescent="0.3">
      <c r="B5" s="14" t="s">
        <v>15</v>
      </c>
      <c r="C5" s="15" t="s">
        <v>5</v>
      </c>
      <c r="D5" s="15" t="s">
        <v>3859</v>
      </c>
      <c r="E5" s="15" t="s">
        <v>16</v>
      </c>
      <c r="F5" s="15" t="s">
        <v>17</v>
      </c>
      <c r="G5" s="15" t="s">
        <v>18</v>
      </c>
      <c r="H5" s="114" t="s">
        <v>4129</v>
      </c>
      <c r="I5" s="114" t="s">
        <v>4130</v>
      </c>
      <c r="J5" s="114" t="s">
        <v>4131</v>
      </c>
      <c r="K5" s="15" t="s">
        <v>11</v>
      </c>
      <c r="L5" s="12"/>
    </row>
    <row r="6" spans="2:12" s="22" customFormat="1" ht="24" customHeight="1" thickBot="1" x14ac:dyDescent="0.3">
      <c r="B6" s="17">
        <v>1</v>
      </c>
      <c r="C6" s="18" t="s">
        <v>241</v>
      </c>
      <c r="D6" s="19">
        <v>6428</v>
      </c>
      <c r="E6" s="20">
        <v>183</v>
      </c>
      <c r="F6" s="19">
        <v>6459</v>
      </c>
      <c r="G6" s="21">
        <f>D6-F6</f>
        <v>-31</v>
      </c>
      <c r="H6" s="35">
        <v>64.73</v>
      </c>
      <c r="I6" s="35">
        <v>0</v>
      </c>
      <c r="J6" s="35">
        <v>1.98</v>
      </c>
      <c r="K6" s="38" t="s">
        <v>4126</v>
      </c>
      <c r="L6" s="12"/>
    </row>
    <row r="7" spans="2:12" s="22" customFormat="1" ht="24" customHeight="1" thickBot="1" x14ac:dyDescent="0.3">
      <c r="B7" s="17">
        <v>2</v>
      </c>
      <c r="C7" s="18" t="s">
        <v>3850</v>
      </c>
      <c r="D7" s="20">
        <v>4</v>
      </c>
      <c r="E7" s="20">
        <v>1</v>
      </c>
      <c r="F7" s="20">
        <v>4</v>
      </c>
      <c r="G7" s="21">
        <f t="shared" ref="G7:G16" si="0">D7-F7</f>
        <v>0</v>
      </c>
      <c r="H7" s="35">
        <v>0</v>
      </c>
      <c r="I7" s="35">
        <v>0</v>
      </c>
      <c r="J7" s="35">
        <v>0</v>
      </c>
      <c r="K7" s="36"/>
      <c r="L7" s="12"/>
    </row>
    <row r="8" spans="2:12" s="22" customFormat="1" ht="24" customHeight="1" thickBot="1" x14ac:dyDescent="0.3">
      <c r="B8" s="17">
        <v>3</v>
      </c>
      <c r="C8" s="18" t="s">
        <v>4102</v>
      </c>
      <c r="D8" s="109">
        <v>0</v>
      </c>
      <c r="E8" s="20">
        <v>2</v>
      </c>
      <c r="F8" s="20">
        <v>2</v>
      </c>
      <c r="G8" s="21">
        <f t="shared" si="0"/>
        <v>-2</v>
      </c>
      <c r="H8" s="35">
        <v>0.02</v>
      </c>
      <c r="I8" s="35">
        <v>0</v>
      </c>
      <c r="J8" s="35">
        <v>0</v>
      </c>
      <c r="K8" s="113" t="s">
        <v>4123</v>
      </c>
      <c r="L8" s="12"/>
    </row>
    <row r="9" spans="2:12" s="22" customFormat="1" ht="30.6" customHeight="1" thickBot="1" x14ac:dyDescent="0.3">
      <c r="B9" s="17">
        <v>4</v>
      </c>
      <c r="C9" s="18" t="s">
        <v>252</v>
      </c>
      <c r="D9" s="20">
        <v>3848</v>
      </c>
      <c r="E9" s="20">
        <v>576</v>
      </c>
      <c r="F9" s="20">
        <v>3954</v>
      </c>
      <c r="G9" s="21">
        <f t="shared" si="0"/>
        <v>-106</v>
      </c>
      <c r="H9" s="35">
        <v>5268</v>
      </c>
      <c r="I9" s="21"/>
      <c r="J9" s="35">
        <v>164.07</v>
      </c>
      <c r="K9" s="115" t="s">
        <v>4127</v>
      </c>
      <c r="L9" s="12"/>
    </row>
    <row r="10" spans="2:12" s="22" customFormat="1" ht="30.6" customHeight="1" thickBot="1" x14ac:dyDescent="0.3">
      <c r="B10" s="17">
        <v>5</v>
      </c>
      <c r="C10" s="18" t="s">
        <v>33</v>
      </c>
      <c r="D10" s="20">
        <v>14050</v>
      </c>
      <c r="E10" s="20">
        <v>925</v>
      </c>
      <c r="F10" s="20">
        <v>14202</v>
      </c>
      <c r="G10" s="21">
        <f t="shared" si="0"/>
        <v>-152</v>
      </c>
      <c r="H10" s="35">
        <v>418.66</v>
      </c>
      <c r="I10" s="35">
        <v>0</v>
      </c>
      <c r="J10" s="35">
        <v>191.78</v>
      </c>
      <c r="K10" s="113" t="s">
        <v>4128</v>
      </c>
      <c r="L10" s="12"/>
    </row>
    <row r="11" spans="2:12" s="22" customFormat="1" ht="24" customHeight="1" thickBot="1" x14ac:dyDescent="0.3">
      <c r="B11" s="17">
        <v>6</v>
      </c>
      <c r="C11" s="18" t="s">
        <v>3855</v>
      </c>
      <c r="D11" s="20">
        <v>192</v>
      </c>
      <c r="E11" s="20">
        <v>90</v>
      </c>
      <c r="F11" s="20">
        <v>195</v>
      </c>
      <c r="G11" s="21">
        <f t="shared" si="0"/>
        <v>-3</v>
      </c>
      <c r="H11" s="35">
        <v>183.39</v>
      </c>
      <c r="I11" s="35">
        <v>0</v>
      </c>
      <c r="J11" s="35">
        <v>0</v>
      </c>
      <c r="K11" s="113" t="s">
        <v>4132</v>
      </c>
      <c r="L11" s="12"/>
    </row>
    <row r="12" spans="2:12" s="22" customFormat="1" ht="24" customHeight="1" thickBot="1" x14ac:dyDescent="0.3">
      <c r="B12" s="17">
        <v>7</v>
      </c>
      <c r="C12" s="18" t="s">
        <v>3853</v>
      </c>
      <c r="D12" s="20">
        <v>324</v>
      </c>
      <c r="E12" s="20">
        <v>79</v>
      </c>
      <c r="F12" s="20">
        <v>330</v>
      </c>
      <c r="G12" s="21">
        <f t="shared" si="0"/>
        <v>-6</v>
      </c>
      <c r="H12" s="35">
        <v>53.94</v>
      </c>
      <c r="I12" s="35">
        <v>0</v>
      </c>
      <c r="J12" s="35">
        <v>0</v>
      </c>
      <c r="K12" s="113" t="s">
        <v>4133</v>
      </c>
      <c r="L12" s="12"/>
    </row>
    <row r="13" spans="2:12" s="22" customFormat="1" ht="24" customHeight="1" thickBot="1" x14ac:dyDescent="0.3">
      <c r="B13" s="17">
        <v>8</v>
      </c>
      <c r="C13" s="18" t="s">
        <v>4101</v>
      </c>
      <c r="D13" s="109">
        <v>0</v>
      </c>
      <c r="E13" s="20">
        <v>1</v>
      </c>
      <c r="F13" s="20">
        <v>1</v>
      </c>
      <c r="G13" s="21">
        <f t="shared" si="0"/>
        <v>-1</v>
      </c>
      <c r="H13" s="35">
        <v>0</v>
      </c>
      <c r="I13" s="35">
        <v>0</v>
      </c>
      <c r="J13" s="35">
        <v>0</v>
      </c>
      <c r="K13" s="37"/>
      <c r="L13" s="12"/>
    </row>
    <row r="14" spans="2:12" s="22" customFormat="1" ht="24" customHeight="1" thickBot="1" x14ac:dyDescent="0.3">
      <c r="B14" s="17">
        <v>9</v>
      </c>
      <c r="C14" s="18" t="s">
        <v>3852</v>
      </c>
      <c r="D14" s="20">
        <v>1532</v>
      </c>
      <c r="E14" s="20">
        <v>142</v>
      </c>
      <c r="F14" s="20">
        <v>1550</v>
      </c>
      <c r="G14" s="21">
        <f t="shared" si="0"/>
        <v>-18</v>
      </c>
      <c r="H14" s="35">
        <v>27.37</v>
      </c>
      <c r="I14" s="35">
        <v>0</v>
      </c>
      <c r="J14" s="35">
        <v>4.43</v>
      </c>
      <c r="K14" s="113" t="s">
        <v>4134</v>
      </c>
      <c r="L14" s="12"/>
    </row>
    <row r="15" spans="2:12" s="22" customFormat="1" ht="33" customHeight="1" thickBot="1" x14ac:dyDescent="0.3">
      <c r="B15" s="17">
        <v>10</v>
      </c>
      <c r="C15" s="18" t="s">
        <v>3851</v>
      </c>
      <c r="D15" s="20">
        <v>1378</v>
      </c>
      <c r="E15" s="20">
        <v>276</v>
      </c>
      <c r="F15" s="20">
        <v>1377</v>
      </c>
      <c r="G15" s="21">
        <f t="shared" si="0"/>
        <v>1</v>
      </c>
      <c r="H15" s="35">
        <v>92.19</v>
      </c>
      <c r="I15" s="35">
        <v>24.6</v>
      </c>
      <c r="J15" s="35">
        <v>2.66</v>
      </c>
      <c r="K15" s="113" t="s">
        <v>4135</v>
      </c>
      <c r="L15" s="12"/>
    </row>
    <row r="16" spans="2:12" s="22" customFormat="1" ht="24" customHeight="1" thickBot="1" x14ac:dyDescent="0.3">
      <c r="B16" s="17">
        <v>11</v>
      </c>
      <c r="C16" s="18" t="s">
        <v>3876</v>
      </c>
      <c r="D16" s="20">
        <v>12</v>
      </c>
      <c r="E16" s="20">
        <v>1</v>
      </c>
      <c r="F16" s="20">
        <v>8</v>
      </c>
      <c r="G16" s="21">
        <f t="shared" si="0"/>
        <v>4</v>
      </c>
      <c r="H16" s="35">
        <v>0</v>
      </c>
      <c r="I16" s="35">
        <v>16.25</v>
      </c>
      <c r="J16" s="35">
        <v>0</v>
      </c>
      <c r="K16" s="113" t="s">
        <v>4136</v>
      </c>
      <c r="L16" s="12"/>
    </row>
    <row r="17" spans="2:12" s="26" customFormat="1" ht="27.6" customHeight="1" thickBot="1" x14ac:dyDescent="0.3">
      <c r="B17" s="213" t="s">
        <v>19</v>
      </c>
      <c r="C17" s="214"/>
      <c r="D17" s="23">
        <f t="shared" ref="D17:J17" si="1">SUM(D6:D16)</f>
        <v>27768</v>
      </c>
      <c r="E17" s="23">
        <f t="shared" si="1"/>
        <v>2276</v>
      </c>
      <c r="F17" s="23">
        <f t="shared" si="1"/>
        <v>28082</v>
      </c>
      <c r="G17" s="24">
        <f t="shared" si="1"/>
        <v>-314</v>
      </c>
      <c r="H17" s="116">
        <f t="shared" si="1"/>
        <v>6108.2999999999993</v>
      </c>
      <c r="I17" s="116">
        <f t="shared" si="1"/>
        <v>40.85</v>
      </c>
      <c r="J17" s="116">
        <f t="shared" si="1"/>
        <v>364.92</v>
      </c>
      <c r="K17" s="25"/>
      <c r="L17" s="12"/>
    </row>
    <row r="18" spans="2:12" s="26" customFormat="1" ht="9" customHeight="1" x14ac:dyDescent="0.25">
      <c r="K18" s="27"/>
      <c r="L18" s="28"/>
    </row>
    <row r="19" spans="2:12" s="30" customFormat="1" ht="9" customHeight="1" x14ac:dyDescent="0.25">
      <c r="B19" s="29"/>
      <c r="E19" s="29"/>
      <c r="F19" s="29"/>
      <c r="G19" s="29"/>
      <c r="H19" s="29"/>
      <c r="I19" s="29"/>
      <c r="J19" s="29"/>
      <c r="K19" s="29"/>
      <c r="L19" s="12"/>
    </row>
    <row r="20" spans="2:12" s="30" customFormat="1" ht="9" customHeight="1" x14ac:dyDescent="0.25">
      <c r="B20" s="29"/>
      <c r="E20" s="29"/>
      <c r="F20" s="29"/>
      <c r="G20" s="29"/>
      <c r="H20" s="29"/>
      <c r="I20" s="29"/>
      <c r="J20" s="29"/>
      <c r="K20" s="29"/>
      <c r="L20" s="12"/>
    </row>
    <row r="21" spans="2:12" ht="14.45" customHeight="1" x14ac:dyDescent="0.25">
      <c r="B21" s="12" t="s">
        <v>20</v>
      </c>
      <c r="D21" s="215" t="s">
        <v>4145</v>
      </c>
      <c r="E21" s="215"/>
      <c r="F21" s="216" t="s">
        <v>3865</v>
      </c>
      <c r="G21" s="216"/>
      <c r="H21" s="216" t="s">
        <v>4139</v>
      </c>
      <c r="I21" s="216"/>
      <c r="J21" s="216" t="s">
        <v>4142</v>
      </c>
      <c r="K21" s="216"/>
      <c r="L21" s="12"/>
    </row>
    <row r="22" spans="2:12" ht="16.149999999999999" customHeight="1" x14ac:dyDescent="0.25">
      <c r="B22" s="12" t="s">
        <v>25</v>
      </c>
      <c r="D22" s="216" t="s">
        <v>25</v>
      </c>
      <c r="E22" s="216"/>
      <c r="F22" s="216" t="s">
        <v>27</v>
      </c>
      <c r="G22" s="216"/>
      <c r="H22" s="216" t="s">
        <v>4144</v>
      </c>
      <c r="I22" s="216"/>
      <c r="J22" s="216" t="s">
        <v>26</v>
      </c>
      <c r="K22" s="216"/>
      <c r="L22" s="12"/>
    </row>
    <row r="23" spans="2:12" ht="15.6" customHeight="1" x14ac:dyDescent="0.25">
      <c r="B23" s="210" t="s">
        <v>22</v>
      </c>
      <c r="C23" s="210"/>
      <c r="D23" s="216" t="s">
        <v>22</v>
      </c>
      <c r="E23" s="216"/>
      <c r="F23" s="216" t="s">
        <v>3862</v>
      </c>
      <c r="G23" s="216"/>
      <c r="H23" s="216" t="s">
        <v>3862</v>
      </c>
      <c r="I23" s="216"/>
      <c r="J23" s="216" t="s">
        <v>3862</v>
      </c>
      <c r="K23" s="216"/>
      <c r="L23" s="12"/>
    </row>
    <row r="24" spans="2:12" ht="10.15" customHeight="1" x14ac:dyDescent="0.25">
      <c r="B24" s="12"/>
      <c r="L24" s="12"/>
    </row>
    <row r="25" spans="2:12" ht="10.15" customHeight="1" x14ac:dyDescent="0.25">
      <c r="B25" s="12"/>
      <c r="L25" s="12"/>
    </row>
    <row r="26" spans="2:12" ht="10.15" customHeight="1" x14ac:dyDescent="0.25">
      <c r="B26" s="12"/>
      <c r="E26" s="12"/>
      <c r="F26" s="12"/>
      <c r="G26" s="12"/>
      <c r="H26" s="12"/>
      <c r="I26" s="12"/>
      <c r="J26" s="12"/>
      <c r="K26" s="32"/>
      <c r="L26" s="12"/>
    </row>
    <row r="27" spans="2:12" ht="16.149999999999999" customHeight="1" x14ac:dyDescent="0.25">
      <c r="B27" s="12" t="s">
        <v>23</v>
      </c>
      <c r="D27" s="217" t="s">
        <v>3860</v>
      </c>
      <c r="E27" s="217"/>
      <c r="F27" s="217" t="s">
        <v>3964</v>
      </c>
      <c r="G27" s="217"/>
      <c r="H27" s="217" t="s">
        <v>4140</v>
      </c>
      <c r="I27" s="217"/>
      <c r="J27" s="45" t="s">
        <v>3863</v>
      </c>
      <c r="K27" s="31" t="s">
        <v>4143</v>
      </c>
      <c r="L27" s="44"/>
    </row>
    <row r="28" spans="2:12" ht="16.149999999999999" customHeight="1" x14ac:dyDescent="0.25">
      <c r="B28" s="12" t="s">
        <v>24</v>
      </c>
      <c r="D28" s="217" t="s">
        <v>3861</v>
      </c>
      <c r="E28" s="217"/>
      <c r="F28" s="217" t="s">
        <v>24</v>
      </c>
      <c r="G28" s="217"/>
      <c r="H28" s="217" t="s">
        <v>4119</v>
      </c>
      <c r="I28" s="217"/>
      <c r="J28" s="45" t="s">
        <v>3864</v>
      </c>
      <c r="K28" s="31" t="s">
        <v>4141</v>
      </c>
      <c r="L28" s="44"/>
    </row>
    <row r="29" spans="2:12" ht="16.149999999999999" customHeight="1" x14ac:dyDescent="0.25">
      <c r="B29" s="210" t="s">
        <v>22</v>
      </c>
      <c r="C29" s="210"/>
      <c r="D29" s="217" t="s">
        <v>3862</v>
      </c>
      <c r="E29" s="217"/>
      <c r="F29" s="217" t="s">
        <v>3862</v>
      </c>
      <c r="G29" s="217"/>
      <c r="H29" s="217" t="s">
        <v>3862</v>
      </c>
      <c r="I29" s="217"/>
      <c r="J29" s="120"/>
      <c r="K29" s="12"/>
      <c r="L29" s="12"/>
    </row>
    <row r="30" spans="2:12" x14ac:dyDescent="0.25">
      <c r="B30" s="12"/>
      <c r="E30" s="12"/>
      <c r="F30" s="12"/>
      <c r="G30" s="12"/>
      <c r="H30" s="12"/>
      <c r="I30" s="12"/>
      <c r="J30" s="12"/>
      <c r="K30" s="12"/>
      <c r="L30" s="12"/>
    </row>
    <row r="31" spans="2:12" x14ac:dyDescent="0.25">
      <c r="B31" s="33"/>
      <c r="F31" s="12"/>
      <c r="G31" s="12"/>
      <c r="H31" s="12"/>
      <c r="I31" s="12"/>
      <c r="J31" s="12"/>
      <c r="K31" s="12"/>
      <c r="L31" s="12"/>
    </row>
    <row r="32" spans="2:12" x14ac:dyDescent="0.25">
      <c r="B32" s="12"/>
      <c r="F32" s="12"/>
      <c r="G32" s="12"/>
      <c r="H32" s="12"/>
      <c r="I32" s="12"/>
      <c r="J32" s="12"/>
      <c r="K32" s="12"/>
    </row>
    <row r="33" spans="2:12" x14ac:dyDescent="0.25">
      <c r="B33" s="12"/>
      <c r="F33" s="12"/>
      <c r="G33" s="12"/>
      <c r="H33" s="12"/>
      <c r="I33" s="12"/>
      <c r="J33" s="12"/>
      <c r="K33" s="12"/>
      <c r="L33" s="12"/>
    </row>
    <row r="34" spans="2:12" x14ac:dyDescent="0.25">
      <c r="B34" s="12"/>
      <c r="E34" s="12"/>
      <c r="F34" s="12"/>
      <c r="G34" s="12"/>
      <c r="H34" s="12"/>
      <c r="I34" s="12"/>
      <c r="J34" s="12"/>
      <c r="K34" s="12"/>
      <c r="L34" s="12"/>
    </row>
    <row r="35" spans="2:12" x14ac:dyDescent="0.25">
      <c r="B35" s="12"/>
      <c r="E35" s="12"/>
      <c r="F35" s="12"/>
      <c r="G35" s="12"/>
      <c r="H35" s="12"/>
      <c r="I35" s="12"/>
      <c r="J35" s="12"/>
      <c r="K35" s="12"/>
      <c r="L35" s="12"/>
    </row>
    <row r="36" spans="2:12" x14ac:dyDescent="0.25">
      <c r="E36" s="12"/>
      <c r="F36" s="12"/>
      <c r="G36" s="12"/>
      <c r="H36" s="12"/>
      <c r="I36" s="12"/>
      <c r="J36" s="12"/>
      <c r="K36" s="12"/>
      <c r="L36" s="12"/>
    </row>
    <row r="37" spans="2:12" x14ac:dyDescent="0.25">
      <c r="B37" s="12"/>
      <c r="E37" s="12"/>
      <c r="F37" s="12"/>
      <c r="G37" s="12"/>
      <c r="H37" s="12"/>
      <c r="I37" s="12"/>
      <c r="J37" s="12"/>
      <c r="K37" s="12"/>
      <c r="L37" s="12"/>
    </row>
    <row r="38" spans="2:12" x14ac:dyDescent="0.25">
      <c r="L38" s="12"/>
    </row>
    <row r="39" spans="2:12" x14ac:dyDescent="0.25">
      <c r="L39" s="12"/>
    </row>
    <row r="40" spans="2:12" x14ac:dyDescent="0.25">
      <c r="L40" s="12"/>
    </row>
    <row r="41" spans="2:12" x14ac:dyDescent="0.25">
      <c r="L41" s="12"/>
    </row>
    <row r="42" spans="2:12" x14ac:dyDescent="0.25">
      <c r="L42" s="12"/>
    </row>
    <row r="43" spans="2:12" x14ac:dyDescent="0.25">
      <c r="L43" s="12"/>
    </row>
    <row r="44" spans="2:12" x14ac:dyDescent="0.25">
      <c r="L44" s="12"/>
    </row>
    <row r="45" spans="2:12" x14ac:dyDescent="0.25">
      <c r="L45" s="12"/>
    </row>
  </sheetData>
  <mergeCells count="27">
    <mergeCell ref="D27:E27"/>
    <mergeCell ref="D28:E28"/>
    <mergeCell ref="D29:E29"/>
    <mergeCell ref="F27:G27"/>
    <mergeCell ref="F28:G28"/>
    <mergeCell ref="F29:G29"/>
    <mergeCell ref="J22:K22"/>
    <mergeCell ref="J23:K23"/>
    <mergeCell ref="H27:I27"/>
    <mergeCell ref="H28:I28"/>
    <mergeCell ref="H29:I29"/>
    <mergeCell ref="B23:C23"/>
    <mergeCell ref="B29:C29"/>
    <mergeCell ref="B1:K1"/>
    <mergeCell ref="B4:K4"/>
    <mergeCell ref="B17:C17"/>
    <mergeCell ref="B2:K2"/>
    <mergeCell ref="D21:E21"/>
    <mergeCell ref="D22:E22"/>
    <mergeCell ref="D23:E23"/>
    <mergeCell ref="F21:G21"/>
    <mergeCell ref="F22:G22"/>
    <mergeCell ref="F23:G23"/>
    <mergeCell ref="H21:I21"/>
    <mergeCell ref="H23:I23"/>
    <mergeCell ref="H22:I22"/>
    <mergeCell ref="J21:K21"/>
  </mergeCells>
  <printOptions horizontalCentered="1"/>
  <pageMargins left="0" right="0" top="0" bottom="0" header="0" footer="0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299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292" sqref="E2292"/>
    </sheetView>
  </sheetViews>
  <sheetFormatPr defaultRowHeight="15" x14ac:dyDescent="0.25"/>
  <cols>
    <col min="1" max="1" width="4.85546875" customWidth="1"/>
    <col min="2" max="2" width="22.28515625" style="43" customWidth="1"/>
    <col min="3" max="3" width="33.85546875" style="43" customWidth="1"/>
    <col min="4" max="4" width="16" customWidth="1"/>
    <col min="5" max="5" width="6.140625" customWidth="1"/>
    <col min="6" max="6" width="19.5703125" customWidth="1"/>
    <col min="7" max="7" width="14.140625" customWidth="1"/>
    <col min="8" max="10" width="12.5703125" customWidth="1"/>
    <col min="11" max="11" width="10.28515625" customWidth="1"/>
    <col min="12" max="12" width="5.42578125" customWidth="1"/>
    <col min="13" max="13" width="12.5703125" customWidth="1"/>
    <col min="14" max="14" width="9.7109375" customWidth="1"/>
    <col min="15" max="15" width="10.140625" customWidth="1"/>
    <col min="16" max="16" width="10.7109375" customWidth="1"/>
    <col min="17" max="17" width="25.5703125" customWidth="1"/>
  </cols>
  <sheetData>
    <row r="1" spans="1:18" x14ac:dyDescent="0.25">
      <c r="A1" s="52" t="s">
        <v>3874</v>
      </c>
      <c r="B1" s="42"/>
      <c r="C1" s="9"/>
      <c r="D1" s="40"/>
      <c r="E1" s="40"/>
      <c r="F1" s="58"/>
      <c r="G1" s="1" t="s">
        <v>0</v>
      </c>
      <c r="H1" s="39" t="s">
        <v>3938</v>
      </c>
      <c r="I1" s="39"/>
      <c r="J1" s="39"/>
      <c r="K1" s="2" t="s">
        <v>3939</v>
      </c>
      <c r="L1" s="2"/>
      <c r="M1" s="3" t="s">
        <v>1</v>
      </c>
      <c r="N1" s="65"/>
      <c r="O1" s="9"/>
      <c r="P1" s="60"/>
      <c r="Q1" s="9"/>
      <c r="R1" s="43"/>
    </row>
    <row r="2" spans="1:18" ht="38.25" customHeight="1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12</v>
      </c>
      <c r="F2" s="4" t="s">
        <v>13</v>
      </c>
      <c r="G2" s="5" t="s">
        <v>3857</v>
      </c>
      <c r="H2" s="4" t="s">
        <v>6</v>
      </c>
      <c r="I2" s="4"/>
      <c r="J2" s="4"/>
      <c r="K2" s="5" t="s">
        <v>7</v>
      </c>
      <c r="L2" s="5" t="s">
        <v>3866</v>
      </c>
      <c r="M2" s="4" t="s">
        <v>8</v>
      </c>
      <c r="N2" s="4" t="s">
        <v>9</v>
      </c>
      <c r="O2" s="6" t="s">
        <v>1</v>
      </c>
      <c r="P2" s="61" t="s">
        <v>10</v>
      </c>
      <c r="Q2" s="4" t="s">
        <v>11</v>
      </c>
    </row>
    <row r="3" spans="1:18" x14ac:dyDescent="0.25">
      <c r="A3" s="7">
        <v>1</v>
      </c>
      <c r="B3" s="9" t="s">
        <v>303</v>
      </c>
      <c r="C3" s="9" t="s">
        <v>2070</v>
      </c>
      <c r="D3" s="9" t="s">
        <v>33</v>
      </c>
      <c r="E3" s="7" t="s">
        <v>141</v>
      </c>
      <c r="F3" s="46">
        <v>0.39</v>
      </c>
      <c r="G3" s="11">
        <v>29</v>
      </c>
      <c r="H3" s="11">
        <v>29</v>
      </c>
      <c r="I3" s="11" t="e">
        <f>VLOOKUP(B3:B2278,'[2]Qty by month'!$G$3:$N$527,8,0)</f>
        <v>#N/A</v>
      </c>
      <c r="J3" s="11"/>
      <c r="K3" s="8">
        <v>45310</v>
      </c>
      <c r="L3" s="8" t="s">
        <v>3873</v>
      </c>
      <c r="M3" s="7"/>
      <c r="N3" s="7" t="b">
        <f>G3=H3</f>
        <v>1</v>
      </c>
      <c r="O3" s="7"/>
      <c r="P3" s="11">
        <f>G3-H3</f>
        <v>0</v>
      </c>
      <c r="Q3" s="59"/>
    </row>
    <row r="4" spans="1:18" s="139" customFormat="1" x14ac:dyDescent="0.25">
      <c r="A4" s="134">
        <v>2</v>
      </c>
      <c r="B4" s="135" t="s">
        <v>31</v>
      </c>
      <c r="C4" s="135" t="s">
        <v>32</v>
      </c>
      <c r="D4" s="135" t="s">
        <v>33</v>
      </c>
      <c r="E4" s="134" t="s">
        <v>141</v>
      </c>
      <c r="F4" s="136">
        <v>3.83</v>
      </c>
      <c r="G4" s="137">
        <v>1</v>
      </c>
      <c r="H4" s="137">
        <v>1</v>
      </c>
      <c r="I4" s="11" t="e">
        <f>VLOOKUP(B4:B2279,'[2]Qty by month'!$G$3:$N$527,8,0)</f>
        <v>#N/A</v>
      </c>
      <c r="J4" s="11"/>
      <c r="K4" s="138">
        <v>45309</v>
      </c>
      <c r="L4" s="138" t="s">
        <v>3873</v>
      </c>
      <c r="M4" s="134"/>
      <c r="N4" s="134" t="b">
        <f t="shared" ref="N4:N67" si="0">G4=H4</f>
        <v>1</v>
      </c>
      <c r="O4" s="134"/>
      <c r="P4" s="137">
        <f t="shared" ref="P4:P67" si="1">G4-H4</f>
        <v>0</v>
      </c>
      <c r="Q4" s="135"/>
    </row>
    <row r="5" spans="1:18" x14ac:dyDescent="0.25">
      <c r="A5" s="7">
        <v>3</v>
      </c>
      <c r="B5" s="9">
        <v>8771</v>
      </c>
      <c r="C5" s="9" t="s">
        <v>2071</v>
      </c>
      <c r="D5" s="9" t="s">
        <v>33</v>
      </c>
      <c r="E5" s="7" t="s">
        <v>141</v>
      </c>
      <c r="F5" s="46">
        <v>0.14000000000000001</v>
      </c>
      <c r="G5" s="11">
        <f>23-1</f>
        <v>22</v>
      </c>
      <c r="H5" s="11">
        <v>22</v>
      </c>
      <c r="I5" s="11" t="e">
        <f>VLOOKUP(B5:B2280,'[2]Qty by month'!$G$3:$N$527,8,0)</f>
        <v>#N/A</v>
      </c>
      <c r="J5" s="11"/>
      <c r="K5" s="8">
        <v>45309</v>
      </c>
      <c r="L5" s="8" t="s">
        <v>3877</v>
      </c>
      <c r="M5" s="7"/>
      <c r="N5" s="7" t="b">
        <f t="shared" si="0"/>
        <v>1</v>
      </c>
      <c r="O5" s="7"/>
      <c r="P5" s="11">
        <f t="shared" si="1"/>
        <v>0</v>
      </c>
      <c r="Q5" s="9" t="s">
        <v>3968</v>
      </c>
    </row>
    <row r="6" spans="1:18" x14ac:dyDescent="0.25">
      <c r="A6" s="7">
        <v>4</v>
      </c>
      <c r="B6" s="9">
        <v>20359</v>
      </c>
      <c r="C6" s="9" t="s">
        <v>117</v>
      </c>
      <c r="D6" s="9" t="s">
        <v>33</v>
      </c>
      <c r="E6" s="7" t="s">
        <v>141</v>
      </c>
      <c r="F6" s="46">
        <v>0.23</v>
      </c>
      <c r="G6" s="11">
        <f>7-1</f>
        <v>6</v>
      </c>
      <c r="H6" s="11">
        <v>6</v>
      </c>
      <c r="I6" s="11" t="e">
        <f>VLOOKUP(B6:B2281,'[2]Qty by month'!$G$3:$N$527,8,0)</f>
        <v>#N/A</v>
      </c>
      <c r="J6" s="11"/>
      <c r="K6" s="8">
        <v>45310</v>
      </c>
      <c r="L6" s="8" t="s">
        <v>3877</v>
      </c>
      <c r="M6" s="7"/>
      <c r="N6" s="7" t="b">
        <f t="shared" si="0"/>
        <v>1</v>
      </c>
      <c r="O6" s="7"/>
      <c r="P6" s="11">
        <f t="shared" si="1"/>
        <v>0</v>
      </c>
      <c r="Q6" s="9" t="s">
        <v>3968</v>
      </c>
    </row>
    <row r="7" spans="1:18" x14ac:dyDescent="0.25">
      <c r="A7" s="7">
        <v>5</v>
      </c>
      <c r="B7" s="9">
        <v>74414</v>
      </c>
      <c r="C7" s="9" t="s">
        <v>2072</v>
      </c>
      <c r="D7" s="9" t="s">
        <v>33</v>
      </c>
      <c r="E7" s="7" t="s">
        <v>141</v>
      </c>
      <c r="F7" s="46">
        <v>0.17</v>
      </c>
      <c r="G7" s="11">
        <v>26</v>
      </c>
      <c r="H7" s="11">
        <v>26</v>
      </c>
      <c r="I7" s="11" t="e">
        <f>VLOOKUP(B7:B2282,'[2]Qty by month'!$G$3:$N$527,8,0)</f>
        <v>#N/A</v>
      </c>
      <c r="J7" s="11"/>
      <c r="K7" s="8">
        <v>45310</v>
      </c>
      <c r="L7" s="8" t="s">
        <v>3873</v>
      </c>
      <c r="M7" s="7"/>
      <c r="N7" s="7" t="b">
        <f t="shared" si="0"/>
        <v>1</v>
      </c>
      <c r="O7" s="7"/>
      <c r="P7" s="11">
        <f t="shared" si="1"/>
        <v>0</v>
      </c>
      <c r="Q7" s="9"/>
    </row>
    <row r="8" spans="1:18" x14ac:dyDescent="0.25">
      <c r="A8" s="7">
        <v>6</v>
      </c>
      <c r="B8" s="9">
        <v>75708</v>
      </c>
      <c r="C8" s="9" t="s">
        <v>2073</v>
      </c>
      <c r="D8" s="9" t="s">
        <v>33</v>
      </c>
      <c r="E8" s="7" t="s">
        <v>141</v>
      </c>
      <c r="F8" s="46">
        <v>0.47</v>
      </c>
      <c r="G8" s="11">
        <v>10</v>
      </c>
      <c r="H8" s="11">
        <v>10</v>
      </c>
      <c r="I8" s="11" t="e">
        <f>VLOOKUP(B8:B2283,'[2]Qty by month'!$G$3:$N$527,8,0)</f>
        <v>#N/A</v>
      </c>
      <c r="J8" s="11"/>
      <c r="K8" s="8">
        <v>45309</v>
      </c>
      <c r="L8" s="8" t="s">
        <v>3877</v>
      </c>
      <c r="M8" s="7"/>
      <c r="N8" s="7" t="b">
        <f t="shared" si="0"/>
        <v>1</v>
      </c>
      <c r="O8" s="7"/>
      <c r="P8" s="11">
        <f t="shared" si="1"/>
        <v>0</v>
      </c>
      <c r="Q8" s="9"/>
    </row>
    <row r="9" spans="1:18" x14ac:dyDescent="0.25">
      <c r="A9" s="7">
        <v>7</v>
      </c>
      <c r="B9" s="9">
        <v>107718</v>
      </c>
      <c r="C9" s="9" t="s">
        <v>34</v>
      </c>
      <c r="D9" s="9" t="s">
        <v>33</v>
      </c>
      <c r="E9" s="7" t="s">
        <v>141</v>
      </c>
      <c r="F9" s="46">
        <v>0.84</v>
      </c>
      <c r="G9" s="11">
        <v>134</v>
      </c>
      <c r="H9" s="11">
        <f>62*2+10</f>
        <v>134</v>
      </c>
      <c r="I9" s="11" t="e">
        <f>VLOOKUP(B9:B2284,'[2]Qty by month'!$G$3:$N$527,8,0)</f>
        <v>#N/A</v>
      </c>
      <c r="J9" s="11"/>
      <c r="K9" s="8">
        <v>45313</v>
      </c>
      <c r="L9" s="8" t="s">
        <v>3877</v>
      </c>
      <c r="M9" s="7"/>
      <c r="N9" s="7" t="b">
        <f t="shared" si="0"/>
        <v>1</v>
      </c>
      <c r="O9" s="7"/>
      <c r="P9" s="11">
        <f t="shared" si="1"/>
        <v>0</v>
      </c>
      <c r="Q9" s="9"/>
    </row>
    <row r="10" spans="1:18" x14ac:dyDescent="0.25">
      <c r="A10" s="7">
        <v>8</v>
      </c>
      <c r="B10" s="9">
        <v>109117</v>
      </c>
      <c r="C10" s="9" t="s">
        <v>2074</v>
      </c>
      <c r="D10" s="9" t="s">
        <v>33</v>
      </c>
      <c r="E10" s="7" t="s">
        <v>141</v>
      </c>
      <c r="F10" s="46">
        <v>0.8</v>
      </c>
      <c r="G10" s="11">
        <v>16</v>
      </c>
      <c r="H10" s="11">
        <v>16</v>
      </c>
      <c r="I10" s="11" t="e">
        <f>VLOOKUP(B10:B2285,'[2]Qty by month'!$G$3:$N$527,8,0)</f>
        <v>#N/A</v>
      </c>
      <c r="J10" s="11"/>
      <c r="K10" s="8">
        <v>45309</v>
      </c>
      <c r="L10" s="8" t="s">
        <v>3877</v>
      </c>
      <c r="M10" s="7"/>
      <c r="N10" s="7" t="b">
        <f t="shared" si="0"/>
        <v>1</v>
      </c>
      <c r="O10" s="7"/>
      <c r="P10" s="11">
        <f t="shared" si="1"/>
        <v>0</v>
      </c>
      <c r="Q10" s="9"/>
    </row>
    <row r="11" spans="1:18" x14ac:dyDescent="0.25">
      <c r="A11" s="7">
        <v>9</v>
      </c>
      <c r="B11" s="9">
        <v>136434</v>
      </c>
      <c r="C11" s="9" t="s">
        <v>35</v>
      </c>
      <c r="D11" s="9" t="s">
        <v>33</v>
      </c>
      <c r="E11" s="7" t="s">
        <v>141</v>
      </c>
      <c r="F11" s="46">
        <v>0.14000000000000001</v>
      </c>
      <c r="G11" s="11">
        <v>5</v>
      </c>
      <c r="H11" s="11">
        <v>5</v>
      </c>
      <c r="I11" s="11" t="e">
        <f>VLOOKUP(B11:B2286,'[2]Qty by month'!$G$3:$N$527,8,0)</f>
        <v>#N/A</v>
      </c>
      <c r="J11" s="11"/>
      <c r="K11" s="8">
        <v>45309</v>
      </c>
      <c r="L11" s="8" t="s">
        <v>3877</v>
      </c>
      <c r="M11" s="7"/>
      <c r="N11" s="7" t="b">
        <f t="shared" si="0"/>
        <v>1</v>
      </c>
      <c r="O11" s="7"/>
      <c r="P11" s="11">
        <f t="shared" si="1"/>
        <v>0</v>
      </c>
      <c r="Q11" s="9"/>
    </row>
    <row r="12" spans="1:18" x14ac:dyDescent="0.25">
      <c r="A12" s="7">
        <v>10</v>
      </c>
      <c r="B12" s="9">
        <v>137235</v>
      </c>
      <c r="C12" s="9" t="s">
        <v>156</v>
      </c>
      <c r="D12" s="9" t="s">
        <v>33</v>
      </c>
      <c r="E12" s="7" t="s">
        <v>141</v>
      </c>
      <c r="F12" s="46">
        <v>0.74</v>
      </c>
      <c r="G12" s="11">
        <v>69</v>
      </c>
      <c r="H12" s="11">
        <v>69</v>
      </c>
      <c r="I12" s="11" t="e">
        <f>VLOOKUP(B12:B2287,'[2]Qty by month'!$G$3:$N$527,8,0)</f>
        <v>#N/A</v>
      </c>
      <c r="J12" s="11"/>
      <c r="K12" s="8">
        <v>45310</v>
      </c>
      <c r="L12" s="8" t="s">
        <v>3873</v>
      </c>
      <c r="M12" s="7"/>
      <c r="N12" s="7" t="b">
        <f t="shared" si="0"/>
        <v>1</v>
      </c>
      <c r="O12" s="7"/>
      <c r="P12" s="11">
        <f t="shared" si="1"/>
        <v>0</v>
      </c>
      <c r="Q12" s="9"/>
    </row>
    <row r="13" spans="1:18" x14ac:dyDescent="0.25">
      <c r="A13" s="7">
        <v>11</v>
      </c>
      <c r="B13" s="9">
        <v>183511</v>
      </c>
      <c r="C13" s="9" t="s">
        <v>35</v>
      </c>
      <c r="D13" s="9" t="s">
        <v>33</v>
      </c>
      <c r="E13" s="7" t="s">
        <v>141</v>
      </c>
      <c r="F13" s="46">
        <v>0.14000000000000001</v>
      </c>
      <c r="G13" s="11">
        <v>14</v>
      </c>
      <c r="H13" s="11">
        <v>14</v>
      </c>
      <c r="I13" s="11" t="e">
        <f>VLOOKUP(B13:B2288,'[2]Qty by month'!$G$3:$N$527,8,0)</f>
        <v>#N/A</v>
      </c>
      <c r="J13" s="11"/>
      <c r="K13" s="8">
        <v>45309</v>
      </c>
      <c r="L13" s="8" t="s">
        <v>3877</v>
      </c>
      <c r="M13" s="7"/>
      <c r="N13" s="7" t="b">
        <f t="shared" si="0"/>
        <v>1</v>
      </c>
      <c r="O13" s="7"/>
      <c r="P13" s="11">
        <f t="shared" si="1"/>
        <v>0</v>
      </c>
      <c r="Q13" s="9"/>
    </row>
    <row r="14" spans="1:18" x14ac:dyDescent="0.25">
      <c r="A14" s="7">
        <v>12</v>
      </c>
      <c r="B14" s="9">
        <v>196302</v>
      </c>
      <c r="C14" s="9" t="s">
        <v>35</v>
      </c>
      <c r="D14" s="9" t="s">
        <v>33</v>
      </c>
      <c r="E14" s="7" t="s">
        <v>141</v>
      </c>
      <c r="F14" s="46">
        <v>0.22</v>
      </c>
      <c r="G14" s="11">
        <v>19</v>
      </c>
      <c r="H14" s="11">
        <v>19</v>
      </c>
      <c r="I14" s="11" t="e">
        <f>VLOOKUP(B14:B2289,'[2]Qty by month'!$G$3:$N$527,8,0)</f>
        <v>#N/A</v>
      </c>
      <c r="J14" s="11"/>
      <c r="K14" s="8">
        <v>45309</v>
      </c>
      <c r="L14" s="8" t="s">
        <v>3877</v>
      </c>
      <c r="M14" s="7"/>
      <c r="N14" s="7" t="b">
        <f t="shared" si="0"/>
        <v>1</v>
      </c>
      <c r="O14" s="7"/>
      <c r="P14" s="11">
        <f t="shared" si="1"/>
        <v>0</v>
      </c>
      <c r="Q14" s="9"/>
    </row>
    <row r="15" spans="1:18" x14ac:dyDescent="0.25">
      <c r="A15" s="7">
        <v>13</v>
      </c>
      <c r="B15" s="9">
        <v>567992</v>
      </c>
      <c r="C15" s="9" t="s">
        <v>284</v>
      </c>
      <c r="D15" s="9" t="s">
        <v>33</v>
      </c>
      <c r="E15" s="7" t="s">
        <v>141</v>
      </c>
      <c r="F15" s="46">
        <v>2.6</v>
      </c>
      <c r="G15" s="11">
        <v>5</v>
      </c>
      <c r="H15" s="11">
        <v>5</v>
      </c>
      <c r="I15" s="11" t="e">
        <f>VLOOKUP(B15:B2290,'[2]Qty by month'!$G$3:$N$527,8,0)</f>
        <v>#N/A</v>
      </c>
      <c r="J15" s="11"/>
      <c r="K15" s="8">
        <v>45310</v>
      </c>
      <c r="L15" s="8" t="s">
        <v>3873</v>
      </c>
      <c r="M15" s="7"/>
      <c r="N15" s="7" t="b">
        <f t="shared" si="0"/>
        <v>1</v>
      </c>
      <c r="O15" s="7"/>
      <c r="P15" s="11">
        <f t="shared" si="1"/>
        <v>0</v>
      </c>
      <c r="Q15" s="9"/>
    </row>
    <row r="16" spans="1:18" x14ac:dyDescent="0.25">
      <c r="A16" s="7">
        <v>14</v>
      </c>
      <c r="B16" s="9">
        <v>567993</v>
      </c>
      <c r="C16" s="9" t="s">
        <v>72</v>
      </c>
      <c r="D16" s="9" t="s">
        <v>33</v>
      </c>
      <c r="E16" s="7" t="s">
        <v>141</v>
      </c>
      <c r="F16" s="46">
        <v>1.28</v>
      </c>
      <c r="G16" s="11">
        <v>4</v>
      </c>
      <c r="H16" s="11">
        <v>4</v>
      </c>
      <c r="I16" s="11" t="e">
        <f>VLOOKUP(B16:B2291,'[2]Qty by month'!$G$3:$N$527,8,0)</f>
        <v>#N/A</v>
      </c>
      <c r="J16" s="11"/>
      <c r="K16" s="8">
        <v>45310</v>
      </c>
      <c r="L16" s="8" t="s">
        <v>3873</v>
      </c>
      <c r="M16" s="7"/>
      <c r="N16" s="7" t="b">
        <f t="shared" si="0"/>
        <v>1</v>
      </c>
      <c r="O16" s="7"/>
      <c r="P16" s="11">
        <f t="shared" si="1"/>
        <v>0</v>
      </c>
      <c r="Q16" s="9"/>
    </row>
    <row r="17" spans="1:17" x14ac:dyDescent="0.25">
      <c r="A17" s="7">
        <v>15</v>
      </c>
      <c r="B17" s="9">
        <v>568289</v>
      </c>
      <c r="C17" s="9" t="s">
        <v>2075</v>
      </c>
      <c r="D17" s="9" t="s">
        <v>33</v>
      </c>
      <c r="E17" s="7" t="s">
        <v>141</v>
      </c>
      <c r="F17" s="46">
        <v>5.32</v>
      </c>
      <c r="G17" s="11">
        <v>7</v>
      </c>
      <c r="H17" s="11">
        <v>7</v>
      </c>
      <c r="I17" s="11" t="e">
        <f>VLOOKUP(B17:B2292,'[2]Qty by month'!$G$3:$N$527,8,0)</f>
        <v>#N/A</v>
      </c>
      <c r="J17" s="11"/>
      <c r="K17" s="8">
        <v>45310</v>
      </c>
      <c r="L17" s="8" t="s">
        <v>3873</v>
      </c>
      <c r="M17" s="7"/>
      <c r="N17" s="7" t="b">
        <f t="shared" si="0"/>
        <v>1</v>
      </c>
      <c r="O17" s="7"/>
      <c r="P17" s="11">
        <f t="shared" si="1"/>
        <v>0</v>
      </c>
      <c r="Q17" s="9"/>
    </row>
    <row r="18" spans="1:17" x14ac:dyDescent="0.25">
      <c r="A18" s="7">
        <v>16</v>
      </c>
      <c r="B18" s="9">
        <v>587617</v>
      </c>
      <c r="C18" s="9" t="s">
        <v>201</v>
      </c>
      <c r="D18" s="9" t="s">
        <v>33</v>
      </c>
      <c r="E18" s="7" t="s">
        <v>141</v>
      </c>
      <c r="F18" s="46">
        <v>4.8600000000000003</v>
      </c>
      <c r="G18" s="11">
        <v>2</v>
      </c>
      <c r="H18" s="11">
        <v>2</v>
      </c>
      <c r="I18" s="11" t="e">
        <f>VLOOKUP(B18:B2293,'[2]Qty by month'!$G$3:$N$527,8,0)</f>
        <v>#N/A</v>
      </c>
      <c r="J18" s="11"/>
      <c r="K18" s="8">
        <v>45309</v>
      </c>
      <c r="L18" s="8" t="s">
        <v>3873</v>
      </c>
      <c r="M18" s="7"/>
      <c r="N18" s="7" t="b">
        <f t="shared" si="0"/>
        <v>1</v>
      </c>
      <c r="O18" s="7"/>
      <c r="P18" s="11">
        <f t="shared" si="1"/>
        <v>0</v>
      </c>
      <c r="Q18" s="9"/>
    </row>
    <row r="19" spans="1:17" x14ac:dyDescent="0.25">
      <c r="A19" s="7">
        <v>17</v>
      </c>
      <c r="B19" s="9">
        <v>587806</v>
      </c>
      <c r="C19" s="9" t="s">
        <v>2076</v>
      </c>
      <c r="D19" s="9" t="s">
        <v>33</v>
      </c>
      <c r="E19" s="7" t="s">
        <v>141</v>
      </c>
      <c r="F19" s="46">
        <v>0.42</v>
      </c>
      <c r="G19" s="11">
        <v>13</v>
      </c>
      <c r="H19" s="11">
        <v>13</v>
      </c>
      <c r="I19" s="11" t="e">
        <f>VLOOKUP(B19:B2294,'[2]Qty by month'!$G$3:$N$527,8,0)</f>
        <v>#N/A</v>
      </c>
      <c r="J19" s="11"/>
      <c r="K19" s="8">
        <v>45309</v>
      </c>
      <c r="L19" s="8" t="s">
        <v>3873</v>
      </c>
      <c r="M19" s="7"/>
      <c r="N19" s="7" t="b">
        <f t="shared" si="0"/>
        <v>1</v>
      </c>
      <c r="O19" s="7"/>
      <c r="P19" s="11">
        <f t="shared" si="1"/>
        <v>0</v>
      </c>
      <c r="Q19" s="9"/>
    </row>
    <row r="20" spans="1:17" x14ac:dyDescent="0.25">
      <c r="A20" s="7">
        <v>18</v>
      </c>
      <c r="B20" s="9">
        <v>587812</v>
      </c>
      <c r="C20" s="9" t="s">
        <v>36</v>
      </c>
      <c r="D20" s="9" t="s">
        <v>33</v>
      </c>
      <c r="E20" s="7" t="s">
        <v>141</v>
      </c>
      <c r="F20" s="46">
        <v>0.6</v>
      </c>
      <c r="G20" s="11">
        <v>135</v>
      </c>
      <c r="H20" s="11">
        <v>135</v>
      </c>
      <c r="I20" s="11" t="e">
        <f>VLOOKUP(B20:B2295,'[2]Qty by month'!$G$3:$N$527,8,0)</f>
        <v>#N/A</v>
      </c>
      <c r="J20" s="11"/>
      <c r="K20" s="8">
        <v>45308</v>
      </c>
      <c r="L20" s="8" t="s">
        <v>3873</v>
      </c>
      <c r="M20" s="7"/>
      <c r="N20" s="7" t="b">
        <f t="shared" si="0"/>
        <v>1</v>
      </c>
      <c r="O20" s="7"/>
      <c r="P20" s="11">
        <f t="shared" si="1"/>
        <v>0</v>
      </c>
      <c r="Q20" s="9"/>
    </row>
    <row r="21" spans="1:17" x14ac:dyDescent="0.25">
      <c r="A21" s="7">
        <v>19</v>
      </c>
      <c r="B21" s="9">
        <v>587919</v>
      </c>
      <c r="C21" s="9" t="s">
        <v>202</v>
      </c>
      <c r="D21" s="9" t="s">
        <v>33</v>
      </c>
      <c r="E21" s="7" t="s">
        <v>141</v>
      </c>
      <c r="F21" s="46">
        <v>0.85</v>
      </c>
      <c r="G21" s="11">
        <f>15-1-2-1-1</f>
        <v>10</v>
      </c>
      <c r="H21" s="11">
        <v>10</v>
      </c>
      <c r="I21" s="11" t="e">
        <f>VLOOKUP(B21:B2296,'[2]Qty by month'!$G$3:$N$527,8,0)</f>
        <v>#N/A</v>
      </c>
      <c r="J21" s="11"/>
      <c r="K21" s="8">
        <v>45309</v>
      </c>
      <c r="L21" s="8" t="s">
        <v>3873</v>
      </c>
      <c r="M21" s="7"/>
      <c r="N21" s="7" t="b">
        <f t="shared" si="0"/>
        <v>1</v>
      </c>
      <c r="O21" s="7"/>
      <c r="P21" s="11">
        <f t="shared" si="1"/>
        <v>0</v>
      </c>
      <c r="Q21" s="9" t="s">
        <v>3948</v>
      </c>
    </row>
    <row r="22" spans="1:17" x14ac:dyDescent="0.25">
      <c r="A22" s="7">
        <v>20</v>
      </c>
      <c r="B22" s="9">
        <v>604508</v>
      </c>
      <c r="C22" s="9" t="s">
        <v>118</v>
      </c>
      <c r="D22" s="9" t="s">
        <v>33</v>
      </c>
      <c r="E22" s="7" t="s">
        <v>141</v>
      </c>
      <c r="F22" s="46">
        <v>0.24</v>
      </c>
      <c r="G22" s="11">
        <v>2</v>
      </c>
      <c r="H22" s="11">
        <v>2</v>
      </c>
      <c r="I22" s="11" t="e">
        <f>VLOOKUP(B22:B2297,'[2]Qty by month'!$G$3:$N$527,8,0)</f>
        <v>#N/A</v>
      </c>
      <c r="J22" s="11"/>
      <c r="K22" s="8">
        <v>45309</v>
      </c>
      <c r="L22" s="8" t="s">
        <v>3873</v>
      </c>
      <c r="M22" s="7"/>
      <c r="N22" s="7" t="b">
        <f t="shared" si="0"/>
        <v>1</v>
      </c>
      <c r="O22" s="7"/>
      <c r="P22" s="11">
        <f t="shared" si="1"/>
        <v>0</v>
      </c>
      <c r="Q22" s="9"/>
    </row>
    <row r="23" spans="1:17" x14ac:dyDescent="0.25">
      <c r="A23" s="7">
        <v>21</v>
      </c>
      <c r="B23" s="9">
        <v>604535</v>
      </c>
      <c r="C23" s="9" t="s">
        <v>157</v>
      </c>
      <c r="D23" s="9" t="s">
        <v>33</v>
      </c>
      <c r="E23" s="7" t="s">
        <v>141</v>
      </c>
      <c r="F23" s="46">
        <v>3.04</v>
      </c>
      <c r="G23" s="11">
        <f>7-1-1</f>
        <v>5</v>
      </c>
      <c r="H23" s="11">
        <v>5</v>
      </c>
      <c r="I23" s="11" t="e">
        <f>VLOOKUP(B23:B2298,'[2]Qty by month'!$G$3:$N$527,8,0)</f>
        <v>#N/A</v>
      </c>
      <c r="J23" s="11"/>
      <c r="K23" s="8">
        <v>45316</v>
      </c>
      <c r="L23" s="8" t="s">
        <v>3877</v>
      </c>
      <c r="M23" s="7"/>
      <c r="N23" s="7" t="b">
        <f t="shared" si="0"/>
        <v>1</v>
      </c>
      <c r="O23" s="7"/>
      <c r="P23" s="11">
        <f t="shared" si="1"/>
        <v>0</v>
      </c>
      <c r="Q23" s="9" t="s">
        <v>3961</v>
      </c>
    </row>
    <row r="24" spans="1:17" x14ac:dyDescent="0.25">
      <c r="A24" s="7">
        <v>22</v>
      </c>
      <c r="B24" s="9">
        <v>604779</v>
      </c>
      <c r="C24" s="9" t="s">
        <v>119</v>
      </c>
      <c r="D24" s="9" t="s">
        <v>33</v>
      </c>
      <c r="E24" s="7" t="s">
        <v>141</v>
      </c>
      <c r="F24" s="46">
        <v>1.27</v>
      </c>
      <c r="G24" s="11">
        <f>1-1</f>
        <v>0</v>
      </c>
      <c r="H24" s="11">
        <v>0</v>
      </c>
      <c r="I24" s="11" t="e">
        <f>VLOOKUP(B24:B2299,'[2]Qty by month'!$G$3:$N$527,8,0)</f>
        <v>#N/A</v>
      </c>
      <c r="J24" s="11"/>
      <c r="K24" s="8">
        <v>45320</v>
      </c>
      <c r="L24" s="8" t="s">
        <v>3877</v>
      </c>
      <c r="M24" s="7"/>
      <c r="N24" s="7" t="b">
        <f t="shared" si="0"/>
        <v>1</v>
      </c>
      <c r="O24" s="7"/>
      <c r="P24" s="11">
        <f t="shared" si="1"/>
        <v>0</v>
      </c>
      <c r="Q24" s="9" t="s">
        <v>3963</v>
      </c>
    </row>
    <row r="25" spans="1:17" x14ac:dyDescent="0.25">
      <c r="A25" s="7">
        <v>23</v>
      </c>
      <c r="B25" s="9" t="s">
        <v>304</v>
      </c>
      <c r="C25" s="9" t="s">
        <v>2077</v>
      </c>
      <c r="D25" s="9" t="s">
        <v>33</v>
      </c>
      <c r="E25" s="7" t="s">
        <v>141</v>
      </c>
      <c r="F25" s="46">
        <v>2.54</v>
      </c>
      <c r="G25" s="11">
        <v>21</v>
      </c>
      <c r="H25" s="53">
        <v>22</v>
      </c>
      <c r="I25" s="11" t="e">
        <f>VLOOKUP(B25:B2300,'[2]Qty by month'!$G$3:$N$527,8,0)</f>
        <v>#N/A</v>
      </c>
      <c r="J25" s="11"/>
      <c r="K25" s="8">
        <v>45308</v>
      </c>
      <c r="L25" s="8" t="s">
        <v>3873</v>
      </c>
      <c r="M25" s="7"/>
      <c r="N25" s="7" t="b">
        <f t="shared" si="0"/>
        <v>0</v>
      </c>
      <c r="O25" s="7"/>
      <c r="P25" s="11">
        <f t="shared" si="1"/>
        <v>-1</v>
      </c>
      <c r="Q25" s="9"/>
    </row>
    <row r="26" spans="1:17" x14ac:dyDescent="0.25">
      <c r="A26" s="7">
        <v>24</v>
      </c>
      <c r="B26" s="9">
        <v>645124</v>
      </c>
      <c r="C26" s="9" t="s">
        <v>37</v>
      </c>
      <c r="D26" s="9" t="s">
        <v>33</v>
      </c>
      <c r="E26" s="7" t="s">
        <v>141</v>
      </c>
      <c r="F26" s="46">
        <v>1.77</v>
      </c>
      <c r="G26" s="11">
        <f>172-1</f>
        <v>171</v>
      </c>
      <c r="H26" s="11">
        <f>17+50+50+50+4</f>
        <v>171</v>
      </c>
      <c r="I26" s="11" t="e">
        <f>VLOOKUP(B26:B2301,'[2]Qty by month'!$G$3:$N$527,8,0)</f>
        <v>#N/A</v>
      </c>
      <c r="J26" s="11"/>
      <c r="K26" s="8">
        <v>45316</v>
      </c>
      <c r="L26" s="8" t="s">
        <v>3877</v>
      </c>
      <c r="M26" s="7"/>
      <c r="N26" s="7" t="b">
        <f t="shared" si="0"/>
        <v>1</v>
      </c>
      <c r="O26" s="7"/>
      <c r="P26" s="11">
        <f t="shared" si="1"/>
        <v>0</v>
      </c>
      <c r="Q26" s="9" t="s">
        <v>3944</v>
      </c>
    </row>
    <row r="27" spans="1:17" x14ac:dyDescent="0.25">
      <c r="A27" s="7">
        <v>25</v>
      </c>
      <c r="B27" s="9">
        <v>661282</v>
      </c>
      <c r="C27" s="9" t="s">
        <v>38</v>
      </c>
      <c r="D27" s="9" t="s">
        <v>33</v>
      </c>
      <c r="E27" s="7" t="s">
        <v>141</v>
      </c>
      <c r="F27" s="46">
        <v>1.08</v>
      </c>
      <c r="G27" s="11">
        <f>10-2-2-1</f>
        <v>5</v>
      </c>
      <c r="H27" s="11">
        <v>5</v>
      </c>
      <c r="I27" s="11" t="e">
        <f>VLOOKUP(B27:B2302,'[2]Qty by month'!$G$3:$N$527,8,0)</f>
        <v>#N/A</v>
      </c>
      <c r="J27" s="11"/>
      <c r="K27" s="8">
        <v>45308</v>
      </c>
      <c r="L27" s="8" t="s">
        <v>3877</v>
      </c>
      <c r="M27" s="7"/>
      <c r="N27" s="7" t="b">
        <f t="shared" si="0"/>
        <v>1</v>
      </c>
      <c r="O27" s="7"/>
      <c r="P27" s="11">
        <f t="shared" si="1"/>
        <v>0</v>
      </c>
      <c r="Q27" s="9" t="s">
        <v>3949</v>
      </c>
    </row>
    <row r="28" spans="1:17" x14ac:dyDescent="0.25">
      <c r="A28" s="7">
        <v>26</v>
      </c>
      <c r="B28" s="9">
        <v>925508</v>
      </c>
      <c r="C28" s="9" t="s">
        <v>2078</v>
      </c>
      <c r="D28" s="9" t="s">
        <v>33</v>
      </c>
      <c r="E28" s="7" t="s">
        <v>141</v>
      </c>
      <c r="F28" s="46">
        <v>7.55</v>
      </c>
      <c r="G28" s="11">
        <v>3</v>
      </c>
      <c r="H28" s="11">
        <v>3</v>
      </c>
      <c r="I28" s="11" t="e">
        <f>VLOOKUP(B28:B2303,'[2]Qty by month'!$G$3:$N$527,8,0)</f>
        <v>#N/A</v>
      </c>
      <c r="J28" s="11"/>
      <c r="K28" s="8">
        <v>45310</v>
      </c>
      <c r="L28" s="8" t="s">
        <v>3873</v>
      </c>
      <c r="M28" s="7"/>
      <c r="N28" s="7" t="b">
        <f t="shared" si="0"/>
        <v>1</v>
      </c>
      <c r="O28" s="7"/>
      <c r="P28" s="11">
        <f t="shared" si="1"/>
        <v>0</v>
      </c>
      <c r="Q28" s="9"/>
    </row>
    <row r="29" spans="1:17" x14ac:dyDescent="0.25">
      <c r="A29" s="7">
        <v>27</v>
      </c>
      <c r="B29" s="9">
        <v>925509</v>
      </c>
      <c r="C29" s="9" t="s">
        <v>2079</v>
      </c>
      <c r="D29" s="9" t="s">
        <v>33</v>
      </c>
      <c r="E29" s="7" t="s">
        <v>141</v>
      </c>
      <c r="F29" s="46">
        <v>3.2</v>
      </c>
      <c r="G29" s="11">
        <v>4</v>
      </c>
      <c r="H29" s="11">
        <v>4</v>
      </c>
      <c r="I29" s="11" t="e">
        <f>VLOOKUP(B29:B2304,'[2]Qty by month'!$G$3:$N$527,8,0)</f>
        <v>#N/A</v>
      </c>
      <c r="J29" s="11"/>
      <c r="K29" s="8">
        <v>45310</v>
      </c>
      <c r="L29" s="8" t="s">
        <v>3873</v>
      </c>
      <c r="M29" s="7"/>
      <c r="N29" s="7" t="b">
        <f t="shared" si="0"/>
        <v>1</v>
      </c>
      <c r="O29" s="7"/>
      <c r="P29" s="11">
        <f t="shared" si="1"/>
        <v>0</v>
      </c>
      <c r="Q29" s="9"/>
    </row>
    <row r="30" spans="1:17" x14ac:dyDescent="0.25">
      <c r="A30" s="7">
        <v>28</v>
      </c>
      <c r="B30" s="9">
        <v>925573</v>
      </c>
      <c r="C30" s="9" t="s">
        <v>2080</v>
      </c>
      <c r="D30" s="9" t="s">
        <v>33</v>
      </c>
      <c r="E30" s="7" t="s">
        <v>141</v>
      </c>
      <c r="F30" s="46">
        <v>2.44</v>
      </c>
      <c r="G30" s="11">
        <f>1-1</f>
        <v>0</v>
      </c>
      <c r="H30" s="11">
        <v>0</v>
      </c>
      <c r="I30" s="11" t="e">
        <f>VLOOKUP(B30:B2305,'[2]Qty by month'!$G$3:$N$527,8,0)</f>
        <v>#N/A</v>
      </c>
      <c r="J30" s="11"/>
      <c r="K30" s="8">
        <v>45320</v>
      </c>
      <c r="L30" s="8" t="s">
        <v>3877</v>
      </c>
      <c r="M30" s="7"/>
      <c r="N30" s="7" t="b">
        <f t="shared" si="0"/>
        <v>1</v>
      </c>
      <c r="O30" s="7"/>
      <c r="P30" s="11">
        <f t="shared" si="1"/>
        <v>0</v>
      </c>
      <c r="Q30" s="9" t="s">
        <v>3963</v>
      </c>
    </row>
    <row r="31" spans="1:17" x14ac:dyDescent="0.25">
      <c r="A31" s="7">
        <v>29</v>
      </c>
      <c r="B31" s="9">
        <v>925574</v>
      </c>
      <c r="C31" s="9" t="s">
        <v>158</v>
      </c>
      <c r="D31" s="9" t="s">
        <v>33</v>
      </c>
      <c r="E31" s="7" t="s">
        <v>141</v>
      </c>
      <c r="F31" s="46">
        <v>0.61</v>
      </c>
      <c r="G31" s="11">
        <v>6</v>
      </c>
      <c r="H31" s="11">
        <v>6</v>
      </c>
      <c r="I31" s="11" t="e">
        <f>VLOOKUP(B31:B2306,'[2]Qty by month'!$G$3:$N$527,8,0)</f>
        <v>#N/A</v>
      </c>
      <c r="J31" s="11"/>
      <c r="K31" s="8">
        <v>45310</v>
      </c>
      <c r="L31" s="8" t="s">
        <v>3873</v>
      </c>
      <c r="M31" s="7"/>
      <c r="N31" s="7" t="b">
        <f t="shared" si="0"/>
        <v>1</v>
      </c>
      <c r="O31" s="7"/>
      <c r="P31" s="11">
        <f t="shared" si="1"/>
        <v>0</v>
      </c>
      <c r="Q31" s="9"/>
    </row>
    <row r="32" spans="1:17" x14ac:dyDescent="0.25">
      <c r="A32" s="7">
        <v>30</v>
      </c>
      <c r="B32" s="9">
        <v>940004</v>
      </c>
      <c r="C32" s="9" t="s">
        <v>245</v>
      </c>
      <c r="D32" s="9" t="s">
        <v>33</v>
      </c>
      <c r="E32" s="7" t="s">
        <v>141</v>
      </c>
      <c r="F32" s="46">
        <v>3.45</v>
      </c>
      <c r="G32" s="11">
        <v>7</v>
      </c>
      <c r="H32" s="53">
        <v>9</v>
      </c>
      <c r="I32" s="11" t="e">
        <f>VLOOKUP(B32:B2307,'[2]Qty by month'!$G$3:$N$527,8,0)</f>
        <v>#N/A</v>
      </c>
      <c r="J32" s="11"/>
      <c r="K32" s="8">
        <v>45310</v>
      </c>
      <c r="L32" s="8" t="s">
        <v>3873</v>
      </c>
      <c r="M32" s="7"/>
      <c r="N32" s="7" t="b">
        <f t="shared" si="0"/>
        <v>0</v>
      </c>
      <c r="O32" s="7"/>
      <c r="P32" s="11">
        <f t="shared" si="1"/>
        <v>-2</v>
      </c>
      <c r="Q32" s="9"/>
    </row>
    <row r="33" spans="1:17" x14ac:dyDescent="0.25">
      <c r="A33" s="7">
        <v>31</v>
      </c>
      <c r="B33" s="9">
        <v>120212012</v>
      </c>
      <c r="C33" s="9" t="s">
        <v>2081</v>
      </c>
      <c r="D33" s="9" t="s">
        <v>33</v>
      </c>
      <c r="E33" s="7" t="s">
        <v>141</v>
      </c>
      <c r="F33" s="46">
        <v>0.63</v>
      </c>
      <c r="G33" s="11">
        <v>2</v>
      </c>
      <c r="H33" s="11">
        <v>2</v>
      </c>
      <c r="I33" s="11" t="e">
        <f>VLOOKUP(B33:B2308,'[2]Qty by month'!$G$3:$N$527,8,0)</f>
        <v>#N/A</v>
      </c>
      <c r="J33" s="11"/>
      <c r="K33" s="8">
        <v>45309</v>
      </c>
      <c r="L33" s="8" t="s">
        <v>3877</v>
      </c>
      <c r="M33" s="7"/>
      <c r="N33" s="7" t="b">
        <f t="shared" si="0"/>
        <v>1</v>
      </c>
      <c r="O33" s="7"/>
      <c r="P33" s="11">
        <f t="shared" si="1"/>
        <v>0</v>
      </c>
      <c r="Q33" s="9"/>
    </row>
    <row r="34" spans="1:17" x14ac:dyDescent="0.25">
      <c r="A34" s="7">
        <v>32</v>
      </c>
      <c r="B34" s="9">
        <v>127141016</v>
      </c>
      <c r="C34" s="9" t="s">
        <v>2082</v>
      </c>
      <c r="D34" s="9" t="s">
        <v>33</v>
      </c>
      <c r="E34" s="7" t="s">
        <v>141</v>
      </c>
      <c r="F34" s="46">
        <v>0.41</v>
      </c>
      <c r="G34" s="11">
        <v>13</v>
      </c>
      <c r="H34" s="11">
        <v>13</v>
      </c>
      <c r="I34" s="11" t="e">
        <f>VLOOKUP(B34:B2309,'[2]Qty by month'!$G$3:$N$527,8,0)</f>
        <v>#N/A</v>
      </c>
      <c r="J34" s="11"/>
      <c r="K34" s="8">
        <v>45309</v>
      </c>
      <c r="L34" s="8" t="s">
        <v>3877</v>
      </c>
      <c r="M34" s="7"/>
      <c r="N34" s="7" t="b">
        <f t="shared" si="0"/>
        <v>1</v>
      </c>
      <c r="O34" s="7"/>
      <c r="P34" s="11">
        <f t="shared" si="1"/>
        <v>0</v>
      </c>
      <c r="Q34" s="9"/>
    </row>
    <row r="35" spans="1:17" x14ac:dyDescent="0.25">
      <c r="A35" s="7">
        <v>33</v>
      </c>
      <c r="B35" s="9">
        <v>127290013</v>
      </c>
      <c r="C35" s="9" t="s">
        <v>2083</v>
      </c>
      <c r="D35" s="9" t="s">
        <v>33</v>
      </c>
      <c r="E35" s="7" t="s">
        <v>141</v>
      </c>
      <c r="F35" s="46">
        <v>0.68</v>
      </c>
      <c r="G35" s="11">
        <v>13</v>
      </c>
      <c r="H35" s="11">
        <v>13</v>
      </c>
      <c r="I35" s="11" t="e">
        <f>VLOOKUP(B35:B2310,'[2]Qty by month'!$G$3:$N$527,8,0)</f>
        <v>#N/A</v>
      </c>
      <c r="J35" s="11"/>
      <c r="K35" s="8">
        <v>45310</v>
      </c>
      <c r="L35" s="8" t="s">
        <v>3877</v>
      </c>
      <c r="M35" s="7"/>
      <c r="N35" s="7" t="b">
        <f t="shared" si="0"/>
        <v>1</v>
      </c>
      <c r="O35" s="7"/>
      <c r="P35" s="11">
        <f t="shared" si="1"/>
        <v>0</v>
      </c>
      <c r="Q35" s="9"/>
    </row>
    <row r="36" spans="1:17" x14ac:dyDescent="0.25">
      <c r="A36" s="7">
        <v>34</v>
      </c>
      <c r="B36" s="9">
        <v>127640012</v>
      </c>
      <c r="C36" s="9" t="s">
        <v>2084</v>
      </c>
      <c r="D36" s="9" t="s">
        <v>33</v>
      </c>
      <c r="E36" s="7" t="s">
        <v>141</v>
      </c>
      <c r="F36" s="46">
        <v>3.57</v>
      </c>
      <c r="G36" s="11">
        <v>1</v>
      </c>
      <c r="H36" s="11">
        <v>1</v>
      </c>
      <c r="I36" s="11" t="e">
        <f>VLOOKUP(B36:B2311,'[2]Qty by month'!$G$3:$N$527,8,0)</f>
        <v>#N/A</v>
      </c>
      <c r="J36" s="11"/>
      <c r="K36" s="8">
        <v>45310</v>
      </c>
      <c r="L36" s="8" t="s">
        <v>3877</v>
      </c>
      <c r="M36" s="7"/>
      <c r="N36" s="7" t="b">
        <f t="shared" si="0"/>
        <v>1</v>
      </c>
      <c r="O36" s="7"/>
      <c r="P36" s="11">
        <f t="shared" si="1"/>
        <v>0</v>
      </c>
      <c r="Q36" s="9"/>
    </row>
    <row r="37" spans="1:17" x14ac:dyDescent="0.25">
      <c r="A37" s="7">
        <v>35</v>
      </c>
      <c r="B37" s="9" t="s">
        <v>305</v>
      </c>
      <c r="C37" s="9" t="s">
        <v>285</v>
      </c>
      <c r="D37" s="9" t="s">
        <v>33</v>
      </c>
      <c r="E37" s="7" t="s">
        <v>141</v>
      </c>
      <c r="F37" s="46">
        <v>1.69</v>
      </c>
      <c r="G37" s="11">
        <v>1</v>
      </c>
      <c r="H37" s="11">
        <v>1</v>
      </c>
      <c r="I37" s="11" t="e">
        <f>VLOOKUP(B37:B2312,'[2]Qty by month'!$G$3:$N$527,8,0)</f>
        <v>#N/A</v>
      </c>
      <c r="J37" s="11"/>
      <c r="K37" s="8">
        <v>45310</v>
      </c>
      <c r="L37" s="8" t="s">
        <v>3877</v>
      </c>
      <c r="M37" s="7"/>
      <c r="N37" s="7" t="b">
        <f t="shared" si="0"/>
        <v>1</v>
      </c>
      <c r="O37" s="7"/>
      <c r="P37" s="11">
        <f t="shared" si="1"/>
        <v>0</v>
      </c>
      <c r="Q37" s="9"/>
    </row>
    <row r="38" spans="1:17" x14ac:dyDescent="0.25">
      <c r="A38" s="7">
        <v>36</v>
      </c>
      <c r="B38" s="9">
        <v>127692015</v>
      </c>
      <c r="C38" s="9" t="s">
        <v>2085</v>
      </c>
      <c r="D38" s="9" t="s">
        <v>33</v>
      </c>
      <c r="E38" s="7" t="s">
        <v>141</v>
      </c>
      <c r="F38" s="46">
        <v>0.3</v>
      </c>
      <c r="G38" s="11">
        <v>412</v>
      </c>
      <c r="H38" s="11">
        <f>172+240</f>
        <v>412</v>
      </c>
      <c r="I38" s="11" t="e">
        <f>VLOOKUP(B38:B2313,'[2]Qty by month'!$G$3:$N$527,8,0)</f>
        <v>#N/A</v>
      </c>
      <c r="J38" s="11"/>
      <c r="K38" s="8">
        <v>45310</v>
      </c>
      <c r="L38" s="8" t="s">
        <v>3877</v>
      </c>
      <c r="M38" s="7"/>
      <c r="N38" s="7" t="b">
        <f t="shared" si="0"/>
        <v>1</v>
      </c>
      <c r="O38" s="7"/>
      <c r="P38" s="11">
        <f t="shared" si="1"/>
        <v>0</v>
      </c>
      <c r="Q38" s="9"/>
    </row>
    <row r="39" spans="1:17" x14ac:dyDescent="0.25">
      <c r="A39" s="7">
        <v>37</v>
      </c>
      <c r="B39" s="9">
        <v>127693019</v>
      </c>
      <c r="C39" s="9" t="s">
        <v>2086</v>
      </c>
      <c r="D39" s="9" t="s">
        <v>33</v>
      </c>
      <c r="E39" s="7" t="s">
        <v>141</v>
      </c>
      <c r="F39" s="46">
        <v>0.31</v>
      </c>
      <c r="G39" s="11">
        <v>69</v>
      </c>
      <c r="H39" s="11">
        <v>69</v>
      </c>
      <c r="I39" s="11" t="e">
        <f>VLOOKUP(B39:B2314,'[2]Qty by month'!$G$3:$N$527,8,0)</f>
        <v>#N/A</v>
      </c>
      <c r="J39" s="11"/>
      <c r="K39" s="8">
        <v>45310</v>
      </c>
      <c r="L39" s="8" t="s">
        <v>3877</v>
      </c>
      <c r="M39" s="7"/>
      <c r="N39" s="7" t="b">
        <f t="shared" si="0"/>
        <v>1</v>
      </c>
      <c r="O39" s="7"/>
      <c r="P39" s="11">
        <f t="shared" si="1"/>
        <v>0</v>
      </c>
      <c r="Q39" s="9"/>
    </row>
    <row r="40" spans="1:17" x14ac:dyDescent="0.25">
      <c r="A40" s="7">
        <v>38</v>
      </c>
      <c r="B40" s="9">
        <v>127740018</v>
      </c>
      <c r="C40" s="9" t="s">
        <v>2087</v>
      </c>
      <c r="D40" s="9" t="s">
        <v>33</v>
      </c>
      <c r="E40" s="7" t="s">
        <v>141</v>
      </c>
      <c r="F40" s="46">
        <v>3.84</v>
      </c>
      <c r="G40" s="11">
        <v>3</v>
      </c>
      <c r="H40" s="11">
        <v>3</v>
      </c>
      <c r="I40" s="11" t="e">
        <f>VLOOKUP(B40:B2315,'[2]Qty by month'!$G$3:$N$527,8,0)</f>
        <v>#N/A</v>
      </c>
      <c r="J40" s="11"/>
      <c r="K40" s="8">
        <v>45310</v>
      </c>
      <c r="L40" s="8" t="s">
        <v>3877</v>
      </c>
      <c r="M40" s="7"/>
      <c r="N40" s="7" t="b">
        <f t="shared" si="0"/>
        <v>1</v>
      </c>
      <c r="O40" s="7"/>
      <c r="P40" s="11">
        <f t="shared" si="1"/>
        <v>0</v>
      </c>
      <c r="Q40" s="9"/>
    </row>
    <row r="41" spans="1:17" x14ac:dyDescent="0.25">
      <c r="A41" s="7">
        <v>39</v>
      </c>
      <c r="B41" s="9">
        <v>127753015</v>
      </c>
      <c r="C41" s="9" t="s">
        <v>285</v>
      </c>
      <c r="D41" s="9" t="s">
        <v>33</v>
      </c>
      <c r="E41" s="7" t="s">
        <v>141</v>
      </c>
      <c r="F41" s="46">
        <v>1.91</v>
      </c>
      <c r="G41" s="11">
        <v>1</v>
      </c>
      <c r="H41" s="11">
        <v>1</v>
      </c>
      <c r="I41" s="11" t="e">
        <f>VLOOKUP(B41:B2316,'[2]Qty by month'!$G$3:$N$527,8,0)</f>
        <v>#N/A</v>
      </c>
      <c r="J41" s="11"/>
      <c r="K41" s="8">
        <v>45310</v>
      </c>
      <c r="L41" s="8" t="s">
        <v>3877</v>
      </c>
      <c r="M41" s="7"/>
      <c r="N41" s="7" t="b">
        <f t="shared" si="0"/>
        <v>1</v>
      </c>
      <c r="O41" s="7"/>
      <c r="P41" s="11">
        <f t="shared" si="1"/>
        <v>0</v>
      </c>
      <c r="Q41" s="9"/>
    </row>
    <row r="42" spans="1:17" x14ac:dyDescent="0.25">
      <c r="A42" s="7">
        <v>40</v>
      </c>
      <c r="B42" s="9">
        <v>127755013</v>
      </c>
      <c r="C42" s="9" t="s">
        <v>63</v>
      </c>
      <c r="D42" s="9" t="s">
        <v>33</v>
      </c>
      <c r="E42" s="7" t="s">
        <v>141</v>
      </c>
      <c r="F42" s="46">
        <v>0.11</v>
      </c>
      <c r="G42" s="11">
        <v>40</v>
      </c>
      <c r="H42" s="11">
        <v>40</v>
      </c>
      <c r="I42" s="11" t="e">
        <f>VLOOKUP(B42:B2317,'[2]Qty by month'!$G$3:$N$527,8,0)</f>
        <v>#N/A</v>
      </c>
      <c r="J42" s="11"/>
      <c r="K42" s="8">
        <v>45310</v>
      </c>
      <c r="L42" s="8" t="s">
        <v>3877</v>
      </c>
      <c r="M42" s="7"/>
      <c r="N42" s="7" t="b">
        <f t="shared" si="0"/>
        <v>1</v>
      </c>
      <c r="O42" s="7"/>
      <c r="P42" s="11">
        <f t="shared" si="1"/>
        <v>0</v>
      </c>
      <c r="Q42" s="9"/>
    </row>
    <row r="43" spans="1:17" x14ac:dyDescent="0.25">
      <c r="A43" s="7">
        <v>41</v>
      </c>
      <c r="B43" s="9">
        <v>127757011</v>
      </c>
      <c r="C43" s="9" t="s">
        <v>2088</v>
      </c>
      <c r="D43" s="9" t="s">
        <v>33</v>
      </c>
      <c r="E43" s="7" t="s">
        <v>141</v>
      </c>
      <c r="F43" s="46">
        <v>0.12</v>
      </c>
      <c r="G43" s="11">
        <v>119</v>
      </c>
      <c r="H43" s="11">
        <v>119</v>
      </c>
      <c r="I43" s="11" t="e">
        <f>VLOOKUP(B43:B2318,'[2]Qty by month'!$G$3:$N$527,8,0)</f>
        <v>#N/A</v>
      </c>
      <c r="J43" s="11"/>
      <c r="K43" s="8">
        <v>45310</v>
      </c>
      <c r="L43" s="8" t="s">
        <v>3873</v>
      </c>
      <c r="M43" s="7"/>
      <c r="N43" s="7" t="b">
        <f t="shared" si="0"/>
        <v>1</v>
      </c>
      <c r="O43" s="7"/>
      <c r="P43" s="11">
        <f t="shared" si="1"/>
        <v>0</v>
      </c>
      <c r="Q43" s="9"/>
    </row>
    <row r="44" spans="1:17" x14ac:dyDescent="0.25">
      <c r="A44" s="7">
        <v>42</v>
      </c>
      <c r="B44" s="9">
        <v>128071012</v>
      </c>
      <c r="C44" s="9" t="s">
        <v>2089</v>
      </c>
      <c r="D44" s="9" t="s">
        <v>33</v>
      </c>
      <c r="E44" s="7" t="s">
        <v>141</v>
      </c>
      <c r="F44" s="46">
        <v>0.37</v>
      </c>
      <c r="G44" s="11">
        <v>17</v>
      </c>
      <c r="H44" s="11">
        <f>16+1</f>
        <v>17</v>
      </c>
      <c r="I44" s="11" t="e">
        <f>VLOOKUP(B44:B2319,'[2]Qty by month'!$G$3:$N$527,8,0)</f>
        <v>#N/A</v>
      </c>
      <c r="J44" s="11"/>
      <c r="K44" s="57">
        <v>45310</v>
      </c>
      <c r="L44" s="8" t="s">
        <v>3873</v>
      </c>
      <c r="M44" s="7"/>
      <c r="N44" s="7" t="b">
        <f t="shared" si="0"/>
        <v>1</v>
      </c>
      <c r="O44" s="7">
        <v>1</v>
      </c>
      <c r="P44" s="11">
        <f t="shared" si="1"/>
        <v>0</v>
      </c>
      <c r="Q44" s="9" t="s">
        <v>3879</v>
      </c>
    </row>
    <row r="45" spans="1:17" x14ac:dyDescent="0.25">
      <c r="A45" s="7">
        <v>43</v>
      </c>
      <c r="B45" s="9">
        <v>128081017</v>
      </c>
      <c r="C45" s="9" t="s">
        <v>2090</v>
      </c>
      <c r="D45" s="9" t="s">
        <v>33</v>
      </c>
      <c r="E45" s="7" t="s">
        <v>141</v>
      </c>
      <c r="F45" s="46">
        <v>0.05</v>
      </c>
      <c r="G45" s="11">
        <f>1-1</f>
        <v>0</v>
      </c>
      <c r="H45" s="11">
        <v>0</v>
      </c>
      <c r="I45" s="11" t="e">
        <f>VLOOKUP(B45:B2320,'[2]Qty by month'!$G$3:$N$527,8,0)</f>
        <v>#N/A</v>
      </c>
      <c r="J45" s="11"/>
      <c r="K45" s="8">
        <v>45320</v>
      </c>
      <c r="L45" s="8" t="s">
        <v>3877</v>
      </c>
      <c r="M45" s="7"/>
      <c r="N45" s="7" t="b">
        <f t="shared" si="0"/>
        <v>1</v>
      </c>
      <c r="O45" s="7"/>
      <c r="P45" s="11">
        <f t="shared" si="1"/>
        <v>0</v>
      </c>
      <c r="Q45" s="9" t="s">
        <v>3950</v>
      </c>
    </row>
    <row r="46" spans="1:17" x14ac:dyDescent="0.25">
      <c r="A46" s="7">
        <v>44</v>
      </c>
      <c r="B46" s="9">
        <v>129001014</v>
      </c>
      <c r="C46" s="9" t="s">
        <v>2091</v>
      </c>
      <c r="D46" s="9" t="s">
        <v>33</v>
      </c>
      <c r="E46" s="7" t="s">
        <v>141</v>
      </c>
      <c r="F46" s="46">
        <v>0.1</v>
      </c>
      <c r="G46" s="11">
        <v>24</v>
      </c>
      <c r="H46" s="11">
        <f>22+2</f>
        <v>24</v>
      </c>
      <c r="I46" s="11" t="e">
        <f>VLOOKUP(B46:B2321,'[2]Qty by month'!$G$3:$N$527,8,0)</f>
        <v>#N/A</v>
      </c>
      <c r="J46" s="11"/>
      <c r="K46" s="57">
        <v>45310</v>
      </c>
      <c r="L46" s="8" t="s">
        <v>3873</v>
      </c>
      <c r="M46" s="7"/>
      <c r="N46" s="7" t="b">
        <f t="shared" si="0"/>
        <v>1</v>
      </c>
      <c r="O46" s="7">
        <v>1</v>
      </c>
      <c r="P46" s="11">
        <f t="shared" si="1"/>
        <v>0</v>
      </c>
      <c r="Q46" s="9" t="s">
        <v>3879</v>
      </c>
    </row>
    <row r="47" spans="1:17" x14ac:dyDescent="0.25">
      <c r="A47" s="7">
        <v>45</v>
      </c>
      <c r="B47" s="9">
        <v>523021018</v>
      </c>
      <c r="C47" s="9" t="s">
        <v>159</v>
      </c>
      <c r="D47" s="9" t="s">
        <v>33</v>
      </c>
      <c r="E47" s="7" t="s">
        <v>141</v>
      </c>
      <c r="F47" s="46">
        <v>0.89</v>
      </c>
      <c r="G47" s="11">
        <v>4</v>
      </c>
      <c r="H47" s="11">
        <f>3+1</f>
        <v>4</v>
      </c>
      <c r="I47" s="11" t="e">
        <f>VLOOKUP(B47:B2322,'[2]Qty by month'!$G$3:$N$527,8,0)</f>
        <v>#N/A</v>
      </c>
      <c r="J47" s="11"/>
      <c r="K47" s="57">
        <v>45310</v>
      </c>
      <c r="L47" s="8" t="s">
        <v>3877</v>
      </c>
      <c r="M47" s="7"/>
      <c r="N47" s="7" t="b">
        <f t="shared" si="0"/>
        <v>1</v>
      </c>
      <c r="O47" s="7"/>
      <c r="P47" s="11">
        <f t="shared" si="1"/>
        <v>0</v>
      </c>
      <c r="Q47" s="9"/>
    </row>
    <row r="48" spans="1:17" x14ac:dyDescent="0.25">
      <c r="A48" s="7">
        <v>46</v>
      </c>
      <c r="B48" s="9">
        <v>888472578</v>
      </c>
      <c r="C48" s="9" t="s">
        <v>2092</v>
      </c>
      <c r="D48" s="9" t="s">
        <v>33</v>
      </c>
      <c r="E48" s="7" t="s">
        <v>141</v>
      </c>
      <c r="F48" s="46">
        <v>0.14000000000000001</v>
      </c>
      <c r="G48" s="11">
        <v>5</v>
      </c>
      <c r="H48" s="11">
        <v>5</v>
      </c>
      <c r="I48" s="11" t="e">
        <f>VLOOKUP(B48:B2323,'[2]Qty by month'!$G$3:$N$527,8,0)</f>
        <v>#N/A</v>
      </c>
      <c r="J48" s="11"/>
      <c r="K48" s="8">
        <v>45310</v>
      </c>
      <c r="L48" s="8" t="s">
        <v>3873</v>
      </c>
      <c r="M48" s="7"/>
      <c r="N48" s="7" t="b">
        <f t="shared" si="0"/>
        <v>1</v>
      </c>
      <c r="O48" s="7"/>
      <c r="P48" s="11">
        <f t="shared" si="1"/>
        <v>0</v>
      </c>
      <c r="Q48" s="9"/>
    </row>
    <row r="49" spans="1:17" x14ac:dyDescent="0.25">
      <c r="A49" s="7">
        <v>47</v>
      </c>
      <c r="B49" s="9">
        <v>888472671</v>
      </c>
      <c r="C49" s="9" t="s">
        <v>2093</v>
      </c>
      <c r="D49" s="9" t="s">
        <v>33</v>
      </c>
      <c r="E49" s="7" t="s">
        <v>141</v>
      </c>
      <c r="F49" s="46">
        <v>0.34</v>
      </c>
      <c r="G49" s="11">
        <v>4</v>
      </c>
      <c r="H49" s="11">
        <v>4</v>
      </c>
      <c r="I49" s="11" t="e">
        <f>VLOOKUP(B49:B2324,'[2]Qty by month'!$G$3:$N$527,8,0)</f>
        <v>#N/A</v>
      </c>
      <c r="J49" s="11"/>
      <c r="K49" s="8">
        <v>45308</v>
      </c>
      <c r="L49" s="8" t="s">
        <v>3877</v>
      </c>
      <c r="M49" s="7"/>
      <c r="N49" s="7" t="b">
        <f t="shared" si="0"/>
        <v>1</v>
      </c>
      <c r="O49" s="7"/>
      <c r="P49" s="11">
        <f t="shared" si="1"/>
        <v>0</v>
      </c>
      <c r="Q49" s="9"/>
    </row>
    <row r="50" spans="1:17" x14ac:dyDescent="0.25">
      <c r="A50" s="7">
        <v>48</v>
      </c>
      <c r="B50" s="9" t="s">
        <v>306</v>
      </c>
      <c r="C50" s="9" t="s">
        <v>2083</v>
      </c>
      <c r="D50" s="9" t="s">
        <v>33</v>
      </c>
      <c r="E50" s="7" t="s">
        <v>141</v>
      </c>
      <c r="F50" s="46">
        <v>0.49</v>
      </c>
      <c r="G50" s="11">
        <f>7-1-1</f>
        <v>5</v>
      </c>
      <c r="H50" s="11">
        <f>2+3</f>
        <v>5</v>
      </c>
      <c r="I50" s="11" t="e">
        <f>VLOOKUP(B50:B2325,'[2]Qty by month'!$G$3:$N$527,8,0)</f>
        <v>#N/A</v>
      </c>
      <c r="J50" s="11"/>
      <c r="K50" s="8">
        <v>45320</v>
      </c>
      <c r="L50" s="8" t="s">
        <v>3873</v>
      </c>
      <c r="M50" s="7"/>
      <c r="N50" s="7" t="b">
        <f t="shared" si="0"/>
        <v>1</v>
      </c>
      <c r="O50" s="7"/>
      <c r="P50" s="11">
        <f t="shared" si="1"/>
        <v>0</v>
      </c>
      <c r="Q50" s="9" t="s">
        <v>3974</v>
      </c>
    </row>
    <row r="51" spans="1:17" x14ac:dyDescent="0.25">
      <c r="A51" s="7">
        <v>49</v>
      </c>
      <c r="B51" s="9" t="s">
        <v>39</v>
      </c>
      <c r="C51" s="9" t="s">
        <v>40</v>
      </c>
      <c r="D51" s="9" t="s">
        <v>33</v>
      </c>
      <c r="E51" s="7" t="s">
        <v>141</v>
      </c>
      <c r="F51" s="46">
        <v>1.33</v>
      </c>
      <c r="G51" s="11">
        <v>12</v>
      </c>
      <c r="H51" s="11">
        <v>12</v>
      </c>
      <c r="I51" s="11" t="e">
        <f>VLOOKUP(B51:B2326,'[2]Qty by month'!$G$3:$N$527,8,0)</f>
        <v>#N/A</v>
      </c>
      <c r="J51" s="11"/>
      <c r="K51" s="8">
        <v>45310</v>
      </c>
      <c r="L51" s="8" t="s">
        <v>3873</v>
      </c>
      <c r="M51" s="7"/>
      <c r="N51" s="7" t="b">
        <f t="shared" si="0"/>
        <v>1</v>
      </c>
      <c r="O51" s="7"/>
      <c r="P51" s="11">
        <f t="shared" si="1"/>
        <v>0</v>
      </c>
      <c r="Q51" s="9"/>
    </row>
    <row r="52" spans="1:17" x14ac:dyDescent="0.25">
      <c r="A52" s="7">
        <v>50</v>
      </c>
      <c r="B52" s="9" t="s">
        <v>177</v>
      </c>
      <c r="C52" s="9" t="s">
        <v>203</v>
      </c>
      <c r="D52" s="9" t="s">
        <v>33</v>
      </c>
      <c r="E52" s="7" t="s">
        <v>141</v>
      </c>
      <c r="F52" s="46">
        <v>1.88</v>
      </c>
      <c r="G52" s="11">
        <v>65</v>
      </c>
      <c r="H52" s="11">
        <v>65</v>
      </c>
      <c r="I52" s="11" t="e">
        <f>VLOOKUP(B52:B2327,'[2]Qty by month'!$G$3:$N$527,8,0)</f>
        <v>#N/A</v>
      </c>
      <c r="J52" s="11"/>
      <c r="K52" s="8">
        <v>45308</v>
      </c>
      <c r="L52" s="8" t="s">
        <v>3873</v>
      </c>
      <c r="M52" s="7"/>
      <c r="N52" s="7" t="b">
        <f t="shared" si="0"/>
        <v>1</v>
      </c>
      <c r="O52" s="7"/>
      <c r="P52" s="11">
        <f t="shared" si="1"/>
        <v>0</v>
      </c>
      <c r="Q52" s="9"/>
    </row>
    <row r="53" spans="1:17" x14ac:dyDescent="0.25">
      <c r="A53" s="7">
        <v>51</v>
      </c>
      <c r="B53" s="9" t="s">
        <v>41</v>
      </c>
      <c r="C53" s="9" t="s">
        <v>42</v>
      </c>
      <c r="D53" s="9" t="s">
        <v>33</v>
      </c>
      <c r="E53" s="7" t="s">
        <v>141</v>
      </c>
      <c r="F53" s="46">
        <v>1.2</v>
      </c>
      <c r="G53" s="11">
        <f>6-1</f>
        <v>5</v>
      </c>
      <c r="H53" s="11">
        <f>6-1</f>
        <v>5</v>
      </c>
      <c r="I53" s="11" t="e">
        <f>VLOOKUP(B53:B2328,'[2]Qty by month'!$G$3:$N$527,8,0)</f>
        <v>#N/A</v>
      </c>
      <c r="J53" s="11"/>
      <c r="K53" s="57">
        <v>45310</v>
      </c>
      <c r="L53" s="8" t="s">
        <v>3873</v>
      </c>
      <c r="M53" s="7"/>
      <c r="N53" s="7" t="b">
        <f t="shared" si="0"/>
        <v>1</v>
      </c>
      <c r="O53" s="7"/>
      <c r="P53" s="11">
        <f t="shared" si="1"/>
        <v>0</v>
      </c>
      <c r="Q53" s="65" t="s">
        <v>4038</v>
      </c>
    </row>
    <row r="54" spans="1:17" x14ac:dyDescent="0.25">
      <c r="A54" s="7">
        <v>52</v>
      </c>
      <c r="B54" s="9" t="s">
        <v>253</v>
      </c>
      <c r="C54" s="9" t="s">
        <v>259</v>
      </c>
      <c r="D54" s="9" t="s">
        <v>33</v>
      </c>
      <c r="E54" s="7" t="s">
        <v>141</v>
      </c>
      <c r="F54" s="46">
        <v>2.35</v>
      </c>
      <c r="G54" s="11">
        <v>15</v>
      </c>
      <c r="H54" s="53">
        <v>16</v>
      </c>
      <c r="I54" s="11" t="e">
        <f>VLOOKUP(B54:B2329,'[2]Qty by month'!$G$3:$N$527,8,0)</f>
        <v>#N/A</v>
      </c>
      <c r="J54" s="11"/>
      <c r="K54" s="8">
        <v>45308</v>
      </c>
      <c r="L54" s="8" t="s">
        <v>3877</v>
      </c>
      <c r="M54" s="7"/>
      <c r="N54" s="7" t="b">
        <f t="shared" si="0"/>
        <v>0</v>
      </c>
      <c r="O54" s="7"/>
      <c r="P54" s="11">
        <f t="shared" si="1"/>
        <v>-1</v>
      </c>
      <c r="Q54" s="9"/>
    </row>
    <row r="55" spans="1:17" x14ac:dyDescent="0.25">
      <c r="A55" s="7">
        <v>53</v>
      </c>
      <c r="B55" s="9" t="s">
        <v>178</v>
      </c>
      <c r="C55" s="9" t="s">
        <v>204</v>
      </c>
      <c r="D55" s="9" t="s">
        <v>33</v>
      </c>
      <c r="E55" s="7" t="s">
        <v>141</v>
      </c>
      <c r="F55" s="46">
        <v>0.2</v>
      </c>
      <c r="G55" s="11">
        <v>6</v>
      </c>
      <c r="H55" s="11">
        <f>4+2</f>
        <v>6</v>
      </c>
      <c r="I55" s="11" t="e">
        <f>VLOOKUP(B55:B2330,'[2]Qty by month'!$G$3:$N$527,8,0)</f>
        <v>#N/A</v>
      </c>
      <c r="J55" s="11"/>
      <c r="K55" s="57">
        <v>45310</v>
      </c>
      <c r="L55" s="8" t="s">
        <v>3873</v>
      </c>
      <c r="M55" s="7"/>
      <c r="N55" s="7" t="b">
        <f t="shared" si="0"/>
        <v>1</v>
      </c>
      <c r="O55" s="7"/>
      <c r="P55" s="11">
        <f t="shared" si="1"/>
        <v>0</v>
      </c>
      <c r="Q55" s="9"/>
    </row>
    <row r="56" spans="1:17" x14ac:dyDescent="0.25">
      <c r="A56" s="7">
        <v>54</v>
      </c>
      <c r="B56" s="9" t="s">
        <v>307</v>
      </c>
      <c r="C56" s="9" t="s">
        <v>2094</v>
      </c>
      <c r="D56" s="9" t="s">
        <v>33</v>
      </c>
      <c r="E56" s="7" t="s">
        <v>141</v>
      </c>
      <c r="F56" s="46">
        <v>1.59</v>
      </c>
      <c r="G56" s="11">
        <v>3</v>
      </c>
      <c r="H56" s="11">
        <v>3</v>
      </c>
      <c r="I56" s="11" t="e">
        <f>VLOOKUP(B56:B2331,'[2]Qty by month'!$G$3:$N$527,8,0)</f>
        <v>#N/A</v>
      </c>
      <c r="J56" s="11"/>
      <c r="K56" s="8">
        <v>45310</v>
      </c>
      <c r="L56" s="8" t="s">
        <v>3877</v>
      </c>
      <c r="M56" s="7"/>
      <c r="N56" s="7" t="b">
        <f t="shared" si="0"/>
        <v>1</v>
      </c>
      <c r="O56" s="7"/>
      <c r="P56" s="11">
        <f t="shared" si="1"/>
        <v>0</v>
      </c>
      <c r="Q56" s="9"/>
    </row>
    <row r="57" spans="1:17" x14ac:dyDescent="0.25">
      <c r="A57" s="7">
        <v>55</v>
      </c>
      <c r="B57" s="9" t="s">
        <v>179</v>
      </c>
      <c r="C57" s="9" t="s">
        <v>205</v>
      </c>
      <c r="D57" s="9" t="s">
        <v>33</v>
      </c>
      <c r="E57" s="7" t="s">
        <v>141</v>
      </c>
      <c r="F57" s="46">
        <v>2.2000000000000002</v>
      </c>
      <c r="G57" s="11">
        <v>7</v>
      </c>
      <c r="H57" s="11">
        <v>7</v>
      </c>
      <c r="I57" s="11" t="e">
        <f>VLOOKUP(B57:B2332,'[2]Qty by month'!$G$3:$N$527,8,0)</f>
        <v>#N/A</v>
      </c>
      <c r="J57" s="11"/>
      <c r="K57" s="8">
        <v>45310</v>
      </c>
      <c r="L57" s="8" t="s">
        <v>3877</v>
      </c>
      <c r="M57" s="7"/>
      <c r="N57" s="7" t="b">
        <f t="shared" si="0"/>
        <v>1</v>
      </c>
      <c r="O57" s="7"/>
      <c r="P57" s="11">
        <f t="shared" si="1"/>
        <v>0</v>
      </c>
      <c r="Q57" s="9"/>
    </row>
    <row r="58" spans="1:17" x14ac:dyDescent="0.25">
      <c r="A58" s="7">
        <v>56</v>
      </c>
      <c r="B58" s="9" t="s">
        <v>142</v>
      </c>
      <c r="C58" s="9" t="s">
        <v>160</v>
      </c>
      <c r="D58" s="9" t="s">
        <v>33</v>
      </c>
      <c r="E58" s="7" t="s">
        <v>141</v>
      </c>
      <c r="F58" s="46">
        <v>0.65</v>
      </c>
      <c r="G58" s="11">
        <v>14</v>
      </c>
      <c r="H58" s="11">
        <v>14</v>
      </c>
      <c r="I58" s="11" t="e">
        <f>VLOOKUP(B58:B2333,'[2]Qty by month'!$G$3:$N$527,8,0)</f>
        <v>#N/A</v>
      </c>
      <c r="J58" s="11"/>
      <c r="K58" s="8">
        <v>45310</v>
      </c>
      <c r="L58" s="8" t="s">
        <v>3873</v>
      </c>
      <c r="M58" s="7"/>
      <c r="N58" s="7" t="b">
        <f t="shared" si="0"/>
        <v>1</v>
      </c>
      <c r="O58" s="7"/>
      <c r="P58" s="11">
        <f t="shared" si="1"/>
        <v>0</v>
      </c>
      <c r="Q58" s="9"/>
    </row>
    <row r="59" spans="1:17" x14ac:dyDescent="0.25">
      <c r="A59" s="7">
        <v>57</v>
      </c>
      <c r="B59" s="9" t="s">
        <v>143</v>
      </c>
      <c r="C59" s="9" t="s">
        <v>161</v>
      </c>
      <c r="D59" s="9" t="s">
        <v>33</v>
      </c>
      <c r="E59" s="7" t="s">
        <v>141</v>
      </c>
      <c r="F59" s="46">
        <v>3.94</v>
      </c>
      <c r="G59" s="11">
        <f>23-1-1-1</f>
        <v>20</v>
      </c>
      <c r="H59" s="11">
        <v>20</v>
      </c>
      <c r="I59" s="11" t="e">
        <f>VLOOKUP(B59:B2334,'[2]Qty by month'!$G$3:$N$527,8,0)</f>
        <v>#N/A</v>
      </c>
      <c r="J59" s="11"/>
      <c r="K59" s="8">
        <v>45310</v>
      </c>
      <c r="L59" s="8" t="s">
        <v>3873</v>
      </c>
      <c r="M59" s="7"/>
      <c r="N59" s="7" t="b">
        <f t="shared" si="0"/>
        <v>1</v>
      </c>
      <c r="O59" s="7"/>
      <c r="P59" s="11">
        <f t="shared" si="1"/>
        <v>0</v>
      </c>
      <c r="Q59" s="9" t="s">
        <v>3947</v>
      </c>
    </row>
    <row r="60" spans="1:17" x14ac:dyDescent="0.25">
      <c r="A60" s="7">
        <v>58</v>
      </c>
      <c r="B60" s="9" t="s">
        <v>74</v>
      </c>
      <c r="C60" s="9" t="s">
        <v>75</v>
      </c>
      <c r="D60" s="9" t="s">
        <v>33</v>
      </c>
      <c r="E60" s="7" t="s">
        <v>141</v>
      </c>
      <c r="F60" s="46">
        <v>3.94</v>
      </c>
      <c r="G60" s="11">
        <f>22-1-1</f>
        <v>20</v>
      </c>
      <c r="H60" s="11">
        <f>19+1</f>
        <v>20</v>
      </c>
      <c r="I60" s="11" t="e">
        <f>VLOOKUP(B60:B2335,'[2]Qty by month'!$G$3:$N$527,8,0)</f>
        <v>#N/A</v>
      </c>
      <c r="J60" s="11"/>
      <c r="K60" s="8">
        <v>45320</v>
      </c>
      <c r="L60" s="8" t="s">
        <v>3873</v>
      </c>
      <c r="M60" s="7"/>
      <c r="N60" s="7" t="b">
        <f t="shared" si="0"/>
        <v>1</v>
      </c>
      <c r="O60" s="7"/>
      <c r="P60" s="11">
        <f t="shared" si="1"/>
        <v>0</v>
      </c>
      <c r="Q60" s="9" t="s">
        <v>3946</v>
      </c>
    </row>
    <row r="61" spans="1:17" x14ac:dyDescent="0.25">
      <c r="A61" s="7">
        <v>59</v>
      </c>
      <c r="B61" s="9" t="s">
        <v>308</v>
      </c>
      <c r="C61" s="9" t="s">
        <v>2095</v>
      </c>
      <c r="D61" s="9" t="s">
        <v>33</v>
      </c>
      <c r="E61" s="7" t="s">
        <v>141</v>
      </c>
      <c r="F61" s="46">
        <v>2.12</v>
      </c>
      <c r="G61" s="11">
        <f>4-1-1-1</f>
        <v>1</v>
      </c>
      <c r="H61" s="11">
        <v>1</v>
      </c>
      <c r="I61" s="11" t="e">
        <f>VLOOKUP(B61:B2336,'[2]Qty by month'!$G$3:$N$527,8,0)</f>
        <v>#N/A</v>
      </c>
      <c r="J61" s="11"/>
      <c r="K61" s="8">
        <v>45310</v>
      </c>
      <c r="L61" s="8" t="s">
        <v>3873</v>
      </c>
      <c r="M61" s="7"/>
      <c r="N61" s="7" t="b">
        <f t="shared" si="0"/>
        <v>1</v>
      </c>
      <c r="O61" s="7"/>
      <c r="P61" s="11">
        <f t="shared" si="1"/>
        <v>0</v>
      </c>
      <c r="Q61" s="9" t="s">
        <v>3956</v>
      </c>
    </row>
    <row r="62" spans="1:17" x14ac:dyDescent="0.25">
      <c r="A62" s="7">
        <v>60</v>
      </c>
      <c r="B62" s="9" t="s">
        <v>43</v>
      </c>
      <c r="C62" s="9" t="s">
        <v>44</v>
      </c>
      <c r="D62" s="9" t="s">
        <v>33</v>
      </c>
      <c r="E62" s="7" t="s">
        <v>141</v>
      </c>
      <c r="F62" s="46">
        <v>2.02</v>
      </c>
      <c r="G62" s="11">
        <f>13-1</f>
        <v>12</v>
      </c>
      <c r="H62" s="11">
        <f>12</f>
        <v>12</v>
      </c>
      <c r="I62" s="11" t="e">
        <f>VLOOKUP(B62:B2337,'[2]Qty by month'!$G$3:$N$527,8,0)</f>
        <v>#N/A</v>
      </c>
      <c r="J62" s="11"/>
      <c r="K62" s="8">
        <v>45310</v>
      </c>
      <c r="L62" s="8" t="s">
        <v>3877</v>
      </c>
      <c r="M62" s="7"/>
      <c r="N62" s="7" t="b">
        <f t="shared" si="0"/>
        <v>1</v>
      </c>
      <c r="O62" s="7"/>
      <c r="P62" s="11">
        <f t="shared" si="1"/>
        <v>0</v>
      </c>
      <c r="Q62" s="9" t="s">
        <v>3957</v>
      </c>
    </row>
    <row r="63" spans="1:17" x14ac:dyDescent="0.25">
      <c r="A63" s="7">
        <v>61</v>
      </c>
      <c r="B63" s="9" t="s">
        <v>309</v>
      </c>
      <c r="C63" s="9" t="s">
        <v>2096</v>
      </c>
      <c r="D63" s="9" t="s">
        <v>33</v>
      </c>
      <c r="E63" s="7" t="s">
        <v>141</v>
      </c>
      <c r="F63" s="46">
        <v>0.79</v>
      </c>
      <c r="G63" s="11">
        <v>3</v>
      </c>
      <c r="H63" s="11">
        <f>2+1</f>
        <v>3</v>
      </c>
      <c r="I63" s="11" t="e">
        <f>VLOOKUP(B63:B2338,'[2]Qty by month'!$G$3:$N$527,8,0)</f>
        <v>#N/A</v>
      </c>
      <c r="J63" s="11"/>
      <c r="K63" s="8">
        <v>45313</v>
      </c>
      <c r="L63" s="8" t="s">
        <v>3877</v>
      </c>
      <c r="M63" s="7"/>
      <c r="N63" s="7" t="b">
        <f t="shared" si="0"/>
        <v>1</v>
      </c>
      <c r="O63" s="7"/>
      <c r="P63" s="11">
        <f t="shared" si="1"/>
        <v>0</v>
      </c>
      <c r="Q63" s="9" t="s">
        <v>3881</v>
      </c>
    </row>
    <row r="64" spans="1:17" x14ac:dyDescent="0.25">
      <c r="A64" s="7">
        <v>62</v>
      </c>
      <c r="B64" s="9" t="s">
        <v>310</v>
      </c>
      <c r="C64" s="9" t="s">
        <v>2097</v>
      </c>
      <c r="D64" s="9" t="s">
        <v>33</v>
      </c>
      <c r="E64" s="7" t="s">
        <v>141</v>
      </c>
      <c r="F64" s="46">
        <v>2.4300000000000002</v>
      </c>
      <c r="G64" s="11">
        <v>1</v>
      </c>
      <c r="H64" s="11">
        <v>1</v>
      </c>
      <c r="I64" s="11" t="e">
        <f>VLOOKUP(B64:B2339,'[2]Qty by month'!$G$3:$N$527,8,0)</f>
        <v>#N/A</v>
      </c>
      <c r="J64" s="11"/>
      <c r="K64" s="8">
        <v>45308</v>
      </c>
      <c r="L64" s="8" t="s">
        <v>3877</v>
      </c>
      <c r="M64" s="7"/>
      <c r="N64" s="7" t="b">
        <f t="shared" si="0"/>
        <v>1</v>
      </c>
      <c r="O64" s="7"/>
      <c r="P64" s="11">
        <f t="shared" si="1"/>
        <v>0</v>
      </c>
      <c r="Q64" s="9" t="s">
        <v>3881</v>
      </c>
    </row>
    <row r="65" spans="1:17" x14ac:dyDescent="0.25">
      <c r="A65" s="7">
        <v>63</v>
      </c>
      <c r="B65" s="9" t="s">
        <v>311</v>
      </c>
      <c r="C65" s="9" t="s">
        <v>2098</v>
      </c>
      <c r="D65" s="9" t="s">
        <v>33</v>
      </c>
      <c r="E65" s="7" t="s">
        <v>141</v>
      </c>
      <c r="F65" s="46">
        <v>0.18</v>
      </c>
      <c r="G65" s="11">
        <v>10</v>
      </c>
      <c r="H65" s="11">
        <v>10</v>
      </c>
      <c r="I65" s="11" t="e">
        <f>VLOOKUP(B65:B2340,'[2]Qty by month'!$G$3:$N$527,8,0)</f>
        <v>#N/A</v>
      </c>
      <c r="J65" s="11"/>
      <c r="K65" s="8">
        <v>45308</v>
      </c>
      <c r="L65" s="8" t="s">
        <v>3877</v>
      </c>
      <c r="M65" s="7"/>
      <c r="N65" s="7" t="b">
        <f t="shared" si="0"/>
        <v>1</v>
      </c>
      <c r="O65" s="7"/>
      <c r="P65" s="11">
        <f t="shared" si="1"/>
        <v>0</v>
      </c>
      <c r="Q65" s="9"/>
    </row>
    <row r="66" spans="1:17" x14ac:dyDescent="0.25">
      <c r="A66" s="7">
        <v>64</v>
      </c>
      <c r="B66" s="9" t="s">
        <v>312</v>
      </c>
      <c r="C66" s="9" t="s">
        <v>2099</v>
      </c>
      <c r="D66" s="9" t="s">
        <v>33</v>
      </c>
      <c r="E66" s="7" t="s">
        <v>141</v>
      </c>
      <c r="F66" s="46">
        <v>1.07</v>
      </c>
      <c r="G66" s="11">
        <v>7</v>
      </c>
      <c r="H66" s="11">
        <v>7</v>
      </c>
      <c r="I66" s="11" t="e">
        <f>VLOOKUP(B66:B2341,'[2]Qty by month'!$G$3:$N$527,8,0)</f>
        <v>#N/A</v>
      </c>
      <c r="J66" s="11"/>
      <c r="K66" s="8">
        <v>45309</v>
      </c>
      <c r="L66" s="8" t="s">
        <v>3873</v>
      </c>
      <c r="M66" s="7"/>
      <c r="N66" s="7" t="b">
        <f t="shared" si="0"/>
        <v>1</v>
      </c>
      <c r="O66" s="7"/>
      <c r="P66" s="11">
        <f t="shared" si="1"/>
        <v>0</v>
      </c>
      <c r="Q66" s="9"/>
    </row>
    <row r="67" spans="1:17" x14ac:dyDescent="0.25">
      <c r="A67" s="7">
        <v>65</v>
      </c>
      <c r="B67" s="9" t="s">
        <v>313</v>
      </c>
      <c r="C67" s="9" t="s">
        <v>2100</v>
      </c>
      <c r="D67" s="9" t="s">
        <v>33</v>
      </c>
      <c r="E67" s="7" t="s">
        <v>141</v>
      </c>
      <c r="F67" s="46">
        <v>1</v>
      </c>
      <c r="G67" s="11">
        <v>23</v>
      </c>
      <c r="H67" s="11">
        <v>23</v>
      </c>
      <c r="I67" s="11" t="e">
        <f>VLOOKUP(B67:B2342,'[2]Qty by month'!$G$3:$N$527,8,0)</f>
        <v>#N/A</v>
      </c>
      <c r="J67" s="11"/>
      <c r="K67" s="8">
        <v>45308</v>
      </c>
      <c r="L67" s="8" t="s">
        <v>3877</v>
      </c>
      <c r="M67" s="7"/>
      <c r="N67" s="7" t="b">
        <f t="shared" si="0"/>
        <v>1</v>
      </c>
      <c r="O67" s="7"/>
      <c r="P67" s="11">
        <f t="shared" si="1"/>
        <v>0</v>
      </c>
      <c r="Q67" s="9"/>
    </row>
    <row r="68" spans="1:17" x14ac:dyDescent="0.25">
      <c r="A68" s="7">
        <v>66</v>
      </c>
      <c r="B68" s="9" t="s">
        <v>144</v>
      </c>
      <c r="C68" s="9" t="s">
        <v>162</v>
      </c>
      <c r="D68" s="9" t="s">
        <v>33</v>
      </c>
      <c r="E68" s="7" t="s">
        <v>141</v>
      </c>
      <c r="F68" s="46">
        <v>0.52</v>
      </c>
      <c r="G68" s="11">
        <v>2</v>
      </c>
      <c r="H68" s="11">
        <v>2</v>
      </c>
      <c r="I68" s="11" t="e">
        <f>VLOOKUP(B68:B2343,'[2]Qty by month'!$G$3:$N$527,8,0)</f>
        <v>#N/A</v>
      </c>
      <c r="J68" s="11"/>
      <c r="K68" s="8">
        <v>45309</v>
      </c>
      <c r="L68" s="8" t="s">
        <v>3873</v>
      </c>
      <c r="M68" s="7"/>
      <c r="N68" s="7" t="b">
        <f t="shared" ref="N68:N131" si="2">G68=H68</f>
        <v>1</v>
      </c>
      <c r="O68" s="7"/>
      <c r="P68" s="11">
        <f t="shared" ref="P68:P131" si="3">G68-H68</f>
        <v>0</v>
      </c>
      <c r="Q68" s="9"/>
    </row>
    <row r="69" spans="1:17" x14ac:dyDescent="0.25">
      <c r="A69" s="7">
        <v>67</v>
      </c>
      <c r="B69" s="9" t="s">
        <v>314</v>
      </c>
      <c r="C69" s="9" t="s">
        <v>162</v>
      </c>
      <c r="D69" s="9" t="s">
        <v>33</v>
      </c>
      <c r="E69" s="7" t="s">
        <v>141</v>
      </c>
      <c r="F69" s="46">
        <v>0.52</v>
      </c>
      <c r="G69" s="11">
        <v>5</v>
      </c>
      <c r="H69" s="53">
        <f>3+5</f>
        <v>8</v>
      </c>
      <c r="I69" s="11" t="e">
        <f>VLOOKUP(B69:B2344,'[2]Qty by month'!$G$3:$N$527,8,0)</f>
        <v>#N/A</v>
      </c>
      <c r="J69" s="11"/>
      <c r="K69" s="8">
        <v>45309</v>
      </c>
      <c r="L69" s="8" t="s">
        <v>3877</v>
      </c>
      <c r="M69" s="7"/>
      <c r="N69" s="7" t="b">
        <f t="shared" si="2"/>
        <v>0</v>
      </c>
      <c r="O69" s="7"/>
      <c r="P69" s="11">
        <f t="shared" si="3"/>
        <v>-3</v>
      </c>
      <c r="Q69" s="9"/>
    </row>
    <row r="70" spans="1:17" x14ac:dyDescent="0.25">
      <c r="A70" s="7">
        <v>68</v>
      </c>
      <c r="B70" s="9" t="s">
        <v>145</v>
      </c>
      <c r="C70" s="9" t="s">
        <v>163</v>
      </c>
      <c r="D70" s="9" t="s">
        <v>33</v>
      </c>
      <c r="E70" s="7" t="s">
        <v>141</v>
      </c>
      <c r="F70" s="46">
        <v>11.17</v>
      </c>
      <c r="G70" s="11">
        <v>2</v>
      </c>
      <c r="H70" s="11">
        <v>2</v>
      </c>
      <c r="I70" s="11" t="e">
        <f>VLOOKUP(B70:B2345,'[2]Qty by month'!$G$3:$N$527,8,0)</f>
        <v>#N/A</v>
      </c>
      <c r="J70" s="11"/>
      <c r="K70" s="8">
        <v>45308</v>
      </c>
      <c r="L70" s="8" t="s">
        <v>3877</v>
      </c>
      <c r="M70" s="7"/>
      <c r="N70" s="7" t="b">
        <f t="shared" si="2"/>
        <v>1</v>
      </c>
      <c r="O70" s="7"/>
      <c r="P70" s="11">
        <f t="shared" si="3"/>
        <v>0</v>
      </c>
      <c r="Q70" s="9"/>
    </row>
    <row r="71" spans="1:17" x14ac:dyDescent="0.25">
      <c r="A71" s="7">
        <v>69</v>
      </c>
      <c r="B71" s="9" t="s">
        <v>76</v>
      </c>
      <c r="C71" s="9" t="s">
        <v>77</v>
      </c>
      <c r="D71" s="9" t="s">
        <v>33</v>
      </c>
      <c r="E71" s="7" t="s">
        <v>141</v>
      </c>
      <c r="F71" s="46">
        <v>3.11</v>
      </c>
      <c r="G71" s="11">
        <v>1</v>
      </c>
      <c r="H71" s="11">
        <v>1</v>
      </c>
      <c r="I71" s="11" t="e">
        <f>VLOOKUP(B71:B2346,'[2]Qty by month'!$G$3:$N$527,8,0)</f>
        <v>#N/A</v>
      </c>
      <c r="J71" s="11"/>
      <c r="K71" s="8">
        <v>45318</v>
      </c>
      <c r="L71" s="8" t="s">
        <v>3873</v>
      </c>
      <c r="M71" s="7"/>
      <c r="N71" s="7" t="b">
        <f t="shared" si="2"/>
        <v>1</v>
      </c>
      <c r="O71" s="7"/>
      <c r="P71" s="11">
        <f t="shared" si="3"/>
        <v>0</v>
      </c>
      <c r="Q71" s="9"/>
    </row>
    <row r="72" spans="1:17" x14ac:dyDescent="0.25">
      <c r="A72" s="7">
        <v>70</v>
      </c>
      <c r="B72" s="9" t="s">
        <v>315</v>
      </c>
      <c r="C72" s="9" t="s">
        <v>2101</v>
      </c>
      <c r="D72" s="9" t="s">
        <v>33</v>
      </c>
      <c r="E72" s="7" t="s">
        <v>141</v>
      </c>
      <c r="F72" s="46">
        <v>12.25</v>
      </c>
      <c r="G72" s="11">
        <v>7</v>
      </c>
      <c r="H72" s="11">
        <v>7</v>
      </c>
      <c r="I72" s="11" t="e">
        <f>VLOOKUP(B72:B2347,'[2]Qty by month'!$G$3:$N$527,8,0)</f>
        <v>#N/A</v>
      </c>
      <c r="J72" s="11"/>
      <c r="K72" s="8">
        <v>45310</v>
      </c>
      <c r="L72" s="8" t="s">
        <v>3877</v>
      </c>
      <c r="M72" s="7"/>
      <c r="N72" s="7" t="b">
        <f t="shared" si="2"/>
        <v>1</v>
      </c>
      <c r="O72" s="7"/>
      <c r="P72" s="11">
        <f t="shared" si="3"/>
        <v>0</v>
      </c>
      <c r="Q72" s="9"/>
    </row>
    <row r="73" spans="1:17" x14ac:dyDescent="0.25">
      <c r="A73" s="7">
        <v>71</v>
      </c>
      <c r="B73" s="9" t="s">
        <v>316</v>
      </c>
      <c r="C73" s="9" t="s">
        <v>2102</v>
      </c>
      <c r="D73" s="9" t="s">
        <v>33</v>
      </c>
      <c r="E73" s="7" t="s">
        <v>141</v>
      </c>
      <c r="F73" s="46">
        <v>0.54</v>
      </c>
      <c r="G73" s="11">
        <v>5</v>
      </c>
      <c r="H73" s="11">
        <v>5</v>
      </c>
      <c r="I73" s="11" t="e">
        <f>VLOOKUP(B73:B2348,'[2]Qty by month'!$G$3:$N$527,8,0)</f>
        <v>#N/A</v>
      </c>
      <c r="J73" s="11"/>
      <c r="K73" s="8">
        <v>45308</v>
      </c>
      <c r="L73" s="8" t="s">
        <v>3877</v>
      </c>
      <c r="M73" s="7"/>
      <c r="N73" s="7" t="b">
        <f t="shared" si="2"/>
        <v>1</v>
      </c>
      <c r="O73" s="7"/>
      <c r="P73" s="11">
        <f t="shared" si="3"/>
        <v>0</v>
      </c>
      <c r="Q73" s="9"/>
    </row>
    <row r="74" spans="1:17" x14ac:dyDescent="0.25">
      <c r="A74" s="7">
        <v>72</v>
      </c>
      <c r="B74" s="9" t="s">
        <v>317</v>
      </c>
      <c r="C74" s="9" t="s">
        <v>2103</v>
      </c>
      <c r="D74" s="9" t="s">
        <v>33</v>
      </c>
      <c r="E74" s="7" t="s">
        <v>141</v>
      </c>
      <c r="F74" s="46">
        <v>2.12</v>
      </c>
      <c r="G74" s="11">
        <v>22</v>
      </c>
      <c r="H74" s="53">
        <v>23</v>
      </c>
      <c r="I74" s="11" t="e">
        <f>VLOOKUP(B74:B2349,'[2]Qty by month'!$G$3:$N$527,8,0)</f>
        <v>#N/A</v>
      </c>
      <c r="J74" s="11"/>
      <c r="K74" s="8">
        <v>45308</v>
      </c>
      <c r="L74" s="8" t="s">
        <v>3877</v>
      </c>
      <c r="M74" s="7"/>
      <c r="N74" s="7" t="b">
        <f t="shared" si="2"/>
        <v>0</v>
      </c>
      <c r="O74" s="7"/>
      <c r="P74" s="11">
        <f t="shared" si="3"/>
        <v>-1</v>
      </c>
      <c r="Q74" s="9"/>
    </row>
    <row r="75" spans="1:17" x14ac:dyDescent="0.25">
      <c r="A75" s="7">
        <v>73</v>
      </c>
      <c r="B75" s="9" t="s">
        <v>318</v>
      </c>
      <c r="C75" s="9" t="s">
        <v>2104</v>
      </c>
      <c r="D75" s="9" t="s">
        <v>33</v>
      </c>
      <c r="E75" s="7" t="s">
        <v>141</v>
      </c>
      <c r="F75" s="46">
        <v>0.75</v>
      </c>
      <c r="G75" s="11">
        <v>5</v>
      </c>
      <c r="H75" s="11">
        <v>5</v>
      </c>
      <c r="I75" s="11" t="e">
        <f>VLOOKUP(B75:B2350,'[2]Qty by month'!$G$3:$N$527,8,0)</f>
        <v>#N/A</v>
      </c>
      <c r="J75" s="11"/>
      <c r="K75" s="8">
        <v>45308</v>
      </c>
      <c r="L75" s="8" t="s">
        <v>3877</v>
      </c>
      <c r="M75" s="7"/>
      <c r="N75" s="7" t="b">
        <f t="shared" si="2"/>
        <v>1</v>
      </c>
      <c r="O75" s="7"/>
      <c r="P75" s="11">
        <f t="shared" si="3"/>
        <v>0</v>
      </c>
      <c r="Q75" s="9"/>
    </row>
    <row r="76" spans="1:17" x14ac:dyDescent="0.25">
      <c r="A76" s="7">
        <v>74</v>
      </c>
      <c r="B76" s="9" t="s">
        <v>319</v>
      </c>
      <c r="C76" s="9" t="s">
        <v>2105</v>
      </c>
      <c r="D76" s="9" t="s">
        <v>33</v>
      </c>
      <c r="E76" s="7" t="s">
        <v>141</v>
      </c>
      <c r="F76" s="46">
        <v>25.18</v>
      </c>
      <c r="G76" s="11">
        <v>1</v>
      </c>
      <c r="H76" s="11">
        <v>1</v>
      </c>
      <c r="I76" s="11" t="e">
        <f>VLOOKUP(B76:B2351,'[2]Qty by month'!$G$3:$N$527,8,0)</f>
        <v>#N/A</v>
      </c>
      <c r="J76" s="11"/>
      <c r="K76" s="8">
        <v>45309</v>
      </c>
      <c r="L76" s="8" t="s">
        <v>3873</v>
      </c>
      <c r="M76" s="7"/>
      <c r="N76" s="7" t="b">
        <f t="shared" si="2"/>
        <v>1</v>
      </c>
      <c r="O76" s="7"/>
      <c r="P76" s="11">
        <f t="shared" si="3"/>
        <v>0</v>
      </c>
      <c r="Q76" s="9"/>
    </row>
    <row r="77" spans="1:17" x14ac:dyDescent="0.25">
      <c r="A77" s="7">
        <v>75</v>
      </c>
      <c r="B77" s="9" t="s">
        <v>320</v>
      </c>
      <c r="C77" s="9" t="s">
        <v>2106</v>
      </c>
      <c r="D77" s="9" t="s">
        <v>33</v>
      </c>
      <c r="E77" s="7" t="s">
        <v>141</v>
      </c>
      <c r="F77" s="46">
        <v>9.66</v>
      </c>
      <c r="G77" s="11">
        <v>4</v>
      </c>
      <c r="H77" s="11">
        <v>4</v>
      </c>
      <c r="I77" s="11" t="e">
        <f>VLOOKUP(B77:B2352,'[2]Qty by month'!$G$3:$N$527,8,0)</f>
        <v>#N/A</v>
      </c>
      <c r="J77" s="11"/>
      <c r="K77" s="8">
        <v>45308</v>
      </c>
      <c r="L77" s="8" t="s">
        <v>3877</v>
      </c>
      <c r="M77" s="7"/>
      <c r="N77" s="7" t="b">
        <f t="shared" si="2"/>
        <v>1</v>
      </c>
      <c r="O77" s="7"/>
      <c r="P77" s="11">
        <f t="shared" si="3"/>
        <v>0</v>
      </c>
      <c r="Q77" s="9"/>
    </row>
    <row r="78" spans="1:17" x14ac:dyDescent="0.25">
      <c r="A78" s="7">
        <v>76</v>
      </c>
      <c r="B78" s="9" t="s">
        <v>321</v>
      </c>
      <c r="C78" s="9" t="s">
        <v>2107</v>
      </c>
      <c r="D78" s="9" t="s">
        <v>33</v>
      </c>
      <c r="E78" s="7" t="s">
        <v>141</v>
      </c>
      <c r="F78" s="46">
        <v>19.440000000000001</v>
      </c>
      <c r="G78" s="11">
        <v>7</v>
      </c>
      <c r="H78" s="11">
        <v>7</v>
      </c>
      <c r="I78" s="11" t="e">
        <f>VLOOKUP(B78:B2353,'[2]Qty by month'!$G$3:$N$527,8,0)</f>
        <v>#N/A</v>
      </c>
      <c r="J78" s="11"/>
      <c r="K78" s="8">
        <v>45309</v>
      </c>
      <c r="L78" s="8" t="s">
        <v>3873</v>
      </c>
      <c r="M78" s="7"/>
      <c r="N78" s="7" t="b">
        <f t="shared" si="2"/>
        <v>1</v>
      </c>
      <c r="O78" s="7"/>
      <c r="P78" s="11">
        <f t="shared" si="3"/>
        <v>0</v>
      </c>
      <c r="Q78" s="9"/>
    </row>
    <row r="79" spans="1:17" x14ac:dyDescent="0.25">
      <c r="A79" s="7">
        <v>77</v>
      </c>
      <c r="B79" s="9" t="s">
        <v>265</v>
      </c>
      <c r="C79" s="9" t="s">
        <v>286</v>
      </c>
      <c r="D79" s="9" t="s">
        <v>33</v>
      </c>
      <c r="E79" s="7" t="s">
        <v>242</v>
      </c>
      <c r="F79" s="46">
        <v>4.9000000000000004</v>
      </c>
      <c r="G79" s="11">
        <v>12</v>
      </c>
      <c r="H79" s="11">
        <v>12</v>
      </c>
      <c r="I79" s="11" t="e">
        <f>VLOOKUP(B79:B2354,'[2]Qty by month'!$G$3:$N$527,8,0)</f>
        <v>#N/A</v>
      </c>
      <c r="J79" s="11"/>
      <c r="K79" s="8">
        <v>45308</v>
      </c>
      <c r="L79" s="8" t="s">
        <v>3877</v>
      </c>
      <c r="M79" s="7"/>
      <c r="N79" s="7" t="b">
        <f t="shared" si="2"/>
        <v>1</v>
      </c>
      <c r="O79" s="7"/>
      <c r="P79" s="11">
        <f t="shared" si="3"/>
        <v>0</v>
      </c>
      <c r="Q79" s="9"/>
    </row>
    <row r="80" spans="1:17" x14ac:dyDescent="0.25">
      <c r="A80" s="7">
        <v>78</v>
      </c>
      <c r="B80" s="9" t="s">
        <v>254</v>
      </c>
      <c r="C80" s="9" t="s">
        <v>260</v>
      </c>
      <c r="D80" s="9" t="s">
        <v>33</v>
      </c>
      <c r="E80" s="7" t="s">
        <v>141</v>
      </c>
      <c r="F80" s="46">
        <v>4.6900000000000004</v>
      </c>
      <c r="G80" s="11">
        <v>47</v>
      </c>
      <c r="H80" s="11">
        <v>47</v>
      </c>
      <c r="I80" s="11" t="e">
        <f>VLOOKUP(B80:B2355,'[2]Qty by month'!$G$3:$N$527,8,0)</f>
        <v>#N/A</v>
      </c>
      <c r="J80" s="11"/>
      <c r="K80" s="8">
        <v>45309</v>
      </c>
      <c r="L80" s="8" t="s">
        <v>3873</v>
      </c>
      <c r="M80" s="7"/>
      <c r="N80" s="7" t="b">
        <f t="shared" si="2"/>
        <v>1</v>
      </c>
      <c r="O80" s="7"/>
      <c r="P80" s="11">
        <f t="shared" si="3"/>
        <v>0</v>
      </c>
      <c r="Q80" s="9"/>
    </row>
    <row r="81" spans="1:17" x14ac:dyDescent="0.25">
      <c r="A81" s="7">
        <v>79</v>
      </c>
      <c r="B81" s="9" t="s">
        <v>322</v>
      </c>
      <c r="C81" s="9" t="s">
        <v>2108</v>
      </c>
      <c r="D81" s="9" t="s">
        <v>33</v>
      </c>
      <c r="E81" s="7" t="s">
        <v>141</v>
      </c>
      <c r="F81" s="46">
        <v>0.74</v>
      </c>
      <c r="G81" s="11">
        <v>28</v>
      </c>
      <c r="H81" s="11">
        <v>28</v>
      </c>
      <c r="I81" s="11" t="e">
        <f>VLOOKUP(B81:B2356,'[2]Qty by month'!$G$3:$N$527,8,0)</f>
        <v>#N/A</v>
      </c>
      <c r="J81" s="11"/>
      <c r="K81" s="8">
        <v>45308</v>
      </c>
      <c r="L81" s="8" t="s">
        <v>3877</v>
      </c>
      <c r="M81" s="7"/>
      <c r="N81" s="7" t="b">
        <f t="shared" si="2"/>
        <v>1</v>
      </c>
      <c r="O81" s="7"/>
      <c r="P81" s="11">
        <f t="shared" si="3"/>
        <v>0</v>
      </c>
      <c r="Q81" s="9"/>
    </row>
    <row r="82" spans="1:17" x14ac:dyDescent="0.25">
      <c r="A82" s="7">
        <v>80</v>
      </c>
      <c r="B82" s="9" t="s">
        <v>78</v>
      </c>
      <c r="C82" s="9" t="s">
        <v>79</v>
      </c>
      <c r="D82" s="9" t="s">
        <v>33</v>
      </c>
      <c r="E82" s="7" t="s">
        <v>141</v>
      </c>
      <c r="F82" s="46">
        <v>1.03</v>
      </c>
      <c r="G82" s="11">
        <v>51</v>
      </c>
      <c r="H82" s="11">
        <v>51</v>
      </c>
      <c r="I82" s="11" t="e">
        <f>VLOOKUP(B82:B2357,'[2]Qty by month'!$G$3:$N$527,8,0)</f>
        <v>#N/A</v>
      </c>
      <c r="J82" s="11"/>
      <c r="K82" s="8">
        <v>45310</v>
      </c>
      <c r="L82" s="8" t="s">
        <v>3877</v>
      </c>
      <c r="M82" s="7"/>
      <c r="N82" s="7" t="b">
        <f t="shared" si="2"/>
        <v>1</v>
      </c>
      <c r="O82" s="7"/>
      <c r="P82" s="11">
        <f t="shared" si="3"/>
        <v>0</v>
      </c>
      <c r="Q82" s="9"/>
    </row>
    <row r="83" spans="1:17" x14ac:dyDescent="0.25">
      <c r="A83" s="7">
        <v>81</v>
      </c>
      <c r="B83" s="9" t="s">
        <v>323</v>
      </c>
      <c r="C83" s="9" t="s">
        <v>2109</v>
      </c>
      <c r="D83" s="9" t="s">
        <v>33</v>
      </c>
      <c r="E83" s="7" t="s">
        <v>141</v>
      </c>
      <c r="F83" s="46">
        <v>0.54</v>
      </c>
      <c r="G83" s="11">
        <v>32</v>
      </c>
      <c r="H83" s="11">
        <v>32</v>
      </c>
      <c r="I83" s="11" t="e">
        <f>VLOOKUP(B83:B2358,'[2]Qty by month'!$G$3:$N$527,8,0)</f>
        <v>#N/A</v>
      </c>
      <c r="J83" s="11"/>
      <c r="K83" s="8">
        <v>45308</v>
      </c>
      <c r="L83" s="8" t="s">
        <v>3877</v>
      </c>
      <c r="M83" s="7"/>
      <c r="N83" s="7" t="b">
        <f t="shared" si="2"/>
        <v>1</v>
      </c>
      <c r="O83" s="7"/>
      <c r="P83" s="11">
        <f t="shared" si="3"/>
        <v>0</v>
      </c>
      <c r="Q83" s="9"/>
    </row>
    <row r="84" spans="1:17" x14ac:dyDescent="0.25">
      <c r="A84" s="7">
        <v>82</v>
      </c>
      <c r="B84" s="9" t="s">
        <v>324</v>
      </c>
      <c r="C84" s="9" t="s">
        <v>2110</v>
      </c>
      <c r="D84" s="9" t="s">
        <v>33</v>
      </c>
      <c r="E84" s="7" t="s">
        <v>141</v>
      </c>
      <c r="F84" s="46">
        <v>3.46</v>
      </c>
      <c r="G84" s="11">
        <v>13</v>
      </c>
      <c r="H84" s="11">
        <v>13</v>
      </c>
      <c r="I84" s="11" t="e">
        <f>VLOOKUP(B84:B2359,'[2]Qty by month'!$G$3:$N$527,8,0)</f>
        <v>#N/A</v>
      </c>
      <c r="J84" s="11"/>
      <c r="K84" s="8">
        <v>45308</v>
      </c>
      <c r="L84" s="8" t="s">
        <v>3877</v>
      </c>
      <c r="M84" s="7"/>
      <c r="N84" s="7" t="b">
        <f t="shared" si="2"/>
        <v>1</v>
      </c>
      <c r="O84" s="7"/>
      <c r="P84" s="11">
        <f t="shared" si="3"/>
        <v>0</v>
      </c>
      <c r="Q84" s="9"/>
    </row>
    <row r="85" spans="1:17" x14ac:dyDescent="0.25">
      <c r="A85" s="7">
        <v>83</v>
      </c>
      <c r="B85" s="9" t="s">
        <v>325</v>
      </c>
      <c r="C85" s="9" t="s">
        <v>2111</v>
      </c>
      <c r="D85" s="9" t="s">
        <v>33</v>
      </c>
      <c r="E85" s="7" t="s">
        <v>141</v>
      </c>
      <c r="F85" s="46">
        <v>2.0499999999999998</v>
      </c>
      <c r="G85" s="11">
        <v>14</v>
      </c>
      <c r="H85" s="11">
        <v>14</v>
      </c>
      <c r="I85" s="11" t="e">
        <f>VLOOKUP(B85:B2360,'[2]Qty by month'!$G$3:$N$527,8,0)</f>
        <v>#N/A</v>
      </c>
      <c r="J85" s="11"/>
      <c r="K85" s="8">
        <v>45308</v>
      </c>
      <c r="L85" s="8" t="s">
        <v>3877</v>
      </c>
      <c r="M85" s="7"/>
      <c r="N85" s="7" t="b">
        <f t="shared" si="2"/>
        <v>1</v>
      </c>
      <c r="O85" s="7"/>
      <c r="P85" s="11">
        <f t="shared" si="3"/>
        <v>0</v>
      </c>
      <c r="Q85" s="9"/>
    </row>
    <row r="86" spans="1:17" x14ac:dyDescent="0.25">
      <c r="A86" s="7">
        <v>84</v>
      </c>
      <c r="B86" s="9" t="s">
        <v>243</v>
      </c>
      <c r="C86" s="9" t="s">
        <v>246</v>
      </c>
      <c r="D86" s="9" t="s">
        <v>33</v>
      </c>
      <c r="E86" s="7" t="s">
        <v>141</v>
      </c>
      <c r="F86" s="46">
        <v>3.08</v>
      </c>
      <c r="G86" s="11">
        <v>7</v>
      </c>
      <c r="H86" s="11">
        <v>7</v>
      </c>
      <c r="I86" s="11" t="e">
        <f>VLOOKUP(B86:B2361,'[2]Qty by month'!$G$3:$N$527,8,0)</f>
        <v>#N/A</v>
      </c>
      <c r="J86" s="11"/>
      <c r="K86" s="8">
        <v>45310</v>
      </c>
      <c r="L86" s="8" t="s">
        <v>3877</v>
      </c>
      <c r="M86" s="7"/>
      <c r="N86" s="7" t="b">
        <f t="shared" si="2"/>
        <v>1</v>
      </c>
      <c r="O86" s="7"/>
      <c r="P86" s="11">
        <f t="shared" si="3"/>
        <v>0</v>
      </c>
      <c r="Q86" s="9"/>
    </row>
    <row r="87" spans="1:17" x14ac:dyDescent="0.25">
      <c r="A87" s="7">
        <v>85</v>
      </c>
      <c r="B87" s="9">
        <v>660345</v>
      </c>
      <c r="C87" s="9" t="s">
        <v>80</v>
      </c>
      <c r="D87" s="9" t="s">
        <v>33</v>
      </c>
      <c r="E87" s="7" t="s">
        <v>141</v>
      </c>
      <c r="F87" s="46">
        <v>0.46</v>
      </c>
      <c r="G87" s="11">
        <v>5</v>
      </c>
      <c r="H87" s="11">
        <v>5</v>
      </c>
      <c r="I87" s="11" t="e">
        <f>VLOOKUP(B87:B2362,'[2]Qty by month'!$G$3:$N$527,8,0)</f>
        <v>#N/A</v>
      </c>
      <c r="J87" s="11"/>
      <c r="K87" s="8">
        <v>45309</v>
      </c>
      <c r="L87" s="8" t="s">
        <v>3873</v>
      </c>
      <c r="M87" s="7"/>
      <c r="N87" s="7" t="b">
        <f t="shared" si="2"/>
        <v>1</v>
      </c>
      <c r="O87" s="7"/>
      <c r="P87" s="11">
        <f t="shared" si="3"/>
        <v>0</v>
      </c>
      <c r="Q87" s="9"/>
    </row>
    <row r="88" spans="1:17" x14ac:dyDescent="0.25">
      <c r="A88" s="7">
        <v>86</v>
      </c>
      <c r="B88" s="9">
        <v>932279</v>
      </c>
      <c r="C88" s="9" t="s">
        <v>2112</v>
      </c>
      <c r="D88" s="9" t="s">
        <v>33</v>
      </c>
      <c r="E88" s="7" t="s">
        <v>141</v>
      </c>
      <c r="F88" s="46">
        <v>3.49</v>
      </c>
      <c r="G88" s="11">
        <f>25-1</f>
        <v>24</v>
      </c>
      <c r="H88" s="11">
        <f>23+1</f>
        <v>24</v>
      </c>
      <c r="I88" s="11" t="e">
        <f>VLOOKUP(B88:B2363,'[2]Qty by month'!$G$3:$N$527,8,0)</f>
        <v>#N/A</v>
      </c>
      <c r="J88" s="11"/>
      <c r="K88" s="8">
        <v>45308</v>
      </c>
      <c r="L88" s="8" t="s">
        <v>3873</v>
      </c>
      <c r="M88" s="7"/>
      <c r="N88" s="7" t="b">
        <f t="shared" si="2"/>
        <v>1</v>
      </c>
      <c r="O88" s="7"/>
      <c r="P88" s="11">
        <f t="shared" si="3"/>
        <v>0</v>
      </c>
      <c r="Q88" s="9" t="s">
        <v>3944</v>
      </c>
    </row>
    <row r="89" spans="1:17" x14ac:dyDescent="0.25">
      <c r="A89" s="7">
        <v>87</v>
      </c>
      <c r="B89" s="9">
        <v>127306018</v>
      </c>
      <c r="C89" s="9" t="s">
        <v>164</v>
      </c>
      <c r="D89" s="9" t="s">
        <v>33</v>
      </c>
      <c r="E89" s="7" t="s">
        <v>141</v>
      </c>
      <c r="F89" s="46">
        <v>1.87</v>
      </c>
      <c r="G89" s="11">
        <v>7</v>
      </c>
      <c r="H89" s="11">
        <v>7</v>
      </c>
      <c r="I89" s="11" t="e">
        <f>VLOOKUP(B89:B2364,'[2]Qty by month'!$G$3:$N$527,8,0)</f>
        <v>#N/A</v>
      </c>
      <c r="J89" s="11"/>
      <c r="K89" s="8">
        <v>45310</v>
      </c>
      <c r="L89" s="8" t="s">
        <v>3877</v>
      </c>
      <c r="M89" s="7"/>
      <c r="N89" s="7" t="b">
        <f t="shared" si="2"/>
        <v>1</v>
      </c>
      <c r="O89" s="7"/>
      <c r="P89" s="11">
        <f t="shared" si="3"/>
        <v>0</v>
      </c>
      <c r="Q89" s="9"/>
    </row>
    <row r="90" spans="1:17" x14ac:dyDescent="0.25">
      <c r="A90" s="7">
        <v>88</v>
      </c>
      <c r="B90" s="9">
        <v>880255209</v>
      </c>
      <c r="C90" s="9" t="s">
        <v>2113</v>
      </c>
      <c r="D90" s="9" t="s">
        <v>33</v>
      </c>
      <c r="E90" s="7" t="s">
        <v>141</v>
      </c>
      <c r="F90" s="46">
        <v>1.62</v>
      </c>
      <c r="G90" s="11">
        <v>2</v>
      </c>
      <c r="H90" s="11">
        <v>2</v>
      </c>
      <c r="I90" s="11" t="e">
        <f>VLOOKUP(B90:B2365,'[2]Qty by month'!$G$3:$N$527,8,0)</f>
        <v>#N/A</v>
      </c>
      <c r="J90" s="11"/>
      <c r="K90" s="8">
        <v>45310</v>
      </c>
      <c r="L90" s="8" t="s">
        <v>3877</v>
      </c>
      <c r="M90" s="7"/>
      <c r="N90" s="7" t="b">
        <f t="shared" si="2"/>
        <v>1</v>
      </c>
      <c r="O90" s="7"/>
      <c r="P90" s="11">
        <f t="shared" si="3"/>
        <v>0</v>
      </c>
      <c r="Q90" s="9"/>
    </row>
    <row r="91" spans="1:17" x14ac:dyDescent="0.25">
      <c r="A91" s="7">
        <v>89</v>
      </c>
      <c r="B91" s="9" t="s">
        <v>326</v>
      </c>
      <c r="C91" s="9" t="s">
        <v>2114</v>
      </c>
      <c r="D91" s="9" t="s">
        <v>33</v>
      </c>
      <c r="E91" s="7" t="s">
        <v>141</v>
      </c>
      <c r="F91" s="46">
        <v>6.17</v>
      </c>
      <c r="G91" s="11">
        <v>1</v>
      </c>
      <c r="H91" s="11">
        <v>1</v>
      </c>
      <c r="I91" s="11" t="e">
        <f>VLOOKUP(B91:B2366,'[2]Qty by month'!$G$3:$N$527,8,0)</f>
        <v>#N/A</v>
      </c>
      <c r="J91" s="11"/>
      <c r="K91" s="8">
        <v>45310</v>
      </c>
      <c r="L91" s="8" t="s">
        <v>3877</v>
      </c>
      <c r="M91" s="7"/>
      <c r="N91" s="7" t="b">
        <f t="shared" si="2"/>
        <v>1</v>
      </c>
      <c r="O91" s="7"/>
      <c r="P91" s="11">
        <f t="shared" si="3"/>
        <v>0</v>
      </c>
      <c r="Q91" s="9"/>
    </row>
    <row r="92" spans="1:17" x14ac:dyDescent="0.25">
      <c r="A92" s="7">
        <v>90</v>
      </c>
      <c r="B92" s="9" t="s">
        <v>327</v>
      </c>
      <c r="C92" s="9" t="s">
        <v>2115</v>
      </c>
      <c r="D92" s="9" t="s">
        <v>33</v>
      </c>
      <c r="E92" s="7" t="s">
        <v>141</v>
      </c>
      <c r="F92" s="46">
        <v>3.68</v>
      </c>
      <c r="G92" s="11">
        <v>1</v>
      </c>
      <c r="H92" s="11">
        <v>1</v>
      </c>
      <c r="I92" s="11" t="e">
        <f>VLOOKUP(B92:B2367,'[2]Qty by month'!$G$3:$N$527,8,0)</f>
        <v>#N/A</v>
      </c>
      <c r="J92" s="11"/>
      <c r="K92" s="8">
        <v>45310</v>
      </c>
      <c r="L92" s="8" t="s">
        <v>3877</v>
      </c>
      <c r="M92" s="7"/>
      <c r="N92" s="7" t="b">
        <f t="shared" si="2"/>
        <v>1</v>
      </c>
      <c r="O92" s="7"/>
      <c r="P92" s="11">
        <f t="shared" si="3"/>
        <v>0</v>
      </c>
      <c r="Q92" s="9"/>
    </row>
    <row r="93" spans="1:17" x14ac:dyDescent="0.25">
      <c r="A93" s="7">
        <v>91</v>
      </c>
      <c r="B93" s="9" t="s">
        <v>146</v>
      </c>
      <c r="C93" s="9" t="s">
        <v>165</v>
      </c>
      <c r="D93" s="9" t="s">
        <v>33</v>
      </c>
      <c r="E93" s="7" t="s">
        <v>141</v>
      </c>
      <c r="F93" s="46">
        <v>1.19</v>
      </c>
      <c r="G93" s="11">
        <v>5</v>
      </c>
      <c r="H93" s="11">
        <v>5</v>
      </c>
      <c r="I93" s="11" t="e">
        <f>VLOOKUP(B93:B2368,'[2]Qty by month'!$G$3:$N$527,8,0)</f>
        <v>#N/A</v>
      </c>
      <c r="J93" s="11"/>
      <c r="K93" s="8">
        <v>45309</v>
      </c>
      <c r="L93" s="8" t="s">
        <v>3873</v>
      </c>
      <c r="M93" s="7"/>
      <c r="N93" s="7" t="b">
        <f t="shared" si="2"/>
        <v>1</v>
      </c>
      <c r="O93" s="7"/>
      <c r="P93" s="11">
        <f t="shared" si="3"/>
        <v>0</v>
      </c>
      <c r="Q93" s="9"/>
    </row>
    <row r="94" spans="1:17" x14ac:dyDescent="0.25">
      <c r="A94" s="7">
        <v>92</v>
      </c>
      <c r="B94" s="9" t="s">
        <v>96</v>
      </c>
      <c r="C94" s="9" t="s">
        <v>120</v>
      </c>
      <c r="D94" s="9" t="s">
        <v>33</v>
      </c>
      <c r="E94" s="7" t="s">
        <v>141</v>
      </c>
      <c r="F94" s="46">
        <v>1.18</v>
      </c>
      <c r="G94" s="11">
        <f>16-1</f>
        <v>15</v>
      </c>
      <c r="H94" s="11">
        <f>16-1</f>
        <v>15</v>
      </c>
      <c r="I94" s="11" t="e">
        <f>VLOOKUP(B94:B2369,'[2]Qty by month'!$G$3:$N$527,8,0)</f>
        <v>#N/A</v>
      </c>
      <c r="J94" s="11"/>
      <c r="K94" s="8">
        <v>45308</v>
      </c>
      <c r="L94" s="8" t="s">
        <v>3873</v>
      </c>
      <c r="M94" s="7"/>
      <c r="N94" s="7" t="b">
        <f t="shared" si="2"/>
        <v>1</v>
      </c>
      <c r="O94" s="7"/>
      <c r="P94" s="11">
        <f t="shared" si="3"/>
        <v>0</v>
      </c>
      <c r="Q94" s="65" t="s">
        <v>4029</v>
      </c>
    </row>
    <row r="95" spans="1:17" x14ac:dyDescent="0.25">
      <c r="A95" s="7">
        <v>93</v>
      </c>
      <c r="B95" s="9" t="s">
        <v>81</v>
      </c>
      <c r="C95" s="9" t="s">
        <v>82</v>
      </c>
      <c r="D95" s="9" t="s">
        <v>33</v>
      </c>
      <c r="E95" s="7" t="s">
        <v>141</v>
      </c>
      <c r="F95" s="46">
        <v>2.77</v>
      </c>
      <c r="G95" s="11">
        <v>29</v>
      </c>
      <c r="H95" s="11">
        <v>29</v>
      </c>
      <c r="I95" s="11" t="e">
        <f>VLOOKUP(B95:B2370,'[2]Qty by month'!$G$3:$N$527,8,0)</f>
        <v>#N/A</v>
      </c>
      <c r="J95" s="11"/>
      <c r="K95" s="8">
        <v>45309</v>
      </c>
      <c r="L95" s="8" t="s">
        <v>3877</v>
      </c>
      <c r="M95" s="7"/>
      <c r="N95" s="7" t="b">
        <f t="shared" si="2"/>
        <v>1</v>
      </c>
      <c r="O95" s="7"/>
      <c r="P95" s="11">
        <f t="shared" si="3"/>
        <v>0</v>
      </c>
      <c r="Q95" s="9"/>
    </row>
    <row r="96" spans="1:17" x14ac:dyDescent="0.25">
      <c r="A96" s="7">
        <v>94</v>
      </c>
      <c r="B96" s="9" t="s">
        <v>328</v>
      </c>
      <c r="C96" s="9" t="s">
        <v>2116</v>
      </c>
      <c r="D96" s="9" t="s">
        <v>33</v>
      </c>
      <c r="E96" s="7" t="s">
        <v>141</v>
      </c>
      <c r="F96" s="46">
        <v>1.43</v>
      </c>
      <c r="G96" s="11">
        <v>5</v>
      </c>
      <c r="H96" s="11">
        <v>5</v>
      </c>
      <c r="I96" s="11" t="e">
        <f>VLOOKUP(B96:B2371,'[2]Qty by month'!$G$3:$N$527,8,0)</f>
        <v>#N/A</v>
      </c>
      <c r="J96" s="11"/>
      <c r="K96" s="8">
        <v>45308</v>
      </c>
      <c r="L96" s="8" t="s">
        <v>3877</v>
      </c>
      <c r="M96" s="7"/>
      <c r="N96" s="7" t="b">
        <f t="shared" si="2"/>
        <v>1</v>
      </c>
      <c r="O96" s="7"/>
      <c r="P96" s="11">
        <f t="shared" si="3"/>
        <v>0</v>
      </c>
      <c r="Q96" s="9"/>
    </row>
    <row r="97" spans="1:17" x14ac:dyDescent="0.25">
      <c r="A97" s="7">
        <v>95</v>
      </c>
      <c r="B97" s="9">
        <v>990001202</v>
      </c>
      <c r="C97" s="9" t="s">
        <v>2117</v>
      </c>
      <c r="D97" s="9" t="s">
        <v>33</v>
      </c>
      <c r="E97" s="7" t="s">
        <v>141</v>
      </c>
      <c r="F97" s="46">
        <v>3.48</v>
      </c>
      <c r="G97" s="11">
        <v>1</v>
      </c>
      <c r="H97" s="11">
        <v>1</v>
      </c>
      <c r="I97" s="11" t="e">
        <f>VLOOKUP(B97:B2372,'[2]Qty by month'!$G$3:$N$527,8,0)</f>
        <v>#N/A</v>
      </c>
      <c r="J97" s="11"/>
      <c r="K97" s="8">
        <v>45310</v>
      </c>
      <c r="L97" s="8" t="s">
        <v>3877</v>
      </c>
      <c r="M97" s="7"/>
      <c r="N97" s="7" t="b">
        <f t="shared" si="2"/>
        <v>1</v>
      </c>
      <c r="O97" s="7"/>
      <c r="P97" s="11">
        <f t="shared" si="3"/>
        <v>0</v>
      </c>
      <c r="Q97" s="9" t="s">
        <v>3881</v>
      </c>
    </row>
    <row r="98" spans="1:17" x14ac:dyDescent="0.25">
      <c r="A98" s="7">
        <v>96</v>
      </c>
      <c r="B98" s="9" t="s">
        <v>329</v>
      </c>
      <c r="C98" s="9" t="s">
        <v>2118</v>
      </c>
      <c r="D98" s="9" t="s">
        <v>33</v>
      </c>
      <c r="E98" s="7" t="s">
        <v>141</v>
      </c>
      <c r="F98" s="46">
        <v>4.46</v>
      </c>
      <c r="G98" s="11">
        <v>6</v>
      </c>
      <c r="H98" s="11">
        <v>6</v>
      </c>
      <c r="I98" s="11" t="e">
        <f>VLOOKUP(B98:B2373,'[2]Qty by month'!$G$3:$N$527,8,0)</f>
        <v>#N/A</v>
      </c>
      <c r="J98" s="11"/>
      <c r="K98" s="8">
        <v>45309</v>
      </c>
      <c r="L98" s="8" t="s">
        <v>3873</v>
      </c>
      <c r="M98" s="7"/>
      <c r="N98" s="7" t="b">
        <f t="shared" si="2"/>
        <v>1</v>
      </c>
      <c r="O98" s="7"/>
      <c r="P98" s="11">
        <f t="shared" si="3"/>
        <v>0</v>
      </c>
      <c r="Q98" s="9"/>
    </row>
    <row r="99" spans="1:17" x14ac:dyDescent="0.25">
      <c r="A99" s="7">
        <v>97</v>
      </c>
      <c r="B99" s="9" t="s">
        <v>330</v>
      </c>
      <c r="C99" s="9" t="s">
        <v>2119</v>
      </c>
      <c r="D99" s="9" t="s">
        <v>33</v>
      </c>
      <c r="E99" s="7" t="s">
        <v>141</v>
      </c>
      <c r="F99" s="46">
        <v>15.64</v>
      </c>
      <c r="G99" s="11">
        <v>3</v>
      </c>
      <c r="H99" s="11">
        <v>3</v>
      </c>
      <c r="I99" s="11" t="e">
        <f>VLOOKUP(B99:B2374,'[2]Qty by month'!$G$3:$N$527,8,0)</f>
        <v>#N/A</v>
      </c>
      <c r="J99" s="11"/>
      <c r="K99" s="8">
        <v>45310</v>
      </c>
      <c r="L99" s="8" t="s">
        <v>3877</v>
      </c>
      <c r="M99" s="7"/>
      <c r="N99" s="7" t="b">
        <f t="shared" si="2"/>
        <v>1</v>
      </c>
      <c r="O99" s="7"/>
      <c r="P99" s="11">
        <f t="shared" si="3"/>
        <v>0</v>
      </c>
      <c r="Q99" s="9"/>
    </row>
    <row r="100" spans="1:17" x14ac:dyDescent="0.25">
      <c r="A100" s="7">
        <v>98</v>
      </c>
      <c r="B100" s="9" t="s">
        <v>147</v>
      </c>
      <c r="C100" s="9" t="s">
        <v>166</v>
      </c>
      <c r="D100" s="9" t="s">
        <v>33</v>
      </c>
      <c r="E100" s="7" t="s">
        <v>141</v>
      </c>
      <c r="F100" s="46">
        <v>1.65</v>
      </c>
      <c r="G100" s="11">
        <v>7</v>
      </c>
      <c r="H100" s="11">
        <v>7</v>
      </c>
      <c r="I100" s="11" t="e">
        <f>VLOOKUP(B100:B2375,'[2]Qty by month'!$G$3:$N$527,8,0)</f>
        <v>#N/A</v>
      </c>
      <c r="J100" s="11"/>
      <c r="K100" s="8">
        <v>45309</v>
      </c>
      <c r="L100" s="8" t="s">
        <v>3873</v>
      </c>
      <c r="M100" s="7"/>
      <c r="N100" s="7" t="b">
        <f t="shared" si="2"/>
        <v>1</v>
      </c>
      <c r="O100" s="7"/>
      <c r="P100" s="11">
        <f t="shared" si="3"/>
        <v>0</v>
      </c>
      <c r="Q100" s="9"/>
    </row>
    <row r="101" spans="1:17" x14ac:dyDescent="0.25">
      <c r="A101" s="7">
        <v>99</v>
      </c>
      <c r="B101" s="9" t="s">
        <v>180</v>
      </c>
      <c r="C101" s="9" t="s">
        <v>206</v>
      </c>
      <c r="D101" s="9" t="s">
        <v>33</v>
      </c>
      <c r="E101" s="7" t="s">
        <v>141</v>
      </c>
      <c r="F101" s="46">
        <v>3.89</v>
      </c>
      <c r="G101" s="11">
        <v>2</v>
      </c>
      <c r="H101" s="11">
        <v>2</v>
      </c>
      <c r="I101" s="11" t="e">
        <f>VLOOKUP(B101:B2376,'[2]Qty by month'!$G$3:$N$527,8,0)</f>
        <v>#N/A</v>
      </c>
      <c r="J101" s="11"/>
      <c r="K101" s="8">
        <v>45309</v>
      </c>
      <c r="L101" s="8" t="s">
        <v>3873</v>
      </c>
      <c r="M101" s="7"/>
      <c r="N101" s="7" t="b">
        <f t="shared" si="2"/>
        <v>1</v>
      </c>
      <c r="O101" s="7"/>
      <c r="P101" s="11">
        <f t="shared" si="3"/>
        <v>0</v>
      </c>
      <c r="Q101" s="9"/>
    </row>
    <row r="102" spans="1:17" x14ac:dyDescent="0.25">
      <c r="A102" s="7">
        <v>100</v>
      </c>
      <c r="B102" s="9">
        <v>660141</v>
      </c>
      <c r="C102" s="9" t="s">
        <v>207</v>
      </c>
      <c r="D102" s="9" t="s">
        <v>33</v>
      </c>
      <c r="E102" s="7" t="s">
        <v>141</v>
      </c>
      <c r="F102" s="46">
        <v>0.43</v>
      </c>
      <c r="G102" s="11">
        <v>35</v>
      </c>
      <c r="H102" s="11">
        <f>4+31</f>
        <v>35</v>
      </c>
      <c r="I102" s="11" t="e">
        <f>VLOOKUP(B102:B2377,'[2]Qty by month'!$G$3:$N$527,8,0)</f>
        <v>#N/A</v>
      </c>
      <c r="J102" s="11"/>
      <c r="K102" s="8">
        <v>45313</v>
      </c>
      <c r="L102" s="8" t="s">
        <v>3877</v>
      </c>
      <c r="M102" s="7"/>
      <c r="N102" s="7" t="b">
        <f t="shared" si="2"/>
        <v>1</v>
      </c>
      <c r="O102" s="7"/>
      <c r="P102" s="11">
        <f t="shared" si="3"/>
        <v>0</v>
      </c>
      <c r="Q102" s="9"/>
    </row>
    <row r="103" spans="1:17" x14ac:dyDescent="0.25">
      <c r="A103" s="7">
        <v>101</v>
      </c>
      <c r="B103" s="9">
        <v>660358</v>
      </c>
      <c r="C103" s="9" t="s">
        <v>121</v>
      </c>
      <c r="D103" s="9" t="s">
        <v>33</v>
      </c>
      <c r="E103" s="7" t="s">
        <v>141</v>
      </c>
      <c r="F103" s="46">
        <v>0.53</v>
      </c>
      <c r="G103" s="11">
        <v>5</v>
      </c>
      <c r="H103" s="11">
        <v>5</v>
      </c>
      <c r="I103" s="11" t="e">
        <f>VLOOKUP(B103:B2378,'[2]Qty by month'!$G$3:$N$527,8,0)</f>
        <v>#N/A</v>
      </c>
      <c r="J103" s="11"/>
      <c r="K103" s="8">
        <v>45322</v>
      </c>
      <c r="L103" s="8" t="s">
        <v>3877</v>
      </c>
      <c r="M103" s="7"/>
      <c r="N103" s="7" t="b">
        <f t="shared" si="2"/>
        <v>1</v>
      </c>
      <c r="O103" s="7"/>
      <c r="P103" s="11">
        <f t="shared" si="3"/>
        <v>0</v>
      </c>
      <c r="Q103" s="9"/>
    </row>
    <row r="104" spans="1:17" x14ac:dyDescent="0.25">
      <c r="A104" s="7">
        <v>102</v>
      </c>
      <c r="B104" s="9" t="s">
        <v>331</v>
      </c>
      <c r="C104" s="9" t="s">
        <v>121</v>
      </c>
      <c r="D104" s="9" t="s">
        <v>33</v>
      </c>
      <c r="E104" s="7" t="s">
        <v>141</v>
      </c>
      <c r="F104" s="46">
        <v>0.53</v>
      </c>
      <c r="G104" s="11">
        <v>4</v>
      </c>
      <c r="H104" s="11">
        <v>4</v>
      </c>
      <c r="I104" s="11" t="e">
        <f>VLOOKUP(B104:B2379,'[2]Qty by month'!$G$3:$N$527,8,0)</f>
        <v>#N/A</v>
      </c>
      <c r="J104" s="11"/>
      <c r="K104" s="8">
        <v>45309</v>
      </c>
      <c r="L104" s="8" t="s">
        <v>3873</v>
      </c>
      <c r="M104" s="7"/>
      <c r="N104" s="7" t="b">
        <f t="shared" si="2"/>
        <v>1</v>
      </c>
      <c r="O104" s="7"/>
      <c r="P104" s="11">
        <f t="shared" si="3"/>
        <v>0</v>
      </c>
      <c r="Q104" s="9"/>
    </row>
    <row r="105" spans="1:17" x14ac:dyDescent="0.25">
      <c r="A105" s="7">
        <v>103</v>
      </c>
      <c r="B105" s="9">
        <v>109064</v>
      </c>
      <c r="C105" s="9" t="s">
        <v>2120</v>
      </c>
      <c r="D105" s="9" t="s">
        <v>33</v>
      </c>
      <c r="E105" s="7" t="s">
        <v>141</v>
      </c>
      <c r="F105" s="46">
        <v>0.31</v>
      </c>
      <c r="G105" s="11">
        <v>4</v>
      </c>
      <c r="H105" s="11">
        <v>4</v>
      </c>
      <c r="I105" s="11" t="e">
        <f>VLOOKUP(B105:B2380,'[2]Qty by month'!$G$3:$N$527,8,0)</f>
        <v>#N/A</v>
      </c>
      <c r="J105" s="11"/>
      <c r="K105" s="8">
        <v>45310</v>
      </c>
      <c r="L105" s="8" t="s">
        <v>3873</v>
      </c>
      <c r="M105" s="7"/>
      <c r="N105" s="7" t="b">
        <f t="shared" si="2"/>
        <v>1</v>
      </c>
      <c r="O105" s="7"/>
      <c r="P105" s="11">
        <f t="shared" si="3"/>
        <v>0</v>
      </c>
      <c r="Q105" s="9"/>
    </row>
    <row r="106" spans="1:17" x14ac:dyDescent="0.25">
      <c r="A106" s="7">
        <v>104</v>
      </c>
      <c r="B106" s="9">
        <v>587628</v>
      </c>
      <c r="C106" s="9" t="s">
        <v>208</v>
      </c>
      <c r="D106" s="9" t="s">
        <v>33</v>
      </c>
      <c r="E106" s="7" t="s">
        <v>141</v>
      </c>
      <c r="F106" s="46">
        <v>0.81</v>
      </c>
      <c r="G106" s="11">
        <v>2</v>
      </c>
      <c r="H106" s="11">
        <v>2</v>
      </c>
      <c r="I106" s="11" t="e">
        <f>VLOOKUP(B106:B2381,'[2]Qty by month'!$G$3:$N$527,8,0)</f>
        <v>#N/A</v>
      </c>
      <c r="J106" s="11"/>
      <c r="K106" s="8">
        <v>45309</v>
      </c>
      <c r="L106" s="8" t="s">
        <v>3873</v>
      </c>
      <c r="M106" s="7"/>
      <c r="N106" s="7" t="b">
        <f t="shared" si="2"/>
        <v>1</v>
      </c>
      <c r="O106" s="7"/>
      <c r="P106" s="11">
        <f t="shared" si="3"/>
        <v>0</v>
      </c>
      <c r="Q106" s="9"/>
    </row>
    <row r="107" spans="1:17" x14ac:dyDescent="0.25">
      <c r="A107" s="7">
        <v>105</v>
      </c>
      <c r="B107" s="9">
        <v>566545</v>
      </c>
      <c r="C107" s="9" t="s">
        <v>2073</v>
      </c>
      <c r="D107" s="9" t="s">
        <v>33</v>
      </c>
      <c r="E107" s="7" t="s">
        <v>141</v>
      </c>
      <c r="F107" s="46">
        <v>0.55000000000000004</v>
      </c>
      <c r="G107" s="11">
        <v>32</v>
      </c>
      <c r="H107" s="11">
        <v>32</v>
      </c>
      <c r="I107" s="11" t="e">
        <f>VLOOKUP(B107:B2382,'[2]Qty by month'!$G$3:$N$527,8,0)</f>
        <v>#N/A</v>
      </c>
      <c r="J107" s="11"/>
      <c r="K107" s="8">
        <v>45308</v>
      </c>
      <c r="L107" s="8" t="s">
        <v>3877</v>
      </c>
      <c r="M107" s="7"/>
      <c r="N107" s="7" t="b">
        <f t="shared" si="2"/>
        <v>1</v>
      </c>
      <c r="O107" s="7"/>
      <c r="P107" s="11">
        <f t="shared" si="3"/>
        <v>0</v>
      </c>
      <c r="Q107" s="9"/>
    </row>
    <row r="108" spans="1:17" x14ac:dyDescent="0.25">
      <c r="A108" s="7">
        <v>106</v>
      </c>
      <c r="B108" s="9" t="s">
        <v>332</v>
      </c>
      <c r="C108" s="9" t="s">
        <v>2121</v>
      </c>
      <c r="D108" s="9" t="s">
        <v>33</v>
      </c>
      <c r="E108" s="7" t="s">
        <v>141</v>
      </c>
      <c r="F108" s="46">
        <v>1.96</v>
      </c>
      <c r="G108" s="11">
        <v>12</v>
      </c>
      <c r="H108" s="11">
        <v>12</v>
      </c>
      <c r="I108" s="11" t="e">
        <f>VLOOKUP(B108:B2383,'[2]Qty by month'!$G$3:$N$527,8,0)</f>
        <v>#N/A</v>
      </c>
      <c r="J108" s="11"/>
      <c r="K108" s="8">
        <v>45309</v>
      </c>
      <c r="L108" s="8" t="s">
        <v>3877</v>
      </c>
      <c r="M108" s="7"/>
      <c r="N108" s="7" t="b">
        <f t="shared" si="2"/>
        <v>1</v>
      </c>
      <c r="O108" s="7"/>
      <c r="P108" s="11">
        <f t="shared" si="3"/>
        <v>0</v>
      </c>
      <c r="Q108" s="9"/>
    </row>
    <row r="109" spans="1:17" x14ac:dyDescent="0.25">
      <c r="A109" s="7">
        <v>107</v>
      </c>
      <c r="B109" s="9" t="s">
        <v>266</v>
      </c>
      <c r="C109" s="9" t="s">
        <v>287</v>
      </c>
      <c r="D109" s="9" t="s">
        <v>33</v>
      </c>
      <c r="E109" s="7" t="s">
        <v>141</v>
      </c>
      <c r="F109" s="46">
        <v>4.79</v>
      </c>
      <c r="G109" s="11">
        <v>15</v>
      </c>
      <c r="H109" s="11">
        <v>15</v>
      </c>
      <c r="I109" s="11" t="e">
        <f>VLOOKUP(B109:B2384,'[2]Qty by month'!$G$3:$N$527,8,0)</f>
        <v>#N/A</v>
      </c>
      <c r="J109" s="11"/>
      <c r="K109" s="8">
        <v>45309</v>
      </c>
      <c r="L109" s="8" t="s">
        <v>3877</v>
      </c>
      <c r="M109" s="7"/>
      <c r="N109" s="7" t="b">
        <f t="shared" si="2"/>
        <v>1</v>
      </c>
      <c r="O109" s="7"/>
      <c r="P109" s="11">
        <f t="shared" si="3"/>
        <v>0</v>
      </c>
      <c r="Q109" s="9"/>
    </row>
    <row r="110" spans="1:17" x14ac:dyDescent="0.25">
      <c r="A110" s="7">
        <v>108</v>
      </c>
      <c r="B110" s="9" t="s">
        <v>333</v>
      </c>
      <c r="C110" s="9" t="s">
        <v>2122</v>
      </c>
      <c r="D110" s="9" t="s">
        <v>33</v>
      </c>
      <c r="E110" s="7" t="s">
        <v>141</v>
      </c>
      <c r="F110" s="46">
        <v>7.34</v>
      </c>
      <c r="G110" s="11">
        <v>1</v>
      </c>
      <c r="H110" s="11">
        <v>1</v>
      </c>
      <c r="I110" s="11" t="e">
        <f>VLOOKUP(B110:B2385,'[2]Qty by month'!$G$3:$N$527,8,0)</f>
        <v>#N/A</v>
      </c>
      <c r="J110" s="11"/>
      <c r="K110" s="8">
        <v>45309</v>
      </c>
      <c r="L110" s="8" t="s">
        <v>3877</v>
      </c>
      <c r="M110" s="7"/>
      <c r="N110" s="7" t="b">
        <f t="shared" si="2"/>
        <v>1</v>
      </c>
      <c r="O110" s="7"/>
      <c r="P110" s="11">
        <f t="shared" si="3"/>
        <v>0</v>
      </c>
      <c r="Q110" s="9"/>
    </row>
    <row r="111" spans="1:17" x14ac:dyDescent="0.25">
      <c r="A111" s="7">
        <v>109</v>
      </c>
      <c r="B111" s="9" t="s">
        <v>334</v>
      </c>
      <c r="C111" s="9" t="s">
        <v>2123</v>
      </c>
      <c r="D111" s="9" t="s">
        <v>33</v>
      </c>
      <c r="E111" s="7" t="s">
        <v>141</v>
      </c>
      <c r="F111" s="46">
        <v>6.01</v>
      </c>
      <c r="G111" s="11">
        <v>1</v>
      </c>
      <c r="H111" s="11">
        <v>1</v>
      </c>
      <c r="I111" s="11" t="e">
        <f>VLOOKUP(B111:B2386,'[2]Qty by month'!$G$3:$N$527,8,0)</f>
        <v>#N/A</v>
      </c>
      <c r="J111" s="11"/>
      <c r="K111" s="8">
        <v>45310</v>
      </c>
      <c r="L111" s="8" t="s">
        <v>3877</v>
      </c>
      <c r="M111" s="7"/>
      <c r="N111" s="7" t="b">
        <f t="shared" si="2"/>
        <v>1</v>
      </c>
      <c r="O111" s="7"/>
      <c r="P111" s="11">
        <f t="shared" si="3"/>
        <v>0</v>
      </c>
      <c r="Q111" s="9"/>
    </row>
    <row r="112" spans="1:17" x14ac:dyDescent="0.25">
      <c r="A112" s="7">
        <v>110</v>
      </c>
      <c r="B112" s="9" t="s">
        <v>267</v>
      </c>
      <c r="C112" s="9" t="s">
        <v>288</v>
      </c>
      <c r="D112" s="9" t="s">
        <v>33</v>
      </c>
      <c r="E112" s="7" t="s">
        <v>141</v>
      </c>
      <c r="F112" s="46">
        <v>14.81</v>
      </c>
      <c r="G112" s="11">
        <v>1</v>
      </c>
      <c r="H112" s="11">
        <v>1</v>
      </c>
      <c r="I112" s="11" t="e">
        <f>VLOOKUP(B112:B2387,'[2]Qty by month'!$G$3:$N$527,8,0)</f>
        <v>#N/A</v>
      </c>
      <c r="J112" s="11"/>
      <c r="K112" s="8">
        <v>45309</v>
      </c>
      <c r="L112" s="8" t="s">
        <v>3873</v>
      </c>
      <c r="M112" s="7"/>
      <c r="N112" s="7" t="b">
        <f t="shared" si="2"/>
        <v>1</v>
      </c>
      <c r="O112" s="7"/>
      <c r="P112" s="11">
        <f t="shared" si="3"/>
        <v>0</v>
      </c>
      <c r="Q112" s="9"/>
    </row>
    <row r="113" spans="1:17" x14ac:dyDescent="0.25">
      <c r="A113" s="7">
        <v>111</v>
      </c>
      <c r="B113" s="9">
        <v>132244</v>
      </c>
      <c r="C113" s="9" t="s">
        <v>2124</v>
      </c>
      <c r="D113" s="9" t="s">
        <v>33</v>
      </c>
      <c r="E113" s="7" t="s">
        <v>141</v>
      </c>
      <c r="F113" s="46">
        <v>0.33</v>
      </c>
      <c r="G113" s="11">
        <v>2</v>
      </c>
      <c r="H113" s="11">
        <v>2</v>
      </c>
      <c r="I113" s="11" t="e">
        <f>VLOOKUP(B113:B2388,'[2]Qty by month'!$G$3:$N$527,8,0)</f>
        <v>#N/A</v>
      </c>
      <c r="J113" s="11"/>
      <c r="K113" s="8">
        <v>45308</v>
      </c>
      <c r="L113" s="8" t="s">
        <v>3877</v>
      </c>
      <c r="M113" s="7"/>
      <c r="N113" s="7" t="b">
        <f t="shared" si="2"/>
        <v>1</v>
      </c>
      <c r="O113" s="7"/>
      <c r="P113" s="11">
        <f t="shared" si="3"/>
        <v>0</v>
      </c>
      <c r="Q113" s="9"/>
    </row>
    <row r="114" spans="1:17" x14ac:dyDescent="0.25">
      <c r="A114" s="7">
        <v>112</v>
      </c>
      <c r="B114" s="9">
        <v>109066</v>
      </c>
      <c r="C114" s="9" t="s">
        <v>2125</v>
      </c>
      <c r="D114" s="9" t="s">
        <v>33</v>
      </c>
      <c r="E114" s="7" t="s">
        <v>141</v>
      </c>
      <c r="F114" s="46">
        <v>0.45</v>
      </c>
      <c r="G114" s="11">
        <v>5</v>
      </c>
      <c r="H114" s="11">
        <v>5</v>
      </c>
      <c r="I114" s="11" t="e">
        <f>VLOOKUP(B114:B2389,'[2]Qty by month'!$G$3:$N$527,8,0)</f>
        <v>#N/A</v>
      </c>
      <c r="J114" s="11"/>
      <c r="K114" s="8">
        <v>45309</v>
      </c>
      <c r="L114" s="8" t="s">
        <v>3877</v>
      </c>
      <c r="M114" s="7"/>
      <c r="N114" s="7" t="b">
        <f t="shared" si="2"/>
        <v>1</v>
      </c>
      <c r="O114" s="7"/>
      <c r="P114" s="11">
        <f t="shared" si="3"/>
        <v>0</v>
      </c>
      <c r="Q114" s="9"/>
    </row>
    <row r="115" spans="1:17" x14ac:dyDescent="0.25">
      <c r="A115" s="7">
        <v>113</v>
      </c>
      <c r="B115" s="9" t="s">
        <v>335</v>
      </c>
      <c r="C115" s="9" t="s">
        <v>2126</v>
      </c>
      <c r="D115" s="9" t="s">
        <v>33</v>
      </c>
      <c r="E115" s="7" t="s">
        <v>141</v>
      </c>
      <c r="F115" s="46">
        <v>0.74</v>
      </c>
      <c r="G115" s="11">
        <v>2</v>
      </c>
      <c r="H115" s="11">
        <v>2</v>
      </c>
      <c r="I115" s="11" t="e">
        <f>VLOOKUP(B115:B2390,'[2]Qty by month'!$G$3:$N$527,8,0)</f>
        <v>#N/A</v>
      </c>
      <c r="J115" s="11"/>
      <c r="K115" s="8">
        <v>45308</v>
      </c>
      <c r="L115" s="8" t="s">
        <v>3877</v>
      </c>
      <c r="M115" s="7"/>
      <c r="N115" s="7" t="b">
        <f t="shared" si="2"/>
        <v>1</v>
      </c>
      <c r="O115" s="7"/>
      <c r="P115" s="11">
        <f t="shared" si="3"/>
        <v>0</v>
      </c>
      <c r="Q115" s="9"/>
    </row>
    <row r="116" spans="1:17" x14ac:dyDescent="0.25">
      <c r="A116" s="7">
        <v>114</v>
      </c>
      <c r="B116" s="9" t="s">
        <v>148</v>
      </c>
      <c r="C116" s="9" t="s">
        <v>167</v>
      </c>
      <c r="D116" s="9" t="s">
        <v>33</v>
      </c>
      <c r="E116" s="7" t="s">
        <v>141</v>
      </c>
      <c r="F116" s="46">
        <v>4.91</v>
      </c>
      <c r="G116" s="11">
        <v>5</v>
      </c>
      <c r="H116" s="11">
        <v>5</v>
      </c>
      <c r="I116" s="11" t="e">
        <f>VLOOKUP(B116:B2391,'[2]Qty by month'!$G$3:$N$527,8,0)</f>
        <v>#N/A</v>
      </c>
      <c r="J116" s="11"/>
      <c r="K116" s="8">
        <v>45310</v>
      </c>
      <c r="L116" s="8" t="s">
        <v>3877</v>
      </c>
      <c r="M116" s="7"/>
      <c r="N116" s="7" t="b">
        <f t="shared" si="2"/>
        <v>1</v>
      </c>
      <c r="O116" s="7"/>
      <c r="P116" s="11">
        <f t="shared" si="3"/>
        <v>0</v>
      </c>
      <c r="Q116" s="9"/>
    </row>
    <row r="117" spans="1:17" x14ac:dyDescent="0.25">
      <c r="A117" s="7">
        <v>115</v>
      </c>
      <c r="B117" s="9" t="s">
        <v>336</v>
      </c>
      <c r="C117" s="9" t="s">
        <v>2127</v>
      </c>
      <c r="D117" s="9" t="s">
        <v>33</v>
      </c>
      <c r="E117" s="7" t="s">
        <v>141</v>
      </c>
      <c r="F117" s="46">
        <v>0.84</v>
      </c>
      <c r="G117" s="11">
        <v>1</v>
      </c>
      <c r="H117" s="11">
        <v>1</v>
      </c>
      <c r="I117" s="11" t="e">
        <f>VLOOKUP(B117:B2392,'[2]Qty by month'!$G$3:$N$527,8,0)</f>
        <v>#N/A</v>
      </c>
      <c r="J117" s="11"/>
      <c r="K117" s="8">
        <v>45308</v>
      </c>
      <c r="L117" s="8" t="s">
        <v>3877</v>
      </c>
      <c r="M117" s="7"/>
      <c r="N117" s="7" t="b">
        <f t="shared" si="2"/>
        <v>1</v>
      </c>
      <c r="O117" s="7"/>
      <c r="P117" s="11">
        <f t="shared" si="3"/>
        <v>0</v>
      </c>
      <c r="Q117" s="9"/>
    </row>
    <row r="118" spans="1:17" x14ac:dyDescent="0.25">
      <c r="A118" s="7">
        <v>116</v>
      </c>
      <c r="B118" s="9" t="s">
        <v>337</v>
      </c>
      <c r="C118" s="9" t="s">
        <v>2128</v>
      </c>
      <c r="D118" s="9" t="s">
        <v>33</v>
      </c>
      <c r="E118" s="7" t="s">
        <v>141</v>
      </c>
      <c r="F118" s="46">
        <v>0.21</v>
      </c>
      <c r="G118" s="11">
        <v>1</v>
      </c>
      <c r="H118" s="11">
        <v>1</v>
      </c>
      <c r="I118" s="11" t="e">
        <f>VLOOKUP(B118:B2393,'[2]Qty by month'!$G$3:$N$527,8,0)</f>
        <v>#N/A</v>
      </c>
      <c r="J118" s="11"/>
      <c r="K118" s="8">
        <v>45309</v>
      </c>
      <c r="L118" s="8" t="s">
        <v>3877</v>
      </c>
      <c r="M118" s="7"/>
      <c r="N118" s="7" t="b">
        <f t="shared" si="2"/>
        <v>1</v>
      </c>
      <c r="O118" s="7"/>
      <c r="P118" s="11">
        <f t="shared" si="3"/>
        <v>0</v>
      </c>
      <c r="Q118" s="9"/>
    </row>
    <row r="119" spans="1:17" x14ac:dyDescent="0.25">
      <c r="A119" s="7">
        <v>117</v>
      </c>
      <c r="B119" s="9" t="s">
        <v>83</v>
      </c>
      <c r="C119" s="9" t="s">
        <v>54</v>
      </c>
      <c r="D119" s="9" t="s">
        <v>33</v>
      </c>
      <c r="E119" s="7" t="s">
        <v>141</v>
      </c>
      <c r="F119" s="46">
        <v>2.0499999999999998</v>
      </c>
      <c r="G119" s="11">
        <v>4</v>
      </c>
      <c r="H119" s="11">
        <v>4</v>
      </c>
      <c r="I119" s="11" t="e">
        <f>VLOOKUP(B119:B2394,'[2]Qty by month'!$G$3:$N$527,8,0)</f>
        <v>#N/A</v>
      </c>
      <c r="J119" s="11"/>
      <c r="K119" s="8">
        <v>45309</v>
      </c>
      <c r="L119" s="8" t="s">
        <v>3873</v>
      </c>
      <c r="M119" s="7"/>
      <c r="N119" s="7" t="b">
        <f t="shared" si="2"/>
        <v>1</v>
      </c>
      <c r="O119" s="7"/>
      <c r="P119" s="11">
        <f t="shared" si="3"/>
        <v>0</v>
      </c>
      <c r="Q119" s="9"/>
    </row>
    <row r="120" spans="1:17" x14ac:dyDescent="0.25">
      <c r="A120" s="7">
        <v>118</v>
      </c>
      <c r="B120" s="9">
        <v>940028</v>
      </c>
      <c r="C120" s="9" t="s">
        <v>2129</v>
      </c>
      <c r="D120" s="9" t="s">
        <v>33</v>
      </c>
      <c r="E120" s="7" t="s">
        <v>141</v>
      </c>
      <c r="F120" s="46">
        <v>5</v>
      </c>
      <c r="G120" s="11">
        <v>14</v>
      </c>
      <c r="H120" s="11">
        <v>14</v>
      </c>
      <c r="I120" s="11" t="e">
        <f>VLOOKUP(B120:B2395,'[2]Qty by month'!$G$3:$N$527,8,0)</f>
        <v>#N/A</v>
      </c>
      <c r="J120" s="11"/>
      <c r="K120" s="8">
        <v>45310</v>
      </c>
      <c r="L120" s="8" t="s">
        <v>3877</v>
      </c>
      <c r="M120" s="7"/>
      <c r="N120" s="7" t="b">
        <f t="shared" si="2"/>
        <v>1</v>
      </c>
      <c r="O120" s="7"/>
      <c r="P120" s="11">
        <f t="shared" si="3"/>
        <v>0</v>
      </c>
      <c r="Q120" s="9"/>
    </row>
    <row r="121" spans="1:17" x14ac:dyDescent="0.25">
      <c r="A121" s="7">
        <v>119</v>
      </c>
      <c r="B121" s="9">
        <v>127460010</v>
      </c>
      <c r="C121" s="9" t="s">
        <v>2130</v>
      </c>
      <c r="D121" s="9" t="s">
        <v>33</v>
      </c>
      <c r="E121" s="7" t="s">
        <v>141</v>
      </c>
      <c r="F121" s="46">
        <v>0.56999999999999995</v>
      </c>
      <c r="G121" s="11">
        <v>5</v>
      </c>
      <c r="H121" s="11">
        <v>5</v>
      </c>
      <c r="I121" s="11" t="e">
        <f>VLOOKUP(B121:B2396,'[2]Qty by month'!$G$3:$N$527,8,0)</f>
        <v>#N/A</v>
      </c>
      <c r="J121" s="11"/>
      <c r="K121" s="8">
        <v>45308</v>
      </c>
      <c r="L121" s="8" t="s">
        <v>3877</v>
      </c>
      <c r="M121" s="7"/>
      <c r="N121" s="7" t="b">
        <f t="shared" si="2"/>
        <v>1</v>
      </c>
      <c r="O121" s="7"/>
      <c r="P121" s="11">
        <f t="shared" si="3"/>
        <v>0</v>
      </c>
      <c r="Q121" s="9"/>
    </row>
    <row r="122" spans="1:17" x14ac:dyDescent="0.25">
      <c r="A122" s="7">
        <v>120</v>
      </c>
      <c r="B122" s="9">
        <v>20110</v>
      </c>
      <c r="C122" s="9" t="s">
        <v>2131</v>
      </c>
      <c r="D122" s="9" t="s">
        <v>33</v>
      </c>
      <c r="E122" s="7" t="s">
        <v>141</v>
      </c>
      <c r="F122" s="46">
        <v>0.09</v>
      </c>
      <c r="G122" s="11">
        <v>34</v>
      </c>
      <c r="H122" s="11">
        <f>18+16</f>
        <v>34</v>
      </c>
      <c r="I122" s="11" t="e">
        <f>VLOOKUP(B122:B2397,'[2]Qty by month'!$G$3:$N$527,8,0)</f>
        <v>#N/A</v>
      </c>
      <c r="J122" s="11"/>
      <c r="K122" s="8">
        <v>45309</v>
      </c>
      <c r="L122" s="8" t="s">
        <v>3877</v>
      </c>
      <c r="M122" s="7"/>
      <c r="N122" s="7" t="b">
        <f t="shared" si="2"/>
        <v>1</v>
      </c>
      <c r="O122" s="7"/>
      <c r="P122" s="11">
        <f t="shared" si="3"/>
        <v>0</v>
      </c>
      <c r="Q122" s="9"/>
    </row>
    <row r="123" spans="1:17" x14ac:dyDescent="0.25">
      <c r="A123" s="7">
        <v>121</v>
      </c>
      <c r="B123" s="9">
        <v>132129</v>
      </c>
      <c r="C123" s="9" t="s">
        <v>2132</v>
      </c>
      <c r="D123" s="9" t="s">
        <v>33</v>
      </c>
      <c r="E123" s="7" t="s">
        <v>141</v>
      </c>
      <c r="F123" s="46">
        <v>0.54</v>
      </c>
      <c r="G123" s="11">
        <v>4</v>
      </c>
      <c r="H123" s="11">
        <v>4</v>
      </c>
      <c r="I123" s="11" t="e">
        <f>VLOOKUP(B123:B2398,'[2]Qty by month'!$G$3:$N$527,8,0)</f>
        <v>#N/A</v>
      </c>
      <c r="J123" s="11"/>
      <c r="K123" s="8">
        <v>45309</v>
      </c>
      <c r="L123" s="8" t="s">
        <v>3877</v>
      </c>
      <c r="M123" s="7"/>
      <c r="N123" s="7" t="b">
        <f t="shared" si="2"/>
        <v>1</v>
      </c>
      <c r="O123" s="7"/>
      <c r="P123" s="11">
        <f t="shared" si="3"/>
        <v>0</v>
      </c>
      <c r="Q123" s="9"/>
    </row>
    <row r="124" spans="1:17" x14ac:dyDescent="0.25">
      <c r="A124" s="7">
        <v>122</v>
      </c>
      <c r="B124" s="9">
        <v>113278</v>
      </c>
      <c r="C124" s="9" t="s">
        <v>2133</v>
      </c>
      <c r="D124" s="9" t="s">
        <v>33</v>
      </c>
      <c r="E124" s="7" t="s">
        <v>141</v>
      </c>
      <c r="F124" s="46">
        <v>0.49</v>
      </c>
      <c r="G124" s="11">
        <v>5</v>
      </c>
      <c r="H124" s="11">
        <v>5</v>
      </c>
      <c r="I124" s="11" t="e">
        <f>VLOOKUP(B124:B2399,'[2]Qty by month'!$G$3:$N$527,8,0)</f>
        <v>#N/A</v>
      </c>
      <c r="J124" s="11"/>
      <c r="K124" s="8">
        <v>45308</v>
      </c>
      <c r="L124" s="8" t="s">
        <v>3877</v>
      </c>
      <c r="M124" s="7"/>
      <c r="N124" s="7" t="b">
        <f t="shared" si="2"/>
        <v>1</v>
      </c>
      <c r="O124" s="7"/>
      <c r="P124" s="11">
        <f t="shared" si="3"/>
        <v>0</v>
      </c>
      <c r="Q124" s="9"/>
    </row>
    <row r="125" spans="1:17" x14ac:dyDescent="0.25">
      <c r="A125" s="7">
        <v>123</v>
      </c>
      <c r="B125" s="9" t="s">
        <v>268</v>
      </c>
      <c r="C125" s="9" t="s">
        <v>289</v>
      </c>
      <c r="D125" s="9" t="s">
        <v>33</v>
      </c>
      <c r="E125" s="7" t="s">
        <v>141</v>
      </c>
      <c r="F125" s="46">
        <v>0.2</v>
      </c>
      <c r="G125" s="11">
        <v>11</v>
      </c>
      <c r="H125" s="11">
        <v>11</v>
      </c>
      <c r="I125" s="11" t="e">
        <f>VLOOKUP(B125:B2400,'[2]Qty by month'!$G$3:$N$527,8,0)</f>
        <v>#N/A</v>
      </c>
      <c r="J125" s="11"/>
      <c r="K125" s="8">
        <v>45309</v>
      </c>
      <c r="L125" s="8" t="s">
        <v>3873</v>
      </c>
      <c r="M125" s="7"/>
      <c r="N125" s="7" t="b">
        <f t="shared" si="2"/>
        <v>1</v>
      </c>
      <c r="O125" s="7"/>
      <c r="P125" s="11">
        <f t="shared" si="3"/>
        <v>0</v>
      </c>
      <c r="Q125" s="9"/>
    </row>
    <row r="126" spans="1:17" x14ac:dyDescent="0.25">
      <c r="A126" s="7">
        <v>124</v>
      </c>
      <c r="B126" s="9" t="s">
        <v>338</v>
      </c>
      <c r="C126" s="9" t="s">
        <v>2134</v>
      </c>
      <c r="D126" s="9" t="s">
        <v>33</v>
      </c>
      <c r="E126" s="7" t="s">
        <v>141</v>
      </c>
      <c r="F126" s="46">
        <v>0.49</v>
      </c>
      <c r="G126" s="11">
        <v>2</v>
      </c>
      <c r="H126" s="11">
        <v>2</v>
      </c>
      <c r="I126" s="11" t="e">
        <f>VLOOKUP(B126:B2401,'[2]Qty by month'!$G$3:$N$527,8,0)</f>
        <v>#N/A</v>
      </c>
      <c r="J126" s="11"/>
      <c r="K126" s="8">
        <v>45309</v>
      </c>
      <c r="L126" s="8" t="s">
        <v>3877</v>
      </c>
      <c r="M126" s="7"/>
      <c r="N126" s="7" t="b">
        <f t="shared" si="2"/>
        <v>1</v>
      </c>
      <c r="O126" s="7"/>
      <c r="P126" s="11">
        <f t="shared" si="3"/>
        <v>0</v>
      </c>
      <c r="Q126" s="9"/>
    </row>
    <row r="127" spans="1:17" x14ac:dyDescent="0.25">
      <c r="A127" s="7">
        <v>125</v>
      </c>
      <c r="B127" s="9" t="s">
        <v>339</v>
      </c>
      <c r="C127" s="9" t="s">
        <v>2135</v>
      </c>
      <c r="D127" s="9" t="s">
        <v>33</v>
      </c>
      <c r="E127" s="7" t="s">
        <v>141</v>
      </c>
      <c r="F127" s="46">
        <v>0.45</v>
      </c>
      <c r="G127" s="11">
        <v>46</v>
      </c>
      <c r="H127" s="11">
        <v>46</v>
      </c>
      <c r="I127" s="11" t="e">
        <f>VLOOKUP(B127:B2402,'[2]Qty by month'!$G$3:$N$527,8,0)</f>
        <v>#N/A</v>
      </c>
      <c r="J127" s="11"/>
      <c r="K127" s="8">
        <v>45309</v>
      </c>
      <c r="L127" s="8" t="s">
        <v>3873</v>
      </c>
      <c r="M127" s="7"/>
      <c r="N127" s="7" t="b">
        <f t="shared" si="2"/>
        <v>1</v>
      </c>
      <c r="O127" s="7"/>
      <c r="P127" s="11">
        <f t="shared" si="3"/>
        <v>0</v>
      </c>
      <c r="Q127" s="9"/>
    </row>
    <row r="128" spans="1:17" x14ac:dyDescent="0.25">
      <c r="A128" s="7">
        <v>126</v>
      </c>
      <c r="B128" s="9" t="s">
        <v>340</v>
      </c>
      <c r="C128" s="9" t="s">
        <v>2136</v>
      </c>
      <c r="D128" s="9" t="s">
        <v>33</v>
      </c>
      <c r="E128" s="7" t="s">
        <v>141</v>
      </c>
      <c r="F128" s="46">
        <v>4.97</v>
      </c>
      <c r="G128" s="11">
        <v>1</v>
      </c>
      <c r="H128" s="11">
        <v>1</v>
      </c>
      <c r="I128" s="11" t="e">
        <f>VLOOKUP(B128:B2403,'[2]Qty by month'!$G$3:$N$527,8,0)</f>
        <v>#N/A</v>
      </c>
      <c r="J128" s="11"/>
      <c r="K128" s="8">
        <v>45308</v>
      </c>
      <c r="L128" s="8" t="s">
        <v>3877</v>
      </c>
      <c r="M128" s="7"/>
      <c r="N128" s="7" t="b">
        <f t="shared" si="2"/>
        <v>1</v>
      </c>
      <c r="O128" s="7"/>
      <c r="P128" s="11">
        <f t="shared" si="3"/>
        <v>0</v>
      </c>
      <c r="Q128" s="9"/>
    </row>
    <row r="129" spans="1:17" x14ac:dyDescent="0.25">
      <c r="A129" s="7">
        <v>127</v>
      </c>
      <c r="B129" s="9" t="s">
        <v>341</v>
      </c>
      <c r="C129" s="9" t="s">
        <v>2137</v>
      </c>
      <c r="D129" s="9" t="s">
        <v>33</v>
      </c>
      <c r="E129" s="7" t="s">
        <v>141</v>
      </c>
      <c r="F129" s="46">
        <v>7.0000000000000007E-2</v>
      </c>
      <c r="G129" s="11">
        <v>10</v>
      </c>
      <c r="H129" s="11">
        <v>10</v>
      </c>
      <c r="I129" s="11" t="e">
        <f>VLOOKUP(B129:B2404,'[2]Qty by month'!$G$3:$N$527,8,0)</f>
        <v>#N/A</v>
      </c>
      <c r="J129" s="11"/>
      <c r="K129" s="8">
        <v>45309</v>
      </c>
      <c r="L129" s="8" t="s">
        <v>3877</v>
      </c>
      <c r="M129" s="7"/>
      <c r="N129" s="7" t="b">
        <f t="shared" si="2"/>
        <v>1</v>
      </c>
      <c r="O129" s="7"/>
      <c r="P129" s="11">
        <f t="shared" si="3"/>
        <v>0</v>
      </c>
      <c r="Q129" s="9"/>
    </row>
    <row r="130" spans="1:17" x14ac:dyDescent="0.25">
      <c r="A130" s="7">
        <v>128</v>
      </c>
      <c r="B130" s="9" t="s">
        <v>255</v>
      </c>
      <c r="C130" s="9" t="s">
        <v>261</v>
      </c>
      <c r="D130" s="9" t="s">
        <v>33</v>
      </c>
      <c r="E130" s="7" t="s">
        <v>141</v>
      </c>
      <c r="F130" s="46">
        <v>6.77</v>
      </c>
      <c r="G130" s="11">
        <v>1</v>
      </c>
      <c r="H130" s="11">
        <v>1</v>
      </c>
      <c r="I130" s="11" t="e">
        <f>VLOOKUP(B130:B2405,'[2]Qty by month'!$G$3:$N$527,8,0)</f>
        <v>#N/A</v>
      </c>
      <c r="J130" s="11"/>
      <c r="K130" s="8">
        <v>45310</v>
      </c>
      <c r="L130" s="8" t="s">
        <v>3873</v>
      </c>
      <c r="M130" s="7"/>
      <c r="N130" s="7" t="b">
        <f t="shared" si="2"/>
        <v>1</v>
      </c>
      <c r="O130" s="7"/>
      <c r="P130" s="11">
        <f t="shared" si="3"/>
        <v>0</v>
      </c>
      <c r="Q130" s="9"/>
    </row>
    <row r="131" spans="1:17" x14ac:dyDescent="0.25">
      <c r="A131" s="7">
        <v>129</v>
      </c>
      <c r="B131" s="9" t="s">
        <v>342</v>
      </c>
      <c r="C131" s="9" t="s">
        <v>2138</v>
      </c>
      <c r="D131" s="9" t="s">
        <v>33</v>
      </c>
      <c r="E131" s="7" t="s">
        <v>141</v>
      </c>
      <c r="F131" s="46">
        <v>7.0000000000000007E-2</v>
      </c>
      <c r="G131" s="11">
        <v>7</v>
      </c>
      <c r="H131" s="11">
        <v>7</v>
      </c>
      <c r="I131" s="11" t="e">
        <f>VLOOKUP(B131:B2406,'[2]Qty by month'!$G$3:$N$527,8,0)</f>
        <v>#N/A</v>
      </c>
      <c r="J131" s="11"/>
      <c r="K131" s="8">
        <v>45309</v>
      </c>
      <c r="L131" s="8" t="s">
        <v>3877</v>
      </c>
      <c r="M131" s="7"/>
      <c r="N131" s="7" t="b">
        <f t="shared" si="2"/>
        <v>1</v>
      </c>
      <c r="O131" s="7"/>
      <c r="P131" s="11">
        <f t="shared" si="3"/>
        <v>0</v>
      </c>
      <c r="Q131" s="9"/>
    </row>
    <row r="132" spans="1:17" x14ac:dyDescent="0.25">
      <c r="A132" s="7">
        <v>130</v>
      </c>
      <c r="B132" s="9" t="s">
        <v>343</v>
      </c>
      <c r="C132" s="9" t="s">
        <v>2139</v>
      </c>
      <c r="D132" s="9" t="s">
        <v>33</v>
      </c>
      <c r="E132" s="7" t="s">
        <v>141</v>
      </c>
      <c r="F132" s="46">
        <v>3.37</v>
      </c>
      <c r="G132" s="11">
        <v>1</v>
      </c>
      <c r="H132" s="11">
        <v>1</v>
      </c>
      <c r="I132" s="11" t="e">
        <f>VLOOKUP(B132:B2407,'[2]Qty by month'!$G$3:$N$527,8,0)</f>
        <v>#N/A</v>
      </c>
      <c r="J132" s="11"/>
      <c r="K132" s="8">
        <v>45310</v>
      </c>
      <c r="L132" s="8" t="s">
        <v>3877</v>
      </c>
      <c r="M132" s="7"/>
      <c r="N132" s="7" t="b">
        <f t="shared" ref="N132:N195" si="4">G132=H132</f>
        <v>1</v>
      </c>
      <c r="O132" s="7"/>
      <c r="P132" s="11">
        <f t="shared" ref="P132:P195" si="5">G132-H132</f>
        <v>0</v>
      </c>
      <c r="Q132" s="9"/>
    </row>
    <row r="133" spans="1:17" x14ac:dyDescent="0.25">
      <c r="A133" s="7">
        <v>131</v>
      </c>
      <c r="B133" s="9" t="s">
        <v>344</v>
      </c>
      <c r="C133" s="9" t="s">
        <v>2140</v>
      </c>
      <c r="D133" s="9" t="s">
        <v>33</v>
      </c>
      <c r="E133" s="7" t="s">
        <v>141</v>
      </c>
      <c r="F133" s="46">
        <v>3.41</v>
      </c>
      <c r="G133" s="11">
        <v>2</v>
      </c>
      <c r="H133" s="11">
        <v>2</v>
      </c>
      <c r="I133" s="11" t="e">
        <f>VLOOKUP(B133:B2408,'[2]Qty by month'!$G$3:$N$527,8,0)</f>
        <v>#N/A</v>
      </c>
      <c r="J133" s="11"/>
      <c r="K133" s="8">
        <v>45310</v>
      </c>
      <c r="L133" s="8" t="s">
        <v>3877</v>
      </c>
      <c r="M133" s="7"/>
      <c r="N133" s="7" t="b">
        <f t="shared" si="4"/>
        <v>1</v>
      </c>
      <c r="O133" s="7"/>
      <c r="P133" s="11">
        <f t="shared" si="5"/>
        <v>0</v>
      </c>
      <c r="Q133" s="9"/>
    </row>
    <row r="134" spans="1:17" x14ac:dyDescent="0.25">
      <c r="A134" s="7">
        <v>132</v>
      </c>
      <c r="B134" s="9" t="s">
        <v>345</v>
      </c>
      <c r="C134" s="9" t="s">
        <v>2141</v>
      </c>
      <c r="D134" s="9" t="s">
        <v>33</v>
      </c>
      <c r="E134" s="7" t="s">
        <v>141</v>
      </c>
      <c r="F134" s="46">
        <v>10</v>
      </c>
      <c r="G134" s="11">
        <v>1</v>
      </c>
      <c r="H134" s="11">
        <v>1</v>
      </c>
      <c r="I134" s="11" t="e">
        <f>VLOOKUP(B134:B2409,'[2]Qty by month'!$G$3:$N$527,8,0)</f>
        <v>#N/A</v>
      </c>
      <c r="J134" s="11"/>
      <c r="K134" s="8">
        <v>45310</v>
      </c>
      <c r="L134" s="8" t="s">
        <v>3877</v>
      </c>
      <c r="M134" s="7"/>
      <c r="N134" s="7" t="b">
        <f t="shared" si="4"/>
        <v>1</v>
      </c>
      <c r="O134" s="7"/>
      <c r="P134" s="11">
        <f t="shared" si="5"/>
        <v>0</v>
      </c>
      <c r="Q134" s="9"/>
    </row>
    <row r="135" spans="1:17" x14ac:dyDescent="0.25">
      <c r="A135" s="7">
        <v>133</v>
      </c>
      <c r="B135" s="9" t="s">
        <v>346</v>
      </c>
      <c r="C135" s="9" t="s">
        <v>2142</v>
      </c>
      <c r="D135" s="9" t="s">
        <v>33</v>
      </c>
      <c r="E135" s="7" t="s">
        <v>141</v>
      </c>
      <c r="F135" s="46">
        <v>0.28000000000000003</v>
      </c>
      <c r="G135" s="11">
        <v>19</v>
      </c>
      <c r="H135" s="11">
        <v>19</v>
      </c>
      <c r="I135" s="11" t="e">
        <f>VLOOKUP(B135:B2410,'[2]Qty by month'!$G$3:$N$527,8,0)</f>
        <v>#N/A</v>
      </c>
      <c r="J135" s="11"/>
      <c r="K135" s="8">
        <v>45309</v>
      </c>
      <c r="L135" s="8" t="s">
        <v>3877</v>
      </c>
      <c r="M135" s="7"/>
      <c r="N135" s="7" t="b">
        <f t="shared" si="4"/>
        <v>1</v>
      </c>
      <c r="O135" s="7"/>
      <c r="P135" s="11">
        <f t="shared" si="5"/>
        <v>0</v>
      </c>
      <c r="Q135" s="9"/>
    </row>
    <row r="136" spans="1:17" x14ac:dyDescent="0.25">
      <c r="A136" s="7">
        <v>134</v>
      </c>
      <c r="B136" s="9" t="s">
        <v>45</v>
      </c>
      <c r="C136" s="9" t="s">
        <v>46</v>
      </c>
      <c r="D136" s="9" t="s">
        <v>33</v>
      </c>
      <c r="E136" s="7" t="s">
        <v>141</v>
      </c>
      <c r="F136" s="46">
        <v>0.27</v>
      </c>
      <c r="G136" s="11">
        <v>15</v>
      </c>
      <c r="H136" s="11">
        <v>15</v>
      </c>
      <c r="I136" s="11" t="e">
        <f>VLOOKUP(B136:B2411,'[2]Qty by month'!$G$3:$N$527,8,0)</f>
        <v>#N/A</v>
      </c>
      <c r="J136" s="11"/>
      <c r="K136" s="8">
        <v>45309</v>
      </c>
      <c r="L136" s="8" t="s">
        <v>3877</v>
      </c>
      <c r="M136" s="7"/>
      <c r="N136" s="7" t="b">
        <f t="shared" si="4"/>
        <v>1</v>
      </c>
      <c r="O136" s="7"/>
      <c r="P136" s="11">
        <f t="shared" si="5"/>
        <v>0</v>
      </c>
      <c r="Q136" s="9"/>
    </row>
    <row r="137" spans="1:17" x14ac:dyDescent="0.25">
      <c r="A137" s="7">
        <v>135</v>
      </c>
      <c r="B137" s="9" t="s">
        <v>47</v>
      </c>
      <c r="C137" s="9" t="s">
        <v>48</v>
      </c>
      <c r="D137" s="9" t="s">
        <v>33</v>
      </c>
      <c r="E137" s="7" t="s">
        <v>141</v>
      </c>
      <c r="F137" s="46">
        <v>0.28000000000000003</v>
      </c>
      <c r="G137" s="11">
        <v>29</v>
      </c>
      <c r="H137" s="11">
        <v>29</v>
      </c>
      <c r="I137" s="11" t="e">
        <f>VLOOKUP(B137:B2412,'[2]Qty by month'!$G$3:$N$527,8,0)</f>
        <v>#N/A</v>
      </c>
      <c r="J137" s="11"/>
      <c r="K137" s="8">
        <v>45309</v>
      </c>
      <c r="L137" s="8" t="s">
        <v>3877</v>
      </c>
      <c r="M137" s="7"/>
      <c r="N137" s="7" t="b">
        <f t="shared" si="4"/>
        <v>1</v>
      </c>
      <c r="O137" s="7"/>
      <c r="P137" s="11">
        <f t="shared" si="5"/>
        <v>0</v>
      </c>
      <c r="Q137" s="9"/>
    </row>
    <row r="138" spans="1:17" x14ac:dyDescent="0.25">
      <c r="A138" s="7">
        <v>136</v>
      </c>
      <c r="B138" s="9">
        <v>568095</v>
      </c>
      <c r="C138" s="9" t="s">
        <v>2143</v>
      </c>
      <c r="D138" s="9" t="s">
        <v>33</v>
      </c>
      <c r="E138" s="7" t="s">
        <v>141</v>
      </c>
      <c r="F138" s="46">
        <v>0.41</v>
      </c>
      <c r="G138" s="11">
        <v>8</v>
      </c>
      <c r="H138" s="11">
        <v>8</v>
      </c>
      <c r="I138" s="11" t="e">
        <f>VLOOKUP(B138:B2413,'[2]Qty by month'!$G$3:$N$527,8,0)</f>
        <v>#N/A</v>
      </c>
      <c r="J138" s="11"/>
      <c r="K138" s="8">
        <v>45309</v>
      </c>
      <c r="L138" s="8" t="s">
        <v>3877</v>
      </c>
      <c r="M138" s="7"/>
      <c r="N138" s="7" t="b">
        <f t="shared" si="4"/>
        <v>1</v>
      </c>
      <c r="O138" s="7"/>
      <c r="P138" s="11">
        <f t="shared" si="5"/>
        <v>0</v>
      </c>
      <c r="Q138" s="9"/>
    </row>
    <row r="139" spans="1:17" x14ac:dyDescent="0.25">
      <c r="A139" s="7">
        <v>137</v>
      </c>
      <c r="B139" s="9">
        <v>482335</v>
      </c>
      <c r="C139" s="9" t="s">
        <v>2144</v>
      </c>
      <c r="D139" s="9" t="s">
        <v>33</v>
      </c>
      <c r="E139" s="7" t="s">
        <v>141</v>
      </c>
      <c r="F139" s="46">
        <v>0.49</v>
      </c>
      <c r="G139" s="11">
        <v>5</v>
      </c>
      <c r="H139" s="11">
        <v>5</v>
      </c>
      <c r="I139" s="11" t="e">
        <f>VLOOKUP(B139:B2414,'[2]Qty by month'!$G$3:$N$527,8,0)</f>
        <v>#N/A</v>
      </c>
      <c r="J139" s="11"/>
      <c r="K139" s="8">
        <v>45309</v>
      </c>
      <c r="L139" s="8" t="s">
        <v>3873</v>
      </c>
      <c r="M139" s="7"/>
      <c r="N139" s="7" t="b">
        <f t="shared" si="4"/>
        <v>1</v>
      </c>
      <c r="O139" s="7"/>
      <c r="P139" s="11">
        <f t="shared" si="5"/>
        <v>0</v>
      </c>
      <c r="Q139" s="9"/>
    </row>
    <row r="140" spans="1:17" x14ac:dyDescent="0.25">
      <c r="A140" s="7">
        <v>138</v>
      </c>
      <c r="B140" s="9" t="s">
        <v>49</v>
      </c>
      <c r="C140" s="9" t="s">
        <v>50</v>
      </c>
      <c r="D140" s="9" t="s">
        <v>33</v>
      </c>
      <c r="E140" s="7" t="s">
        <v>141</v>
      </c>
      <c r="F140" s="46">
        <v>1.28</v>
      </c>
      <c r="G140" s="11">
        <v>12</v>
      </c>
      <c r="H140" s="11">
        <f>9+3</f>
        <v>12</v>
      </c>
      <c r="I140" s="11" t="e">
        <f>VLOOKUP(B140:B2415,'[2]Qty by month'!$G$3:$N$527,8,0)</f>
        <v>#N/A</v>
      </c>
      <c r="J140" s="11"/>
      <c r="K140" s="8">
        <v>45316</v>
      </c>
      <c r="L140" s="8" t="s">
        <v>3877</v>
      </c>
      <c r="M140" s="7"/>
      <c r="N140" s="7" t="b">
        <f t="shared" si="4"/>
        <v>1</v>
      </c>
      <c r="O140" s="7"/>
      <c r="P140" s="11">
        <f t="shared" si="5"/>
        <v>0</v>
      </c>
      <c r="Q140" s="9"/>
    </row>
    <row r="141" spans="1:17" x14ac:dyDescent="0.25">
      <c r="A141" s="7">
        <v>139</v>
      </c>
      <c r="B141" s="9">
        <v>127013013</v>
      </c>
      <c r="C141" s="9" t="s">
        <v>2145</v>
      </c>
      <c r="D141" s="9" t="s">
        <v>33</v>
      </c>
      <c r="E141" s="7" t="s">
        <v>141</v>
      </c>
      <c r="F141" s="46">
        <v>0.11</v>
      </c>
      <c r="G141" s="11">
        <v>9</v>
      </c>
      <c r="H141" s="11">
        <v>9</v>
      </c>
      <c r="I141" s="11" t="e">
        <f>VLOOKUP(B141:B2416,'[2]Qty by month'!$G$3:$N$527,8,0)</f>
        <v>#N/A</v>
      </c>
      <c r="J141" s="11"/>
      <c r="K141" s="8">
        <v>45310</v>
      </c>
      <c r="L141" s="8" t="s">
        <v>3873</v>
      </c>
      <c r="M141" s="7"/>
      <c r="N141" s="7" t="b">
        <f t="shared" si="4"/>
        <v>1</v>
      </c>
      <c r="O141" s="7"/>
      <c r="P141" s="11">
        <f t="shared" si="5"/>
        <v>0</v>
      </c>
      <c r="Q141" s="9"/>
    </row>
    <row r="142" spans="1:17" x14ac:dyDescent="0.25">
      <c r="A142" s="7">
        <v>140</v>
      </c>
      <c r="B142" s="9">
        <v>843000809</v>
      </c>
      <c r="C142" s="9" t="s">
        <v>2146</v>
      </c>
      <c r="D142" s="9" t="s">
        <v>33</v>
      </c>
      <c r="E142" s="7" t="s">
        <v>141</v>
      </c>
      <c r="F142" s="46">
        <v>0.05</v>
      </c>
      <c r="G142" s="11">
        <v>8</v>
      </c>
      <c r="H142" s="11">
        <v>8</v>
      </c>
      <c r="I142" s="11" t="e">
        <f>VLOOKUP(B142:B2417,'[2]Qty by month'!$G$3:$N$527,8,0)</f>
        <v>#N/A</v>
      </c>
      <c r="J142" s="11"/>
      <c r="K142" s="8">
        <v>45310</v>
      </c>
      <c r="L142" s="8" t="s">
        <v>3873</v>
      </c>
      <c r="M142" s="7"/>
      <c r="N142" s="7" t="b">
        <f t="shared" si="4"/>
        <v>1</v>
      </c>
      <c r="O142" s="7"/>
      <c r="P142" s="11">
        <f t="shared" si="5"/>
        <v>0</v>
      </c>
      <c r="Q142" s="9"/>
    </row>
    <row r="143" spans="1:17" x14ac:dyDescent="0.25">
      <c r="A143" s="7">
        <v>141</v>
      </c>
      <c r="B143" s="9" t="s">
        <v>347</v>
      </c>
      <c r="C143" s="9" t="s">
        <v>63</v>
      </c>
      <c r="D143" s="9" t="s">
        <v>33</v>
      </c>
      <c r="E143" s="7" t="s">
        <v>141</v>
      </c>
      <c r="F143" s="46">
        <v>0.1</v>
      </c>
      <c r="G143" s="11">
        <v>12</v>
      </c>
      <c r="H143" s="11">
        <v>12</v>
      </c>
      <c r="I143" s="11" t="e">
        <f>VLOOKUP(B143:B2418,'[2]Qty by month'!$G$3:$N$527,8,0)</f>
        <v>#N/A</v>
      </c>
      <c r="J143" s="11"/>
      <c r="K143" s="8">
        <v>45309</v>
      </c>
      <c r="L143" s="8" t="s">
        <v>3877</v>
      </c>
      <c r="M143" s="7"/>
      <c r="N143" s="7" t="b">
        <f t="shared" si="4"/>
        <v>1</v>
      </c>
      <c r="O143" s="7"/>
      <c r="P143" s="11">
        <f t="shared" si="5"/>
        <v>0</v>
      </c>
      <c r="Q143" s="9"/>
    </row>
    <row r="144" spans="1:17" x14ac:dyDescent="0.25">
      <c r="A144" s="7">
        <v>142</v>
      </c>
      <c r="B144" s="9" t="s">
        <v>84</v>
      </c>
      <c r="C144" s="9" t="s">
        <v>85</v>
      </c>
      <c r="D144" s="9" t="s">
        <v>33</v>
      </c>
      <c r="E144" s="7" t="s">
        <v>141</v>
      </c>
      <c r="F144" s="46">
        <v>3.76</v>
      </c>
      <c r="G144" s="11">
        <v>9</v>
      </c>
      <c r="H144" s="11">
        <v>9</v>
      </c>
      <c r="I144" s="11" t="e">
        <f>VLOOKUP(B144:B2419,'[2]Qty by month'!$G$3:$N$527,8,0)</f>
        <v>#N/A</v>
      </c>
      <c r="J144" s="11"/>
      <c r="K144" s="8">
        <v>45309</v>
      </c>
      <c r="L144" s="8" t="s">
        <v>3877</v>
      </c>
      <c r="M144" s="7"/>
      <c r="N144" s="7" t="b">
        <f t="shared" si="4"/>
        <v>1</v>
      </c>
      <c r="O144" s="7"/>
      <c r="P144" s="11">
        <f t="shared" si="5"/>
        <v>0</v>
      </c>
      <c r="Q144" s="9"/>
    </row>
    <row r="145" spans="1:17" x14ac:dyDescent="0.25">
      <c r="A145" s="7">
        <v>143</v>
      </c>
      <c r="B145" s="9" t="s">
        <v>348</v>
      </c>
      <c r="C145" s="9" t="s">
        <v>2147</v>
      </c>
      <c r="D145" s="9" t="s">
        <v>33</v>
      </c>
      <c r="E145" s="7" t="s">
        <v>141</v>
      </c>
      <c r="F145" s="46">
        <v>0.21</v>
      </c>
      <c r="G145" s="11">
        <v>13</v>
      </c>
      <c r="H145" s="11">
        <v>13</v>
      </c>
      <c r="I145" s="11" t="e">
        <f>VLOOKUP(B145:B2420,'[2]Qty by month'!$G$3:$N$527,8,0)</f>
        <v>#N/A</v>
      </c>
      <c r="J145" s="11"/>
      <c r="K145" s="8">
        <v>45309</v>
      </c>
      <c r="L145" s="8" t="s">
        <v>3877</v>
      </c>
      <c r="M145" s="7"/>
      <c r="N145" s="7" t="b">
        <f t="shared" si="4"/>
        <v>1</v>
      </c>
      <c r="O145" s="7"/>
      <c r="P145" s="11">
        <f t="shared" si="5"/>
        <v>0</v>
      </c>
      <c r="Q145" s="9"/>
    </row>
    <row r="146" spans="1:17" x14ac:dyDescent="0.25">
      <c r="A146" s="7">
        <v>144</v>
      </c>
      <c r="B146" s="9" t="s">
        <v>349</v>
      </c>
      <c r="C146" s="9" t="s">
        <v>2148</v>
      </c>
      <c r="D146" s="9" t="s">
        <v>33</v>
      </c>
      <c r="E146" s="7" t="s">
        <v>141</v>
      </c>
      <c r="F146" s="46">
        <v>0.26</v>
      </c>
      <c r="G146" s="11">
        <v>5</v>
      </c>
      <c r="H146" s="11">
        <v>5</v>
      </c>
      <c r="I146" s="11" t="e">
        <f>VLOOKUP(B146:B2421,'[2]Qty by month'!$G$3:$N$527,8,0)</f>
        <v>#N/A</v>
      </c>
      <c r="J146" s="11"/>
      <c r="K146" s="8">
        <v>45308</v>
      </c>
      <c r="L146" s="8" t="s">
        <v>3877</v>
      </c>
      <c r="M146" s="7"/>
      <c r="N146" s="7" t="b">
        <f t="shared" si="4"/>
        <v>1</v>
      </c>
      <c r="O146" s="7"/>
      <c r="P146" s="11">
        <f t="shared" si="5"/>
        <v>0</v>
      </c>
      <c r="Q146" s="9"/>
    </row>
    <row r="147" spans="1:17" x14ac:dyDescent="0.25">
      <c r="A147" s="7">
        <v>145</v>
      </c>
      <c r="B147" s="9" t="s">
        <v>350</v>
      </c>
      <c r="C147" s="9" t="s">
        <v>2149</v>
      </c>
      <c r="D147" s="9" t="s">
        <v>33</v>
      </c>
      <c r="E147" s="7" t="s">
        <v>141</v>
      </c>
      <c r="F147" s="46">
        <v>1.44</v>
      </c>
      <c r="G147" s="11">
        <v>1</v>
      </c>
      <c r="H147" s="11">
        <v>1</v>
      </c>
      <c r="I147" s="11" t="e">
        <f>VLOOKUP(B147:B2422,'[2]Qty by month'!$G$3:$N$527,8,0)</f>
        <v>#N/A</v>
      </c>
      <c r="J147" s="11"/>
      <c r="K147" s="8">
        <v>45308</v>
      </c>
      <c r="L147" s="8" t="s">
        <v>3877</v>
      </c>
      <c r="M147" s="7"/>
      <c r="N147" s="7" t="b">
        <f t="shared" si="4"/>
        <v>1</v>
      </c>
      <c r="O147" s="7"/>
      <c r="P147" s="11">
        <f t="shared" si="5"/>
        <v>0</v>
      </c>
      <c r="Q147" s="9"/>
    </row>
    <row r="148" spans="1:17" x14ac:dyDescent="0.25">
      <c r="A148" s="7">
        <v>146</v>
      </c>
      <c r="B148" s="9" t="s">
        <v>181</v>
      </c>
      <c r="C148" s="9" t="s">
        <v>209</v>
      </c>
      <c r="D148" s="9" t="s">
        <v>33</v>
      </c>
      <c r="E148" s="7" t="s">
        <v>141</v>
      </c>
      <c r="F148" s="46">
        <v>20.64</v>
      </c>
      <c r="G148" s="11">
        <v>1</v>
      </c>
      <c r="H148" s="11">
        <v>1</v>
      </c>
      <c r="I148" s="11" t="e">
        <f>VLOOKUP(B148:B2423,'[2]Qty by month'!$G$3:$N$527,8,0)</f>
        <v>#N/A</v>
      </c>
      <c r="J148" s="11"/>
      <c r="K148" s="8">
        <v>45309</v>
      </c>
      <c r="L148" s="8" t="s">
        <v>3873</v>
      </c>
      <c r="M148" s="7"/>
      <c r="N148" s="7" t="b">
        <f t="shared" si="4"/>
        <v>1</v>
      </c>
      <c r="O148" s="7"/>
      <c r="P148" s="11">
        <f t="shared" si="5"/>
        <v>0</v>
      </c>
      <c r="Q148" s="9"/>
    </row>
    <row r="149" spans="1:17" x14ac:dyDescent="0.25">
      <c r="A149" s="7">
        <v>147</v>
      </c>
      <c r="B149" s="9">
        <v>220575</v>
      </c>
      <c r="C149" s="9" t="s">
        <v>2150</v>
      </c>
      <c r="D149" s="9" t="s">
        <v>33</v>
      </c>
      <c r="E149" s="7" t="s">
        <v>141</v>
      </c>
      <c r="F149" s="46">
        <v>0.47</v>
      </c>
      <c r="G149" s="11">
        <v>5</v>
      </c>
      <c r="H149" s="11">
        <v>5</v>
      </c>
      <c r="I149" s="11" t="e">
        <f>VLOOKUP(B149:B2424,'[2]Qty by month'!$G$3:$N$527,8,0)</f>
        <v>#N/A</v>
      </c>
      <c r="J149" s="11"/>
      <c r="K149" s="8">
        <v>45309</v>
      </c>
      <c r="L149" s="8" t="s">
        <v>3877</v>
      </c>
      <c r="M149" s="7"/>
      <c r="N149" s="7" t="b">
        <f t="shared" si="4"/>
        <v>1</v>
      </c>
      <c r="O149" s="7"/>
      <c r="P149" s="11">
        <f t="shared" si="5"/>
        <v>0</v>
      </c>
      <c r="Q149" s="9"/>
    </row>
    <row r="150" spans="1:17" x14ac:dyDescent="0.25">
      <c r="A150" s="7">
        <v>148</v>
      </c>
      <c r="B150" s="9">
        <v>567473</v>
      </c>
      <c r="C150" s="9" t="s">
        <v>2151</v>
      </c>
      <c r="D150" s="9" t="s">
        <v>33</v>
      </c>
      <c r="E150" s="7" t="s">
        <v>141</v>
      </c>
      <c r="F150" s="46">
        <v>0.14000000000000001</v>
      </c>
      <c r="G150" s="11">
        <v>9</v>
      </c>
      <c r="H150" s="11">
        <v>9</v>
      </c>
      <c r="I150" s="11" t="e">
        <f>VLOOKUP(B150:B2425,'[2]Qty by month'!$G$3:$N$527,8,0)</f>
        <v>#N/A</v>
      </c>
      <c r="J150" s="11"/>
      <c r="K150" s="8">
        <v>45309</v>
      </c>
      <c r="L150" s="8" t="s">
        <v>3877</v>
      </c>
      <c r="M150" s="7"/>
      <c r="N150" s="7" t="b">
        <f t="shared" si="4"/>
        <v>1</v>
      </c>
      <c r="O150" s="7"/>
      <c r="P150" s="11">
        <f t="shared" si="5"/>
        <v>0</v>
      </c>
      <c r="Q150" s="9"/>
    </row>
    <row r="151" spans="1:17" x14ac:dyDescent="0.25">
      <c r="A151" s="7">
        <v>149</v>
      </c>
      <c r="B151" s="9">
        <v>567690</v>
      </c>
      <c r="C151" s="9" t="s">
        <v>2152</v>
      </c>
      <c r="D151" s="9" t="s">
        <v>33</v>
      </c>
      <c r="E151" s="7" t="s">
        <v>141</v>
      </c>
      <c r="F151" s="46">
        <v>0.28999999999999998</v>
      </c>
      <c r="G151" s="11">
        <v>2</v>
      </c>
      <c r="H151" s="11">
        <v>2</v>
      </c>
      <c r="I151" s="11" t="e">
        <f>VLOOKUP(B151:B2426,'[2]Qty by month'!$G$3:$N$527,8,0)</f>
        <v>#N/A</v>
      </c>
      <c r="J151" s="11"/>
      <c r="K151" s="8">
        <v>45318</v>
      </c>
      <c r="L151" s="8" t="s">
        <v>3873</v>
      </c>
      <c r="M151" s="7"/>
      <c r="N151" s="7" t="b">
        <f t="shared" si="4"/>
        <v>1</v>
      </c>
      <c r="O151" s="7"/>
      <c r="P151" s="11">
        <f t="shared" si="5"/>
        <v>0</v>
      </c>
      <c r="Q151" s="9"/>
    </row>
    <row r="152" spans="1:17" x14ac:dyDescent="0.25">
      <c r="A152" s="7">
        <v>150</v>
      </c>
      <c r="B152" s="9">
        <v>16406</v>
      </c>
      <c r="C152" s="9" t="s">
        <v>2153</v>
      </c>
      <c r="D152" s="9" t="s">
        <v>33</v>
      </c>
      <c r="E152" s="7" t="s">
        <v>141</v>
      </c>
      <c r="F152" s="46">
        <v>0.03</v>
      </c>
      <c r="G152" s="11">
        <v>148</v>
      </c>
      <c r="H152" s="11">
        <v>148</v>
      </c>
      <c r="I152" s="11" t="e">
        <f>VLOOKUP(B152:B2427,'[2]Qty by month'!$G$3:$N$527,8,0)</f>
        <v>#N/A</v>
      </c>
      <c r="J152" s="11"/>
      <c r="K152" s="8">
        <v>45309</v>
      </c>
      <c r="L152" s="8" t="s">
        <v>3877</v>
      </c>
      <c r="M152" s="7"/>
      <c r="N152" s="7" t="b">
        <f t="shared" si="4"/>
        <v>1</v>
      </c>
      <c r="O152" s="7"/>
      <c r="P152" s="11">
        <f t="shared" si="5"/>
        <v>0</v>
      </c>
      <c r="Q152" s="9"/>
    </row>
    <row r="153" spans="1:17" x14ac:dyDescent="0.25">
      <c r="A153" s="7">
        <v>151</v>
      </c>
      <c r="B153" s="9">
        <v>661267</v>
      </c>
      <c r="C153" s="9" t="s">
        <v>2154</v>
      </c>
      <c r="D153" s="9" t="s">
        <v>33</v>
      </c>
      <c r="E153" s="7" t="s">
        <v>141</v>
      </c>
      <c r="F153" s="46">
        <v>0.21</v>
      </c>
      <c r="G153" s="11">
        <v>7</v>
      </c>
      <c r="H153" s="11">
        <v>7</v>
      </c>
      <c r="I153" s="11" t="e">
        <f>VLOOKUP(B153:B2428,'[2]Qty by month'!$G$3:$N$527,8,0)</f>
        <v>#N/A</v>
      </c>
      <c r="J153" s="11"/>
      <c r="K153" s="8">
        <v>45310</v>
      </c>
      <c r="L153" s="8" t="s">
        <v>3873</v>
      </c>
      <c r="M153" s="7"/>
      <c r="N153" s="7" t="b">
        <f t="shared" si="4"/>
        <v>1</v>
      </c>
      <c r="O153" s="7"/>
      <c r="P153" s="11">
        <f t="shared" si="5"/>
        <v>0</v>
      </c>
      <c r="Q153" s="9"/>
    </row>
    <row r="154" spans="1:17" x14ac:dyDescent="0.25">
      <c r="A154" s="7">
        <v>152</v>
      </c>
      <c r="B154" s="9">
        <v>523012017</v>
      </c>
      <c r="C154" s="9" t="s">
        <v>2155</v>
      </c>
      <c r="D154" s="9" t="s">
        <v>33</v>
      </c>
      <c r="E154" s="7" t="s">
        <v>141</v>
      </c>
      <c r="F154" s="46">
        <v>0.2</v>
      </c>
      <c r="G154" s="11">
        <v>3</v>
      </c>
      <c r="H154" s="11">
        <v>3</v>
      </c>
      <c r="I154" s="11" t="e">
        <f>VLOOKUP(B154:B2429,'[2]Qty by month'!$G$3:$N$527,8,0)</f>
        <v>#N/A</v>
      </c>
      <c r="J154" s="11"/>
      <c r="K154" s="8">
        <v>45309</v>
      </c>
      <c r="L154" s="8" t="s">
        <v>3877</v>
      </c>
      <c r="M154" s="7"/>
      <c r="N154" s="7" t="b">
        <f t="shared" si="4"/>
        <v>1</v>
      </c>
      <c r="O154" s="7"/>
      <c r="P154" s="11">
        <f t="shared" si="5"/>
        <v>0</v>
      </c>
      <c r="Q154" s="9"/>
    </row>
    <row r="155" spans="1:17" x14ac:dyDescent="0.25">
      <c r="A155" s="7">
        <v>153</v>
      </c>
      <c r="B155" s="9">
        <v>940067</v>
      </c>
      <c r="C155" s="9" t="s">
        <v>2156</v>
      </c>
      <c r="D155" s="9" t="s">
        <v>33</v>
      </c>
      <c r="E155" s="7" t="s">
        <v>141</v>
      </c>
      <c r="F155" s="46">
        <v>6.8</v>
      </c>
      <c r="G155" s="11">
        <v>3</v>
      </c>
      <c r="H155" s="11">
        <v>3</v>
      </c>
      <c r="I155" s="11" t="e">
        <f>VLOOKUP(B155:B2430,'[2]Qty by month'!$G$3:$N$527,8,0)</f>
        <v>#N/A</v>
      </c>
      <c r="J155" s="11"/>
      <c r="K155" s="8">
        <v>45309</v>
      </c>
      <c r="L155" s="8" t="s">
        <v>3877</v>
      </c>
      <c r="M155" s="7"/>
      <c r="N155" s="7" t="b">
        <f t="shared" si="4"/>
        <v>1</v>
      </c>
      <c r="O155" s="7"/>
      <c r="P155" s="11">
        <f t="shared" si="5"/>
        <v>0</v>
      </c>
      <c r="Q155" s="9"/>
    </row>
    <row r="156" spans="1:17" x14ac:dyDescent="0.25">
      <c r="A156" s="7">
        <v>154</v>
      </c>
      <c r="B156" s="9">
        <v>940068</v>
      </c>
      <c r="C156" s="9" t="s">
        <v>2157</v>
      </c>
      <c r="D156" s="9" t="s">
        <v>33</v>
      </c>
      <c r="E156" s="7" t="s">
        <v>141</v>
      </c>
      <c r="F156" s="46">
        <v>4.37</v>
      </c>
      <c r="G156" s="11">
        <v>18</v>
      </c>
      <c r="H156" s="11">
        <v>18</v>
      </c>
      <c r="I156" s="11" t="e">
        <f>VLOOKUP(B156:B2431,'[2]Qty by month'!$G$3:$N$527,8,0)</f>
        <v>#N/A</v>
      </c>
      <c r="J156" s="11"/>
      <c r="K156" s="8">
        <v>45308</v>
      </c>
      <c r="L156" s="8" t="s">
        <v>3877</v>
      </c>
      <c r="M156" s="7"/>
      <c r="N156" s="7" t="b">
        <f t="shared" si="4"/>
        <v>1</v>
      </c>
      <c r="O156" s="7"/>
      <c r="P156" s="11">
        <f t="shared" si="5"/>
        <v>0</v>
      </c>
      <c r="Q156" s="9"/>
    </row>
    <row r="157" spans="1:17" x14ac:dyDescent="0.25">
      <c r="A157" s="7">
        <v>155</v>
      </c>
      <c r="B157" s="9">
        <v>2383</v>
      </c>
      <c r="C157" s="9" t="s">
        <v>2158</v>
      </c>
      <c r="D157" s="9" t="s">
        <v>33</v>
      </c>
      <c r="E157" s="7" t="s">
        <v>141</v>
      </c>
      <c r="F157" s="46">
        <v>7.0000000000000007E-2</v>
      </c>
      <c r="G157" s="11">
        <v>100</v>
      </c>
      <c r="H157" s="11">
        <v>100</v>
      </c>
      <c r="I157" s="11" t="e">
        <f>VLOOKUP(B157:B2432,'[2]Qty by month'!$G$3:$N$527,8,0)</f>
        <v>#N/A</v>
      </c>
      <c r="J157" s="11"/>
      <c r="K157" s="8">
        <v>45308</v>
      </c>
      <c r="L157" s="8" t="s">
        <v>3877</v>
      </c>
      <c r="M157" s="7"/>
      <c r="N157" s="7" t="b">
        <f t="shared" si="4"/>
        <v>1</v>
      </c>
      <c r="O157" s="7"/>
      <c r="P157" s="11">
        <f t="shared" si="5"/>
        <v>0</v>
      </c>
      <c r="Q157" s="9"/>
    </row>
    <row r="158" spans="1:17" x14ac:dyDescent="0.25">
      <c r="A158" s="7">
        <v>156</v>
      </c>
      <c r="B158" s="9">
        <v>6650</v>
      </c>
      <c r="C158" s="9" t="s">
        <v>2159</v>
      </c>
      <c r="D158" s="9" t="s">
        <v>33</v>
      </c>
      <c r="E158" s="7" t="s">
        <v>141</v>
      </c>
      <c r="F158" s="46">
        <v>0.19</v>
      </c>
      <c r="G158" s="11">
        <v>9</v>
      </c>
      <c r="H158" s="11">
        <v>9</v>
      </c>
      <c r="I158" s="11" t="e">
        <f>VLOOKUP(B158:B2433,'[2]Qty by month'!$G$3:$N$527,8,0)</f>
        <v>#N/A</v>
      </c>
      <c r="J158" s="11"/>
      <c r="K158" s="8">
        <v>45309</v>
      </c>
      <c r="L158" s="8" t="s">
        <v>3877</v>
      </c>
      <c r="M158" s="7"/>
      <c r="N158" s="7" t="b">
        <f t="shared" si="4"/>
        <v>1</v>
      </c>
      <c r="O158" s="7"/>
      <c r="P158" s="11">
        <f t="shared" si="5"/>
        <v>0</v>
      </c>
      <c r="Q158" s="9"/>
    </row>
    <row r="159" spans="1:17" x14ac:dyDescent="0.25">
      <c r="A159" s="7">
        <v>157</v>
      </c>
      <c r="B159" s="9">
        <v>3055</v>
      </c>
      <c r="C159" s="9" t="s">
        <v>2160</v>
      </c>
      <c r="D159" s="9" t="s">
        <v>33</v>
      </c>
      <c r="E159" s="7" t="s">
        <v>141</v>
      </c>
      <c r="F159" s="46">
        <v>0.04</v>
      </c>
      <c r="G159" s="11">
        <v>148</v>
      </c>
      <c r="H159" s="11">
        <f>100+48</f>
        <v>148</v>
      </c>
      <c r="I159" s="11" t="e">
        <f>VLOOKUP(B159:B2434,'[2]Qty by month'!$G$3:$N$527,8,0)</f>
        <v>#N/A</v>
      </c>
      <c r="J159" s="11"/>
      <c r="K159" s="8">
        <v>45310</v>
      </c>
      <c r="L159" s="8" t="s">
        <v>3873</v>
      </c>
      <c r="M159" s="7"/>
      <c r="N159" s="7" t="b">
        <f t="shared" si="4"/>
        <v>1</v>
      </c>
      <c r="O159" s="7"/>
      <c r="P159" s="11">
        <f t="shared" si="5"/>
        <v>0</v>
      </c>
      <c r="Q159" s="9"/>
    </row>
    <row r="160" spans="1:17" x14ac:dyDescent="0.25">
      <c r="A160" s="7">
        <v>158</v>
      </c>
      <c r="B160" s="9">
        <v>12138</v>
      </c>
      <c r="C160" s="9" t="s">
        <v>2161</v>
      </c>
      <c r="D160" s="9" t="s">
        <v>33</v>
      </c>
      <c r="E160" s="7" t="s">
        <v>141</v>
      </c>
      <c r="F160" s="46">
        <v>7.0000000000000007E-2</v>
      </c>
      <c r="G160" s="11">
        <v>45</v>
      </c>
      <c r="H160" s="11">
        <v>45</v>
      </c>
      <c r="I160" s="11" t="e">
        <f>VLOOKUP(B160:B2435,'[2]Qty by month'!$G$3:$N$527,8,0)</f>
        <v>#N/A</v>
      </c>
      <c r="J160" s="11"/>
      <c r="K160" s="8">
        <v>45310</v>
      </c>
      <c r="L160" s="8" t="s">
        <v>3873</v>
      </c>
      <c r="M160" s="7"/>
      <c r="N160" s="7" t="b">
        <f t="shared" si="4"/>
        <v>1</v>
      </c>
      <c r="O160" s="7"/>
      <c r="P160" s="11">
        <f t="shared" si="5"/>
        <v>0</v>
      </c>
      <c r="Q160" s="9"/>
    </row>
    <row r="161" spans="1:17" x14ac:dyDescent="0.25">
      <c r="A161" s="7">
        <v>159</v>
      </c>
      <c r="B161" s="9">
        <v>3058</v>
      </c>
      <c r="C161" s="9" t="s">
        <v>2162</v>
      </c>
      <c r="D161" s="9" t="s">
        <v>33</v>
      </c>
      <c r="E161" s="7" t="s">
        <v>141</v>
      </c>
      <c r="F161" s="46">
        <v>0.05</v>
      </c>
      <c r="G161" s="11">
        <v>51</v>
      </c>
      <c r="H161" s="11">
        <v>51</v>
      </c>
      <c r="I161" s="11" t="e">
        <f>VLOOKUP(B161:B2436,'[2]Qty by month'!$G$3:$N$527,8,0)</f>
        <v>#N/A</v>
      </c>
      <c r="J161" s="11"/>
      <c r="K161" s="8">
        <v>45310</v>
      </c>
      <c r="L161" s="8" t="s">
        <v>3873</v>
      </c>
      <c r="M161" s="7"/>
      <c r="N161" s="7" t="b">
        <f t="shared" si="4"/>
        <v>1</v>
      </c>
      <c r="O161" s="7"/>
      <c r="P161" s="11">
        <f t="shared" si="5"/>
        <v>0</v>
      </c>
      <c r="Q161" s="9"/>
    </row>
    <row r="162" spans="1:17" x14ac:dyDescent="0.25">
      <c r="A162" s="7">
        <v>160</v>
      </c>
      <c r="B162" s="9">
        <v>8080</v>
      </c>
      <c r="C162" s="9" t="s">
        <v>2163</v>
      </c>
      <c r="D162" s="9" t="s">
        <v>33</v>
      </c>
      <c r="E162" s="7" t="s">
        <v>141</v>
      </c>
      <c r="F162" s="46">
        <v>0.1</v>
      </c>
      <c r="G162" s="11">
        <v>9</v>
      </c>
      <c r="H162" s="11">
        <v>9</v>
      </c>
      <c r="I162" s="11" t="e">
        <f>VLOOKUP(B162:B2437,'[2]Qty by month'!$G$3:$N$527,8,0)</f>
        <v>#N/A</v>
      </c>
      <c r="J162" s="11"/>
      <c r="K162" s="8">
        <v>45309</v>
      </c>
      <c r="L162" s="8" t="s">
        <v>3877</v>
      </c>
      <c r="M162" s="7"/>
      <c r="N162" s="7" t="b">
        <f t="shared" si="4"/>
        <v>1</v>
      </c>
      <c r="O162" s="7"/>
      <c r="P162" s="11">
        <f t="shared" si="5"/>
        <v>0</v>
      </c>
      <c r="Q162" s="9"/>
    </row>
    <row r="163" spans="1:17" x14ac:dyDescent="0.25">
      <c r="A163" s="7">
        <v>161</v>
      </c>
      <c r="B163" s="9">
        <v>16408</v>
      </c>
      <c r="C163" s="9" t="s">
        <v>2164</v>
      </c>
      <c r="D163" s="9" t="s">
        <v>33</v>
      </c>
      <c r="E163" s="7" t="s">
        <v>141</v>
      </c>
      <c r="F163" s="46">
        <v>0.03</v>
      </c>
      <c r="G163" s="11">
        <v>150</v>
      </c>
      <c r="H163" s="11">
        <v>150</v>
      </c>
      <c r="I163" s="11" t="e">
        <f>VLOOKUP(B163:B2438,'[2]Qty by month'!$G$3:$N$527,8,0)</f>
        <v>#N/A</v>
      </c>
      <c r="J163" s="11"/>
      <c r="K163" s="8">
        <v>45310</v>
      </c>
      <c r="L163" s="8" t="s">
        <v>3873</v>
      </c>
      <c r="M163" s="7"/>
      <c r="N163" s="7" t="b">
        <f t="shared" si="4"/>
        <v>1</v>
      </c>
      <c r="O163" s="7"/>
      <c r="P163" s="11">
        <f t="shared" si="5"/>
        <v>0</v>
      </c>
      <c r="Q163" s="9"/>
    </row>
    <row r="164" spans="1:17" x14ac:dyDescent="0.25">
      <c r="A164" s="7">
        <v>162</v>
      </c>
      <c r="B164" s="9">
        <v>16410</v>
      </c>
      <c r="C164" s="9" t="s">
        <v>2165</v>
      </c>
      <c r="D164" s="9" t="s">
        <v>33</v>
      </c>
      <c r="E164" s="7" t="s">
        <v>141</v>
      </c>
      <c r="F164" s="46">
        <v>0.05</v>
      </c>
      <c r="G164" s="11">
        <v>117</v>
      </c>
      <c r="H164" s="11">
        <v>117</v>
      </c>
      <c r="I164" s="11" t="e">
        <f>VLOOKUP(B164:B2439,'[2]Qty by month'!$G$3:$N$527,8,0)</f>
        <v>#N/A</v>
      </c>
      <c r="J164" s="11"/>
      <c r="K164" s="8">
        <v>45310</v>
      </c>
      <c r="L164" s="8" t="s">
        <v>3873</v>
      </c>
      <c r="M164" s="7"/>
      <c r="N164" s="7" t="b">
        <f t="shared" si="4"/>
        <v>1</v>
      </c>
      <c r="O164" s="7"/>
      <c r="P164" s="11">
        <f t="shared" si="5"/>
        <v>0</v>
      </c>
      <c r="Q164" s="9"/>
    </row>
    <row r="165" spans="1:17" x14ac:dyDescent="0.25">
      <c r="A165" s="7">
        <v>163</v>
      </c>
      <c r="B165" s="9">
        <v>15618</v>
      </c>
      <c r="C165" s="9" t="s">
        <v>2166</v>
      </c>
      <c r="D165" s="9" t="s">
        <v>33</v>
      </c>
      <c r="E165" s="7" t="s">
        <v>141</v>
      </c>
      <c r="F165" s="46">
        <v>7.0000000000000007E-2</v>
      </c>
      <c r="G165" s="11">
        <v>49</v>
      </c>
      <c r="H165" s="11">
        <f>25+24</f>
        <v>49</v>
      </c>
      <c r="I165" s="11" t="e">
        <f>VLOOKUP(B165:B2440,'[2]Qty by month'!$G$3:$N$527,8,0)</f>
        <v>#N/A</v>
      </c>
      <c r="J165" s="11"/>
      <c r="K165" s="8">
        <v>45309</v>
      </c>
      <c r="L165" s="8" t="s">
        <v>3877</v>
      </c>
      <c r="M165" s="7"/>
      <c r="N165" s="7" t="b">
        <f t="shared" si="4"/>
        <v>1</v>
      </c>
      <c r="O165" s="7"/>
      <c r="P165" s="11">
        <f t="shared" si="5"/>
        <v>0</v>
      </c>
      <c r="Q165" s="9"/>
    </row>
    <row r="166" spans="1:17" x14ac:dyDescent="0.25">
      <c r="A166" s="7">
        <v>164</v>
      </c>
      <c r="B166" s="9">
        <v>20104</v>
      </c>
      <c r="C166" s="9" t="s">
        <v>2167</v>
      </c>
      <c r="D166" s="9" t="s">
        <v>33</v>
      </c>
      <c r="E166" s="7" t="s">
        <v>141</v>
      </c>
      <c r="F166" s="46">
        <v>0.03</v>
      </c>
      <c r="G166" s="11">
        <v>100</v>
      </c>
      <c r="H166" s="11">
        <v>100</v>
      </c>
      <c r="I166" s="11" t="e">
        <f>VLOOKUP(B166:B2441,'[2]Qty by month'!$G$3:$N$527,8,0)</f>
        <v>#N/A</v>
      </c>
      <c r="J166" s="11"/>
      <c r="K166" s="8">
        <v>45309</v>
      </c>
      <c r="L166" s="8" t="s">
        <v>3877</v>
      </c>
      <c r="M166" s="7"/>
      <c r="N166" s="7" t="b">
        <f t="shared" si="4"/>
        <v>1</v>
      </c>
      <c r="O166" s="7"/>
      <c r="P166" s="11">
        <f t="shared" si="5"/>
        <v>0</v>
      </c>
      <c r="Q166" s="9"/>
    </row>
    <row r="167" spans="1:17" x14ac:dyDescent="0.25">
      <c r="A167" s="7">
        <v>165</v>
      </c>
      <c r="B167" s="9">
        <v>31089</v>
      </c>
      <c r="C167" s="9" t="s">
        <v>2168</v>
      </c>
      <c r="D167" s="9" t="s">
        <v>33</v>
      </c>
      <c r="E167" s="7" t="s">
        <v>141</v>
      </c>
      <c r="F167" s="46">
        <v>0.08</v>
      </c>
      <c r="G167" s="11">
        <v>194</v>
      </c>
      <c r="H167" s="11">
        <f>54+140</f>
        <v>194</v>
      </c>
      <c r="I167" s="11" t="e">
        <f>VLOOKUP(B167:B2442,'[2]Qty by month'!$G$3:$N$527,8,0)</f>
        <v>#N/A</v>
      </c>
      <c r="J167" s="11"/>
      <c r="K167" s="8">
        <v>45309</v>
      </c>
      <c r="L167" s="8" t="s">
        <v>3877</v>
      </c>
      <c r="M167" s="7"/>
      <c r="N167" s="7" t="b">
        <f t="shared" si="4"/>
        <v>1</v>
      </c>
      <c r="O167" s="7"/>
      <c r="P167" s="11">
        <f t="shared" si="5"/>
        <v>0</v>
      </c>
      <c r="Q167" s="9"/>
    </row>
    <row r="168" spans="1:17" x14ac:dyDescent="0.25">
      <c r="A168" s="7">
        <v>166</v>
      </c>
      <c r="B168" s="9">
        <v>20106</v>
      </c>
      <c r="C168" s="9" t="s">
        <v>2169</v>
      </c>
      <c r="D168" s="9" t="s">
        <v>33</v>
      </c>
      <c r="E168" s="7" t="s">
        <v>141</v>
      </c>
      <c r="F168" s="46">
        <v>0.05</v>
      </c>
      <c r="G168" s="11">
        <v>200</v>
      </c>
      <c r="H168" s="11">
        <v>200</v>
      </c>
      <c r="I168" s="11" t="e">
        <f>VLOOKUP(B168:B2443,'[2]Qty by month'!$G$3:$N$527,8,0)</f>
        <v>#N/A</v>
      </c>
      <c r="J168" s="11"/>
      <c r="K168" s="8">
        <v>45309</v>
      </c>
      <c r="L168" s="8" t="s">
        <v>3877</v>
      </c>
      <c r="M168" s="7"/>
      <c r="N168" s="7" t="b">
        <f t="shared" si="4"/>
        <v>1</v>
      </c>
      <c r="O168" s="7"/>
      <c r="P168" s="11">
        <f t="shared" si="5"/>
        <v>0</v>
      </c>
      <c r="Q168" s="9"/>
    </row>
    <row r="169" spans="1:17" x14ac:dyDescent="0.25">
      <c r="A169" s="7">
        <v>167</v>
      </c>
      <c r="B169" s="9">
        <v>31088</v>
      </c>
      <c r="C169" s="9" t="s">
        <v>2170</v>
      </c>
      <c r="D169" s="9" t="s">
        <v>33</v>
      </c>
      <c r="E169" s="7" t="s">
        <v>141</v>
      </c>
      <c r="F169" s="46">
        <v>7.0000000000000007E-2</v>
      </c>
      <c r="G169" s="11">
        <v>50</v>
      </c>
      <c r="H169" s="11">
        <v>50</v>
      </c>
      <c r="I169" s="11" t="e">
        <f>VLOOKUP(B169:B2444,'[2]Qty by month'!$G$3:$N$527,8,0)</f>
        <v>#N/A</v>
      </c>
      <c r="J169" s="11"/>
      <c r="K169" s="8">
        <v>45309</v>
      </c>
      <c r="L169" s="8" t="s">
        <v>3877</v>
      </c>
      <c r="M169" s="7"/>
      <c r="N169" s="7" t="b">
        <f t="shared" si="4"/>
        <v>1</v>
      </c>
      <c r="O169" s="7"/>
      <c r="P169" s="11">
        <f t="shared" si="5"/>
        <v>0</v>
      </c>
      <c r="Q169" s="9"/>
    </row>
    <row r="170" spans="1:17" x14ac:dyDescent="0.25">
      <c r="A170" s="7">
        <v>168</v>
      </c>
      <c r="B170" s="9">
        <v>20105</v>
      </c>
      <c r="C170" s="9" t="s">
        <v>2171</v>
      </c>
      <c r="D170" s="9" t="s">
        <v>33</v>
      </c>
      <c r="E170" s="7" t="s">
        <v>141</v>
      </c>
      <c r="F170" s="46">
        <v>0.04</v>
      </c>
      <c r="G170" s="11">
        <v>100</v>
      </c>
      <c r="H170" s="11">
        <v>100</v>
      </c>
      <c r="I170" s="11" t="e">
        <f>VLOOKUP(B170:B2445,'[2]Qty by month'!$G$3:$N$527,8,0)</f>
        <v>#N/A</v>
      </c>
      <c r="J170" s="11"/>
      <c r="K170" s="8">
        <v>45309</v>
      </c>
      <c r="L170" s="8" t="s">
        <v>3877</v>
      </c>
      <c r="M170" s="7"/>
      <c r="N170" s="7" t="b">
        <f t="shared" si="4"/>
        <v>1</v>
      </c>
      <c r="O170" s="7"/>
      <c r="P170" s="11">
        <f t="shared" si="5"/>
        <v>0</v>
      </c>
      <c r="Q170" s="9"/>
    </row>
    <row r="171" spans="1:17" x14ac:dyDescent="0.25">
      <c r="A171" s="7">
        <v>169</v>
      </c>
      <c r="B171" s="9">
        <v>128633</v>
      </c>
      <c r="C171" s="9" t="s">
        <v>2172</v>
      </c>
      <c r="D171" s="9" t="s">
        <v>33</v>
      </c>
      <c r="E171" s="7" t="s">
        <v>141</v>
      </c>
      <c r="F171" s="46">
        <v>0.28000000000000003</v>
      </c>
      <c r="G171" s="11">
        <v>6</v>
      </c>
      <c r="H171" s="11">
        <v>6</v>
      </c>
      <c r="I171" s="11" t="e">
        <f>VLOOKUP(B171:B2446,'[2]Qty by month'!$G$3:$N$527,8,0)</f>
        <v>#N/A</v>
      </c>
      <c r="J171" s="11"/>
      <c r="K171" s="8">
        <v>45309</v>
      </c>
      <c r="L171" s="8" t="s">
        <v>3877</v>
      </c>
      <c r="M171" s="7"/>
      <c r="N171" s="7" t="b">
        <f t="shared" si="4"/>
        <v>1</v>
      </c>
      <c r="O171" s="7"/>
      <c r="P171" s="11">
        <f t="shared" si="5"/>
        <v>0</v>
      </c>
      <c r="Q171" s="9"/>
    </row>
    <row r="172" spans="1:17" x14ac:dyDescent="0.25">
      <c r="A172" s="7">
        <v>170</v>
      </c>
      <c r="B172" s="9">
        <v>180431</v>
      </c>
      <c r="C172" s="9" t="s">
        <v>2173</v>
      </c>
      <c r="D172" s="9" t="s">
        <v>33</v>
      </c>
      <c r="E172" s="7" t="s">
        <v>141</v>
      </c>
      <c r="F172" s="46">
        <v>0.12</v>
      </c>
      <c r="G172" s="11">
        <v>9</v>
      </c>
      <c r="H172" s="11">
        <v>9</v>
      </c>
      <c r="I172" s="11" t="e">
        <f>VLOOKUP(B172:B2447,'[2]Qty by month'!$G$3:$N$527,8,0)</f>
        <v>#N/A</v>
      </c>
      <c r="J172" s="11"/>
      <c r="K172" s="8">
        <v>45309</v>
      </c>
      <c r="L172" s="8" t="s">
        <v>3877</v>
      </c>
      <c r="M172" s="7"/>
      <c r="N172" s="7" t="b">
        <f t="shared" si="4"/>
        <v>1</v>
      </c>
      <c r="O172" s="7"/>
      <c r="P172" s="11">
        <f t="shared" si="5"/>
        <v>0</v>
      </c>
      <c r="Q172" s="9"/>
    </row>
    <row r="173" spans="1:17" x14ac:dyDescent="0.25">
      <c r="A173" s="7">
        <v>171</v>
      </c>
      <c r="B173" s="9">
        <v>74521</v>
      </c>
      <c r="C173" s="9" t="s">
        <v>2174</v>
      </c>
      <c r="D173" s="9" t="s">
        <v>33</v>
      </c>
      <c r="E173" s="7" t="s">
        <v>141</v>
      </c>
      <c r="F173" s="46">
        <v>0.31</v>
      </c>
      <c r="G173" s="11">
        <v>9</v>
      </c>
      <c r="H173" s="11">
        <v>9</v>
      </c>
      <c r="I173" s="11" t="e">
        <f>VLOOKUP(B173:B2448,'[2]Qty by month'!$G$3:$N$527,8,0)</f>
        <v>#N/A</v>
      </c>
      <c r="J173" s="11"/>
      <c r="K173" s="8">
        <v>45310</v>
      </c>
      <c r="L173" s="8" t="s">
        <v>3873</v>
      </c>
      <c r="M173" s="7"/>
      <c r="N173" s="7" t="b">
        <f t="shared" si="4"/>
        <v>1</v>
      </c>
      <c r="O173" s="7"/>
      <c r="P173" s="11">
        <f t="shared" si="5"/>
        <v>0</v>
      </c>
      <c r="Q173" s="9"/>
    </row>
    <row r="174" spans="1:17" x14ac:dyDescent="0.25">
      <c r="A174" s="7">
        <v>172</v>
      </c>
      <c r="B174" s="9" t="s">
        <v>351</v>
      </c>
      <c r="C174" s="9" t="s">
        <v>2175</v>
      </c>
      <c r="D174" s="9" t="s">
        <v>33</v>
      </c>
      <c r="E174" s="7" t="s">
        <v>141</v>
      </c>
      <c r="F174" s="46">
        <v>0.23</v>
      </c>
      <c r="G174" s="11">
        <v>5</v>
      </c>
      <c r="H174" s="11">
        <v>5</v>
      </c>
      <c r="I174" s="11" t="e">
        <f>VLOOKUP(B174:B2449,'[2]Qty by month'!$G$3:$N$527,8,0)</f>
        <v>#N/A</v>
      </c>
      <c r="J174" s="11"/>
      <c r="K174" s="8">
        <v>45309</v>
      </c>
      <c r="L174" s="8" t="s">
        <v>3873</v>
      </c>
      <c r="M174" s="7"/>
      <c r="N174" s="7" t="b">
        <f t="shared" si="4"/>
        <v>1</v>
      </c>
      <c r="O174" s="7"/>
      <c r="P174" s="11">
        <f t="shared" si="5"/>
        <v>0</v>
      </c>
      <c r="Q174" s="9"/>
    </row>
    <row r="175" spans="1:17" x14ac:dyDescent="0.25">
      <c r="A175" s="7">
        <v>173</v>
      </c>
      <c r="B175" s="9" t="s">
        <v>352</v>
      </c>
      <c r="C175" s="9" t="s">
        <v>2176</v>
      </c>
      <c r="D175" s="9" t="s">
        <v>33</v>
      </c>
      <c r="E175" s="7" t="s">
        <v>141</v>
      </c>
      <c r="F175" s="46">
        <v>0.77</v>
      </c>
      <c r="G175" s="11">
        <v>1</v>
      </c>
      <c r="H175" s="11">
        <v>1</v>
      </c>
      <c r="I175" s="11" t="e">
        <f>VLOOKUP(B175:B2450,'[2]Qty by month'!$G$3:$N$527,8,0)</f>
        <v>#N/A</v>
      </c>
      <c r="J175" s="11"/>
      <c r="K175" s="8">
        <v>45308</v>
      </c>
      <c r="L175" s="8" t="s">
        <v>3877</v>
      </c>
      <c r="M175" s="7"/>
      <c r="N175" s="7" t="b">
        <f t="shared" si="4"/>
        <v>1</v>
      </c>
      <c r="O175" s="7"/>
      <c r="P175" s="11">
        <f t="shared" si="5"/>
        <v>0</v>
      </c>
      <c r="Q175" s="9"/>
    </row>
    <row r="176" spans="1:17" x14ac:dyDescent="0.25">
      <c r="A176" s="7">
        <v>174</v>
      </c>
      <c r="B176" s="9" t="s">
        <v>353</v>
      </c>
      <c r="C176" s="9" t="s">
        <v>2177</v>
      </c>
      <c r="D176" s="9" t="s">
        <v>33</v>
      </c>
      <c r="E176" s="7" t="s">
        <v>141</v>
      </c>
      <c r="F176" s="46">
        <v>1.23</v>
      </c>
      <c r="G176" s="11">
        <v>3</v>
      </c>
      <c r="H176" s="11">
        <v>3</v>
      </c>
      <c r="I176" s="11" t="e">
        <f>VLOOKUP(B176:B2451,'[2]Qty by month'!$G$3:$N$527,8,0)</f>
        <v>#N/A</v>
      </c>
      <c r="J176" s="11"/>
      <c r="K176" s="8">
        <v>45308</v>
      </c>
      <c r="L176" s="8" t="s">
        <v>3877</v>
      </c>
      <c r="M176" s="7"/>
      <c r="N176" s="7" t="b">
        <f t="shared" si="4"/>
        <v>1</v>
      </c>
      <c r="O176" s="7"/>
      <c r="P176" s="11">
        <f t="shared" si="5"/>
        <v>0</v>
      </c>
      <c r="Q176" s="9"/>
    </row>
    <row r="177" spans="1:17" x14ac:dyDescent="0.25">
      <c r="A177" s="7">
        <v>175</v>
      </c>
      <c r="B177" s="9" t="s">
        <v>256</v>
      </c>
      <c r="C177" s="9" t="s">
        <v>262</v>
      </c>
      <c r="D177" s="9" t="s">
        <v>33</v>
      </c>
      <c r="E177" s="7" t="s">
        <v>141</v>
      </c>
      <c r="F177" s="46">
        <v>10.72</v>
      </c>
      <c r="G177" s="11">
        <f>21-1</f>
        <v>20</v>
      </c>
      <c r="H177" s="11">
        <v>20</v>
      </c>
      <c r="I177" s="11" t="e">
        <f>VLOOKUP(B177:B2452,'[2]Qty by month'!$G$3:$N$527,8,0)</f>
        <v>#N/A</v>
      </c>
      <c r="J177" s="11"/>
      <c r="K177" s="8">
        <v>45310</v>
      </c>
      <c r="L177" s="8" t="s">
        <v>3877</v>
      </c>
      <c r="M177" s="7"/>
      <c r="N177" s="7" t="b">
        <f t="shared" si="4"/>
        <v>1</v>
      </c>
      <c r="O177" s="7"/>
      <c r="P177" s="11">
        <f t="shared" si="5"/>
        <v>0</v>
      </c>
      <c r="Q177" s="9" t="s">
        <v>3943</v>
      </c>
    </row>
    <row r="178" spans="1:17" x14ac:dyDescent="0.25">
      <c r="A178" s="7">
        <v>176</v>
      </c>
      <c r="B178" s="9" t="s">
        <v>354</v>
      </c>
      <c r="C178" s="9" t="s">
        <v>2178</v>
      </c>
      <c r="D178" s="9" t="s">
        <v>33</v>
      </c>
      <c r="E178" s="7" t="s">
        <v>141</v>
      </c>
      <c r="F178" s="46">
        <v>0.97</v>
      </c>
      <c r="G178" s="11">
        <v>2</v>
      </c>
      <c r="H178" s="11">
        <v>2</v>
      </c>
      <c r="I178" s="11" t="e">
        <f>VLOOKUP(B178:B2453,'[2]Qty by month'!$G$3:$N$527,8,0)</f>
        <v>#N/A</v>
      </c>
      <c r="J178" s="11"/>
      <c r="K178" s="8">
        <v>45310</v>
      </c>
      <c r="L178" s="8" t="s">
        <v>3873</v>
      </c>
      <c r="M178" s="7"/>
      <c r="N178" s="7" t="b">
        <f t="shared" si="4"/>
        <v>1</v>
      </c>
      <c r="O178" s="7"/>
      <c r="P178" s="11">
        <f t="shared" si="5"/>
        <v>0</v>
      </c>
      <c r="Q178" s="9"/>
    </row>
    <row r="179" spans="1:17" x14ac:dyDescent="0.25">
      <c r="A179" s="7">
        <v>177</v>
      </c>
      <c r="B179" s="9" t="s">
        <v>355</v>
      </c>
      <c r="C179" s="9" t="s">
        <v>2179</v>
      </c>
      <c r="D179" s="9" t="s">
        <v>33</v>
      </c>
      <c r="E179" s="7" t="s">
        <v>141</v>
      </c>
      <c r="F179" s="46">
        <v>0.23</v>
      </c>
      <c r="G179" s="11">
        <v>10</v>
      </c>
      <c r="H179" s="11">
        <v>10</v>
      </c>
      <c r="I179" s="11" t="e">
        <f>VLOOKUP(B179:B2454,'[2]Qty by month'!$G$3:$N$527,8,0)</f>
        <v>#N/A</v>
      </c>
      <c r="J179" s="11"/>
      <c r="K179" s="8">
        <v>45309</v>
      </c>
      <c r="L179" s="8" t="s">
        <v>3873</v>
      </c>
      <c r="M179" s="7"/>
      <c r="N179" s="7" t="b">
        <f t="shared" si="4"/>
        <v>1</v>
      </c>
      <c r="O179" s="7"/>
      <c r="P179" s="11">
        <f t="shared" si="5"/>
        <v>0</v>
      </c>
      <c r="Q179" s="9"/>
    </row>
    <row r="180" spans="1:17" x14ac:dyDescent="0.25">
      <c r="A180" s="7">
        <v>178</v>
      </c>
      <c r="B180" s="9" t="s">
        <v>356</v>
      </c>
      <c r="C180" s="9" t="s">
        <v>2180</v>
      </c>
      <c r="D180" s="9" t="s">
        <v>33</v>
      </c>
      <c r="E180" s="7" t="s">
        <v>141</v>
      </c>
      <c r="F180" s="46">
        <v>3.85</v>
      </c>
      <c r="G180" s="11">
        <v>6</v>
      </c>
      <c r="H180" s="11">
        <v>6</v>
      </c>
      <c r="I180" s="11" t="e">
        <f>VLOOKUP(B180:B2455,'[2]Qty by month'!$G$3:$N$527,8,0)</f>
        <v>#N/A</v>
      </c>
      <c r="J180" s="11"/>
      <c r="K180" s="8">
        <v>45309</v>
      </c>
      <c r="L180" s="8" t="s">
        <v>3873</v>
      </c>
      <c r="M180" s="7"/>
      <c r="N180" s="7" t="b">
        <f t="shared" si="4"/>
        <v>1</v>
      </c>
      <c r="O180" s="7"/>
      <c r="P180" s="11">
        <f t="shared" si="5"/>
        <v>0</v>
      </c>
      <c r="Q180" s="9"/>
    </row>
    <row r="181" spans="1:17" x14ac:dyDescent="0.25">
      <c r="A181" s="7">
        <v>179</v>
      </c>
      <c r="B181" s="9" t="s">
        <v>357</v>
      </c>
      <c r="C181" s="9" t="s">
        <v>2181</v>
      </c>
      <c r="D181" s="9" t="s">
        <v>33</v>
      </c>
      <c r="E181" s="7" t="s">
        <v>141</v>
      </c>
      <c r="F181" s="46">
        <v>0.12</v>
      </c>
      <c r="G181" s="11">
        <v>25</v>
      </c>
      <c r="H181" s="11">
        <f>24+1</f>
        <v>25</v>
      </c>
      <c r="I181" s="11" t="e">
        <f>VLOOKUP(B181:B2456,'[2]Qty by month'!$G$3:$N$527,8,0)</f>
        <v>#N/A</v>
      </c>
      <c r="J181" s="11"/>
      <c r="K181" s="57">
        <v>45310</v>
      </c>
      <c r="L181" s="8" t="s">
        <v>3873</v>
      </c>
      <c r="M181" s="7"/>
      <c r="N181" s="7" t="b">
        <f t="shared" si="4"/>
        <v>1</v>
      </c>
      <c r="O181" s="7"/>
      <c r="P181" s="11">
        <f t="shared" si="5"/>
        <v>0</v>
      </c>
      <c r="Q181" s="9"/>
    </row>
    <row r="182" spans="1:17" x14ac:dyDescent="0.25">
      <c r="A182" s="7">
        <v>180</v>
      </c>
      <c r="B182" s="9" t="s">
        <v>358</v>
      </c>
      <c r="C182" s="9" t="s">
        <v>2182</v>
      </c>
      <c r="D182" s="9" t="s">
        <v>33</v>
      </c>
      <c r="E182" s="7" t="s">
        <v>141</v>
      </c>
      <c r="F182" s="46">
        <v>0.16</v>
      </c>
      <c r="G182" s="11">
        <f>6-1</f>
        <v>5</v>
      </c>
      <c r="H182" s="11">
        <v>5</v>
      </c>
      <c r="I182" s="11" t="e">
        <f>VLOOKUP(B182:B2457,'[2]Qty by month'!$G$3:$N$527,8,0)</f>
        <v>#N/A</v>
      </c>
      <c r="J182" s="11"/>
      <c r="K182" s="8">
        <v>45308</v>
      </c>
      <c r="L182" s="8" t="s">
        <v>3877</v>
      </c>
      <c r="M182" s="7"/>
      <c r="N182" s="7" t="b">
        <f t="shared" si="4"/>
        <v>1</v>
      </c>
      <c r="O182" s="7"/>
      <c r="P182" s="11">
        <f t="shared" si="5"/>
        <v>0</v>
      </c>
      <c r="Q182" s="9" t="s">
        <v>3968</v>
      </c>
    </row>
    <row r="183" spans="1:17" x14ac:dyDescent="0.25">
      <c r="A183" s="7">
        <v>181</v>
      </c>
      <c r="B183" s="9" t="s">
        <v>359</v>
      </c>
      <c r="C183" s="9" t="s">
        <v>2183</v>
      </c>
      <c r="D183" s="9" t="s">
        <v>33</v>
      </c>
      <c r="E183" s="7" t="s">
        <v>141</v>
      </c>
      <c r="F183" s="46">
        <v>0.21</v>
      </c>
      <c r="G183" s="11">
        <v>9</v>
      </c>
      <c r="H183" s="11">
        <f>8+1</f>
        <v>9</v>
      </c>
      <c r="I183" s="11" t="e">
        <f>VLOOKUP(B183:B2458,'[2]Qty by month'!$G$3:$N$527,8,0)</f>
        <v>#N/A</v>
      </c>
      <c r="J183" s="11"/>
      <c r="K183" s="57">
        <v>45310</v>
      </c>
      <c r="L183" s="8" t="s">
        <v>3873</v>
      </c>
      <c r="M183" s="7"/>
      <c r="N183" s="7" t="b">
        <f t="shared" si="4"/>
        <v>1</v>
      </c>
      <c r="O183" s="7"/>
      <c r="P183" s="11">
        <f t="shared" si="5"/>
        <v>0</v>
      </c>
      <c r="Q183" s="9"/>
    </row>
    <row r="184" spans="1:17" x14ac:dyDescent="0.25">
      <c r="A184" s="7">
        <v>182</v>
      </c>
      <c r="B184" s="9" t="s">
        <v>360</v>
      </c>
      <c r="C184" s="9" t="s">
        <v>2184</v>
      </c>
      <c r="D184" s="9" t="s">
        <v>33</v>
      </c>
      <c r="E184" s="7" t="s">
        <v>141</v>
      </c>
      <c r="F184" s="46">
        <v>1.75</v>
      </c>
      <c r="G184" s="11">
        <f>2-2</f>
        <v>0</v>
      </c>
      <c r="H184" s="11">
        <v>0</v>
      </c>
      <c r="I184" s="11" t="e">
        <f>VLOOKUP(B184:B2459,'[2]Qty by month'!$G$3:$N$527,8,0)</f>
        <v>#N/A</v>
      </c>
      <c r="J184" s="11"/>
      <c r="K184" s="8">
        <v>45320</v>
      </c>
      <c r="L184" s="8" t="s">
        <v>3877</v>
      </c>
      <c r="M184" s="7"/>
      <c r="N184" s="7" t="b">
        <f t="shared" si="4"/>
        <v>1</v>
      </c>
      <c r="O184" s="7"/>
      <c r="P184" s="11">
        <f t="shared" si="5"/>
        <v>0</v>
      </c>
      <c r="Q184" s="9" t="s">
        <v>3951</v>
      </c>
    </row>
    <row r="185" spans="1:17" x14ac:dyDescent="0.25">
      <c r="A185" s="7">
        <v>183</v>
      </c>
      <c r="B185" s="9" t="s">
        <v>361</v>
      </c>
      <c r="C185" s="9" t="s">
        <v>2185</v>
      </c>
      <c r="D185" s="9" t="s">
        <v>33</v>
      </c>
      <c r="E185" s="7" t="s">
        <v>141</v>
      </c>
      <c r="F185" s="46">
        <v>0.23</v>
      </c>
      <c r="G185" s="11">
        <v>5</v>
      </c>
      <c r="H185" s="11">
        <v>5</v>
      </c>
      <c r="I185" s="11" t="e">
        <f>VLOOKUP(B185:B2460,'[2]Qty by month'!$G$3:$N$527,8,0)</f>
        <v>#N/A</v>
      </c>
      <c r="J185" s="11"/>
      <c r="K185" s="8">
        <v>45308</v>
      </c>
      <c r="L185" s="8" t="s">
        <v>3877</v>
      </c>
      <c r="M185" s="7"/>
      <c r="N185" s="7" t="b">
        <f t="shared" si="4"/>
        <v>1</v>
      </c>
      <c r="O185" s="7"/>
      <c r="P185" s="11">
        <f t="shared" si="5"/>
        <v>0</v>
      </c>
      <c r="Q185" s="9"/>
    </row>
    <row r="186" spans="1:17" x14ac:dyDescent="0.25">
      <c r="A186" s="7">
        <v>184</v>
      </c>
      <c r="B186" s="9" t="s">
        <v>362</v>
      </c>
      <c r="C186" s="9" t="s">
        <v>2186</v>
      </c>
      <c r="D186" s="9" t="s">
        <v>33</v>
      </c>
      <c r="E186" s="7" t="s">
        <v>141</v>
      </c>
      <c r="F186" s="46">
        <v>7.0000000000000007E-2</v>
      </c>
      <c r="G186" s="11">
        <v>23</v>
      </c>
      <c r="H186" s="53">
        <v>24</v>
      </c>
      <c r="I186" s="11" t="e">
        <f>VLOOKUP(B186:B2461,'[2]Qty by month'!$G$3:$N$527,8,0)</f>
        <v>#N/A</v>
      </c>
      <c r="J186" s="11"/>
      <c r="K186" s="8">
        <v>45310</v>
      </c>
      <c r="L186" s="8" t="s">
        <v>3873</v>
      </c>
      <c r="M186" s="7"/>
      <c r="N186" s="7" t="b">
        <f t="shared" si="4"/>
        <v>0</v>
      </c>
      <c r="O186" s="7"/>
      <c r="P186" s="11">
        <f t="shared" si="5"/>
        <v>-1</v>
      </c>
      <c r="Q186" s="9"/>
    </row>
    <row r="187" spans="1:17" x14ac:dyDescent="0.25">
      <c r="A187" s="7">
        <v>185</v>
      </c>
      <c r="B187" s="9" t="s">
        <v>363</v>
      </c>
      <c r="C187" s="9" t="s">
        <v>2187</v>
      </c>
      <c r="D187" s="9" t="s">
        <v>33</v>
      </c>
      <c r="E187" s="7" t="s">
        <v>141</v>
      </c>
      <c r="F187" s="46">
        <v>0.5</v>
      </c>
      <c r="G187" s="11">
        <v>8</v>
      </c>
      <c r="H187" s="11">
        <v>8</v>
      </c>
      <c r="I187" s="11" t="e">
        <f>VLOOKUP(B187:B2462,'[2]Qty by month'!$G$3:$N$527,8,0)</f>
        <v>#N/A</v>
      </c>
      <c r="J187" s="11"/>
      <c r="K187" s="8">
        <v>45308</v>
      </c>
      <c r="L187" s="8" t="s">
        <v>3877</v>
      </c>
      <c r="M187" s="7"/>
      <c r="N187" s="7" t="b">
        <f t="shared" si="4"/>
        <v>1</v>
      </c>
      <c r="O187" s="7"/>
      <c r="P187" s="11">
        <f t="shared" si="5"/>
        <v>0</v>
      </c>
      <c r="Q187" s="9"/>
    </row>
    <row r="188" spans="1:17" x14ac:dyDescent="0.25">
      <c r="A188" s="7">
        <v>186</v>
      </c>
      <c r="B188" s="9" t="s">
        <v>364</v>
      </c>
      <c r="C188" s="9" t="s">
        <v>2188</v>
      </c>
      <c r="D188" s="9" t="s">
        <v>33</v>
      </c>
      <c r="E188" s="7" t="s">
        <v>141</v>
      </c>
      <c r="F188" s="46">
        <v>0.78</v>
      </c>
      <c r="G188" s="11">
        <v>5</v>
      </c>
      <c r="H188" s="11">
        <v>5</v>
      </c>
      <c r="I188" s="11" t="e">
        <f>VLOOKUP(B188:B2463,'[2]Qty by month'!$G$3:$N$527,8,0)</f>
        <v>#N/A</v>
      </c>
      <c r="J188" s="11"/>
      <c r="K188" s="8">
        <v>45308</v>
      </c>
      <c r="L188" s="8" t="s">
        <v>3877</v>
      </c>
      <c r="M188" s="7"/>
      <c r="N188" s="7" t="b">
        <f t="shared" si="4"/>
        <v>1</v>
      </c>
      <c r="O188" s="7"/>
      <c r="P188" s="11">
        <f t="shared" si="5"/>
        <v>0</v>
      </c>
      <c r="Q188" s="9"/>
    </row>
    <row r="189" spans="1:17" x14ac:dyDescent="0.25">
      <c r="A189" s="7">
        <v>187</v>
      </c>
      <c r="B189" s="9" t="s">
        <v>365</v>
      </c>
      <c r="C189" s="9" t="s">
        <v>2189</v>
      </c>
      <c r="D189" s="9" t="s">
        <v>33</v>
      </c>
      <c r="E189" s="7" t="s">
        <v>141</v>
      </c>
      <c r="F189" s="46">
        <v>1.49</v>
      </c>
      <c r="G189" s="11">
        <v>1</v>
      </c>
      <c r="H189" s="11">
        <v>1</v>
      </c>
      <c r="I189" s="11" t="e">
        <f>VLOOKUP(B189:B2464,'[2]Qty by month'!$G$3:$N$527,8,0)</f>
        <v>#N/A</v>
      </c>
      <c r="J189" s="11"/>
      <c r="K189" s="8">
        <v>45310</v>
      </c>
      <c r="L189" s="8" t="s">
        <v>3873</v>
      </c>
      <c r="M189" s="7"/>
      <c r="N189" s="7" t="b">
        <f t="shared" si="4"/>
        <v>1</v>
      </c>
      <c r="O189" s="7"/>
      <c r="P189" s="11">
        <f t="shared" si="5"/>
        <v>0</v>
      </c>
      <c r="Q189" s="9"/>
    </row>
    <row r="190" spans="1:17" x14ac:dyDescent="0.25">
      <c r="A190" s="7">
        <v>188</v>
      </c>
      <c r="B190" s="9" t="s">
        <v>366</v>
      </c>
      <c r="C190" s="9" t="s">
        <v>2190</v>
      </c>
      <c r="D190" s="9" t="s">
        <v>33</v>
      </c>
      <c r="E190" s="7" t="s">
        <v>141</v>
      </c>
      <c r="F190" s="46">
        <v>0.3</v>
      </c>
      <c r="G190" s="11">
        <v>3</v>
      </c>
      <c r="H190" s="11">
        <v>3</v>
      </c>
      <c r="I190" s="11" t="e">
        <f>VLOOKUP(B190:B2465,'[2]Qty by month'!$G$3:$N$527,8,0)</f>
        <v>#N/A</v>
      </c>
      <c r="J190" s="11"/>
      <c r="K190" s="8">
        <v>45309</v>
      </c>
      <c r="L190" s="8" t="s">
        <v>3873</v>
      </c>
      <c r="M190" s="7"/>
      <c r="N190" s="7" t="b">
        <f t="shared" si="4"/>
        <v>1</v>
      </c>
      <c r="O190" s="7"/>
      <c r="P190" s="11">
        <f t="shared" si="5"/>
        <v>0</v>
      </c>
      <c r="Q190" s="9"/>
    </row>
    <row r="191" spans="1:17" x14ac:dyDescent="0.25">
      <c r="A191" s="7">
        <v>189</v>
      </c>
      <c r="B191" s="9">
        <v>842001600</v>
      </c>
      <c r="C191" s="9" t="s">
        <v>2191</v>
      </c>
      <c r="D191" s="9" t="s">
        <v>33</v>
      </c>
      <c r="E191" s="7" t="s">
        <v>141</v>
      </c>
      <c r="F191" s="46">
        <v>0.06</v>
      </c>
      <c r="G191" s="11">
        <v>9</v>
      </c>
      <c r="H191" s="11">
        <v>9</v>
      </c>
      <c r="I191" s="11" t="e">
        <f>VLOOKUP(B191:B2466,'[2]Qty by month'!$G$3:$N$527,8,0)</f>
        <v>#N/A</v>
      </c>
      <c r="J191" s="11"/>
      <c r="K191" s="8">
        <v>45310</v>
      </c>
      <c r="L191" s="8" t="s">
        <v>3873</v>
      </c>
      <c r="M191" s="7"/>
      <c r="N191" s="7" t="b">
        <f t="shared" si="4"/>
        <v>1</v>
      </c>
      <c r="O191" s="7"/>
      <c r="P191" s="11">
        <f t="shared" si="5"/>
        <v>0</v>
      </c>
      <c r="Q191" s="9"/>
    </row>
    <row r="192" spans="1:17" x14ac:dyDescent="0.25">
      <c r="A192" s="7">
        <v>190</v>
      </c>
      <c r="B192" s="9">
        <v>841005506</v>
      </c>
      <c r="C192" s="9" t="s">
        <v>2192</v>
      </c>
      <c r="D192" s="9" t="s">
        <v>33</v>
      </c>
      <c r="E192" s="7" t="s">
        <v>141</v>
      </c>
      <c r="F192" s="46">
        <v>0.28999999999999998</v>
      </c>
      <c r="G192" s="11">
        <v>19</v>
      </c>
      <c r="H192" s="11">
        <v>19</v>
      </c>
      <c r="I192" s="11" t="e">
        <f>VLOOKUP(B192:B2467,'[2]Qty by month'!$G$3:$N$527,8,0)</f>
        <v>#N/A</v>
      </c>
      <c r="J192" s="11"/>
      <c r="K192" s="8">
        <v>45309</v>
      </c>
      <c r="L192" s="8" t="s">
        <v>3877</v>
      </c>
      <c r="M192" s="7"/>
      <c r="N192" s="7" t="b">
        <f t="shared" si="4"/>
        <v>1</v>
      </c>
      <c r="O192" s="7"/>
      <c r="P192" s="11">
        <f t="shared" si="5"/>
        <v>0</v>
      </c>
      <c r="Q192" s="9"/>
    </row>
    <row r="193" spans="1:17" x14ac:dyDescent="0.25">
      <c r="A193" s="7">
        <v>191</v>
      </c>
      <c r="B193" s="9" t="s">
        <v>367</v>
      </c>
      <c r="C193" s="9" t="s">
        <v>2193</v>
      </c>
      <c r="D193" s="9" t="s">
        <v>33</v>
      </c>
      <c r="E193" s="7" t="s">
        <v>141</v>
      </c>
      <c r="F193" s="46">
        <v>3.08</v>
      </c>
      <c r="G193" s="11">
        <v>1</v>
      </c>
      <c r="H193" s="11">
        <v>1</v>
      </c>
      <c r="I193" s="11" t="e">
        <f>VLOOKUP(B193:B2468,'[2]Qty by month'!$G$3:$N$527,8,0)</f>
        <v>#N/A</v>
      </c>
      <c r="J193" s="11"/>
      <c r="K193" s="8">
        <v>45309</v>
      </c>
      <c r="L193" s="8" t="s">
        <v>3873</v>
      </c>
      <c r="M193" s="7"/>
      <c r="N193" s="7" t="b">
        <f t="shared" si="4"/>
        <v>1</v>
      </c>
      <c r="O193" s="7"/>
      <c r="P193" s="11">
        <f t="shared" si="5"/>
        <v>0</v>
      </c>
      <c r="Q193" s="9"/>
    </row>
    <row r="194" spans="1:17" x14ac:dyDescent="0.25">
      <c r="A194" s="7">
        <v>192</v>
      </c>
      <c r="B194" s="9">
        <v>842004808</v>
      </c>
      <c r="C194" s="9" t="s">
        <v>2194</v>
      </c>
      <c r="D194" s="9" t="s">
        <v>33</v>
      </c>
      <c r="E194" s="7" t="s">
        <v>141</v>
      </c>
      <c r="F194" s="46">
        <v>0.18</v>
      </c>
      <c r="G194" s="11">
        <v>8</v>
      </c>
      <c r="H194" s="11">
        <v>8</v>
      </c>
      <c r="I194" s="11" t="e">
        <f>VLOOKUP(B194:B2469,'[2]Qty by month'!$G$3:$N$527,8,0)</f>
        <v>#N/A</v>
      </c>
      <c r="J194" s="11"/>
      <c r="K194" s="8">
        <v>45310</v>
      </c>
      <c r="L194" s="8" t="s">
        <v>3873</v>
      </c>
      <c r="M194" s="7"/>
      <c r="N194" s="7" t="b">
        <f t="shared" si="4"/>
        <v>1</v>
      </c>
      <c r="O194" s="7"/>
      <c r="P194" s="11">
        <f t="shared" si="5"/>
        <v>0</v>
      </c>
      <c r="Q194" s="9"/>
    </row>
    <row r="195" spans="1:17" x14ac:dyDescent="0.25">
      <c r="A195" s="7">
        <v>193</v>
      </c>
      <c r="B195" s="9">
        <v>569375</v>
      </c>
      <c r="C195" s="9" t="s">
        <v>2195</v>
      </c>
      <c r="D195" s="9" t="s">
        <v>33</v>
      </c>
      <c r="E195" s="7" t="s">
        <v>141</v>
      </c>
      <c r="F195" s="46">
        <v>0.2</v>
      </c>
      <c r="G195" s="11">
        <v>9</v>
      </c>
      <c r="H195" s="11">
        <v>9</v>
      </c>
      <c r="I195" s="11" t="e">
        <f>VLOOKUP(B195:B2470,'[2]Qty by month'!$G$3:$N$527,8,0)</f>
        <v>#N/A</v>
      </c>
      <c r="J195" s="11"/>
      <c r="K195" s="8">
        <v>45309</v>
      </c>
      <c r="L195" s="8" t="s">
        <v>3877</v>
      </c>
      <c r="M195" s="7"/>
      <c r="N195" s="7" t="b">
        <f t="shared" si="4"/>
        <v>1</v>
      </c>
      <c r="O195" s="7"/>
      <c r="P195" s="11">
        <f t="shared" si="5"/>
        <v>0</v>
      </c>
      <c r="Q195" s="9"/>
    </row>
    <row r="196" spans="1:17" x14ac:dyDescent="0.25">
      <c r="A196" s="7">
        <v>194</v>
      </c>
      <c r="B196" s="9">
        <v>604502</v>
      </c>
      <c r="C196" s="9" t="s">
        <v>2196</v>
      </c>
      <c r="D196" s="9" t="s">
        <v>33</v>
      </c>
      <c r="E196" s="7" t="s">
        <v>141</v>
      </c>
      <c r="F196" s="46">
        <v>0.12</v>
      </c>
      <c r="G196" s="11">
        <f>9-1</f>
        <v>8</v>
      </c>
      <c r="H196" s="11">
        <v>8</v>
      </c>
      <c r="I196" s="11" t="e">
        <f>VLOOKUP(B196:B2471,'[2]Qty by month'!$G$3:$N$527,8,0)</f>
        <v>#N/A</v>
      </c>
      <c r="J196" s="11"/>
      <c r="K196" s="8">
        <v>45318</v>
      </c>
      <c r="L196" s="8" t="s">
        <v>3873</v>
      </c>
      <c r="M196" s="7"/>
      <c r="N196" s="7" t="b">
        <f t="shared" ref="N196:N259" si="6">G196=H196</f>
        <v>1</v>
      </c>
      <c r="O196" s="7"/>
      <c r="P196" s="11">
        <f t="shared" ref="P196:P259" si="7">G196-H196</f>
        <v>0</v>
      </c>
      <c r="Q196" s="9" t="s">
        <v>3958</v>
      </c>
    </row>
    <row r="197" spans="1:17" x14ac:dyDescent="0.25">
      <c r="A197" s="7">
        <v>195</v>
      </c>
      <c r="B197" s="9">
        <v>604948</v>
      </c>
      <c r="C197" s="9" t="s">
        <v>2197</v>
      </c>
      <c r="D197" s="9" t="s">
        <v>33</v>
      </c>
      <c r="E197" s="7" t="s">
        <v>141</v>
      </c>
      <c r="F197" s="46">
        <v>0.33</v>
      </c>
      <c r="G197" s="11">
        <v>8</v>
      </c>
      <c r="H197" s="11">
        <v>8</v>
      </c>
      <c r="I197" s="11" t="e">
        <f>VLOOKUP(B197:B2472,'[2]Qty by month'!$G$3:$N$527,8,0)</f>
        <v>#N/A</v>
      </c>
      <c r="J197" s="11"/>
      <c r="K197" s="8">
        <v>45309</v>
      </c>
      <c r="L197" s="8" t="s">
        <v>3877</v>
      </c>
      <c r="M197" s="7"/>
      <c r="N197" s="7" t="b">
        <f t="shared" si="6"/>
        <v>1</v>
      </c>
      <c r="O197" s="7"/>
      <c r="P197" s="11">
        <f t="shared" si="7"/>
        <v>0</v>
      </c>
      <c r="Q197" s="9"/>
    </row>
    <row r="198" spans="1:17" x14ac:dyDescent="0.25">
      <c r="A198" s="7">
        <v>196</v>
      </c>
      <c r="B198" s="9">
        <v>604717</v>
      </c>
      <c r="C198" s="9" t="s">
        <v>2198</v>
      </c>
      <c r="D198" s="9" t="s">
        <v>33</v>
      </c>
      <c r="E198" s="7" t="s">
        <v>141</v>
      </c>
      <c r="F198" s="46">
        <v>0.1</v>
      </c>
      <c r="G198" s="11">
        <v>48</v>
      </c>
      <c r="H198" s="11">
        <f>40+8</f>
        <v>48</v>
      </c>
      <c r="I198" s="11" t="e">
        <f>VLOOKUP(B198:B2473,'[2]Qty by month'!$G$3:$N$527,8,0)</f>
        <v>#N/A</v>
      </c>
      <c r="J198" s="11"/>
      <c r="K198" s="8">
        <v>45309</v>
      </c>
      <c r="L198" s="8" t="s">
        <v>3877</v>
      </c>
      <c r="M198" s="7"/>
      <c r="N198" s="7" t="b">
        <f t="shared" si="6"/>
        <v>1</v>
      </c>
      <c r="O198" s="7"/>
      <c r="P198" s="11">
        <f t="shared" si="7"/>
        <v>0</v>
      </c>
      <c r="Q198" s="9"/>
    </row>
    <row r="199" spans="1:17" x14ac:dyDescent="0.25">
      <c r="A199" s="7">
        <v>197</v>
      </c>
      <c r="B199" s="9">
        <v>660168</v>
      </c>
      <c r="C199" s="9" t="s">
        <v>2199</v>
      </c>
      <c r="D199" s="9" t="s">
        <v>33</v>
      </c>
      <c r="E199" s="7" t="s">
        <v>141</v>
      </c>
      <c r="F199" s="46">
        <v>0.06</v>
      </c>
      <c r="G199" s="11">
        <v>100</v>
      </c>
      <c r="H199" s="11">
        <v>100</v>
      </c>
      <c r="I199" s="11" t="e">
        <f>VLOOKUP(B199:B2474,'[2]Qty by month'!$G$3:$N$527,8,0)</f>
        <v>#N/A</v>
      </c>
      <c r="J199" s="11"/>
      <c r="K199" s="8">
        <v>45309</v>
      </c>
      <c r="L199" s="8" t="s">
        <v>3877</v>
      </c>
      <c r="M199" s="7"/>
      <c r="N199" s="7" t="b">
        <f t="shared" si="6"/>
        <v>1</v>
      </c>
      <c r="O199" s="7"/>
      <c r="P199" s="11">
        <f t="shared" si="7"/>
        <v>0</v>
      </c>
      <c r="Q199" s="9"/>
    </row>
    <row r="200" spans="1:17" x14ac:dyDescent="0.25">
      <c r="A200" s="7">
        <v>198</v>
      </c>
      <c r="B200" s="9">
        <v>604560</v>
      </c>
      <c r="C200" s="9" t="s">
        <v>2200</v>
      </c>
      <c r="D200" s="9" t="s">
        <v>33</v>
      </c>
      <c r="E200" s="7" t="s">
        <v>141</v>
      </c>
      <c r="F200" s="46">
        <v>0.21</v>
      </c>
      <c r="G200" s="11">
        <v>12</v>
      </c>
      <c r="H200" s="11">
        <f>8+4</f>
        <v>12</v>
      </c>
      <c r="I200" s="11" t="e">
        <f>VLOOKUP(B200:B2475,'[2]Qty by month'!$G$3:$N$527,8,0)</f>
        <v>#N/A</v>
      </c>
      <c r="J200" s="11"/>
      <c r="K200" s="8">
        <v>45313</v>
      </c>
      <c r="L200" s="8" t="s">
        <v>3877</v>
      </c>
      <c r="M200" s="7"/>
      <c r="N200" s="7" t="b">
        <f t="shared" si="6"/>
        <v>1</v>
      </c>
      <c r="O200" s="7"/>
      <c r="P200" s="11">
        <f t="shared" si="7"/>
        <v>0</v>
      </c>
      <c r="Q200" s="9"/>
    </row>
    <row r="201" spans="1:17" x14ac:dyDescent="0.25">
      <c r="A201" s="7">
        <v>199</v>
      </c>
      <c r="B201" s="9">
        <v>963486</v>
      </c>
      <c r="C201" s="9" t="s">
        <v>2201</v>
      </c>
      <c r="D201" s="9" t="s">
        <v>33</v>
      </c>
      <c r="E201" s="7" t="s">
        <v>141</v>
      </c>
      <c r="F201" s="46">
        <v>7.0000000000000007E-2</v>
      </c>
      <c r="G201" s="11">
        <v>13</v>
      </c>
      <c r="H201" s="11">
        <f>10+3</f>
        <v>13</v>
      </c>
      <c r="I201" s="11" t="e">
        <f>VLOOKUP(B201:B2476,'[2]Qty by month'!$G$3:$N$527,8,0)</f>
        <v>#N/A</v>
      </c>
      <c r="J201" s="11"/>
      <c r="K201" s="8">
        <v>45310</v>
      </c>
      <c r="L201" s="8" t="s">
        <v>3873</v>
      </c>
      <c r="M201" s="7"/>
      <c r="N201" s="7" t="b">
        <f t="shared" si="6"/>
        <v>1</v>
      </c>
      <c r="O201" s="7"/>
      <c r="P201" s="11">
        <f t="shared" si="7"/>
        <v>0</v>
      </c>
      <c r="Q201" s="9"/>
    </row>
    <row r="202" spans="1:17" x14ac:dyDescent="0.25">
      <c r="A202" s="7">
        <v>200</v>
      </c>
      <c r="B202" s="9" t="s">
        <v>368</v>
      </c>
      <c r="C202" s="9" t="s">
        <v>2202</v>
      </c>
      <c r="D202" s="9" t="s">
        <v>33</v>
      </c>
      <c r="E202" s="7" t="s">
        <v>141</v>
      </c>
      <c r="F202" s="46">
        <v>0.78</v>
      </c>
      <c r="G202" s="11">
        <v>2</v>
      </c>
      <c r="H202" s="11">
        <v>2</v>
      </c>
      <c r="I202" s="11" t="e">
        <f>VLOOKUP(B202:B2477,'[2]Qty by month'!$G$3:$N$527,8,0)</f>
        <v>#N/A</v>
      </c>
      <c r="J202" s="11"/>
      <c r="K202" s="8">
        <v>45308</v>
      </c>
      <c r="L202" s="8" t="s">
        <v>3873</v>
      </c>
      <c r="M202" s="7"/>
      <c r="N202" s="7" t="b">
        <f t="shared" si="6"/>
        <v>1</v>
      </c>
      <c r="O202" s="7"/>
      <c r="P202" s="11">
        <f t="shared" si="7"/>
        <v>0</v>
      </c>
      <c r="Q202" s="9"/>
    </row>
    <row r="203" spans="1:17" x14ac:dyDescent="0.25">
      <c r="A203" s="7">
        <v>201</v>
      </c>
      <c r="B203" s="9">
        <v>125181</v>
      </c>
      <c r="C203" s="9" t="s">
        <v>2203</v>
      </c>
      <c r="D203" s="9" t="s">
        <v>33</v>
      </c>
      <c r="E203" s="7" t="s">
        <v>141</v>
      </c>
      <c r="F203" s="46">
        <v>0.11</v>
      </c>
      <c r="G203" s="11">
        <v>24</v>
      </c>
      <c r="H203" s="11">
        <v>24</v>
      </c>
      <c r="I203" s="11" t="e">
        <f>VLOOKUP(B203:B2478,'[2]Qty by month'!$G$3:$N$527,8,0)</f>
        <v>#N/A</v>
      </c>
      <c r="J203" s="11"/>
      <c r="K203" s="8">
        <v>45309</v>
      </c>
      <c r="L203" s="8" t="s">
        <v>3877</v>
      </c>
      <c r="M203" s="7"/>
      <c r="N203" s="7" t="b">
        <f t="shared" si="6"/>
        <v>1</v>
      </c>
      <c r="O203" s="7"/>
      <c r="P203" s="11">
        <f t="shared" si="7"/>
        <v>0</v>
      </c>
      <c r="Q203" s="9"/>
    </row>
    <row r="204" spans="1:17" x14ac:dyDescent="0.25">
      <c r="A204" s="7">
        <v>202</v>
      </c>
      <c r="B204" s="9">
        <v>108874</v>
      </c>
      <c r="C204" s="9" t="s">
        <v>2204</v>
      </c>
      <c r="D204" s="9" t="s">
        <v>33</v>
      </c>
      <c r="E204" s="7" t="s">
        <v>141</v>
      </c>
      <c r="F204" s="46">
        <v>0.53</v>
      </c>
      <c r="G204" s="11">
        <v>3</v>
      </c>
      <c r="H204" s="11">
        <v>3</v>
      </c>
      <c r="I204" s="11" t="e">
        <f>VLOOKUP(B204:B2479,'[2]Qty by month'!$G$3:$N$527,8,0)</f>
        <v>#N/A</v>
      </c>
      <c r="J204" s="11"/>
      <c r="K204" s="8">
        <v>45309</v>
      </c>
      <c r="L204" s="8" t="s">
        <v>3877</v>
      </c>
      <c r="M204" s="7"/>
      <c r="N204" s="7" t="b">
        <f t="shared" si="6"/>
        <v>1</v>
      </c>
      <c r="O204" s="7"/>
      <c r="P204" s="11">
        <f t="shared" si="7"/>
        <v>0</v>
      </c>
      <c r="Q204" s="9"/>
    </row>
    <row r="205" spans="1:17" x14ac:dyDescent="0.25">
      <c r="A205" s="7">
        <v>203</v>
      </c>
      <c r="B205" s="9">
        <v>6733</v>
      </c>
      <c r="C205" s="9" t="s">
        <v>2205</v>
      </c>
      <c r="D205" s="9" t="s">
        <v>33</v>
      </c>
      <c r="E205" s="7" t="s">
        <v>141</v>
      </c>
      <c r="F205" s="46">
        <v>0.08</v>
      </c>
      <c r="G205" s="11">
        <v>19</v>
      </c>
      <c r="H205" s="11">
        <v>19</v>
      </c>
      <c r="I205" s="11" t="e">
        <f>VLOOKUP(B205:B2480,'[2]Qty by month'!$G$3:$N$527,8,0)</f>
        <v>#N/A</v>
      </c>
      <c r="J205" s="11"/>
      <c r="K205" s="8">
        <v>45309</v>
      </c>
      <c r="L205" s="8" t="s">
        <v>3877</v>
      </c>
      <c r="M205" s="7"/>
      <c r="N205" s="7" t="b">
        <f t="shared" si="6"/>
        <v>1</v>
      </c>
      <c r="O205" s="7"/>
      <c r="P205" s="11">
        <f t="shared" si="7"/>
        <v>0</v>
      </c>
      <c r="Q205" s="9"/>
    </row>
    <row r="206" spans="1:17" x14ac:dyDescent="0.25">
      <c r="A206" s="7">
        <v>204</v>
      </c>
      <c r="B206" s="9" t="s">
        <v>369</v>
      </c>
      <c r="C206" s="9" t="s">
        <v>2206</v>
      </c>
      <c r="D206" s="9" t="s">
        <v>33</v>
      </c>
      <c r="E206" s="7" t="s">
        <v>141</v>
      </c>
      <c r="F206" s="46">
        <v>0.67</v>
      </c>
      <c r="G206" s="11">
        <v>10</v>
      </c>
      <c r="H206" s="11">
        <f>1+9</f>
        <v>10</v>
      </c>
      <c r="I206" s="11" t="e">
        <f>VLOOKUP(B206:B2481,'[2]Qty by month'!$G$3:$N$527,8,0)</f>
        <v>#N/A</v>
      </c>
      <c r="J206" s="11"/>
      <c r="K206" s="8">
        <v>45308</v>
      </c>
      <c r="L206" s="8" t="s">
        <v>3877</v>
      </c>
      <c r="M206" s="7"/>
      <c r="N206" s="7" t="b">
        <f t="shared" si="6"/>
        <v>1</v>
      </c>
      <c r="O206" s="7"/>
      <c r="P206" s="11">
        <f t="shared" si="7"/>
        <v>0</v>
      </c>
      <c r="Q206" s="9"/>
    </row>
    <row r="207" spans="1:17" x14ac:dyDescent="0.25">
      <c r="A207" s="7">
        <v>205</v>
      </c>
      <c r="B207" s="9" t="s">
        <v>370</v>
      </c>
      <c r="C207" s="9" t="s">
        <v>2207</v>
      </c>
      <c r="D207" s="9" t="s">
        <v>33</v>
      </c>
      <c r="E207" s="7" t="s">
        <v>141</v>
      </c>
      <c r="F207" s="46">
        <v>0.84</v>
      </c>
      <c r="G207" s="11">
        <v>39</v>
      </c>
      <c r="H207" s="11">
        <f>36+3</f>
        <v>39</v>
      </c>
      <c r="I207" s="11" t="e">
        <f>VLOOKUP(B207:B2482,'[2]Qty by month'!$G$3:$N$527,8,0)</f>
        <v>#N/A</v>
      </c>
      <c r="J207" s="11"/>
      <c r="K207" s="57">
        <v>45310</v>
      </c>
      <c r="L207" s="8" t="s">
        <v>3873</v>
      </c>
      <c r="M207" s="7"/>
      <c r="N207" s="7" t="b">
        <f t="shared" si="6"/>
        <v>1</v>
      </c>
      <c r="O207" s="7"/>
      <c r="P207" s="11">
        <f t="shared" si="7"/>
        <v>0</v>
      </c>
      <c r="Q207" s="9"/>
    </row>
    <row r="208" spans="1:17" x14ac:dyDescent="0.25">
      <c r="A208" s="7">
        <v>206</v>
      </c>
      <c r="B208" s="9" t="s">
        <v>371</v>
      </c>
      <c r="C208" s="9" t="s">
        <v>2208</v>
      </c>
      <c r="D208" s="9" t="s">
        <v>33</v>
      </c>
      <c r="E208" s="7" t="s">
        <v>141</v>
      </c>
      <c r="F208" s="46">
        <v>0.78</v>
      </c>
      <c r="G208" s="11">
        <v>5</v>
      </c>
      <c r="H208" s="11">
        <v>5</v>
      </c>
      <c r="I208" s="11" t="e">
        <f>VLOOKUP(B208:B2483,'[2]Qty by month'!$G$3:$N$527,8,0)</f>
        <v>#N/A</v>
      </c>
      <c r="J208" s="11"/>
      <c r="K208" s="8">
        <v>45308</v>
      </c>
      <c r="L208" s="8" t="s">
        <v>3877</v>
      </c>
      <c r="M208" s="7"/>
      <c r="N208" s="7" t="b">
        <f t="shared" si="6"/>
        <v>1</v>
      </c>
      <c r="O208" s="7"/>
      <c r="P208" s="11">
        <f t="shared" si="7"/>
        <v>0</v>
      </c>
      <c r="Q208" s="9"/>
    </row>
    <row r="209" spans="1:17" x14ac:dyDescent="0.25">
      <c r="A209" s="7">
        <v>207</v>
      </c>
      <c r="B209" s="9" t="s">
        <v>372</v>
      </c>
      <c r="C209" s="9" t="s">
        <v>2176</v>
      </c>
      <c r="D209" s="9" t="s">
        <v>33</v>
      </c>
      <c r="E209" s="7" t="s">
        <v>141</v>
      </c>
      <c r="F209" s="46">
        <v>0.84</v>
      </c>
      <c r="G209" s="11">
        <v>5</v>
      </c>
      <c r="H209" s="11">
        <v>5</v>
      </c>
      <c r="I209" s="11" t="e">
        <f>VLOOKUP(B209:B2484,'[2]Qty by month'!$G$3:$N$527,8,0)</f>
        <v>#N/A</v>
      </c>
      <c r="J209" s="11"/>
      <c r="K209" s="8">
        <v>45308</v>
      </c>
      <c r="L209" s="8" t="s">
        <v>3877</v>
      </c>
      <c r="M209" s="7"/>
      <c r="N209" s="7" t="b">
        <f t="shared" si="6"/>
        <v>1</v>
      </c>
      <c r="O209" s="7"/>
      <c r="P209" s="11">
        <f t="shared" si="7"/>
        <v>0</v>
      </c>
      <c r="Q209" s="9"/>
    </row>
    <row r="210" spans="1:17" x14ac:dyDescent="0.25">
      <c r="A210" s="7">
        <v>208</v>
      </c>
      <c r="B210" s="9" t="s">
        <v>373</v>
      </c>
      <c r="C210" s="9" t="s">
        <v>2209</v>
      </c>
      <c r="D210" s="9" t="s">
        <v>33</v>
      </c>
      <c r="E210" s="7" t="s">
        <v>141</v>
      </c>
      <c r="F210" s="46">
        <v>0.21</v>
      </c>
      <c r="G210" s="11">
        <v>10</v>
      </c>
      <c r="H210" s="11">
        <v>10</v>
      </c>
      <c r="I210" s="11" t="e">
        <f>VLOOKUP(B210:B2485,'[2]Qty by month'!$G$3:$N$527,8,0)</f>
        <v>#N/A</v>
      </c>
      <c r="J210" s="11"/>
      <c r="K210" s="8">
        <v>45309</v>
      </c>
      <c r="L210" s="8" t="s">
        <v>3877</v>
      </c>
      <c r="M210" s="7"/>
      <c r="N210" s="7" t="b">
        <f t="shared" si="6"/>
        <v>1</v>
      </c>
      <c r="O210" s="7"/>
      <c r="P210" s="11">
        <f t="shared" si="7"/>
        <v>0</v>
      </c>
      <c r="Q210" s="9"/>
    </row>
    <row r="211" spans="1:17" x14ac:dyDescent="0.25">
      <c r="A211" s="7">
        <v>209</v>
      </c>
      <c r="B211" s="9" t="s">
        <v>374</v>
      </c>
      <c r="C211" s="9" t="s">
        <v>172</v>
      </c>
      <c r="D211" s="9" t="s">
        <v>33</v>
      </c>
      <c r="E211" s="7" t="s">
        <v>141</v>
      </c>
      <c r="F211" s="46">
        <v>0.42</v>
      </c>
      <c r="G211" s="11">
        <f>5-2</f>
        <v>3</v>
      </c>
      <c r="H211" s="11">
        <v>3</v>
      </c>
      <c r="I211" s="11" t="e">
        <f>VLOOKUP(B211:B2486,'[2]Qty by month'!$G$3:$N$527,8,0)</f>
        <v>#N/A</v>
      </c>
      <c r="J211" s="11"/>
      <c r="K211" s="8">
        <v>45310</v>
      </c>
      <c r="L211" s="8" t="s">
        <v>3873</v>
      </c>
      <c r="M211" s="7"/>
      <c r="N211" s="7" t="b">
        <f t="shared" si="6"/>
        <v>1</v>
      </c>
      <c r="O211" s="7"/>
      <c r="P211" s="11">
        <f t="shared" si="7"/>
        <v>0</v>
      </c>
      <c r="Q211" s="9" t="s">
        <v>3969</v>
      </c>
    </row>
    <row r="212" spans="1:17" x14ac:dyDescent="0.25">
      <c r="A212" s="7">
        <v>210</v>
      </c>
      <c r="B212" s="9">
        <v>127754019</v>
      </c>
      <c r="C212" s="9" t="s">
        <v>2210</v>
      </c>
      <c r="D212" s="9" t="s">
        <v>33</v>
      </c>
      <c r="E212" s="7" t="s">
        <v>141</v>
      </c>
      <c r="F212" s="46">
        <v>0.27</v>
      </c>
      <c r="G212" s="11">
        <v>9</v>
      </c>
      <c r="H212" s="11">
        <v>9</v>
      </c>
      <c r="I212" s="11" t="e">
        <f>VLOOKUP(B212:B2487,'[2]Qty by month'!$G$3:$N$527,8,0)</f>
        <v>#N/A</v>
      </c>
      <c r="J212" s="11"/>
      <c r="K212" s="8">
        <v>45310</v>
      </c>
      <c r="L212" s="8" t="s">
        <v>3877</v>
      </c>
      <c r="M212" s="7"/>
      <c r="N212" s="7" t="b">
        <f t="shared" si="6"/>
        <v>1</v>
      </c>
      <c r="O212" s="7"/>
      <c r="P212" s="11">
        <f t="shared" si="7"/>
        <v>0</v>
      </c>
      <c r="Q212" s="9"/>
    </row>
    <row r="213" spans="1:17" x14ac:dyDescent="0.25">
      <c r="A213" s="7">
        <v>211</v>
      </c>
      <c r="B213" s="9">
        <v>3056</v>
      </c>
      <c r="C213" s="9" t="s">
        <v>2211</v>
      </c>
      <c r="D213" s="9" t="s">
        <v>33</v>
      </c>
      <c r="E213" s="7" t="s">
        <v>141</v>
      </c>
      <c r="F213" s="46">
        <v>7.0000000000000007E-2</v>
      </c>
      <c r="G213" s="11">
        <v>99</v>
      </c>
      <c r="H213" s="11">
        <v>99</v>
      </c>
      <c r="I213" s="11" t="e">
        <f>VLOOKUP(B213:B2488,'[2]Qty by month'!$G$3:$N$527,8,0)</f>
        <v>#N/A</v>
      </c>
      <c r="J213" s="11"/>
      <c r="K213" s="8">
        <v>45309</v>
      </c>
      <c r="L213" s="8" t="s">
        <v>3877</v>
      </c>
      <c r="M213" s="7"/>
      <c r="N213" s="7" t="b">
        <f t="shared" si="6"/>
        <v>1</v>
      </c>
      <c r="O213" s="7"/>
      <c r="P213" s="11">
        <f t="shared" si="7"/>
        <v>0</v>
      </c>
      <c r="Q213" s="9"/>
    </row>
    <row r="214" spans="1:17" x14ac:dyDescent="0.25">
      <c r="A214" s="7">
        <v>212</v>
      </c>
      <c r="B214" s="9">
        <v>109404</v>
      </c>
      <c r="C214" s="9" t="s">
        <v>2212</v>
      </c>
      <c r="D214" s="9" t="s">
        <v>33</v>
      </c>
      <c r="E214" s="7" t="s">
        <v>141</v>
      </c>
      <c r="F214" s="46">
        <v>0.17</v>
      </c>
      <c r="G214" s="11">
        <v>9</v>
      </c>
      <c r="H214" s="11">
        <v>9</v>
      </c>
      <c r="I214" s="11" t="e">
        <f>VLOOKUP(B214:B2489,'[2]Qty by month'!$G$3:$N$527,8,0)</f>
        <v>#N/A</v>
      </c>
      <c r="J214" s="11"/>
      <c r="K214" s="8">
        <v>45310</v>
      </c>
      <c r="L214" s="8" t="s">
        <v>3873</v>
      </c>
      <c r="M214" s="7"/>
      <c r="N214" s="7" t="b">
        <f t="shared" si="6"/>
        <v>1</v>
      </c>
      <c r="O214" s="7"/>
      <c r="P214" s="11">
        <f t="shared" si="7"/>
        <v>0</v>
      </c>
      <c r="Q214" s="9"/>
    </row>
    <row r="215" spans="1:17" x14ac:dyDescent="0.25">
      <c r="A215" s="7">
        <v>213</v>
      </c>
      <c r="B215" s="9">
        <v>60565</v>
      </c>
      <c r="C215" s="9" t="s">
        <v>2213</v>
      </c>
      <c r="D215" s="9" t="s">
        <v>33</v>
      </c>
      <c r="E215" s="7" t="s">
        <v>141</v>
      </c>
      <c r="F215" s="46">
        <v>0.12</v>
      </c>
      <c r="G215" s="11">
        <v>9</v>
      </c>
      <c r="H215" s="11">
        <v>9</v>
      </c>
      <c r="I215" s="11" t="e">
        <f>VLOOKUP(B215:B2490,'[2]Qty by month'!$G$3:$N$527,8,0)</f>
        <v>#N/A</v>
      </c>
      <c r="J215" s="11"/>
      <c r="K215" s="8">
        <v>45309</v>
      </c>
      <c r="L215" s="8" t="s">
        <v>3877</v>
      </c>
      <c r="M215" s="7"/>
      <c r="N215" s="7" t="b">
        <f t="shared" si="6"/>
        <v>1</v>
      </c>
      <c r="O215" s="7"/>
      <c r="P215" s="11">
        <f t="shared" si="7"/>
        <v>0</v>
      </c>
      <c r="Q215" s="9"/>
    </row>
    <row r="216" spans="1:17" x14ac:dyDescent="0.25">
      <c r="A216" s="7">
        <v>214</v>
      </c>
      <c r="B216" s="9">
        <v>31122</v>
      </c>
      <c r="C216" s="9" t="s">
        <v>2214</v>
      </c>
      <c r="D216" s="9" t="s">
        <v>33</v>
      </c>
      <c r="E216" s="7" t="s">
        <v>141</v>
      </c>
      <c r="F216" s="46">
        <v>0.1</v>
      </c>
      <c r="G216" s="11">
        <v>10</v>
      </c>
      <c r="H216" s="11">
        <v>10</v>
      </c>
      <c r="I216" s="11" t="e">
        <f>VLOOKUP(B216:B2491,'[2]Qty by month'!$G$3:$N$527,8,0)</f>
        <v>#N/A</v>
      </c>
      <c r="J216" s="11"/>
      <c r="K216" s="8">
        <v>45309</v>
      </c>
      <c r="L216" s="8" t="s">
        <v>3877</v>
      </c>
      <c r="M216" s="7"/>
      <c r="N216" s="7" t="b">
        <f t="shared" si="6"/>
        <v>1</v>
      </c>
      <c r="O216" s="7"/>
      <c r="P216" s="11">
        <f t="shared" si="7"/>
        <v>0</v>
      </c>
      <c r="Q216" s="9"/>
    </row>
    <row r="217" spans="1:17" x14ac:dyDescent="0.25">
      <c r="A217" s="7">
        <v>215</v>
      </c>
      <c r="B217" s="9">
        <v>48197</v>
      </c>
      <c r="C217" s="9" t="s">
        <v>2215</v>
      </c>
      <c r="D217" s="9" t="s">
        <v>33</v>
      </c>
      <c r="E217" s="7" t="s">
        <v>141</v>
      </c>
      <c r="F217" s="46">
        <v>0.06</v>
      </c>
      <c r="G217" s="11">
        <v>100</v>
      </c>
      <c r="H217" s="11">
        <v>100</v>
      </c>
      <c r="I217" s="11" t="e">
        <f>VLOOKUP(B217:B2492,'[2]Qty by month'!$G$3:$N$527,8,0)</f>
        <v>#N/A</v>
      </c>
      <c r="J217" s="11"/>
      <c r="K217" s="8">
        <v>45310</v>
      </c>
      <c r="L217" s="8" t="s">
        <v>3873</v>
      </c>
      <c r="M217" s="7"/>
      <c r="N217" s="7" t="b">
        <f t="shared" si="6"/>
        <v>1</v>
      </c>
      <c r="O217" s="7"/>
      <c r="P217" s="11">
        <f t="shared" si="7"/>
        <v>0</v>
      </c>
      <c r="Q217" s="9"/>
    </row>
    <row r="218" spans="1:17" x14ac:dyDescent="0.25">
      <c r="A218" s="7">
        <v>216</v>
      </c>
      <c r="B218" s="9">
        <v>567899</v>
      </c>
      <c r="C218" s="9" t="s">
        <v>2216</v>
      </c>
      <c r="D218" s="9" t="s">
        <v>33</v>
      </c>
      <c r="E218" s="7" t="s">
        <v>141</v>
      </c>
      <c r="F218" s="46">
        <v>0.12</v>
      </c>
      <c r="G218" s="11">
        <v>10</v>
      </c>
      <c r="H218" s="11">
        <v>10</v>
      </c>
      <c r="I218" s="11" t="e">
        <f>VLOOKUP(B218:B2493,'[2]Qty by month'!$G$3:$N$527,8,0)</f>
        <v>#N/A</v>
      </c>
      <c r="J218" s="11"/>
      <c r="K218" s="8">
        <v>45309</v>
      </c>
      <c r="L218" s="8" t="s">
        <v>3877</v>
      </c>
      <c r="M218" s="7"/>
      <c r="N218" s="7" t="b">
        <f t="shared" si="6"/>
        <v>1</v>
      </c>
      <c r="O218" s="7"/>
      <c r="P218" s="11">
        <f t="shared" si="7"/>
        <v>0</v>
      </c>
      <c r="Q218" s="9"/>
    </row>
    <row r="219" spans="1:17" x14ac:dyDescent="0.25">
      <c r="A219" s="7">
        <v>217</v>
      </c>
      <c r="B219" s="9">
        <v>197071</v>
      </c>
      <c r="C219" s="9" t="s">
        <v>2217</v>
      </c>
      <c r="D219" s="9" t="s">
        <v>33</v>
      </c>
      <c r="E219" s="7" t="s">
        <v>141</v>
      </c>
      <c r="F219" s="46">
        <v>0.18</v>
      </c>
      <c r="G219" s="11">
        <v>42</v>
      </c>
      <c r="H219" s="11">
        <v>42</v>
      </c>
      <c r="I219" s="11" t="e">
        <f>VLOOKUP(B219:B2494,'[2]Qty by month'!$G$3:$N$527,8,0)</f>
        <v>#N/A</v>
      </c>
      <c r="J219" s="11"/>
      <c r="K219" s="8">
        <v>45309</v>
      </c>
      <c r="L219" s="8" t="s">
        <v>3877</v>
      </c>
      <c r="M219" s="7"/>
      <c r="N219" s="7" t="b">
        <f t="shared" si="6"/>
        <v>1</v>
      </c>
      <c r="O219" s="7"/>
      <c r="P219" s="11">
        <f t="shared" si="7"/>
        <v>0</v>
      </c>
      <c r="Q219" s="9"/>
    </row>
    <row r="220" spans="1:17" x14ac:dyDescent="0.25">
      <c r="A220" s="7">
        <v>218</v>
      </c>
      <c r="B220" s="9" t="s">
        <v>375</v>
      </c>
      <c r="C220" s="9" t="s">
        <v>2218</v>
      </c>
      <c r="D220" s="9" t="s">
        <v>33</v>
      </c>
      <c r="E220" s="7" t="s">
        <v>141</v>
      </c>
      <c r="F220" s="46">
        <v>4.45</v>
      </c>
      <c r="G220" s="11">
        <v>3</v>
      </c>
      <c r="H220" s="11">
        <v>3</v>
      </c>
      <c r="I220" s="11" t="e">
        <f>VLOOKUP(B220:B2495,'[2]Qty by month'!$G$3:$N$527,8,0)</f>
        <v>#N/A</v>
      </c>
      <c r="J220" s="11"/>
      <c r="K220" s="8">
        <v>45309</v>
      </c>
      <c r="L220" s="8" t="s">
        <v>3873</v>
      </c>
      <c r="M220" s="7"/>
      <c r="N220" s="7" t="b">
        <f t="shared" si="6"/>
        <v>1</v>
      </c>
      <c r="O220" s="7"/>
      <c r="P220" s="11">
        <f t="shared" si="7"/>
        <v>0</v>
      </c>
      <c r="Q220" s="9"/>
    </row>
    <row r="221" spans="1:17" x14ac:dyDescent="0.25">
      <c r="A221" s="7">
        <v>219</v>
      </c>
      <c r="B221" s="9" t="s">
        <v>376</v>
      </c>
      <c r="C221" s="9" t="s">
        <v>2219</v>
      </c>
      <c r="D221" s="9" t="s">
        <v>33</v>
      </c>
      <c r="E221" s="7" t="s">
        <v>141</v>
      </c>
      <c r="F221" s="46">
        <v>0.03</v>
      </c>
      <c r="G221" s="11">
        <v>5</v>
      </c>
      <c r="H221" s="11">
        <v>5</v>
      </c>
      <c r="I221" s="11" t="e">
        <f>VLOOKUP(B221:B2496,'[2]Qty by month'!$G$3:$N$527,8,0)</f>
        <v>#N/A</v>
      </c>
      <c r="J221" s="11"/>
      <c r="K221" s="8">
        <v>45309</v>
      </c>
      <c r="L221" s="8" t="s">
        <v>3877</v>
      </c>
      <c r="M221" s="7"/>
      <c r="N221" s="7" t="b">
        <f t="shared" si="6"/>
        <v>1</v>
      </c>
      <c r="O221" s="7"/>
      <c r="P221" s="11">
        <f t="shared" si="7"/>
        <v>0</v>
      </c>
      <c r="Q221" s="9"/>
    </row>
    <row r="222" spans="1:17" x14ac:dyDescent="0.25">
      <c r="A222" s="7">
        <v>220</v>
      </c>
      <c r="B222" s="9" t="s">
        <v>377</v>
      </c>
      <c r="C222" s="9" t="s">
        <v>2220</v>
      </c>
      <c r="D222" s="9" t="s">
        <v>33</v>
      </c>
      <c r="E222" s="7" t="s">
        <v>141</v>
      </c>
      <c r="F222" s="46">
        <v>0.65</v>
      </c>
      <c r="G222" s="11">
        <v>17</v>
      </c>
      <c r="H222" s="11">
        <f>16+1</f>
        <v>17</v>
      </c>
      <c r="I222" s="11" t="e">
        <f>VLOOKUP(B222:B2497,'[2]Qty by month'!$G$3:$N$527,8,0)</f>
        <v>#N/A</v>
      </c>
      <c r="J222" s="11"/>
      <c r="K222" s="57">
        <v>45310</v>
      </c>
      <c r="L222" s="8" t="s">
        <v>3873</v>
      </c>
      <c r="M222" s="7"/>
      <c r="N222" s="7" t="b">
        <f t="shared" si="6"/>
        <v>1</v>
      </c>
      <c r="O222" s="7"/>
      <c r="P222" s="11">
        <f t="shared" si="7"/>
        <v>0</v>
      </c>
      <c r="Q222" s="9"/>
    </row>
    <row r="223" spans="1:17" x14ac:dyDescent="0.25">
      <c r="A223" s="7">
        <v>221</v>
      </c>
      <c r="B223" s="9" t="s">
        <v>378</v>
      </c>
      <c r="C223" s="9" t="s">
        <v>2221</v>
      </c>
      <c r="D223" s="9" t="s">
        <v>33</v>
      </c>
      <c r="E223" s="7" t="s">
        <v>141</v>
      </c>
      <c r="F223" s="46">
        <v>0.94</v>
      </c>
      <c r="G223" s="11">
        <v>12</v>
      </c>
      <c r="H223" s="11">
        <v>12</v>
      </c>
      <c r="I223" s="11" t="e">
        <f>VLOOKUP(B223:B2498,'[2]Qty by month'!$G$3:$N$527,8,0)</f>
        <v>#N/A</v>
      </c>
      <c r="J223" s="11"/>
      <c r="K223" s="8">
        <v>45308</v>
      </c>
      <c r="L223" s="8" t="s">
        <v>3877</v>
      </c>
      <c r="M223" s="7"/>
      <c r="N223" s="7" t="b">
        <f t="shared" si="6"/>
        <v>1</v>
      </c>
      <c r="O223" s="7"/>
      <c r="P223" s="11">
        <f t="shared" si="7"/>
        <v>0</v>
      </c>
      <c r="Q223" s="9"/>
    </row>
    <row r="224" spans="1:17" x14ac:dyDescent="0.25">
      <c r="A224" s="7">
        <v>222</v>
      </c>
      <c r="B224" s="9" t="s">
        <v>379</v>
      </c>
      <c r="C224" s="9" t="s">
        <v>2222</v>
      </c>
      <c r="D224" s="9" t="s">
        <v>33</v>
      </c>
      <c r="E224" s="7" t="s">
        <v>141</v>
      </c>
      <c r="F224" s="46">
        <v>0.94</v>
      </c>
      <c r="G224" s="11">
        <v>20</v>
      </c>
      <c r="H224" s="11">
        <v>20</v>
      </c>
      <c r="I224" s="11" t="e">
        <f>VLOOKUP(B224:B2499,'[2]Qty by month'!$G$3:$N$527,8,0)</f>
        <v>#N/A</v>
      </c>
      <c r="J224" s="11"/>
      <c r="K224" s="8">
        <v>45308</v>
      </c>
      <c r="L224" s="8" t="s">
        <v>3877</v>
      </c>
      <c r="M224" s="7"/>
      <c r="N224" s="7" t="b">
        <f t="shared" si="6"/>
        <v>1</v>
      </c>
      <c r="O224" s="7"/>
      <c r="P224" s="11">
        <f t="shared" si="7"/>
        <v>0</v>
      </c>
      <c r="Q224" s="9"/>
    </row>
    <row r="225" spans="1:17" x14ac:dyDescent="0.25">
      <c r="A225" s="7">
        <v>223</v>
      </c>
      <c r="B225" s="9" t="s">
        <v>380</v>
      </c>
      <c r="C225" s="9" t="s">
        <v>2223</v>
      </c>
      <c r="D225" s="9" t="s">
        <v>33</v>
      </c>
      <c r="E225" s="7" t="s">
        <v>141</v>
      </c>
      <c r="F225" s="46">
        <v>0.72</v>
      </c>
      <c r="G225" s="11">
        <v>44</v>
      </c>
      <c r="H225" s="11">
        <v>44</v>
      </c>
      <c r="I225" s="11" t="e">
        <f>VLOOKUP(B225:B2500,'[2]Qty by month'!$G$3:$N$527,8,0)</f>
        <v>#N/A</v>
      </c>
      <c r="J225" s="11"/>
      <c r="K225" s="8">
        <v>45308</v>
      </c>
      <c r="L225" s="8" t="s">
        <v>3877</v>
      </c>
      <c r="M225" s="7"/>
      <c r="N225" s="7" t="b">
        <f t="shared" si="6"/>
        <v>1</v>
      </c>
      <c r="O225" s="7"/>
      <c r="P225" s="11">
        <f t="shared" si="7"/>
        <v>0</v>
      </c>
      <c r="Q225" s="9"/>
    </row>
    <row r="226" spans="1:17" x14ac:dyDescent="0.25">
      <c r="A226" s="7">
        <v>224</v>
      </c>
      <c r="B226" s="9" t="s">
        <v>381</v>
      </c>
      <c r="C226" s="9" t="s">
        <v>2224</v>
      </c>
      <c r="D226" s="9" t="s">
        <v>33</v>
      </c>
      <c r="E226" s="7" t="s">
        <v>141</v>
      </c>
      <c r="F226" s="46">
        <v>0.41</v>
      </c>
      <c r="G226" s="11">
        <v>1</v>
      </c>
      <c r="H226" s="53">
        <v>2</v>
      </c>
      <c r="I226" s="11" t="e">
        <f>VLOOKUP(B226:B2501,'[2]Qty by month'!$G$3:$N$527,8,0)</f>
        <v>#N/A</v>
      </c>
      <c r="J226" s="11"/>
      <c r="K226" s="8">
        <v>45309</v>
      </c>
      <c r="L226" s="8" t="s">
        <v>3873</v>
      </c>
      <c r="M226" s="7"/>
      <c r="N226" s="7" t="b">
        <f t="shared" si="6"/>
        <v>0</v>
      </c>
      <c r="O226" s="7"/>
      <c r="P226" s="11">
        <f t="shared" si="7"/>
        <v>-1</v>
      </c>
      <c r="Q226" s="9"/>
    </row>
    <row r="227" spans="1:17" x14ac:dyDescent="0.25">
      <c r="A227" s="7">
        <v>225</v>
      </c>
      <c r="B227" s="9" t="s">
        <v>382</v>
      </c>
      <c r="C227" s="9" t="s">
        <v>2225</v>
      </c>
      <c r="D227" s="9" t="s">
        <v>33</v>
      </c>
      <c r="E227" s="7" t="s">
        <v>141</v>
      </c>
      <c r="F227" s="46">
        <v>0.19</v>
      </c>
      <c r="G227" s="11">
        <v>8</v>
      </c>
      <c r="H227" s="11">
        <v>8</v>
      </c>
      <c r="I227" s="11" t="e">
        <f>VLOOKUP(B227:B2502,'[2]Qty by month'!$G$3:$N$527,8,0)</f>
        <v>#N/A</v>
      </c>
      <c r="J227" s="11"/>
      <c r="K227" s="8">
        <v>45309</v>
      </c>
      <c r="L227" s="8" t="s">
        <v>3877</v>
      </c>
      <c r="M227" s="7"/>
      <c r="N227" s="7" t="b">
        <f t="shared" si="6"/>
        <v>1</v>
      </c>
      <c r="O227" s="7"/>
      <c r="P227" s="11">
        <f t="shared" si="7"/>
        <v>0</v>
      </c>
      <c r="Q227" s="9"/>
    </row>
    <row r="228" spans="1:17" x14ac:dyDescent="0.25">
      <c r="A228" s="7">
        <v>226</v>
      </c>
      <c r="B228" s="9" t="s">
        <v>383</v>
      </c>
      <c r="C228" s="9" t="s">
        <v>2226</v>
      </c>
      <c r="D228" s="9" t="s">
        <v>33</v>
      </c>
      <c r="E228" s="7" t="s">
        <v>141</v>
      </c>
      <c r="F228" s="46">
        <v>0.1</v>
      </c>
      <c r="G228" s="11">
        <v>22</v>
      </c>
      <c r="H228" s="11">
        <v>22</v>
      </c>
      <c r="I228" s="11" t="e">
        <f>VLOOKUP(B228:B2503,'[2]Qty by month'!$G$3:$N$527,8,0)</f>
        <v>#N/A</v>
      </c>
      <c r="J228" s="11"/>
      <c r="K228" s="8">
        <v>45309</v>
      </c>
      <c r="L228" s="8" t="s">
        <v>3877</v>
      </c>
      <c r="M228" s="7"/>
      <c r="N228" s="7" t="b">
        <f t="shared" si="6"/>
        <v>1</v>
      </c>
      <c r="O228" s="7"/>
      <c r="P228" s="11">
        <f t="shared" si="7"/>
        <v>0</v>
      </c>
      <c r="Q228" s="9"/>
    </row>
    <row r="229" spans="1:17" x14ac:dyDescent="0.25">
      <c r="A229" s="7">
        <v>227</v>
      </c>
      <c r="B229" s="9" t="s">
        <v>51</v>
      </c>
      <c r="C229" s="9" t="s">
        <v>52</v>
      </c>
      <c r="D229" s="9" t="s">
        <v>33</v>
      </c>
      <c r="E229" s="7" t="s">
        <v>141</v>
      </c>
      <c r="F229" s="46">
        <v>0.91</v>
      </c>
      <c r="G229" s="11">
        <v>11</v>
      </c>
      <c r="H229" s="11">
        <v>11</v>
      </c>
      <c r="I229" s="11" t="e">
        <f>VLOOKUP(B229:B2504,'[2]Qty by month'!$G$3:$N$527,8,0)</f>
        <v>#N/A</v>
      </c>
      <c r="J229" s="11"/>
      <c r="K229" s="8">
        <v>45310</v>
      </c>
      <c r="L229" s="8" t="s">
        <v>3877</v>
      </c>
      <c r="M229" s="7"/>
      <c r="N229" s="7" t="b">
        <f t="shared" si="6"/>
        <v>1</v>
      </c>
      <c r="O229" s="7"/>
      <c r="P229" s="11">
        <f t="shared" si="7"/>
        <v>0</v>
      </c>
      <c r="Q229" s="9"/>
    </row>
    <row r="230" spans="1:17" x14ac:dyDescent="0.25">
      <c r="A230" s="7">
        <v>228</v>
      </c>
      <c r="B230" s="9" t="s">
        <v>384</v>
      </c>
      <c r="C230" s="9" t="s">
        <v>2227</v>
      </c>
      <c r="D230" s="9" t="s">
        <v>33</v>
      </c>
      <c r="E230" s="7" t="s">
        <v>141</v>
      </c>
      <c r="F230" s="46">
        <v>1.95</v>
      </c>
      <c r="G230" s="11">
        <v>1</v>
      </c>
      <c r="H230" s="11">
        <v>1</v>
      </c>
      <c r="I230" s="11" t="e">
        <f>VLOOKUP(B230:B2505,'[2]Qty by month'!$G$3:$N$527,8,0)</f>
        <v>#N/A</v>
      </c>
      <c r="J230" s="11"/>
      <c r="K230" s="8">
        <v>45310</v>
      </c>
      <c r="L230" s="8" t="s">
        <v>3877</v>
      </c>
      <c r="M230" s="7"/>
      <c r="N230" s="7" t="b">
        <f t="shared" si="6"/>
        <v>1</v>
      </c>
      <c r="O230" s="7"/>
      <c r="P230" s="11">
        <f t="shared" si="7"/>
        <v>0</v>
      </c>
      <c r="Q230" s="9"/>
    </row>
    <row r="231" spans="1:17" x14ac:dyDescent="0.25">
      <c r="A231" s="7">
        <v>229</v>
      </c>
      <c r="B231" s="9" t="s">
        <v>385</v>
      </c>
      <c r="C231" s="9" t="s">
        <v>2228</v>
      </c>
      <c r="D231" s="9" t="s">
        <v>33</v>
      </c>
      <c r="E231" s="7" t="s">
        <v>141</v>
      </c>
      <c r="F231" s="46">
        <v>4.21</v>
      </c>
      <c r="G231" s="11">
        <v>12</v>
      </c>
      <c r="H231" s="11">
        <v>12</v>
      </c>
      <c r="I231" s="11" t="e">
        <f>VLOOKUP(B231:B2506,'[2]Qty by month'!$G$3:$N$527,8,0)</f>
        <v>#N/A</v>
      </c>
      <c r="J231" s="11"/>
      <c r="K231" s="8">
        <v>45309</v>
      </c>
      <c r="L231" s="8" t="s">
        <v>3873</v>
      </c>
      <c r="M231" s="7"/>
      <c r="N231" s="7" t="b">
        <f t="shared" si="6"/>
        <v>1</v>
      </c>
      <c r="O231" s="7"/>
      <c r="P231" s="11">
        <f t="shared" si="7"/>
        <v>0</v>
      </c>
      <c r="Q231" s="9"/>
    </row>
    <row r="232" spans="1:17" x14ac:dyDescent="0.25">
      <c r="A232" s="7">
        <v>230</v>
      </c>
      <c r="B232" s="9" t="s">
        <v>386</v>
      </c>
      <c r="C232" s="9" t="s">
        <v>2229</v>
      </c>
      <c r="D232" s="9" t="s">
        <v>33</v>
      </c>
      <c r="E232" s="7" t="s">
        <v>141</v>
      </c>
      <c r="F232" s="46">
        <v>4.32</v>
      </c>
      <c r="G232" s="11">
        <v>5</v>
      </c>
      <c r="H232" s="11">
        <v>5</v>
      </c>
      <c r="I232" s="11" t="e">
        <f>VLOOKUP(B232:B2507,'[2]Qty by month'!$G$3:$N$527,8,0)</f>
        <v>#N/A</v>
      </c>
      <c r="J232" s="11"/>
      <c r="K232" s="8">
        <v>45310</v>
      </c>
      <c r="L232" s="8" t="s">
        <v>3877</v>
      </c>
      <c r="M232" s="7"/>
      <c r="N232" s="7" t="b">
        <f t="shared" si="6"/>
        <v>1</v>
      </c>
      <c r="O232" s="7"/>
      <c r="P232" s="11">
        <f t="shared" si="7"/>
        <v>0</v>
      </c>
      <c r="Q232" s="9"/>
    </row>
    <row r="233" spans="1:17" x14ac:dyDescent="0.25">
      <c r="A233" s="7">
        <v>231</v>
      </c>
      <c r="B233" s="9">
        <v>587616</v>
      </c>
      <c r="C233" s="9" t="s">
        <v>2230</v>
      </c>
      <c r="D233" s="9" t="s">
        <v>33</v>
      </c>
      <c r="E233" s="7" t="s">
        <v>141</v>
      </c>
      <c r="F233" s="46">
        <v>4.75</v>
      </c>
      <c r="G233" s="11">
        <v>1</v>
      </c>
      <c r="H233" s="11">
        <v>1</v>
      </c>
      <c r="I233" s="11" t="e">
        <f>VLOOKUP(B233:B2508,'[2]Qty by month'!$G$3:$N$527,8,0)</f>
        <v>#N/A</v>
      </c>
      <c r="J233" s="11"/>
      <c r="K233" s="8">
        <v>45316</v>
      </c>
      <c r="L233" s="8" t="s">
        <v>3877</v>
      </c>
      <c r="M233" s="7"/>
      <c r="N233" s="7" t="b">
        <f t="shared" si="6"/>
        <v>1</v>
      </c>
      <c r="O233" s="7"/>
      <c r="P233" s="11">
        <f t="shared" si="7"/>
        <v>0</v>
      </c>
      <c r="Q233" s="9"/>
    </row>
    <row r="234" spans="1:17" x14ac:dyDescent="0.25">
      <c r="A234" s="7">
        <v>232</v>
      </c>
      <c r="B234" s="9">
        <v>285536</v>
      </c>
      <c r="C234" s="9" t="s">
        <v>2231</v>
      </c>
      <c r="D234" s="9" t="s">
        <v>33</v>
      </c>
      <c r="E234" s="7" t="s">
        <v>141</v>
      </c>
      <c r="F234" s="46">
        <v>0.1</v>
      </c>
      <c r="G234" s="11">
        <v>37</v>
      </c>
      <c r="H234" s="11">
        <v>37</v>
      </c>
      <c r="I234" s="11" t="e">
        <f>VLOOKUP(B234:B2509,'[2]Qty by month'!$G$3:$N$527,8,0)</f>
        <v>#N/A</v>
      </c>
      <c r="J234" s="11"/>
      <c r="K234" s="8">
        <v>45309</v>
      </c>
      <c r="L234" s="8" t="s">
        <v>3877</v>
      </c>
      <c r="M234" s="7"/>
      <c r="N234" s="7" t="b">
        <f t="shared" si="6"/>
        <v>1</v>
      </c>
      <c r="O234" s="7"/>
      <c r="P234" s="11">
        <f t="shared" si="7"/>
        <v>0</v>
      </c>
      <c r="Q234" s="9"/>
    </row>
    <row r="235" spans="1:17" x14ac:dyDescent="0.25">
      <c r="A235" s="7">
        <v>233</v>
      </c>
      <c r="B235" s="9">
        <v>485655</v>
      </c>
      <c r="C235" s="9" t="s">
        <v>2232</v>
      </c>
      <c r="D235" s="9" t="s">
        <v>33</v>
      </c>
      <c r="E235" s="7" t="s">
        <v>141</v>
      </c>
      <c r="F235" s="46">
        <v>0.1</v>
      </c>
      <c r="G235" s="11">
        <v>10</v>
      </c>
      <c r="H235" s="11">
        <f>9+1</f>
        <v>10</v>
      </c>
      <c r="I235" s="11" t="e">
        <f>VLOOKUP(B235:B2510,'[2]Qty by month'!$G$3:$N$527,8,0)</f>
        <v>#N/A</v>
      </c>
      <c r="J235" s="11"/>
      <c r="K235" s="8">
        <v>45313</v>
      </c>
      <c r="L235" s="8" t="s">
        <v>3877</v>
      </c>
      <c r="M235" s="7"/>
      <c r="N235" s="7" t="b">
        <f t="shared" si="6"/>
        <v>1</v>
      </c>
      <c r="O235" s="7"/>
      <c r="P235" s="11">
        <f t="shared" si="7"/>
        <v>0</v>
      </c>
      <c r="Q235" s="9"/>
    </row>
    <row r="236" spans="1:17" x14ac:dyDescent="0.25">
      <c r="A236" s="7">
        <v>234</v>
      </c>
      <c r="B236" s="9" t="s">
        <v>387</v>
      </c>
      <c r="C236" s="9" t="s">
        <v>2233</v>
      </c>
      <c r="D236" s="9" t="s">
        <v>33</v>
      </c>
      <c r="E236" s="7" t="s">
        <v>141</v>
      </c>
      <c r="F236" s="46">
        <v>2.0499999999999998</v>
      </c>
      <c r="G236" s="11">
        <v>2</v>
      </c>
      <c r="H236" s="11">
        <v>2</v>
      </c>
      <c r="I236" s="11" t="e">
        <f>VLOOKUP(B236:B2511,'[2]Qty by month'!$G$3:$N$527,8,0)</f>
        <v>#N/A</v>
      </c>
      <c r="J236" s="11"/>
      <c r="K236" s="8">
        <v>45308</v>
      </c>
      <c r="L236" s="8" t="s">
        <v>3877</v>
      </c>
      <c r="M236" s="7"/>
      <c r="N236" s="7" t="b">
        <f t="shared" si="6"/>
        <v>1</v>
      </c>
      <c r="O236" s="7"/>
      <c r="P236" s="11">
        <f t="shared" si="7"/>
        <v>0</v>
      </c>
      <c r="Q236" s="9"/>
    </row>
    <row r="237" spans="1:17" x14ac:dyDescent="0.25">
      <c r="A237" s="7">
        <v>235</v>
      </c>
      <c r="B237" s="9" t="s">
        <v>388</v>
      </c>
      <c r="C237" s="9" t="s">
        <v>2234</v>
      </c>
      <c r="D237" s="9" t="s">
        <v>33</v>
      </c>
      <c r="E237" s="7" t="s">
        <v>141</v>
      </c>
      <c r="F237" s="46">
        <v>1</v>
      </c>
      <c r="G237" s="11">
        <v>3</v>
      </c>
      <c r="H237" s="11">
        <v>3</v>
      </c>
      <c r="I237" s="11" t="e">
        <f>VLOOKUP(B237:B2512,'[2]Qty by month'!$G$3:$N$527,8,0)</f>
        <v>#N/A</v>
      </c>
      <c r="J237" s="11"/>
      <c r="K237" s="8">
        <v>45309</v>
      </c>
      <c r="L237" s="8" t="s">
        <v>3873</v>
      </c>
      <c r="M237" s="7"/>
      <c r="N237" s="7" t="b">
        <f t="shared" si="6"/>
        <v>1</v>
      </c>
      <c r="O237" s="7"/>
      <c r="P237" s="11">
        <f t="shared" si="7"/>
        <v>0</v>
      </c>
      <c r="Q237" s="9"/>
    </row>
    <row r="238" spans="1:17" x14ac:dyDescent="0.25">
      <c r="A238" s="7">
        <v>236</v>
      </c>
      <c r="B238" s="9">
        <v>107871</v>
      </c>
      <c r="C238" s="9" t="s">
        <v>2235</v>
      </c>
      <c r="D238" s="9" t="s">
        <v>33</v>
      </c>
      <c r="E238" s="7" t="s">
        <v>141</v>
      </c>
      <c r="F238" s="46">
        <v>0.21</v>
      </c>
      <c r="G238" s="11">
        <v>25</v>
      </c>
      <c r="H238" s="11">
        <v>25</v>
      </c>
      <c r="I238" s="11" t="e">
        <f>VLOOKUP(B238:B2513,'[2]Qty by month'!$G$3:$N$527,8,0)</f>
        <v>#N/A</v>
      </c>
      <c r="J238" s="11"/>
      <c r="K238" s="8">
        <v>45309</v>
      </c>
      <c r="L238" s="8" t="s">
        <v>3873</v>
      </c>
      <c r="M238" s="7"/>
      <c r="N238" s="7" t="b">
        <f t="shared" si="6"/>
        <v>1</v>
      </c>
      <c r="O238" s="7"/>
      <c r="P238" s="11">
        <f t="shared" si="7"/>
        <v>0</v>
      </c>
      <c r="Q238" s="9"/>
    </row>
    <row r="239" spans="1:17" x14ac:dyDescent="0.25">
      <c r="A239" s="7">
        <v>237</v>
      </c>
      <c r="B239" s="9">
        <v>120164019</v>
      </c>
      <c r="C239" s="9" t="s">
        <v>2236</v>
      </c>
      <c r="D239" s="9" t="s">
        <v>33</v>
      </c>
      <c r="E239" s="7" t="s">
        <v>141</v>
      </c>
      <c r="F239" s="46">
        <v>0.09</v>
      </c>
      <c r="G239" s="11">
        <v>48</v>
      </c>
      <c r="H239" s="11">
        <v>48</v>
      </c>
      <c r="I239" s="11" t="e">
        <f>VLOOKUP(B239:B2514,'[2]Qty by month'!$G$3:$N$527,8,0)</f>
        <v>#N/A</v>
      </c>
      <c r="J239" s="11"/>
      <c r="K239" s="8">
        <v>45310</v>
      </c>
      <c r="L239" s="8" t="s">
        <v>3873</v>
      </c>
      <c r="M239" s="7"/>
      <c r="N239" s="7" t="b">
        <f t="shared" si="6"/>
        <v>1</v>
      </c>
      <c r="O239" s="7"/>
      <c r="P239" s="11">
        <f t="shared" si="7"/>
        <v>0</v>
      </c>
      <c r="Q239" s="9"/>
    </row>
    <row r="240" spans="1:17" x14ac:dyDescent="0.25">
      <c r="A240" s="7">
        <v>238</v>
      </c>
      <c r="B240" s="9" t="s">
        <v>389</v>
      </c>
      <c r="C240" s="9" t="s">
        <v>2237</v>
      </c>
      <c r="D240" s="9" t="s">
        <v>33</v>
      </c>
      <c r="E240" s="7" t="s">
        <v>141</v>
      </c>
      <c r="F240" s="46">
        <v>0.15</v>
      </c>
      <c r="G240" s="11">
        <f>17-5-6-1</f>
        <v>5</v>
      </c>
      <c r="H240" s="11">
        <v>5</v>
      </c>
      <c r="I240" s="11" t="e">
        <f>VLOOKUP(B240:B2515,'[2]Qty by month'!$G$3:$N$527,8,0)</f>
        <v>#N/A</v>
      </c>
      <c r="J240" s="11"/>
      <c r="K240" s="8">
        <v>45310</v>
      </c>
      <c r="L240" s="8" t="s">
        <v>3873</v>
      </c>
      <c r="M240" s="7"/>
      <c r="N240" s="7" t="b">
        <f t="shared" si="6"/>
        <v>1</v>
      </c>
      <c r="O240" s="7"/>
      <c r="P240" s="11">
        <f t="shared" si="7"/>
        <v>0</v>
      </c>
      <c r="Q240" s="9" t="s">
        <v>3970</v>
      </c>
    </row>
    <row r="241" spans="1:17" x14ac:dyDescent="0.25">
      <c r="A241" s="7">
        <v>239</v>
      </c>
      <c r="B241" s="9" t="s">
        <v>53</v>
      </c>
      <c r="C241" s="9" t="s">
        <v>54</v>
      </c>
      <c r="D241" s="9" t="s">
        <v>33</v>
      </c>
      <c r="E241" s="7" t="s">
        <v>141</v>
      </c>
      <c r="F241" s="46">
        <v>2.0299999999999998</v>
      </c>
      <c r="G241" s="11">
        <v>1</v>
      </c>
      <c r="H241" s="11">
        <v>1</v>
      </c>
      <c r="I241" s="11" t="e">
        <f>VLOOKUP(B241:B2516,'[2]Qty by month'!$G$3:$N$527,8,0)</f>
        <v>#N/A</v>
      </c>
      <c r="J241" s="11"/>
      <c r="K241" s="8">
        <v>45308</v>
      </c>
      <c r="L241" s="8" t="s">
        <v>3877</v>
      </c>
      <c r="M241" s="7"/>
      <c r="N241" s="7" t="b">
        <f t="shared" si="6"/>
        <v>1</v>
      </c>
      <c r="O241" s="7"/>
      <c r="P241" s="11">
        <f t="shared" si="7"/>
        <v>0</v>
      </c>
      <c r="Q241" s="9"/>
    </row>
    <row r="242" spans="1:17" x14ac:dyDescent="0.25">
      <c r="A242" s="7">
        <v>240</v>
      </c>
      <c r="B242" s="9" t="s">
        <v>390</v>
      </c>
      <c r="C242" s="9" t="s">
        <v>2238</v>
      </c>
      <c r="D242" s="9" t="s">
        <v>33</v>
      </c>
      <c r="E242" s="7" t="s">
        <v>141</v>
      </c>
      <c r="F242" s="46">
        <v>0.04</v>
      </c>
      <c r="G242" s="11">
        <v>5</v>
      </c>
      <c r="H242" s="11">
        <v>5</v>
      </c>
      <c r="I242" s="11" t="e">
        <f>VLOOKUP(B242:B2517,'[2]Qty by month'!$G$3:$N$527,8,0)</f>
        <v>#N/A</v>
      </c>
      <c r="J242" s="11"/>
      <c r="K242" s="8">
        <v>45309</v>
      </c>
      <c r="L242" s="8" t="s">
        <v>3877</v>
      </c>
      <c r="M242" s="7"/>
      <c r="N242" s="7" t="b">
        <f t="shared" si="6"/>
        <v>1</v>
      </c>
      <c r="O242" s="7"/>
      <c r="P242" s="11">
        <f t="shared" si="7"/>
        <v>0</v>
      </c>
      <c r="Q242" s="9"/>
    </row>
    <row r="243" spans="1:17" x14ac:dyDescent="0.25">
      <c r="A243" s="7">
        <v>241</v>
      </c>
      <c r="B243" s="9">
        <v>940066</v>
      </c>
      <c r="C243" s="9" t="s">
        <v>2239</v>
      </c>
      <c r="D243" s="9" t="s">
        <v>33</v>
      </c>
      <c r="E243" s="7" t="s">
        <v>141</v>
      </c>
      <c r="F243" s="46">
        <v>4.3600000000000003</v>
      </c>
      <c r="G243" s="11">
        <v>38</v>
      </c>
      <c r="H243" s="11">
        <v>38</v>
      </c>
      <c r="I243" s="11" t="e">
        <f>VLOOKUP(B243:B2518,'[2]Qty by month'!$G$3:$N$527,8,0)</f>
        <v>#N/A</v>
      </c>
      <c r="J243" s="11"/>
      <c r="K243" s="8">
        <v>45310</v>
      </c>
      <c r="L243" s="8" t="s">
        <v>3877</v>
      </c>
      <c r="M243" s="7"/>
      <c r="N243" s="7" t="b">
        <f t="shared" si="6"/>
        <v>1</v>
      </c>
      <c r="O243" s="7"/>
      <c r="P243" s="11">
        <f t="shared" si="7"/>
        <v>0</v>
      </c>
      <c r="Q243" s="9"/>
    </row>
    <row r="244" spans="1:17" x14ac:dyDescent="0.25">
      <c r="A244" s="7">
        <v>242</v>
      </c>
      <c r="B244" s="9">
        <v>6066</v>
      </c>
      <c r="C244" s="9" t="s">
        <v>2240</v>
      </c>
      <c r="D244" s="9" t="s">
        <v>33</v>
      </c>
      <c r="E244" s="7" t="s">
        <v>141</v>
      </c>
      <c r="F244" s="46">
        <v>0.14000000000000001</v>
      </c>
      <c r="G244" s="11">
        <v>10</v>
      </c>
      <c r="H244" s="11">
        <v>10</v>
      </c>
      <c r="I244" s="11" t="e">
        <f>VLOOKUP(B244:B2519,'[2]Qty by month'!$G$3:$N$527,8,0)</f>
        <v>#N/A</v>
      </c>
      <c r="J244" s="11"/>
      <c r="K244" s="8">
        <v>45310</v>
      </c>
      <c r="L244" s="8" t="s">
        <v>3873</v>
      </c>
      <c r="M244" s="7"/>
      <c r="N244" s="7" t="b">
        <f t="shared" si="6"/>
        <v>1</v>
      </c>
      <c r="O244" s="7"/>
      <c r="P244" s="11">
        <f t="shared" si="7"/>
        <v>0</v>
      </c>
      <c r="Q244" s="9"/>
    </row>
    <row r="245" spans="1:17" x14ac:dyDescent="0.25">
      <c r="A245" s="7">
        <v>243</v>
      </c>
      <c r="B245" s="9">
        <v>5969</v>
      </c>
      <c r="C245" s="9" t="s">
        <v>2241</v>
      </c>
      <c r="D245" s="9" t="s">
        <v>33</v>
      </c>
      <c r="E245" s="7" t="s">
        <v>141</v>
      </c>
      <c r="F245" s="46">
        <v>0.06</v>
      </c>
      <c r="G245" s="11">
        <v>50</v>
      </c>
      <c r="H245" s="11">
        <f>40+10</f>
        <v>50</v>
      </c>
      <c r="I245" s="11" t="e">
        <f>VLOOKUP(B245:B2520,'[2]Qty by month'!$G$3:$N$527,8,0)</f>
        <v>#N/A</v>
      </c>
      <c r="J245" s="11"/>
      <c r="K245" s="57">
        <v>45310</v>
      </c>
      <c r="L245" s="8" t="s">
        <v>3873</v>
      </c>
      <c r="M245" s="7"/>
      <c r="N245" s="7" t="b">
        <f t="shared" si="6"/>
        <v>1</v>
      </c>
      <c r="O245" s="7"/>
      <c r="P245" s="11">
        <f t="shared" si="7"/>
        <v>0</v>
      </c>
      <c r="Q245" s="9"/>
    </row>
    <row r="246" spans="1:17" x14ac:dyDescent="0.25">
      <c r="A246" s="7">
        <v>244</v>
      </c>
      <c r="B246" s="9">
        <v>6411</v>
      </c>
      <c r="C246" s="9" t="s">
        <v>2242</v>
      </c>
      <c r="D246" s="9" t="s">
        <v>33</v>
      </c>
      <c r="E246" s="7" t="s">
        <v>141</v>
      </c>
      <c r="F246" s="46">
        <v>0.06</v>
      </c>
      <c r="G246" s="11">
        <v>50</v>
      </c>
      <c r="H246" s="11">
        <v>50</v>
      </c>
      <c r="I246" s="11" t="e">
        <f>VLOOKUP(B246:B2521,'[2]Qty by month'!$G$3:$N$527,8,0)</f>
        <v>#N/A</v>
      </c>
      <c r="J246" s="11"/>
      <c r="K246" s="8">
        <v>45310</v>
      </c>
      <c r="L246" s="8" t="s">
        <v>3873</v>
      </c>
      <c r="M246" s="7"/>
      <c r="N246" s="7" t="b">
        <f t="shared" si="6"/>
        <v>1</v>
      </c>
      <c r="O246" s="7"/>
      <c r="P246" s="11">
        <f t="shared" si="7"/>
        <v>0</v>
      </c>
      <c r="Q246" s="9"/>
    </row>
    <row r="247" spans="1:17" x14ac:dyDescent="0.25">
      <c r="A247" s="7">
        <v>245</v>
      </c>
      <c r="B247" s="9">
        <v>16620</v>
      </c>
      <c r="C247" s="9" t="s">
        <v>2243</v>
      </c>
      <c r="D247" s="9" t="s">
        <v>33</v>
      </c>
      <c r="E247" s="7" t="s">
        <v>141</v>
      </c>
      <c r="F247" s="46">
        <v>0.03</v>
      </c>
      <c r="G247" s="11">
        <v>99</v>
      </c>
      <c r="H247" s="11">
        <v>99</v>
      </c>
      <c r="I247" s="11" t="e">
        <f>VLOOKUP(B247:B2522,'[2]Qty by month'!$G$3:$N$527,8,0)</f>
        <v>#N/A</v>
      </c>
      <c r="J247" s="11"/>
      <c r="K247" s="8">
        <v>45309</v>
      </c>
      <c r="L247" s="8" t="s">
        <v>3877</v>
      </c>
      <c r="M247" s="7"/>
      <c r="N247" s="7" t="b">
        <f t="shared" si="6"/>
        <v>1</v>
      </c>
      <c r="O247" s="7"/>
      <c r="P247" s="11">
        <f t="shared" si="7"/>
        <v>0</v>
      </c>
      <c r="Q247" s="9"/>
    </row>
    <row r="248" spans="1:17" x14ac:dyDescent="0.25">
      <c r="A248" s="7">
        <v>246</v>
      </c>
      <c r="B248" s="9">
        <v>13880</v>
      </c>
      <c r="C248" s="9" t="s">
        <v>2244</v>
      </c>
      <c r="D248" s="9" t="s">
        <v>33</v>
      </c>
      <c r="E248" s="7" t="s">
        <v>141</v>
      </c>
      <c r="F248" s="46">
        <v>0.03</v>
      </c>
      <c r="G248" s="11">
        <v>200</v>
      </c>
      <c r="H248" s="11">
        <v>200</v>
      </c>
      <c r="I248" s="11" t="e">
        <f>VLOOKUP(B248:B2523,'[2]Qty by month'!$G$3:$N$527,8,0)</f>
        <v>#N/A</v>
      </c>
      <c r="J248" s="11"/>
      <c r="K248" s="8">
        <v>45309</v>
      </c>
      <c r="L248" s="8" t="s">
        <v>3877</v>
      </c>
      <c r="M248" s="7"/>
      <c r="N248" s="7" t="b">
        <f t="shared" si="6"/>
        <v>1</v>
      </c>
      <c r="O248" s="7"/>
      <c r="P248" s="11">
        <f t="shared" si="7"/>
        <v>0</v>
      </c>
      <c r="Q248" s="9"/>
    </row>
    <row r="249" spans="1:17" x14ac:dyDescent="0.25">
      <c r="A249" s="7">
        <v>247</v>
      </c>
      <c r="B249" s="9">
        <v>15900</v>
      </c>
      <c r="C249" s="9" t="s">
        <v>2245</v>
      </c>
      <c r="D249" s="9" t="s">
        <v>33</v>
      </c>
      <c r="E249" s="7" t="s">
        <v>141</v>
      </c>
      <c r="F249" s="46">
        <v>0.04</v>
      </c>
      <c r="G249" s="11">
        <v>76</v>
      </c>
      <c r="H249" s="11">
        <f>75+1</f>
        <v>76</v>
      </c>
      <c r="I249" s="11" t="e">
        <f>VLOOKUP(B249:B2524,'[2]Qty by month'!$G$3:$N$527,8,0)</f>
        <v>#N/A</v>
      </c>
      <c r="J249" s="11"/>
      <c r="K249" s="8">
        <v>45313</v>
      </c>
      <c r="L249" s="8" t="s">
        <v>3877</v>
      </c>
      <c r="M249" s="7"/>
      <c r="N249" s="7" t="b">
        <f t="shared" si="6"/>
        <v>1</v>
      </c>
      <c r="O249" s="7"/>
      <c r="P249" s="11">
        <f t="shared" si="7"/>
        <v>0</v>
      </c>
      <c r="Q249" s="9"/>
    </row>
    <row r="250" spans="1:17" x14ac:dyDescent="0.25">
      <c r="A250" s="7">
        <v>248</v>
      </c>
      <c r="B250" s="9">
        <v>15641</v>
      </c>
      <c r="C250" s="9" t="s">
        <v>2246</v>
      </c>
      <c r="D250" s="9" t="s">
        <v>33</v>
      </c>
      <c r="E250" s="7" t="s">
        <v>141</v>
      </c>
      <c r="F250" s="46">
        <v>0.05</v>
      </c>
      <c r="G250" s="11">
        <v>39</v>
      </c>
      <c r="H250" s="11">
        <v>39</v>
      </c>
      <c r="I250" s="11" t="e">
        <f>VLOOKUP(B250:B2525,'[2]Qty by month'!$G$3:$N$527,8,0)</f>
        <v>#N/A</v>
      </c>
      <c r="J250" s="11"/>
      <c r="K250" s="8">
        <v>45310</v>
      </c>
      <c r="L250" s="8" t="s">
        <v>3873</v>
      </c>
      <c r="M250" s="7"/>
      <c r="N250" s="7" t="b">
        <f t="shared" si="6"/>
        <v>1</v>
      </c>
      <c r="O250" s="7"/>
      <c r="P250" s="11">
        <f t="shared" si="7"/>
        <v>0</v>
      </c>
      <c r="Q250" s="9"/>
    </row>
    <row r="251" spans="1:17" x14ac:dyDescent="0.25">
      <c r="A251" s="7">
        <v>249</v>
      </c>
      <c r="B251" s="9">
        <v>21216</v>
      </c>
      <c r="C251" s="9" t="s">
        <v>2247</v>
      </c>
      <c r="D251" s="9" t="s">
        <v>33</v>
      </c>
      <c r="E251" s="7" t="s">
        <v>141</v>
      </c>
      <c r="F251" s="46">
        <v>0.2</v>
      </c>
      <c r="G251" s="11">
        <v>50</v>
      </c>
      <c r="H251" s="11">
        <v>50</v>
      </c>
      <c r="I251" s="11" t="e">
        <f>VLOOKUP(B251:B2526,'[2]Qty by month'!$G$3:$N$527,8,0)</f>
        <v>#N/A</v>
      </c>
      <c r="J251" s="11"/>
      <c r="K251" s="8">
        <v>45309</v>
      </c>
      <c r="L251" s="8" t="s">
        <v>3877</v>
      </c>
      <c r="M251" s="7"/>
      <c r="N251" s="7" t="b">
        <f t="shared" si="6"/>
        <v>1</v>
      </c>
      <c r="O251" s="7"/>
      <c r="P251" s="11">
        <f t="shared" si="7"/>
        <v>0</v>
      </c>
      <c r="Q251" s="9"/>
    </row>
    <row r="252" spans="1:17" x14ac:dyDescent="0.25">
      <c r="A252" s="7">
        <v>250</v>
      </c>
      <c r="B252" s="9">
        <v>111353</v>
      </c>
      <c r="C252" s="9" t="s">
        <v>2248</v>
      </c>
      <c r="D252" s="9" t="s">
        <v>33</v>
      </c>
      <c r="E252" s="7" t="s">
        <v>141</v>
      </c>
      <c r="F252" s="46">
        <v>0.18</v>
      </c>
      <c r="G252" s="11">
        <v>23</v>
      </c>
      <c r="H252" s="11">
        <v>23</v>
      </c>
      <c r="I252" s="11" t="e">
        <f>VLOOKUP(B252:B2527,'[2]Qty by month'!$G$3:$N$527,8,0)</f>
        <v>#N/A</v>
      </c>
      <c r="J252" s="11"/>
      <c r="K252" s="8">
        <v>45309</v>
      </c>
      <c r="L252" s="8" t="s">
        <v>3877</v>
      </c>
      <c r="M252" s="7"/>
      <c r="N252" s="7" t="b">
        <f t="shared" si="6"/>
        <v>1</v>
      </c>
      <c r="O252" s="7"/>
      <c r="P252" s="11">
        <f t="shared" si="7"/>
        <v>0</v>
      </c>
      <c r="Q252" s="9"/>
    </row>
    <row r="253" spans="1:17" x14ac:dyDescent="0.25">
      <c r="A253" s="7">
        <v>251</v>
      </c>
      <c r="B253" s="9">
        <v>107827</v>
      </c>
      <c r="C253" s="9" t="s">
        <v>2203</v>
      </c>
      <c r="D253" s="9" t="s">
        <v>33</v>
      </c>
      <c r="E253" s="7" t="s">
        <v>141</v>
      </c>
      <c r="F253" s="46">
        <v>0.3</v>
      </c>
      <c r="G253" s="11">
        <v>10</v>
      </c>
      <c r="H253" s="11">
        <v>10</v>
      </c>
      <c r="I253" s="11" t="e">
        <f>VLOOKUP(B253:B2528,'[2]Qty by month'!$G$3:$N$527,8,0)</f>
        <v>#N/A</v>
      </c>
      <c r="J253" s="11"/>
      <c r="K253" s="8">
        <v>45309</v>
      </c>
      <c r="L253" s="8" t="s">
        <v>3877</v>
      </c>
      <c r="M253" s="7"/>
      <c r="N253" s="7" t="b">
        <f t="shared" si="6"/>
        <v>1</v>
      </c>
      <c r="O253" s="7"/>
      <c r="P253" s="11">
        <f t="shared" si="7"/>
        <v>0</v>
      </c>
      <c r="Q253" s="9"/>
    </row>
    <row r="254" spans="1:17" x14ac:dyDescent="0.25">
      <c r="A254" s="7">
        <v>252</v>
      </c>
      <c r="B254" s="9">
        <v>109775</v>
      </c>
      <c r="C254" s="9" t="s">
        <v>2249</v>
      </c>
      <c r="D254" s="9" t="s">
        <v>33</v>
      </c>
      <c r="E254" s="7" t="s">
        <v>141</v>
      </c>
      <c r="F254" s="46">
        <v>0.16</v>
      </c>
      <c r="G254" s="11">
        <v>8</v>
      </c>
      <c r="H254" s="11">
        <v>8</v>
      </c>
      <c r="I254" s="11" t="e">
        <f>VLOOKUP(B254:B2529,'[2]Qty by month'!$G$3:$N$527,8,0)</f>
        <v>#N/A</v>
      </c>
      <c r="J254" s="11"/>
      <c r="K254" s="8">
        <v>45309</v>
      </c>
      <c r="L254" s="8" t="s">
        <v>3877</v>
      </c>
      <c r="M254" s="7"/>
      <c r="N254" s="7" t="b">
        <f t="shared" si="6"/>
        <v>1</v>
      </c>
      <c r="O254" s="7"/>
      <c r="P254" s="11">
        <f t="shared" si="7"/>
        <v>0</v>
      </c>
      <c r="Q254" s="9"/>
    </row>
    <row r="255" spans="1:17" x14ac:dyDescent="0.25">
      <c r="A255" s="7">
        <v>253</v>
      </c>
      <c r="B255" s="9">
        <v>109635</v>
      </c>
      <c r="C255" s="9" t="s">
        <v>2250</v>
      </c>
      <c r="D255" s="9" t="s">
        <v>33</v>
      </c>
      <c r="E255" s="7" t="s">
        <v>141</v>
      </c>
      <c r="F255" s="46">
        <v>0.25</v>
      </c>
      <c r="G255" s="11">
        <v>9</v>
      </c>
      <c r="H255" s="11">
        <v>9</v>
      </c>
      <c r="I255" s="11" t="e">
        <f>VLOOKUP(B255:B2530,'[2]Qty by month'!$G$3:$N$527,8,0)</f>
        <v>#N/A</v>
      </c>
      <c r="J255" s="11"/>
      <c r="K255" s="8">
        <v>45310</v>
      </c>
      <c r="L255" s="8" t="s">
        <v>3873</v>
      </c>
      <c r="M255" s="7"/>
      <c r="N255" s="7" t="b">
        <f t="shared" si="6"/>
        <v>1</v>
      </c>
      <c r="O255" s="7"/>
      <c r="P255" s="11">
        <f t="shared" si="7"/>
        <v>0</v>
      </c>
      <c r="Q255" s="9"/>
    </row>
    <row r="256" spans="1:17" x14ac:dyDescent="0.25">
      <c r="A256" s="7">
        <v>254</v>
      </c>
      <c r="B256" s="9">
        <v>78307</v>
      </c>
      <c r="C256" s="9" t="s">
        <v>2251</v>
      </c>
      <c r="D256" s="9" t="s">
        <v>33</v>
      </c>
      <c r="E256" s="7" t="s">
        <v>141</v>
      </c>
      <c r="F256" s="46">
        <v>0.06</v>
      </c>
      <c r="G256" s="11">
        <v>100</v>
      </c>
      <c r="H256" s="11">
        <v>100</v>
      </c>
      <c r="I256" s="11" t="e">
        <f>VLOOKUP(B256:B2531,'[2]Qty by month'!$G$3:$N$527,8,0)</f>
        <v>#N/A</v>
      </c>
      <c r="J256" s="11"/>
      <c r="K256" s="8">
        <v>45310</v>
      </c>
      <c r="L256" s="8" t="s">
        <v>3873</v>
      </c>
      <c r="M256" s="7"/>
      <c r="N256" s="7" t="b">
        <f t="shared" si="6"/>
        <v>1</v>
      </c>
      <c r="O256" s="7"/>
      <c r="P256" s="11">
        <f t="shared" si="7"/>
        <v>0</v>
      </c>
      <c r="Q256" s="9"/>
    </row>
    <row r="257" spans="1:17" x14ac:dyDescent="0.25">
      <c r="A257" s="7">
        <v>255</v>
      </c>
      <c r="B257" s="9">
        <v>567920</v>
      </c>
      <c r="C257" s="9" t="s">
        <v>2252</v>
      </c>
      <c r="D257" s="9" t="s">
        <v>33</v>
      </c>
      <c r="E257" s="7" t="s">
        <v>141</v>
      </c>
      <c r="F257" s="46">
        <v>0.05</v>
      </c>
      <c r="G257" s="11">
        <v>100</v>
      </c>
      <c r="H257" s="11">
        <f>99+1</f>
        <v>100</v>
      </c>
      <c r="I257" s="11" t="e">
        <f>VLOOKUP(B257:B2532,'[2]Qty by month'!$G$3:$N$527,8,0)</f>
        <v>#N/A</v>
      </c>
      <c r="J257" s="11"/>
      <c r="K257" s="57">
        <v>45310</v>
      </c>
      <c r="L257" s="8" t="s">
        <v>3873</v>
      </c>
      <c r="M257" s="7"/>
      <c r="N257" s="7" t="b">
        <f t="shared" si="6"/>
        <v>1</v>
      </c>
      <c r="O257" s="7"/>
      <c r="P257" s="11">
        <f t="shared" si="7"/>
        <v>0</v>
      </c>
      <c r="Q257" s="9"/>
    </row>
    <row r="258" spans="1:17" x14ac:dyDescent="0.25">
      <c r="A258" s="7">
        <v>256</v>
      </c>
      <c r="B258" s="9">
        <v>229524</v>
      </c>
      <c r="C258" s="9" t="s">
        <v>2253</v>
      </c>
      <c r="D258" s="9" t="s">
        <v>33</v>
      </c>
      <c r="E258" s="7" t="s">
        <v>141</v>
      </c>
      <c r="F258" s="46">
        <v>0.05</v>
      </c>
      <c r="G258" s="11">
        <v>48</v>
      </c>
      <c r="H258" s="11">
        <v>48</v>
      </c>
      <c r="I258" s="11" t="e">
        <f>VLOOKUP(B258:B2533,'[2]Qty by month'!$G$3:$N$527,8,0)</f>
        <v>#N/A</v>
      </c>
      <c r="J258" s="11"/>
      <c r="K258" s="8">
        <v>45310</v>
      </c>
      <c r="L258" s="8" t="s">
        <v>3873</v>
      </c>
      <c r="M258" s="7"/>
      <c r="N258" s="7" t="b">
        <f t="shared" si="6"/>
        <v>1</v>
      </c>
      <c r="O258" s="7"/>
      <c r="P258" s="11">
        <f t="shared" si="7"/>
        <v>0</v>
      </c>
      <c r="Q258" s="9"/>
    </row>
    <row r="259" spans="1:17" x14ac:dyDescent="0.25">
      <c r="A259" s="7">
        <v>257</v>
      </c>
      <c r="B259" s="9" t="s">
        <v>391</v>
      </c>
      <c r="C259" s="9" t="s">
        <v>2254</v>
      </c>
      <c r="D259" s="9" t="s">
        <v>33</v>
      </c>
      <c r="E259" s="7" t="s">
        <v>141</v>
      </c>
      <c r="F259" s="46">
        <v>0.22</v>
      </c>
      <c r="G259" s="11">
        <v>43</v>
      </c>
      <c r="H259" s="11">
        <v>43</v>
      </c>
      <c r="I259" s="11" t="e">
        <f>VLOOKUP(B259:B2534,'[2]Qty by month'!$G$3:$N$527,8,0)</f>
        <v>#N/A</v>
      </c>
      <c r="J259" s="11"/>
      <c r="K259" s="8">
        <v>45308</v>
      </c>
      <c r="L259" s="8" t="s">
        <v>3877</v>
      </c>
      <c r="M259" s="7"/>
      <c r="N259" s="7" t="b">
        <f t="shared" si="6"/>
        <v>1</v>
      </c>
      <c r="O259" s="7"/>
      <c r="P259" s="11">
        <f t="shared" si="7"/>
        <v>0</v>
      </c>
      <c r="Q259" s="9"/>
    </row>
    <row r="260" spans="1:17" x14ac:dyDescent="0.25">
      <c r="A260" s="7">
        <v>258</v>
      </c>
      <c r="B260" s="9" t="s">
        <v>392</v>
      </c>
      <c r="C260" s="9" t="s">
        <v>35</v>
      </c>
      <c r="D260" s="9" t="s">
        <v>33</v>
      </c>
      <c r="E260" s="7" t="s">
        <v>141</v>
      </c>
      <c r="F260" s="46">
        <v>0.45</v>
      </c>
      <c r="G260" s="11">
        <v>2</v>
      </c>
      <c r="H260" s="11">
        <v>2</v>
      </c>
      <c r="I260" s="11" t="e">
        <f>VLOOKUP(B260:B2535,'[2]Qty by month'!$G$3:$N$527,8,0)</f>
        <v>#N/A</v>
      </c>
      <c r="J260" s="11"/>
      <c r="K260" s="8">
        <v>45316</v>
      </c>
      <c r="L260" s="8" t="s">
        <v>3877</v>
      </c>
      <c r="M260" s="7"/>
      <c r="N260" s="7" t="b">
        <f t="shared" ref="N260:N323" si="8">G260=H260</f>
        <v>1</v>
      </c>
      <c r="O260" s="7"/>
      <c r="P260" s="11">
        <f t="shared" ref="P260:P323" si="9">G260-H260</f>
        <v>0</v>
      </c>
      <c r="Q260" s="9"/>
    </row>
    <row r="261" spans="1:17" x14ac:dyDescent="0.25">
      <c r="A261" s="7">
        <v>259</v>
      </c>
      <c r="B261" s="9" t="s">
        <v>393</v>
      </c>
      <c r="C261" s="9" t="s">
        <v>2255</v>
      </c>
      <c r="D261" s="9" t="s">
        <v>33</v>
      </c>
      <c r="E261" s="7" t="s">
        <v>141</v>
      </c>
      <c r="F261" s="46">
        <v>0.25</v>
      </c>
      <c r="G261" s="11">
        <v>5</v>
      </c>
      <c r="H261" s="53">
        <f>4+5</f>
        <v>9</v>
      </c>
      <c r="I261" s="11" t="e">
        <f>VLOOKUP(B261:B2536,'[2]Qty by month'!$G$3:$N$527,8,0)</f>
        <v>#N/A</v>
      </c>
      <c r="J261" s="11"/>
      <c r="K261" s="57">
        <v>45310</v>
      </c>
      <c r="L261" s="8" t="s">
        <v>3877</v>
      </c>
      <c r="M261" s="7"/>
      <c r="N261" s="7" t="b">
        <f t="shared" si="8"/>
        <v>0</v>
      </c>
      <c r="O261" s="7"/>
      <c r="P261" s="11">
        <f t="shared" si="9"/>
        <v>-4</v>
      </c>
      <c r="Q261" s="9"/>
    </row>
    <row r="262" spans="1:17" x14ac:dyDescent="0.25">
      <c r="A262" s="7">
        <v>260</v>
      </c>
      <c r="B262" s="9" t="s">
        <v>394</v>
      </c>
      <c r="C262" s="9" t="s">
        <v>2256</v>
      </c>
      <c r="D262" s="9" t="s">
        <v>33</v>
      </c>
      <c r="E262" s="7" t="s">
        <v>141</v>
      </c>
      <c r="F262" s="46">
        <v>17.66</v>
      </c>
      <c r="G262" s="11">
        <v>3</v>
      </c>
      <c r="H262" s="11">
        <v>3</v>
      </c>
      <c r="I262" s="11" t="e">
        <f>VLOOKUP(B262:B2537,'[2]Qty by month'!$G$3:$N$527,8,0)</f>
        <v>#N/A</v>
      </c>
      <c r="J262" s="11"/>
      <c r="K262" s="8">
        <v>45309</v>
      </c>
      <c r="L262" s="8" t="s">
        <v>3873</v>
      </c>
      <c r="M262" s="7"/>
      <c r="N262" s="7" t="b">
        <f t="shared" si="8"/>
        <v>1</v>
      </c>
      <c r="O262" s="7"/>
      <c r="P262" s="11">
        <f t="shared" si="9"/>
        <v>0</v>
      </c>
      <c r="Q262" s="9"/>
    </row>
    <row r="263" spans="1:17" x14ac:dyDescent="0.25">
      <c r="A263" s="7">
        <v>261</v>
      </c>
      <c r="B263" s="9" t="s">
        <v>395</v>
      </c>
      <c r="C263" s="9" t="s">
        <v>2257</v>
      </c>
      <c r="D263" s="9" t="s">
        <v>33</v>
      </c>
      <c r="E263" s="7" t="s">
        <v>141</v>
      </c>
      <c r="F263" s="46">
        <v>0.25</v>
      </c>
      <c r="G263" s="11">
        <v>4</v>
      </c>
      <c r="H263" s="11">
        <v>4</v>
      </c>
      <c r="I263" s="11" t="e">
        <f>VLOOKUP(B263:B2538,'[2]Qty by month'!$G$3:$N$527,8,0)</f>
        <v>#N/A</v>
      </c>
      <c r="J263" s="11"/>
      <c r="K263" s="8">
        <v>45310</v>
      </c>
      <c r="L263" s="8" t="s">
        <v>3873</v>
      </c>
      <c r="M263" s="7"/>
      <c r="N263" s="7" t="b">
        <f t="shared" si="8"/>
        <v>1</v>
      </c>
      <c r="O263" s="7"/>
      <c r="P263" s="11">
        <f t="shared" si="9"/>
        <v>0</v>
      </c>
      <c r="Q263" s="9"/>
    </row>
    <row r="264" spans="1:17" x14ac:dyDescent="0.25">
      <c r="A264" s="7">
        <v>262</v>
      </c>
      <c r="B264" s="9" t="s">
        <v>396</v>
      </c>
      <c r="C264" s="9" t="s">
        <v>2258</v>
      </c>
      <c r="D264" s="9" t="s">
        <v>33</v>
      </c>
      <c r="E264" s="7" t="s">
        <v>141</v>
      </c>
      <c r="F264" s="46">
        <v>0.21</v>
      </c>
      <c r="G264" s="11">
        <v>10</v>
      </c>
      <c r="H264" s="11">
        <v>10</v>
      </c>
      <c r="I264" s="11" t="e">
        <f>VLOOKUP(B264:B2539,'[2]Qty by month'!$G$3:$N$527,8,0)</f>
        <v>#N/A</v>
      </c>
      <c r="J264" s="11"/>
      <c r="K264" s="8">
        <v>45310</v>
      </c>
      <c r="L264" s="8" t="s">
        <v>3873</v>
      </c>
      <c r="M264" s="7"/>
      <c r="N264" s="7" t="b">
        <f t="shared" si="8"/>
        <v>1</v>
      </c>
      <c r="O264" s="7"/>
      <c r="P264" s="11">
        <f t="shared" si="9"/>
        <v>0</v>
      </c>
      <c r="Q264" s="9"/>
    </row>
    <row r="265" spans="1:17" x14ac:dyDescent="0.25">
      <c r="A265" s="7">
        <v>263</v>
      </c>
      <c r="B265" s="9" t="s">
        <v>397</v>
      </c>
      <c r="C265" s="9" t="s">
        <v>2259</v>
      </c>
      <c r="D265" s="9" t="s">
        <v>33</v>
      </c>
      <c r="E265" s="7" t="s">
        <v>141</v>
      </c>
      <c r="F265" s="46">
        <v>1.3</v>
      </c>
      <c r="G265" s="11">
        <v>6</v>
      </c>
      <c r="H265" s="11">
        <f>4+2</f>
        <v>6</v>
      </c>
      <c r="I265" s="11" t="e">
        <f>VLOOKUP(B265:B2540,'[2]Qty by month'!$G$3:$N$527,8,0)</f>
        <v>#N/A</v>
      </c>
      <c r="J265" s="11"/>
      <c r="K265" s="57">
        <v>45310</v>
      </c>
      <c r="L265" s="8" t="s">
        <v>3873</v>
      </c>
      <c r="M265" s="7"/>
      <c r="N265" s="7" t="b">
        <f t="shared" si="8"/>
        <v>1</v>
      </c>
      <c r="O265" s="7"/>
      <c r="P265" s="11">
        <f t="shared" si="9"/>
        <v>0</v>
      </c>
      <c r="Q265" s="9"/>
    </row>
    <row r="266" spans="1:17" x14ac:dyDescent="0.25">
      <c r="A266" s="7">
        <v>264</v>
      </c>
      <c r="B266" s="9" t="s">
        <v>398</v>
      </c>
      <c r="C266" s="9" t="s">
        <v>2260</v>
      </c>
      <c r="D266" s="9" t="s">
        <v>33</v>
      </c>
      <c r="E266" s="7" t="s">
        <v>141</v>
      </c>
      <c r="F266" s="46">
        <v>0.98</v>
      </c>
      <c r="G266" s="11">
        <v>48</v>
      </c>
      <c r="H266" s="11">
        <v>48</v>
      </c>
      <c r="I266" s="11" t="e">
        <f>VLOOKUP(B266:B2541,'[2]Qty by month'!$G$3:$N$527,8,0)</f>
        <v>#N/A</v>
      </c>
      <c r="J266" s="11"/>
      <c r="K266" s="8">
        <v>45308</v>
      </c>
      <c r="L266" s="8" t="s">
        <v>3877</v>
      </c>
      <c r="M266" s="7"/>
      <c r="N266" s="7" t="b">
        <f t="shared" si="8"/>
        <v>1</v>
      </c>
      <c r="O266" s="7"/>
      <c r="P266" s="11">
        <f t="shared" si="9"/>
        <v>0</v>
      </c>
      <c r="Q266" s="9"/>
    </row>
    <row r="267" spans="1:17" x14ac:dyDescent="0.25">
      <c r="A267" s="7">
        <v>265</v>
      </c>
      <c r="B267" s="9" t="s">
        <v>399</v>
      </c>
      <c r="C267" s="9" t="s">
        <v>2261</v>
      </c>
      <c r="D267" s="9" t="s">
        <v>33</v>
      </c>
      <c r="E267" s="7" t="s">
        <v>141</v>
      </c>
      <c r="F267" s="46">
        <v>0.1</v>
      </c>
      <c r="G267" s="11">
        <v>22</v>
      </c>
      <c r="H267" s="11">
        <v>22</v>
      </c>
      <c r="I267" s="11" t="e">
        <f>VLOOKUP(B267:B2542,'[2]Qty by month'!$G$3:$N$527,8,0)</f>
        <v>#N/A</v>
      </c>
      <c r="J267" s="11"/>
      <c r="K267" s="8">
        <v>45309</v>
      </c>
      <c r="L267" s="8" t="s">
        <v>3877</v>
      </c>
      <c r="M267" s="7"/>
      <c r="N267" s="7" t="b">
        <f t="shared" si="8"/>
        <v>1</v>
      </c>
      <c r="O267" s="7"/>
      <c r="P267" s="11">
        <f t="shared" si="9"/>
        <v>0</v>
      </c>
      <c r="Q267" s="9"/>
    </row>
    <row r="268" spans="1:17" x14ac:dyDescent="0.25">
      <c r="A268" s="7">
        <v>266</v>
      </c>
      <c r="B268" s="9" t="s">
        <v>400</v>
      </c>
      <c r="C268" s="9" t="s">
        <v>2262</v>
      </c>
      <c r="D268" s="9" t="s">
        <v>33</v>
      </c>
      <c r="E268" s="7" t="s">
        <v>141</v>
      </c>
      <c r="F268" s="46">
        <v>0.61</v>
      </c>
      <c r="G268" s="11">
        <v>1</v>
      </c>
      <c r="H268" s="11">
        <v>1</v>
      </c>
      <c r="I268" s="11" t="e">
        <f>VLOOKUP(B268:B2543,'[2]Qty by month'!$G$3:$N$527,8,0)</f>
        <v>#N/A</v>
      </c>
      <c r="J268" s="11"/>
      <c r="K268" s="8">
        <v>45309</v>
      </c>
      <c r="L268" s="8" t="s">
        <v>3877</v>
      </c>
      <c r="M268" s="7"/>
      <c r="N268" s="7" t="b">
        <f t="shared" si="8"/>
        <v>1</v>
      </c>
      <c r="O268" s="7"/>
      <c r="P268" s="11">
        <f t="shared" si="9"/>
        <v>0</v>
      </c>
      <c r="Q268" s="9"/>
    </row>
    <row r="269" spans="1:17" x14ac:dyDescent="0.25">
      <c r="A269" s="7">
        <v>267</v>
      </c>
      <c r="B269" s="9" t="s">
        <v>401</v>
      </c>
      <c r="C269" s="9" t="s">
        <v>2263</v>
      </c>
      <c r="D269" s="9" t="s">
        <v>33</v>
      </c>
      <c r="E269" s="7" t="s">
        <v>141</v>
      </c>
      <c r="F269" s="46">
        <v>5.21</v>
      </c>
      <c r="G269" s="11">
        <v>1</v>
      </c>
      <c r="H269" s="11">
        <v>1</v>
      </c>
      <c r="I269" s="11" t="e">
        <f>VLOOKUP(B269:B2544,'[2]Qty by month'!$G$3:$N$527,8,0)</f>
        <v>#N/A</v>
      </c>
      <c r="J269" s="11"/>
      <c r="K269" s="8">
        <v>45310</v>
      </c>
      <c r="L269" s="8" t="s">
        <v>3877</v>
      </c>
      <c r="M269" s="7"/>
      <c r="N269" s="7" t="b">
        <f t="shared" si="8"/>
        <v>1</v>
      </c>
      <c r="O269" s="7"/>
      <c r="P269" s="11">
        <f t="shared" si="9"/>
        <v>0</v>
      </c>
      <c r="Q269" s="9"/>
    </row>
    <row r="270" spans="1:17" x14ac:dyDescent="0.25">
      <c r="A270" s="7">
        <v>268</v>
      </c>
      <c r="B270" s="9" t="s">
        <v>182</v>
      </c>
      <c r="C270" s="9" t="s">
        <v>210</v>
      </c>
      <c r="D270" s="9" t="s">
        <v>33</v>
      </c>
      <c r="E270" s="7" t="s">
        <v>141</v>
      </c>
      <c r="F270" s="46">
        <v>11.37</v>
      </c>
      <c r="G270" s="11">
        <v>13</v>
      </c>
      <c r="H270" s="11">
        <v>13</v>
      </c>
      <c r="I270" s="11" t="e">
        <f>VLOOKUP(B270:B2545,'[2]Qty by month'!$G$3:$N$527,8,0)</f>
        <v>#N/A</v>
      </c>
      <c r="J270" s="11"/>
      <c r="K270" s="8">
        <v>45309</v>
      </c>
      <c r="L270" s="8" t="s">
        <v>3873</v>
      </c>
      <c r="M270" s="7"/>
      <c r="N270" s="7" t="b">
        <f t="shared" si="8"/>
        <v>1</v>
      </c>
      <c r="O270" s="7"/>
      <c r="P270" s="11">
        <f t="shared" si="9"/>
        <v>0</v>
      </c>
      <c r="Q270" s="9"/>
    </row>
    <row r="271" spans="1:17" x14ac:dyDescent="0.25">
      <c r="A271" s="7">
        <v>269</v>
      </c>
      <c r="B271" s="9">
        <v>568737</v>
      </c>
      <c r="C271" s="9" t="s">
        <v>2264</v>
      </c>
      <c r="D271" s="9" t="s">
        <v>33</v>
      </c>
      <c r="E271" s="7" t="s">
        <v>141</v>
      </c>
      <c r="F271" s="46">
        <v>0.05</v>
      </c>
      <c r="G271" s="11">
        <v>100</v>
      </c>
      <c r="H271" s="11">
        <v>100</v>
      </c>
      <c r="I271" s="11" t="e">
        <f>VLOOKUP(B271:B2546,'[2]Qty by month'!$G$3:$N$527,8,0)</f>
        <v>#N/A</v>
      </c>
      <c r="J271" s="11"/>
      <c r="K271" s="8">
        <v>45309</v>
      </c>
      <c r="L271" s="8" t="s">
        <v>3877</v>
      </c>
      <c r="M271" s="7"/>
      <c r="N271" s="7" t="b">
        <f t="shared" si="8"/>
        <v>1</v>
      </c>
      <c r="O271" s="7"/>
      <c r="P271" s="11">
        <f t="shared" si="9"/>
        <v>0</v>
      </c>
      <c r="Q271" s="9"/>
    </row>
    <row r="272" spans="1:17" x14ac:dyDescent="0.25">
      <c r="A272" s="7">
        <v>270</v>
      </c>
      <c r="B272" s="9">
        <v>632158</v>
      </c>
      <c r="C272" s="9" t="s">
        <v>2265</v>
      </c>
      <c r="D272" s="9" t="s">
        <v>33</v>
      </c>
      <c r="E272" s="7" t="s">
        <v>141</v>
      </c>
      <c r="F272" s="46">
        <v>0.02</v>
      </c>
      <c r="G272" s="11">
        <v>9</v>
      </c>
      <c r="H272" s="11">
        <v>9</v>
      </c>
      <c r="I272" s="11" t="e">
        <f>VLOOKUP(B272:B2547,'[2]Qty by month'!$G$3:$N$527,8,0)</f>
        <v>#N/A</v>
      </c>
      <c r="J272" s="11"/>
      <c r="K272" s="8">
        <v>45309</v>
      </c>
      <c r="L272" s="8" t="s">
        <v>3877</v>
      </c>
      <c r="M272" s="7"/>
      <c r="N272" s="7" t="b">
        <f t="shared" si="8"/>
        <v>1</v>
      </c>
      <c r="O272" s="7"/>
      <c r="P272" s="11">
        <f t="shared" si="9"/>
        <v>0</v>
      </c>
      <c r="Q272" s="9"/>
    </row>
    <row r="273" spans="1:17" x14ac:dyDescent="0.25">
      <c r="A273" s="7">
        <v>271</v>
      </c>
      <c r="B273" s="9">
        <v>479986</v>
      </c>
      <c r="C273" s="9" t="s">
        <v>2266</v>
      </c>
      <c r="D273" s="9" t="s">
        <v>33</v>
      </c>
      <c r="E273" s="7" t="s">
        <v>141</v>
      </c>
      <c r="F273" s="46">
        <v>0.05</v>
      </c>
      <c r="G273" s="11">
        <v>9</v>
      </c>
      <c r="H273" s="11">
        <v>9</v>
      </c>
      <c r="I273" s="11" t="e">
        <f>VLOOKUP(B273:B2548,'[2]Qty by month'!$G$3:$N$527,8,0)</f>
        <v>#N/A</v>
      </c>
      <c r="J273" s="11"/>
      <c r="K273" s="8">
        <v>45309</v>
      </c>
      <c r="L273" s="8" t="s">
        <v>3877</v>
      </c>
      <c r="M273" s="7"/>
      <c r="N273" s="7" t="b">
        <f t="shared" si="8"/>
        <v>1</v>
      </c>
      <c r="O273" s="7"/>
      <c r="P273" s="11">
        <f t="shared" si="9"/>
        <v>0</v>
      </c>
      <c r="Q273" s="9"/>
    </row>
    <row r="274" spans="1:17" x14ac:dyDescent="0.25">
      <c r="A274" s="7">
        <v>272</v>
      </c>
      <c r="B274" s="9">
        <v>434716</v>
      </c>
      <c r="C274" s="9" t="s">
        <v>2267</v>
      </c>
      <c r="D274" s="9" t="s">
        <v>33</v>
      </c>
      <c r="E274" s="7" t="s">
        <v>141</v>
      </c>
      <c r="F274" s="46">
        <v>0.17</v>
      </c>
      <c r="G274" s="11">
        <v>6</v>
      </c>
      <c r="H274" s="11">
        <f>4+2</f>
        <v>6</v>
      </c>
      <c r="I274" s="11" t="e">
        <f>VLOOKUP(B274:B2549,'[2]Qty by month'!$G$3:$N$527,8,0)</f>
        <v>#N/A</v>
      </c>
      <c r="J274" s="11"/>
      <c r="K274" s="8">
        <v>45313</v>
      </c>
      <c r="L274" s="8" t="s">
        <v>3877</v>
      </c>
      <c r="M274" s="7"/>
      <c r="N274" s="7" t="b">
        <f t="shared" si="8"/>
        <v>1</v>
      </c>
      <c r="O274" s="7"/>
      <c r="P274" s="11">
        <f t="shared" si="9"/>
        <v>0</v>
      </c>
      <c r="Q274" s="9"/>
    </row>
    <row r="275" spans="1:17" x14ac:dyDescent="0.25">
      <c r="A275" s="7">
        <v>273</v>
      </c>
      <c r="B275" s="9" t="s">
        <v>402</v>
      </c>
      <c r="C275" s="9" t="s">
        <v>2268</v>
      </c>
      <c r="D275" s="9" t="s">
        <v>33</v>
      </c>
      <c r="E275" s="7" t="s">
        <v>141</v>
      </c>
      <c r="F275" s="46">
        <v>1.62</v>
      </c>
      <c r="G275" s="11">
        <v>4</v>
      </c>
      <c r="H275" s="11">
        <v>4</v>
      </c>
      <c r="I275" s="11" t="e">
        <f>VLOOKUP(B275:B2550,'[2]Qty by month'!$G$3:$N$527,8,0)</f>
        <v>#N/A</v>
      </c>
      <c r="J275" s="11"/>
      <c r="K275" s="8">
        <v>45309</v>
      </c>
      <c r="L275" s="8" t="s">
        <v>3873</v>
      </c>
      <c r="M275" s="7"/>
      <c r="N275" s="7" t="b">
        <f t="shared" si="8"/>
        <v>1</v>
      </c>
      <c r="O275" s="7"/>
      <c r="P275" s="11">
        <f t="shared" si="9"/>
        <v>0</v>
      </c>
      <c r="Q275" s="9"/>
    </row>
    <row r="276" spans="1:17" x14ac:dyDescent="0.25">
      <c r="A276" s="7">
        <v>274</v>
      </c>
      <c r="B276" s="9" t="s">
        <v>403</v>
      </c>
      <c r="C276" s="9" t="s">
        <v>2269</v>
      </c>
      <c r="D276" s="9" t="s">
        <v>33</v>
      </c>
      <c r="E276" s="7" t="s">
        <v>141</v>
      </c>
      <c r="F276" s="46">
        <v>1.59</v>
      </c>
      <c r="G276" s="11">
        <v>3</v>
      </c>
      <c r="H276" s="11">
        <v>3</v>
      </c>
      <c r="I276" s="11" t="e">
        <f>VLOOKUP(B276:B2551,'[2]Qty by month'!$G$3:$N$527,8,0)</f>
        <v>#N/A</v>
      </c>
      <c r="J276" s="11"/>
      <c r="K276" s="8">
        <v>45310</v>
      </c>
      <c r="L276" s="8" t="s">
        <v>3873</v>
      </c>
      <c r="M276" s="7"/>
      <c r="N276" s="7" t="b">
        <f t="shared" si="8"/>
        <v>1</v>
      </c>
      <c r="O276" s="7"/>
      <c r="P276" s="11">
        <f t="shared" si="9"/>
        <v>0</v>
      </c>
      <c r="Q276" s="9"/>
    </row>
    <row r="277" spans="1:17" x14ac:dyDescent="0.25">
      <c r="A277" s="7">
        <v>275</v>
      </c>
      <c r="B277" s="9" t="s">
        <v>404</v>
      </c>
      <c r="C277" s="9" t="s">
        <v>2270</v>
      </c>
      <c r="D277" s="9" t="s">
        <v>33</v>
      </c>
      <c r="E277" s="7" t="s">
        <v>141</v>
      </c>
      <c r="F277" s="46">
        <v>2.58</v>
      </c>
      <c r="G277" s="11">
        <v>7</v>
      </c>
      <c r="H277" s="11">
        <v>7</v>
      </c>
      <c r="I277" s="11" t="e">
        <f>VLOOKUP(B277:B2552,'[2]Qty by month'!$G$3:$N$527,8,0)</f>
        <v>#N/A</v>
      </c>
      <c r="J277" s="11"/>
      <c r="K277" s="8">
        <v>45309</v>
      </c>
      <c r="L277" s="8" t="s">
        <v>3873</v>
      </c>
      <c r="M277" s="7"/>
      <c r="N277" s="7" t="b">
        <f t="shared" si="8"/>
        <v>1</v>
      </c>
      <c r="O277" s="7"/>
      <c r="P277" s="11">
        <f t="shared" si="9"/>
        <v>0</v>
      </c>
      <c r="Q277" s="9"/>
    </row>
    <row r="278" spans="1:17" x14ac:dyDescent="0.25">
      <c r="A278" s="7">
        <v>276</v>
      </c>
      <c r="B278" s="9" t="s">
        <v>405</v>
      </c>
      <c r="C278" s="9" t="s">
        <v>2271</v>
      </c>
      <c r="D278" s="9" t="s">
        <v>33</v>
      </c>
      <c r="E278" s="7" t="s">
        <v>141</v>
      </c>
      <c r="F278" s="46">
        <v>1.76</v>
      </c>
      <c r="G278" s="11">
        <v>1</v>
      </c>
      <c r="H278" s="11">
        <v>1</v>
      </c>
      <c r="I278" s="11" t="e">
        <f>VLOOKUP(B278:B2553,'[2]Qty by month'!$G$3:$N$527,8,0)</f>
        <v>#N/A</v>
      </c>
      <c r="J278" s="11"/>
      <c r="K278" s="8">
        <v>45310</v>
      </c>
      <c r="L278" s="8" t="s">
        <v>3873</v>
      </c>
      <c r="M278" s="7"/>
      <c r="N278" s="7" t="b">
        <f t="shared" si="8"/>
        <v>1</v>
      </c>
      <c r="O278" s="7"/>
      <c r="P278" s="11">
        <f t="shared" si="9"/>
        <v>0</v>
      </c>
      <c r="Q278" s="9"/>
    </row>
    <row r="279" spans="1:17" x14ac:dyDescent="0.25">
      <c r="A279" s="7">
        <v>277</v>
      </c>
      <c r="B279" s="9" t="s">
        <v>406</v>
      </c>
      <c r="C279" s="9" t="s">
        <v>2272</v>
      </c>
      <c r="D279" s="9" t="s">
        <v>33</v>
      </c>
      <c r="E279" s="7" t="s">
        <v>141</v>
      </c>
      <c r="F279" s="46">
        <v>1.93</v>
      </c>
      <c r="G279" s="11">
        <v>6</v>
      </c>
      <c r="H279" s="11">
        <v>6</v>
      </c>
      <c r="I279" s="11" t="e">
        <f>VLOOKUP(B279:B2554,'[2]Qty by month'!$G$3:$N$527,8,0)</f>
        <v>#N/A</v>
      </c>
      <c r="J279" s="11"/>
      <c r="K279" s="8">
        <v>45309</v>
      </c>
      <c r="L279" s="8" t="s">
        <v>3873</v>
      </c>
      <c r="M279" s="7"/>
      <c r="N279" s="7" t="b">
        <f t="shared" si="8"/>
        <v>1</v>
      </c>
      <c r="O279" s="7"/>
      <c r="P279" s="11">
        <f t="shared" si="9"/>
        <v>0</v>
      </c>
      <c r="Q279" s="9"/>
    </row>
    <row r="280" spans="1:17" x14ac:dyDescent="0.25">
      <c r="A280" s="7">
        <v>278</v>
      </c>
      <c r="B280" s="9">
        <v>587773</v>
      </c>
      <c r="C280" s="9" t="s">
        <v>2273</v>
      </c>
      <c r="D280" s="9" t="s">
        <v>33</v>
      </c>
      <c r="E280" s="7" t="s">
        <v>141</v>
      </c>
      <c r="F280" s="46">
        <v>2.72</v>
      </c>
      <c r="G280" s="11">
        <v>2</v>
      </c>
      <c r="H280" s="11">
        <v>2</v>
      </c>
      <c r="I280" s="11" t="e">
        <f>VLOOKUP(B280:B2555,'[2]Qty by month'!$G$3:$N$527,8,0)</f>
        <v>#N/A</v>
      </c>
      <c r="J280" s="11"/>
      <c r="K280" s="8">
        <v>45308</v>
      </c>
      <c r="L280" s="8" t="s">
        <v>3877</v>
      </c>
      <c r="M280" s="7"/>
      <c r="N280" s="7" t="b">
        <f t="shared" si="8"/>
        <v>1</v>
      </c>
      <c r="O280" s="7"/>
      <c r="P280" s="11">
        <f t="shared" si="9"/>
        <v>0</v>
      </c>
      <c r="Q280" s="9"/>
    </row>
    <row r="281" spans="1:17" x14ac:dyDescent="0.25">
      <c r="A281" s="7">
        <v>279</v>
      </c>
      <c r="B281" s="9">
        <v>932292</v>
      </c>
      <c r="C281" s="9" t="s">
        <v>168</v>
      </c>
      <c r="D281" s="9" t="s">
        <v>33</v>
      </c>
      <c r="E281" s="7" t="s">
        <v>141</v>
      </c>
      <c r="F281" s="46">
        <v>0.45</v>
      </c>
      <c r="G281" s="11">
        <v>25</v>
      </c>
      <c r="H281" s="11">
        <v>25</v>
      </c>
      <c r="I281" s="11" t="e">
        <f>VLOOKUP(B281:B2556,'[2]Qty by month'!$G$3:$N$527,8,0)</f>
        <v>#N/A</v>
      </c>
      <c r="J281" s="11"/>
      <c r="K281" s="8">
        <v>45309</v>
      </c>
      <c r="L281" s="8" t="s">
        <v>3873</v>
      </c>
      <c r="M281" s="7"/>
      <c r="N281" s="7" t="b">
        <f t="shared" si="8"/>
        <v>1</v>
      </c>
      <c r="O281" s="7"/>
      <c r="P281" s="11">
        <f t="shared" si="9"/>
        <v>0</v>
      </c>
      <c r="Q281" s="9"/>
    </row>
    <row r="282" spans="1:17" x14ac:dyDescent="0.25">
      <c r="A282" s="7">
        <v>280</v>
      </c>
      <c r="B282" s="9">
        <v>940072</v>
      </c>
      <c r="C282" s="9" t="s">
        <v>2274</v>
      </c>
      <c r="D282" s="9" t="s">
        <v>33</v>
      </c>
      <c r="E282" s="7" t="s">
        <v>141</v>
      </c>
      <c r="F282" s="46">
        <v>1.02</v>
      </c>
      <c r="G282" s="11">
        <v>15</v>
      </c>
      <c r="H282" s="11">
        <v>15</v>
      </c>
      <c r="I282" s="11" t="e">
        <f>VLOOKUP(B282:B2557,'[2]Qty by month'!$G$3:$N$527,8,0)</f>
        <v>#N/A</v>
      </c>
      <c r="J282" s="11"/>
      <c r="K282" s="8">
        <v>45309</v>
      </c>
      <c r="L282" s="8" t="s">
        <v>3877</v>
      </c>
      <c r="M282" s="7"/>
      <c r="N282" s="7" t="b">
        <f t="shared" si="8"/>
        <v>1</v>
      </c>
      <c r="O282" s="7"/>
      <c r="P282" s="11">
        <f t="shared" si="9"/>
        <v>0</v>
      </c>
      <c r="Q282" s="9"/>
    </row>
    <row r="283" spans="1:17" x14ac:dyDescent="0.25">
      <c r="A283" s="7">
        <v>281</v>
      </c>
      <c r="B283" s="9">
        <v>138237</v>
      </c>
      <c r="C283" s="9" t="s">
        <v>2235</v>
      </c>
      <c r="D283" s="9" t="s">
        <v>33</v>
      </c>
      <c r="E283" s="7" t="s">
        <v>141</v>
      </c>
      <c r="F283" s="46">
        <v>7.0000000000000007E-2</v>
      </c>
      <c r="G283" s="11">
        <v>50</v>
      </c>
      <c r="H283" s="11">
        <v>50</v>
      </c>
      <c r="I283" s="11" t="e">
        <f>VLOOKUP(B283:B2558,'[2]Qty by month'!$G$3:$N$527,8,0)</f>
        <v>#N/A</v>
      </c>
      <c r="J283" s="11"/>
      <c r="K283" s="8">
        <v>45309</v>
      </c>
      <c r="L283" s="8" t="s">
        <v>3877</v>
      </c>
      <c r="M283" s="7"/>
      <c r="N283" s="7" t="b">
        <f t="shared" si="8"/>
        <v>1</v>
      </c>
      <c r="O283" s="7"/>
      <c r="P283" s="11">
        <f t="shared" si="9"/>
        <v>0</v>
      </c>
      <c r="Q283" s="9"/>
    </row>
    <row r="284" spans="1:17" x14ac:dyDescent="0.25">
      <c r="A284" s="7">
        <v>282</v>
      </c>
      <c r="B284" s="9">
        <v>567461</v>
      </c>
      <c r="C284" s="9" t="s">
        <v>2275</v>
      </c>
      <c r="D284" s="9" t="s">
        <v>33</v>
      </c>
      <c r="E284" s="7" t="s">
        <v>141</v>
      </c>
      <c r="F284" s="46">
        <v>0.31</v>
      </c>
      <c r="G284" s="11">
        <v>25</v>
      </c>
      <c r="H284" s="11">
        <v>25</v>
      </c>
      <c r="I284" s="11" t="e">
        <f>VLOOKUP(B284:B2559,'[2]Qty by month'!$G$3:$N$527,8,0)</f>
        <v>#N/A</v>
      </c>
      <c r="J284" s="11"/>
      <c r="K284" s="8">
        <v>45308</v>
      </c>
      <c r="L284" s="8" t="s">
        <v>3877</v>
      </c>
      <c r="M284" s="7"/>
      <c r="N284" s="7" t="b">
        <f t="shared" si="8"/>
        <v>1</v>
      </c>
      <c r="O284" s="7"/>
      <c r="P284" s="11">
        <f t="shared" si="9"/>
        <v>0</v>
      </c>
      <c r="Q284" s="9"/>
    </row>
    <row r="285" spans="1:17" x14ac:dyDescent="0.25">
      <c r="A285" s="7">
        <v>283</v>
      </c>
      <c r="B285" s="9">
        <v>567898</v>
      </c>
      <c r="C285" s="9" t="s">
        <v>2276</v>
      </c>
      <c r="D285" s="9" t="s">
        <v>33</v>
      </c>
      <c r="E285" s="7" t="s">
        <v>141</v>
      </c>
      <c r="F285" s="46">
        <v>0.13</v>
      </c>
      <c r="G285" s="11">
        <v>9</v>
      </c>
      <c r="H285" s="11">
        <v>9</v>
      </c>
      <c r="I285" s="11" t="e">
        <f>VLOOKUP(B285:B2560,'[2]Qty by month'!$G$3:$N$527,8,0)</f>
        <v>#N/A</v>
      </c>
      <c r="J285" s="11"/>
      <c r="K285" s="8">
        <v>45308</v>
      </c>
      <c r="L285" s="8" t="s">
        <v>3877</v>
      </c>
      <c r="M285" s="7"/>
      <c r="N285" s="7" t="b">
        <f t="shared" si="8"/>
        <v>1</v>
      </c>
      <c r="O285" s="7"/>
      <c r="P285" s="11">
        <f t="shared" si="9"/>
        <v>0</v>
      </c>
      <c r="Q285" s="9"/>
    </row>
    <row r="286" spans="1:17" x14ac:dyDescent="0.25">
      <c r="A286" s="7">
        <v>284</v>
      </c>
      <c r="B286" s="9" t="s">
        <v>257</v>
      </c>
      <c r="C286" s="9" t="s">
        <v>263</v>
      </c>
      <c r="D286" s="9" t="s">
        <v>33</v>
      </c>
      <c r="E286" s="7" t="s">
        <v>141</v>
      </c>
      <c r="F286" s="46">
        <v>1.94</v>
      </c>
      <c r="G286" s="11">
        <v>12</v>
      </c>
      <c r="H286" s="11">
        <f>6+1+5</f>
        <v>12</v>
      </c>
      <c r="I286" s="11" t="e">
        <f>VLOOKUP(B286:B2561,'[2]Qty by month'!$G$3:$N$527,8,0)</f>
        <v>#N/A</v>
      </c>
      <c r="J286" s="11"/>
      <c r="K286" s="8">
        <v>45316</v>
      </c>
      <c r="L286" s="8" t="s">
        <v>3877</v>
      </c>
      <c r="M286" s="7"/>
      <c r="N286" s="7" t="b">
        <f t="shared" si="8"/>
        <v>1</v>
      </c>
      <c r="O286" s="7"/>
      <c r="P286" s="11">
        <f t="shared" si="9"/>
        <v>0</v>
      </c>
      <c r="Q286" s="9"/>
    </row>
    <row r="287" spans="1:17" x14ac:dyDescent="0.25">
      <c r="A287" s="7">
        <v>285</v>
      </c>
      <c r="B287" s="9" t="s">
        <v>407</v>
      </c>
      <c r="C287" s="9" t="s">
        <v>2205</v>
      </c>
      <c r="D287" s="9" t="s">
        <v>33</v>
      </c>
      <c r="E287" s="7" t="s">
        <v>141</v>
      </c>
      <c r="F287" s="46">
        <v>0.11</v>
      </c>
      <c r="G287" s="11">
        <v>3</v>
      </c>
      <c r="H287" s="11">
        <v>3</v>
      </c>
      <c r="I287" s="11" t="e">
        <f>VLOOKUP(B287:B2562,'[2]Qty by month'!$G$3:$N$527,8,0)</f>
        <v>#N/A</v>
      </c>
      <c r="J287" s="11"/>
      <c r="K287" s="8">
        <v>45309</v>
      </c>
      <c r="L287" s="8" t="s">
        <v>3877</v>
      </c>
      <c r="M287" s="7"/>
      <c r="N287" s="7" t="b">
        <f t="shared" si="8"/>
        <v>1</v>
      </c>
      <c r="O287" s="7"/>
      <c r="P287" s="11">
        <f t="shared" si="9"/>
        <v>0</v>
      </c>
      <c r="Q287" s="9"/>
    </row>
    <row r="288" spans="1:17" x14ac:dyDescent="0.25">
      <c r="A288" s="7">
        <v>286</v>
      </c>
      <c r="B288" s="9" t="s">
        <v>408</v>
      </c>
      <c r="C288" s="9" t="s">
        <v>2277</v>
      </c>
      <c r="D288" s="9" t="s">
        <v>33</v>
      </c>
      <c r="E288" s="7" t="s">
        <v>141</v>
      </c>
      <c r="F288" s="46">
        <v>0.15</v>
      </c>
      <c r="G288" s="11">
        <v>12</v>
      </c>
      <c r="H288" s="11">
        <v>12</v>
      </c>
      <c r="I288" s="11" t="e">
        <f>VLOOKUP(B288:B2563,'[2]Qty by month'!$G$3:$N$527,8,0)</f>
        <v>#N/A</v>
      </c>
      <c r="J288" s="11"/>
      <c r="K288" s="8">
        <v>45309</v>
      </c>
      <c r="L288" s="8" t="s">
        <v>3877</v>
      </c>
      <c r="M288" s="7"/>
      <c r="N288" s="7" t="b">
        <f t="shared" si="8"/>
        <v>1</v>
      </c>
      <c r="O288" s="7"/>
      <c r="P288" s="11">
        <f t="shared" si="9"/>
        <v>0</v>
      </c>
      <c r="Q288" s="9"/>
    </row>
    <row r="289" spans="1:17" x14ac:dyDescent="0.25">
      <c r="A289" s="7">
        <v>287</v>
      </c>
      <c r="B289" s="9" t="s">
        <v>409</v>
      </c>
      <c r="C289" s="9" t="s">
        <v>2278</v>
      </c>
      <c r="D289" s="9" t="s">
        <v>33</v>
      </c>
      <c r="E289" s="7" t="s">
        <v>141</v>
      </c>
      <c r="F289" s="46">
        <v>0.56000000000000005</v>
      </c>
      <c r="G289" s="11">
        <v>9</v>
      </c>
      <c r="H289" s="11">
        <v>9</v>
      </c>
      <c r="I289" s="11" t="e">
        <f>VLOOKUP(B289:B2564,'[2]Qty by month'!$G$3:$N$527,8,0)</f>
        <v>#N/A</v>
      </c>
      <c r="J289" s="11"/>
      <c r="K289" s="8">
        <v>45309</v>
      </c>
      <c r="L289" s="8" t="s">
        <v>3873</v>
      </c>
      <c r="M289" s="7"/>
      <c r="N289" s="7" t="b">
        <f t="shared" si="8"/>
        <v>1</v>
      </c>
      <c r="O289" s="7"/>
      <c r="P289" s="11">
        <f t="shared" si="9"/>
        <v>0</v>
      </c>
      <c r="Q289" s="9"/>
    </row>
    <row r="290" spans="1:17" x14ac:dyDescent="0.25">
      <c r="A290" s="7">
        <v>288</v>
      </c>
      <c r="B290" s="9" t="s">
        <v>410</v>
      </c>
      <c r="C290" s="9" t="s">
        <v>2279</v>
      </c>
      <c r="D290" s="9" t="s">
        <v>33</v>
      </c>
      <c r="E290" s="7" t="s">
        <v>141</v>
      </c>
      <c r="F290" s="46">
        <v>0.41</v>
      </c>
      <c r="G290" s="11">
        <v>18</v>
      </c>
      <c r="H290" s="11">
        <f>17+1</f>
        <v>18</v>
      </c>
      <c r="I290" s="11" t="e">
        <f>VLOOKUP(B290:B2565,'[2]Qty by month'!$G$3:$N$527,8,0)</f>
        <v>#N/A</v>
      </c>
      <c r="J290" s="11"/>
      <c r="K290" s="8">
        <v>45313</v>
      </c>
      <c r="L290" s="8" t="s">
        <v>3877</v>
      </c>
      <c r="M290" s="7"/>
      <c r="N290" s="7" t="b">
        <f t="shared" si="8"/>
        <v>1</v>
      </c>
      <c r="O290" s="7"/>
      <c r="P290" s="11">
        <f t="shared" si="9"/>
        <v>0</v>
      </c>
      <c r="Q290" s="9"/>
    </row>
    <row r="291" spans="1:17" x14ac:dyDescent="0.25">
      <c r="A291" s="7">
        <v>289</v>
      </c>
      <c r="B291" s="9" t="s">
        <v>411</v>
      </c>
      <c r="C291" s="9" t="s">
        <v>2280</v>
      </c>
      <c r="D291" s="9" t="s">
        <v>33</v>
      </c>
      <c r="E291" s="7" t="s">
        <v>141</v>
      </c>
      <c r="F291" s="46">
        <v>0.4</v>
      </c>
      <c r="G291" s="11">
        <v>2</v>
      </c>
      <c r="H291" s="11">
        <f>1+1</f>
        <v>2</v>
      </c>
      <c r="I291" s="11" t="e">
        <f>VLOOKUP(B291:B2566,'[2]Qty by month'!$G$3:$N$527,8,0)</f>
        <v>#N/A</v>
      </c>
      <c r="J291" s="11"/>
      <c r="K291" s="8">
        <v>45313</v>
      </c>
      <c r="L291" s="8" t="s">
        <v>3877</v>
      </c>
      <c r="M291" s="7"/>
      <c r="N291" s="7" t="b">
        <f t="shared" si="8"/>
        <v>1</v>
      </c>
      <c r="O291" s="7"/>
      <c r="P291" s="11">
        <f t="shared" si="9"/>
        <v>0</v>
      </c>
      <c r="Q291" s="9"/>
    </row>
    <row r="292" spans="1:17" x14ac:dyDescent="0.25">
      <c r="A292" s="7">
        <v>290</v>
      </c>
      <c r="B292" s="9" t="s">
        <v>412</v>
      </c>
      <c r="C292" s="9" t="s">
        <v>2281</v>
      </c>
      <c r="D292" s="9" t="s">
        <v>33</v>
      </c>
      <c r="E292" s="7" t="s">
        <v>141</v>
      </c>
      <c r="F292" s="46">
        <v>0.77</v>
      </c>
      <c r="G292" s="11">
        <v>4</v>
      </c>
      <c r="H292" s="11">
        <v>4</v>
      </c>
      <c r="I292" s="11" t="e">
        <f>VLOOKUP(B292:B2567,'[2]Qty by month'!$G$3:$N$527,8,0)</f>
        <v>#N/A</v>
      </c>
      <c r="J292" s="11"/>
      <c r="K292" s="8">
        <v>45310</v>
      </c>
      <c r="L292" s="8" t="s">
        <v>3873</v>
      </c>
      <c r="M292" s="7"/>
      <c r="N292" s="7" t="b">
        <f t="shared" si="8"/>
        <v>1</v>
      </c>
      <c r="O292" s="7"/>
      <c r="P292" s="11">
        <f t="shared" si="9"/>
        <v>0</v>
      </c>
      <c r="Q292" s="9"/>
    </row>
    <row r="293" spans="1:17" x14ac:dyDescent="0.25">
      <c r="A293" s="7">
        <v>291</v>
      </c>
      <c r="B293" s="9" t="s">
        <v>269</v>
      </c>
      <c r="C293" s="9" t="s">
        <v>290</v>
      </c>
      <c r="D293" s="9" t="s">
        <v>33</v>
      </c>
      <c r="E293" s="7" t="s">
        <v>141</v>
      </c>
      <c r="F293" s="46">
        <v>1.1000000000000001</v>
      </c>
      <c r="G293" s="11">
        <v>4</v>
      </c>
      <c r="H293" s="11">
        <v>4</v>
      </c>
      <c r="I293" s="11" t="e">
        <f>VLOOKUP(B293:B2568,'[2]Qty by month'!$G$3:$N$527,8,0)</f>
        <v>#N/A</v>
      </c>
      <c r="J293" s="11"/>
      <c r="K293" s="8">
        <v>45308</v>
      </c>
      <c r="L293" s="8" t="s">
        <v>3877</v>
      </c>
      <c r="M293" s="7"/>
      <c r="N293" s="7" t="b">
        <f t="shared" si="8"/>
        <v>1</v>
      </c>
      <c r="O293" s="7"/>
      <c r="P293" s="11">
        <f t="shared" si="9"/>
        <v>0</v>
      </c>
      <c r="Q293" s="9"/>
    </row>
    <row r="294" spans="1:17" x14ac:dyDescent="0.25">
      <c r="A294" s="7">
        <v>292</v>
      </c>
      <c r="B294" s="9" t="s">
        <v>413</v>
      </c>
      <c r="C294" s="9" t="s">
        <v>63</v>
      </c>
      <c r="D294" s="9" t="s">
        <v>33</v>
      </c>
      <c r="E294" s="7" t="s">
        <v>141</v>
      </c>
      <c r="F294" s="46">
        <v>0.1</v>
      </c>
      <c r="G294" s="11">
        <v>4</v>
      </c>
      <c r="H294" s="11">
        <v>4</v>
      </c>
      <c r="I294" s="11" t="e">
        <f>VLOOKUP(B294:B2569,'[2]Qty by month'!$G$3:$N$527,8,0)</f>
        <v>#N/A</v>
      </c>
      <c r="J294" s="11"/>
      <c r="K294" s="8">
        <v>45310</v>
      </c>
      <c r="L294" s="8" t="s">
        <v>3873</v>
      </c>
      <c r="M294" s="7"/>
      <c r="N294" s="7" t="b">
        <f t="shared" si="8"/>
        <v>1</v>
      </c>
      <c r="O294" s="7"/>
      <c r="P294" s="11">
        <f t="shared" si="9"/>
        <v>0</v>
      </c>
      <c r="Q294" s="9"/>
    </row>
    <row r="295" spans="1:17" x14ac:dyDescent="0.25">
      <c r="A295" s="7">
        <v>293</v>
      </c>
      <c r="B295" s="9" t="s">
        <v>414</v>
      </c>
      <c r="C295" s="9" t="s">
        <v>2282</v>
      </c>
      <c r="D295" s="9" t="s">
        <v>33</v>
      </c>
      <c r="E295" s="7" t="s">
        <v>141</v>
      </c>
      <c r="F295" s="46">
        <v>0.23</v>
      </c>
      <c r="G295" s="11">
        <v>1</v>
      </c>
      <c r="H295" s="11">
        <v>1</v>
      </c>
      <c r="I295" s="11" t="e">
        <f>VLOOKUP(B295:B2570,'[2]Qty by month'!$G$3:$N$527,8,0)</f>
        <v>#N/A</v>
      </c>
      <c r="J295" s="11"/>
      <c r="K295" s="8">
        <v>45309</v>
      </c>
      <c r="L295" s="8" t="s">
        <v>3877</v>
      </c>
      <c r="M295" s="7"/>
      <c r="N295" s="7" t="b">
        <f t="shared" si="8"/>
        <v>1</v>
      </c>
      <c r="O295" s="7"/>
      <c r="P295" s="11">
        <f t="shared" si="9"/>
        <v>0</v>
      </c>
      <c r="Q295" s="9"/>
    </row>
    <row r="296" spans="1:17" x14ac:dyDescent="0.25">
      <c r="A296" s="7">
        <v>294</v>
      </c>
      <c r="B296" s="9" t="s">
        <v>415</v>
      </c>
      <c r="C296" s="9" t="s">
        <v>2283</v>
      </c>
      <c r="D296" s="9" t="s">
        <v>33</v>
      </c>
      <c r="E296" s="7" t="s">
        <v>141</v>
      </c>
      <c r="F296" s="46">
        <v>0.12</v>
      </c>
      <c r="G296" s="11">
        <v>34</v>
      </c>
      <c r="H296" s="11">
        <v>34</v>
      </c>
      <c r="I296" s="11" t="e">
        <f>VLOOKUP(B296:B2571,'[2]Qty by month'!$G$3:$N$527,8,0)</f>
        <v>#N/A</v>
      </c>
      <c r="J296" s="11"/>
      <c r="K296" s="8">
        <v>45309</v>
      </c>
      <c r="L296" s="8" t="s">
        <v>3877</v>
      </c>
      <c r="M296" s="7"/>
      <c r="N296" s="7" t="b">
        <f t="shared" si="8"/>
        <v>1</v>
      </c>
      <c r="O296" s="7"/>
      <c r="P296" s="11">
        <f t="shared" si="9"/>
        <v>0</v>
      </c>
      <c r="Q296" s="9"/>
    </row>
    <row r="297" spans="1:17" x14ac:dyDescent="0.25">
      <c r="A297" s="7">
        <v>295</v>
      </c>
      <c r="B297" s="9" t="s">
        <v>416</v>
      </c>
      <c r="C297" s="9" t="s">
        <v>2284</v>
      </c>
      <c r="D297" s="9" t="s">
        <v>33</v>
      </c>
      <c r="E297" s="7" t="s">
        <v>141</v>
      </c>
      <c r="F297" s="46">
        <v>0.25</v>
      </c>
      <c r="G297" s="11">
        <v>47</v>
      </c>
      <c r="H297" s="11">
        <v>47</v>
      </c>
      <c r="I297" s="11" t="e">
        <f>VLOOKUP(B297:B2572,'[2]Qty by month'!$G$3:$N$527,8,0)</f>
        <v>#N/A</v>
      </c>
      <c r="J297" s="11"/>
      <c r="K297" s="8">
        <v>45318</v>
      </c>
      <c r="L297" s="8" t="s">
        <v>3873</v>
      </c>
      <c r="M297" s="7"/>
      <c r="N297" s="7" t="b">
        <f t="shared" si="8"/>
        <v>1</v>
      </c>
      <c r="O297" s="7"/>
      <c r="P297" s="11">
        <f t="shared" si="9"/>
        <v>0</v>
      </c>
      <c r="Q297" s="9"/>
    </row>
    <row r="298" spans="1:17" x14ac:dyDescent="0.25">
      <c r="A298" s="7">
        <v>296</v>
      </c>
      <c r="B298" s="9" t="s">
        <v>417</v>
      </c>
      <c r="C298" s="9" t="s">
        <v>2285</v>
      </c>
      <c r="D298" s="9" t="s">
        <v>33</v>
      </c>
      <c r="E298" s="7" t="s">
        <v>141</v>
      </c>
      <c r="F298" s="46">
        <v>0.25</v>
      </c>
      <c r="G298" s="11">
        <v>44</v>
      </c>
      <c r="H298" s="53">
        <v>47</v>
      </c>
      <c r="I298" s="11" t="e">
        <f>VLOOKUP(B298:B2573,'[2]Qty by month'!$G$3:$N$527,8,0)</f>
        <v>#N/A</v>
      </c>
      <c r="J298" s="11"/>
      <c r="K298" s="8">
        <v>45309</v>
      </c>
      <c r="L298" s="8" t="s">
        <v>3877</v>
      </c>
      <c r="M298" s="7"/>
      <c r="N298" s="7" t="b">
        <f t="shared" si="8"/>
        <v>0</v>
      </c>
      <c r="O298" s="7"/>
      <c r="P298" s="11">
        <f t="shared" si="9"/>
        <v>-3</v>
      </c>
      <c r="Q298" s="9"/>
    </row>
    <row r="299" spans="1:17" x14ac:dyDescent="0.25">
      <c r="A299" s="7">
        <v>297</v>
      </c>
      <c r="B299" s="9" t="s">
        <v>418</v>
      </c>
      <c r="C299" s="9" t="s">
        <v>2282</v>
      </c>
      <c r="D299" s="9" t="s">
        <v>33</v>
      </c>
      <c r="E299" s="7" t="s">
        <v>141</v>
      </c>
      <c r="F299" s="46">
        <v>0.14000000000000001</v>
      </c>
      <c r="G299" s="11">
        <v>20</v>
      </c>
      <c r="H299" s="11">
        <f>19+1</f>
        <v>20</v>
      </c>
      <c r="I299" s="11" t="e">
        <f>VLOOKUP(B299:B2574,'[2]Qty by month'!$G$3:$N$527,8,0)</f>
        <v>#N/A</v>
      </c>
      <c r="J299" s="11"/>
      <c r="K299" s="8">
        <v>45313</v>
      </c>
      <c r="L299" s="8" t="s">
        <v>3877</v>
      </c>
      <c r="M299" s="7"/>
      <c r="N299" s="7" t="b">
        <f t="shared" si="8"/>
        <v>1</v>
      </c>
      <c r="O299" s="7"/>
      <c r="P299" s="11">
        <f t="shared" si="9"/>
        <v>0</v>
      </c>
      <c r="Q299" s="9"/>
    </row>
    <row r="300" spans="1:17" x14ac:dyDescent="0.25">
      <c r="A300" s="7">
        <v>298</v>
      </c>
      <c r="B300" s="9" t="s">
        <v>419</v>
      </c>
      <c r="C300" s="9" t="s">
        <v>2286</v>
      </c>
      <c r="D300" s="9" t="s">
        <v>33</v>
      </c>
      <c r="E300" s="7" t="s">
        <v>141</v>
      </c>
      <c r="F300" s="46">
        <v>0.61</v>
      </c>
      <c r="G300" s="11">
        <f>1-1</f>
        <v>0</v>
      </c>
      <c r="H300" s="11">
        <v>0</v>
      </c>
      <c r="I300" s="11" t="e">
        <f>VLOOKUP(B300:B2575,'[2]Qty by month'!$G$3:$N$527,8,0)</f>
        <v>#N/A</v>
      </c>
      <c r="J300" s="11"/>
      <c r="K300" s="8">
        <v>45320</v>
      </c>
      <c r="L300" s="8" t="s">
        <v>3877</v>
      </c>
      <c r="M300" s="7"/>
      <c r="N300" s="7" t="b">
        <f t="shared" si="8"/>
        <v>1</v>
      </c>
      <c r="O300" s="7"/>
      <c r="P300" s="11">
        <f t="shared" si="9"/>
        <v>0</v>
      </c>
      <c r="Q300" s="9" t="s">
        <v>3952</v>
      </c>
    </row>
    <row r="301" spans="1:17" x14ac:dyDescent="0.25">
      <c r="A301" s="7">
        <v>299</v>
      </c>
      <c r="B301" s="9" t="s">
        <v>420</v>
      </c>
      <c r="C301" s="9" t="s">
        <v>2287</v>
      </c>
      <c r="D301" s="9" t="s">
        <v>33</v>
      </c>
      <c r="E301" s="7" t="s">
        <v>141</v>
      </c>
      <c r="F301" s="46">
        <v>0.21</v>
      </c>
      <c r="G301" s="11">
        <v>10</v>
      </c>
      <c r="H301" s="11">
        <v>10</v>
      </c>
      <c r="I301" s="11" t="e">
        <f>VLOOKUP(B301:B2576,'[2]Qty by month'!$G$3:$N$527,8,0)</f>
        <v>#N/A</v>
      </c>
      <c r="J301" s="11"/>
      <c r="K301" s="8">
        <v>45309</v>
      </c>
      <c r="L301" s="8" t="s">
        <v>3877</v>
      </c>
      <c r="M301" s="7"/>
      <c r="N301" s="7" t="b">
        <f t="shared" si="8"/>
        <v>1</v>
      </c>
      <c r="O301" s="7"/>
      <c r="P301" s="11">
        <f t="shared" si="9"/>
        <v>0</v>
      </c>
      <c r="Q301" s="9"/>
    </row>
    <row r="302" spans="1:17" x14ac:dyDescent="0.25">
      <c r="A302" s="7">
        <v>300</v>
      </c>
      <c r="B302" s="9" t="s">
        <v>421</v>
      </c>
      <c r="C302" s="9" t="s">
        <v>2288</v>
      </c>
      <c r="D302" s="9" t="s">
        <v>33</v>
      </c>
      <c r="E302" s="7" t="s">
        <v>141</v>
      </c>
      <c r="F302" s="46">
        <v>0.94</v>
      </c>
      <c r="G302" s="11">
        <v>1</v>
      </c>
      <c r="H302" s="11">
        <v>1</v>
      </c>
      <c r="I302" s="11" t="e">
        <f>VLOOKUP(B302:B2577,'[2]Qty by month'!$G$3:$N$527,8,0)</f>
        <v>#N/A</v>
      </c>
      <c r="J302" s="11"/>
      <c r="K302" s="8">
        <v>45308</v>
      </c>
      <c r="L302" s="8" t="s">
        <v>3877</v>
      </c>
      <c r="M302" s="7"/>
      <c r="N302" s="7" t="b">
        <f t="shared" si="8"/>
        <v>1</v>
      </c>
      <c r="O302" s="7"/>
      <c r="P302" s="11">
        <f t="shared" si="9"/>
        <v>0</v>
      </c>
      <c r="Q302" s="9"/>
    </row>
    <row r="303" spans="1:17" x14ac:dyDescent="0.25">
      <c r="A303" s="7">
        <v>301</v>
      </c>
      <c r="B303" s="9">
        <v>568703</v>
      </c>
      <c r="C303" s="9" t="s">
        <v>2289</v>
      </c>
      <c r="D303" s="9" t="s">
        <v>33</v>
      </c>
      <c r="E303" s="7" t="s">
        <v>141</v>
      </c>
      <c r="F303" s="46">
        <v>0.12</v>
      </c>
      <c r="G303" s="11">
        <v>5</v>
      </c>
      <c r="H303" s="11">
        <v>5</v>
      </c>
      <c r="I303" s="11" t="e">
        <f>VLOOKUP(B303:B2578,'[2]Qty by month'!$G$3:$N$527,8,0)</f>
        <v>#N/A</v>
      </c>
      <c r="J303" s="11"/>
      <c r="K303" s="8">
        <v>45309</v>
      </c>
      <c r="L303" s="8" t="s">
        <v>3877</v>
      </c>
      <c r="M303" s="7"/>
      <c r="N303" s="7" t="b">
        <f t="shared" si="8"/>
        <v>1</v>
      </c>
      <c r="O303" s="7"/>
      <c r="P303" s="11">
        <f t="shared" si="9"/>
        <v>0</v>
      </c>
      <c r="Q303" s="9"/>
    </row>
    <row r="304" spans="1:17" x14ac:dyDescent="0.25">
      <c r="A304" s="7">
        <v>302</v>
      </c>
      <c r="B304" s="9">
        <v>847928</v>
      </c>
      <c r="C304" s="9" t="s">
        <v>2290</v>
      </c>
      <c r="D304" s="9" t="s">
        <v>33</v>
      </c>
      <c r="E304" s="7" t="s">
        <v>141</v>
      </c>
      <c r="F304" s="46">
        <v>0.15</v>
      </c>
      <c r="G304" s="11">
        <v>9</v>
      </c>
      <c r="H304" s="11">
        <f>8+1</f>
        <v>9</v>
      </c>
      <c r="I304" s="11" t="e">
        <f>VLOOKUP(B304:B2579,'[2]Qty by month'!$G$3:$N$527,8,0)</f>
        <v>#N/A</v>
      </c>
      <c r="J304" s="11"/>
      <c r="K304" s="57">
        <v>45310</v>
      </c>
      <c r="L304" s="8" t="s">
        <v>3877</v>
      </c>
      <c r="M304" s="7"/>
      <c r="N304" s="7" t="b">
        <f t="shared" si="8"/>
        <v>1</v>
      </c>
      <c r="O304" s="7"/>
      <c r="P304" s="11">
        <f t="shared" si="9"/>
        <v>0</v>
      </c>
      <c r="Q304" s="9"/>
    </row>
    <row r="305" spans="1:17" x14ac:dyDescent="0.25">
      <c r="A305" s="7">
        <v>303</v>
      </c>
      <c r="B305" s="9">
        <v>157716</v>
      </c>
      <c r="C305" s="9" t="s">
        <v>2291</v>
      </c>
      <c r="D305" s="9" t="s">
        <v>33</v>
      </c>
      <c r="E305" s="7" t="s">
        <v>141</v>
      </c>
      <c r="F305" s="46">
        <v>0.05</v>
      </c>
      <c r="G305" s="11">
        <v>84</v>
      </c>
      <c r="H305" s="11">
        <v>84</v>
      </c>
      <c r="I305" s="11" t="e">
        <f>VLOOKUP(B305:B2580,'[2]Qty by month'!$G$3:$N$527,8,0)</f>
        <v>#N/A</v>
      </c>
      <c r="J305" s="11"/>
      <c r="K305" s="8">
        <v>45309</v>
      </c>
      <c r="L305" s="8" t="s">
        <v>3877</v>
      </c>
      <c r="M305" s="7"/>
      <c r="N305" s="7" t="b">
        <f t="shared" si="8"/>
        <v>1</v>
      </c>
      <c r="O305" s="7"/>
      <c r="P305" s="11">
        <f t="shared" si="9"/>
        <v>0</v>
      </c>
      <c r="Q305" s="9"/>
    </row>
    <row r="306" spans="1:17" x14ac:dyDescent="0.25">
      <c r="A306" s="7">
        <v>304</v>
      </c>
      <c r="B306" s="9" t="s">
        <v>422</v>
      </c>
      <c r="C306" s="9" t="s">
        <v>2292</v>
      </c>
      <c r="D306" s="9" t="s">
        <v>33</v>
      </c>
      <c r="E306" s="7" t="s">
        <v>141</v>
      </c>
      <c r="F306" s="46">
        <v>0.26</v>
      </c>
      <c r="G306" s="11">
        <v>5</v>
      </c>
      <c r="H306" s="53">
        <v>6</v>
      </c>
      <c r="I306" s="11" t="e">
        <f>VLOOKUP(B306:B2581,'[2]Qty by month'!$G$3:$N$527,8,0)</f>
        <v>#N/A</v>
      </c>
      <c r="J306" s="11"/>
      <c r="K306" s="8">
        <v>45309</v>
      </c>
      <c r="L306" s="8" t="s">
        <v>3877</v>
      </c>
      <c r="M306" s="7"/>
      <c r="N306" s="7" t="b">
        <f t="shared" si="8"/>
        <v>0</v>
      </c>
      <c r="O306" s="7"/>
      <c r="P306" s="11">
        <f t="shared" si="9"/>
        <v>-1</v>
      </c>
      <c r="Q306" s="9"/>
    </row>
    <row r="307" spans="1:17" x14ac:dyDescent="0.25">
      <c r="A307" s="7">
        <v>305</v>
      </c>
      <c r="B307" s="9">
        <v>157103</v>
      </c>
      <c r="C307" s="9" t="s">
        <v>2293</v>
      </c>
      <c r="D307" s="9" t="s">
        <v>33</v>
      </c>
      <c r="E307" s="7" t="s">
        <v>141</v>
      </c>
      <c r="F307" s="46">
        <v>0.25</v>
      </c>
      <c r="G307" s="11">
        <v>25</v>
      </c>
      <c r="H307" s="11">
        <v>25</v>
      </c>
      <c r="I307" s="11" t="e">
        <f>VLOOKUP(B307:B2582,'[2]Qty by month'!$G$3:$N$527,8,0)</f>
        <v>#N/A</v>
      </c>
      <c r="J307" s="11"/>
      <c r="K307" s="8">
        <v>45310</v>
      </c>
      <c r="L307" s="8" t="s">
        <v>3873</v>
      </c>
      <c r="M307" s="7"/>
      <c r="N307" s="7" t="b">
        <f t="shared" si="8"/>
        <v>1</v>
      </c>
      <c r="O307" s="7"/>
      <c r="P307" s="11">
        <f t="shared" si="9"/>
        <v>0</v>
      </c>
      <c r="Q307" s="9"/>
    </row>
    <row r="308" spans="1:17" x14ac:dyDescent="0.25">
      <c r="A308" s="7">
        <v>306</v>
      </c>
      <c r="B308" s="9" t="s">
        <v>423</v>
      </c>
      <c r="C308" s="9" t="s">
        <v>2294</v>
      </c>
      <c r="D308" s="9" t="s">
        <v>33</v>
      </c>
      <c r="E308" s="7" t="s">
        <v>141</v>
      </c>
      <c r="F308" s="46">
        <v>2.0099999999999998</v>
      </c>
      <c r="G308" s="11">
        <v>5</v>
      </c>
      <c r="H308" s="11">
        <v>5</v>
      </c>
      <c r="I308" s="11" t="e">
        <f>VLOOKUP(B308:B2583,'[2]Qty by month'!$G$3:$N$527,8,0)</f>
        <v>#N/A</v>
      </c>
      <c r="J308" s="11"/>
      <c r="K308" s="8">
        <v>45310</v>
      </c>
      <c r="L308" s="8" t="s">
        <v>3877</v>
      </c>
      <c r="M308" s="7"/>
      <c r="N308" s="7" t="b">
        <f t="shared" si="8"/>
        <v>1</v>
      </c>
      <c r="O308" s="7"/>
      <c r="P308" s="11">
        <f t="shared" si="9"/>
        <v>0</v>
      </c>
      <c r="Q308" s="9"/>
    </row>
    <row r="309" spans="1:17" x14ac:dyDescent="0.25">
      <c r="A309" s="7">
        <v>307</v>
      </c>
      <c r="B309" s="9" t="s">
        <v>424</v>
      </c>
      <c r="C309" s="9" t="s">
        <v>2295</v>
      </c>
      <c r="D309" s="9" t="s">
        <v>33</v>
      </c>
      <c r="E309" s="7" t="s">
        <v>141</v>
      </c>
      <c r="F309" s="46">
        <v>0.56000000000000005</v>
      </c>
      <c r="G309" s="11">
        <v>2</v>
      </c>
      <c r="H309" s="11">
        <v>2</v>
      </c>
      <c r="I309" s="11" t="e">
        <f>VLOOKUP(B309:B2584,'[2]Qty by month'!$G$3:$N$527,8,0)</f>
        <v>#N/A</v>
      </c>
      <c r="J309" s="11"/>
      <c r="K309" s="8">
        <v>45308</v>
      </c>
      <c r="L309" s="8" t="s">
        <v>3877</v>
      </c>
      <c r="M309" s="7"/>
      <c r="N309" s="7" t="b">
        <f t="shared" si="8"/>
        <v>1</v>
      </c>
      <c r="O309" s="7"/>
      <c r="P309" s="11">
        <f t="shared" si="9"/>
        <v>0</v>
      </c>
      <c r="Q309" s="9"/>
    </row>
    <row r="310" spans="1:17" x14ac:dyDescent="0.25">
      <c r="A310" s="7">
        <v>308</v>
      </c>
      <c r="B310" s="9" t="s">
        <v>425</v>
      </c>
      <c r="C310" s="9" t="s">
        <v>2296</v>
      </c>
      <c r="D310" s="9" t="s">
        <v>33</v>
      </c>
      <c r="E310" s="7" t="s">
        <v>141</v>
      </c>
      <c r="F310" s="46">
        <v>5.65</v>
      </c>
      <c r="G310" s="11">
        <v>1</v>
      </c>
      <c r="H310" s="11">
        <v>1</v>
      </c>
      <c r="I310" s="11" t="e">
        <f>VLOOKUP(B310:B2585,'[2]Qty by month'!$G$3:$N$527,8,0)</f>
        <v>#N/A</v>
      </c>
      <c r="J310" s="11"/>
      <c r="K310" s="8">
        <v>45310</v>
      </c>
      <c r="L310" s="8" t="s">
        <v>3877</v>
      </c>
      <c r="M310" s="7"/>
      <c r="N310" s="7" t="b">
        <f t="shared" si="8"/>
        <v>1</v>
      </c>
      <c r="O310" s="7"/>
      <c r="P310" s="11">
        <f t="shared" si="9"/>
        <v>0</v>
      </c>
      <c r="Q310" s="9"/>
    </row>
    <row r="311" spans="1:17" x14ac:dyDescent="0.25">
      <c r="A311" s="7">
        <v>309</v>
      </c>
      <c r="B311" s="9">
        <v>569197</v>
      </c>
      <c r="C311" s="9" t="s">
        <v>55</v>
      </c>
      <c r="D311" s="9" t="s">
        <v>33</v>
      </c>
      <c r="E311" s="7" t="s">
        <v>141</v>
      </c>
      <c r="F311" s="46">
        <v>2.0699999999999998</v>
      </c>
      <c r="G311" s="11">
        <f>41-1-1-1</f>
        <v>38</v>
      </c>
      <c r="H311" s="11">
        <f>38</f>
        <v>38</v>
      </c>
      <c r="I311" s="11" t="e">
        <f>VLOOKUP(B311:B2586,'[2]Qty by month'!$G$3:$N$527,8,0)</f>
        <v>#N/A</v>
      </c>
      <c r="J311" s="11"/>
      <c r="K311" s="8">
        <v>45308</v>
      </c>
      <c r="L311" s="8" t="s">
        <v>3877</v>
      </c>
      <c r="M311" s="7"/>
      <c r="N311" s="7" t="b">
        <f t="shared" si="8"/>
        <v>1</v>
      </c>
      <c r="O311" s="7"/>
      <c r="P311" s="11">
        <f t="shared" si="9"/>
        <v>0</v>
      </c>
      <c r="Q311" s="9" t="s">
        <v>3971</v>
      </c>
    </row>
    <row r="312" spans="1:17" x14ac:dyDescent="0.25">
      <c r="A312" s="7">
        <v>310</v>
      </c>
      <c r="B312" s="9">
        <v>587829</v>
      </c>
      <c r="C312" s="9" t="s">
        <v>2297</v>
      </c>
      <c r="D312" s="9" t="s">
        <v>33</v>
      </c>
      <c r="E312" s="7" t="s">
        <v>141</v>
      </c>
      <c r="F312" s="46">
        <v>0.2</v>
      </c>
      <c r="G312" s="11">
        <v>5</v>
      </c>
      <c r="H312" s="11">
        <v>5</v>
      </c>
      <c r="I312" s="11" t="e">
        <f>VLOOKUP(B312:B2587,'[2]Qty by month'!$G$3:$N$527,8,0)</f>
        <v>#N/A</v>
      </c>
      <c r="J312" s="11"/>
      <c r="K312" s="8">
        <v>45309</v>
      </c>
      <c r="L312" s="8" t="s">
        <v>3877</v>
      </c>
      <c r="M312" s="7"/>
      <c r="N312" s="7" t="b">
        <f t="shared" si="8"/>
        <v>1</v>
      </c>
      <c r="O312" s="7"/>
      <c r="P312" s="11">
        <f t="shared" si="9"/>
        <v>0</v>
      </c>
      <c r="Q312" s="9"/>
    </row>
    <row r="313" spans="1:17" x14ac:dyDescent="0.25">
      <c r="A313" s="7">
        <v>311</v>
      </c>
      <c r="B313" s="9" t="s">
        <v>97</v>
      </c>
      <c r="C313" s="9" t="s">
        <v>122</v>
      </c>
      <c r="D313" s="9" t="s">
        <v>33</v>
      </c>
      <c r="E313" s="7" t="s">
        <v>141</v>
      </c>
      <c r="F313" s="46">
        <v>1.72</v>
      </c>
      <c r="G313" s="11">
        <v>4</v>
      </c>
      <c r="H313" s="11">
        <v>4</v>
      </c>
      <c r="I313" s="11" t="e">
        <f>VLOOKUP(B313:B2588,'[2]Qty by month'!$G$3:$N$527,8,0)</f>
        <v>#N/A</v>
      </c>
      <c r="J313" s="11"/>
      <c r="K313" s="8">
        <v>45309</v>
      </c>
      <c r="L313" s="8" t="s">
        <v>3873</v>
      </c>
      <c r="M313" s="7"/>
      <c r="N313" s="7" t="b">
        <f t="shared" si="8"/>
        <v>1</v>
      </c>
      <c r="O313" s="7"/>
      <c r="P313" s="11">
        <f t="shared" si="9"/>
        <v>0</v>
      </c>
      <c r="Q313" s="9"/>
    </row>
    <row r="314" spans="1:17" x14ac:dyDescent="0.25">
      <c r="A314" s="7">
        <v>312</v>
      </c>
      <c r="B314" s="9" t="s">
        <v>426</v>
      </c>
      <c r="C314" s="9" t="s">
        <v>2298</v>
      </c>
      <c r="D314" s="9" t="s">
        <v>33</v>
      </c>
      <c r="E314" s="7" t="s">
        <v>141</v>
      </c>
      <c r="F314" s="46">
        <v>30.66</v>
      </c>
      <c r="G314" s="11">
        <v>7</v>
      </c>
      <c r="H314" s="11">
        <v>7</v>
      </c>
      <c r="I314" s="11" t="e">
        <f>VLOOKUP(B314:B2589,'[2]Qty by month'!$G$3:$N$527,8,0)</f>
        <v>#N/A</v>
      </c>
      <c r="J314" s="11"/>
      <c r="K314" s="8">
        <v>45309</v>
      </c>
      <c r="L314" s="8" t="s">
        <v>3873</v>
      </c>
      <c r="M314" s="7"/>
      <c r="N314" s="7" t="b">
        <f t="shared" si="8"/>
        <v>1</v>
      </c>
      <c r="O314" s="7"/>
      <c r="P314" s="11">
        <f t="shared" si="9"/>
        <v>0</v>
      </c>
      <c r="Q314" s="9"/>
    </row>
    <row r="315" spans="1:17" x14ac:dyDescent="0.25">
      <c r="A315" s="7">
        <v>313</v>
      </c>
      <c r="B315" s="9" t="s">
        <v>56</v>
      </c>
      <c r="C315" s="9" t="s">
        <v>57</v>
      </c>
      <c r="D315" s="9" t="s">
        <v>33</v>
      </c>
      <c r="E315" s="7" t="s">
        <v>141</v>
      </c>
      <c r="F315" s="46">
        <v>0.36</v>
      </c>
      <c r="G315" s="11">
        <f>4-1-1-1</f>
        <v>1</v>
      </c>
      <c r="H315" s="11">
        <v>1</v>
      </c>
      <c r="I315" s="11" t="e">
        <f>VLOOKUP(B315:B2590,'[2]Qty by month'!$G$3:$N$527,8,0)</f>
        <v>#N/A</v>
      </c>
      <c r="J315" s="11"/>
      <c r="K315" s="8">
        <v>45309</v>
      </c>
      <c r="L315" s="8" t="s">
        <v>3873</v>
      </c>
      <c r="M315" s="7"/>
      <c r="N315" s="7" t="b">
        <f t="shared" si="8"/>
        <v>1</v>
      </c>
      <c r="O315" s="7"/>
      <c r="P315" s="11">
        <f t="shared" si="9"/>
        <v>0</v>
      </c>
      <c r="Q315" s="9" t="s">
        <v>3955</v>
      </c>
    </row>
    <row r="316" spans="1:17" x14ac:dyDescent="0.25">
      <c r="A316" s="7">
        <v>314</v>
      </c>
      <c r="B316" s="9">
        <v>680166</v>
      </c>
      <c r="C316" s="9" t="s">
        <v>2299</v>
      </c>
      <c r="D316" s="9" t="s">
        <v>33</v>
      </c>
      <c r="E316" s="7" t="s">
        <v>141</v>
      </c>
      <c r="F316" s="46">
        <v>5.14</v>
      </c>
      <c r="G316" s="11">
        <v>37</v>
      </c>
      <c r="H316" s="11">
        <v>37</v>
      </c>
      <c r="I316" s="11" t="e">
        <f>VLOOKUP(B316:B2591,'[2]Qty by month'!$G$3:$N$527,8,0)</f>
        <v>#N/A</v>
      </c>
      <c r="J316" s="11"/>
      <c r="K316" s="8">
        <v>45309</v>
      </c>
      <c r="L316" s="8" t="s">
        <v>3873</v>
      </c>
      <c r="M316" s="7"/>
      <c r="N316" s="7" t="b">
        <f t="shared" si="8"/>
        <v>1</v>
      </c>
      <c r="O316" s="7"/>
      <c r="P316" s="11">
        <f t="shared" si="9"/>
        <v>0</v>
      </c>
      <c r="Q316" s="9"/>
    </row>
    <row r="317" spans="1:17" x14ac:dyDescent="0.25">
      <c r="A317" s="7">
        <v>315</v>
      </c>
      <c r="B317" s="9" t="s">
        <v>427</v>
      </c>
      <c r="C317" s="9" t="s">
        <v>2300</v>
      </c>
      <c r="D317" s="9" t="s">
        <v>33</v>
      </c>
      <c r="E317" s="7" t="s">
        <v>141</v>
      </c>
      <c r="F317" s="46">
        <v>63.17</v>
      </c>
      <c r="G317" s="11">
        <v>2</v>
      </c>
      <c r="H317" s="11">
        <v>2</v>
      </c>
      <c r="I317" s="11" t="e">
        <f>VLOOKUP(B317:B2592,'[2]Qty by month'!$G$3:$N$527,8,0)</f>
        <v>#N/A</v>
      </c>
      <c r="J317" s="11"/>
      <c r="K317" s="8">
        <v>45309</v>
      </c>
      <c r="L317" s="8" t="s">
        <v>3873</v>
      </c>
      <c r="M317" s="7"/>
      <c r="N317" s="7" t="b">
        <f t="shared" si="8"/>
        <v>1</v>
      </c>
      <c r="O317" s="7"/>
      <c r="P317" s="11">
        <f t="shared" si="9"/>
        <v>0</v>
      </c>
      <c r="Q317" s="9"/>
    </row>
    <row r="318" spans="1:17" x14ac:dyDescent="0.25">
      <c r="A318" s="7">
        <v>316</v>
      </c>
      <c r="B318" s="9">
        <v>125289</v>
      </c>
      <c r="C318" s="9" t="s">
        <v>58</v>
      </c>
      <c r="D318" s="9" t="s">
        <v>33</v>
      </c>
      <c r="E318" s="7" t="s">
        <v>141</v>
      </c>
      <c r="F318" s="46">
        <v>0.84</v>
      </c>
      <c r="G318" s="11">
        <f>19-1-1-3</f>
        <v>14</v>
      </c>
      <c r="H318" s="11">
        <v>14</v>
      </c>
      <c r="I318" s="11" t="e">
        <f>VLOOKUP(B318:B2593,'[2]Qty by month'!$G$3:$N$527,8,0)</f>
        <v>#N/A</v>
      </c>
      <c r="J318" s="11"/>
      <c r="K318" s="8">
        <v>45308</v>
      </c>
      <c r="L318" s="8" t="s">
        <v>3877</v>
      </c>
      <c r="M318" s="7"/>
      <c r="N318" s="7" t="b">
        <f t="shared" si="8"/>
        <v>1</v>
      </c>
      <c r="O318" s="7"/>
      <c r="P318" s="11">
        <f t="shared" si="9"/>
        <v>0</v>
      </c>
      <c r="Q318" s="9" t="s">
        <v>3972</v>
      </c>
    </row>
    <row r="319" spans="1:17" x14ac:dyDescent="0.25">
      <c r="A319" s="7">
        <v>317</v>
      </c>
      <c r="B319" s="9" t="s">
        <v>428</v>
      </c>
      <c r="C319" s="9" t="s">
        <v>2075</v>
      </c>
      <c r="D319" s="9" t="s">
        <v>33</v>
      </c>
      <c r="E319" s="7" t="s">
        <v>141</v>
      </c>
      <c r="F319" s="46">
        <v>7.43</v>
      </c>
      <c r="G319" s="11">
        <v>16</v>
      </c>
      <c r="H319" s="11">
        <v>16</v>
      </c>
      <c r="I319" s="11" t="e">
        <f>VLOOKUP(B319:B2594,'[2]Qty by month'!$G$3:$N$527,8,0)</f>
        <v>#N/A</v>
      </c>
      <c r="J319" s="11"/>
      <c r="K319" s="8">
        <v>45310</v>
      </c>
      <c r="L319" s="8" t="s">
        <v>3873</v>
      </c>
      <c r="M319" s="7"/>
      <c r="N319" s="7" t="b">
        <f t="shared" si="8"/>
        <v>1</v>
      </c>
      <c r="O319" s="7"/>
      <c r="P319" s="11">
        <f t="shared" si="9"/>
        <v>0</v>
      </c>
      <c r="Q319" s="9"/>
    </row>
    <row r="320" spans="1:17" x14ac:dyDescent="0.25">
      <c r="A320" s="7">
        <v>318</v>
      </c>
      <c r="B320" s="9" t="s">
        <v>429</v>
      </c>
      <c r="C320" s="9" t="s">
        <v>2301</v>
      </c>
      <c r="D320" s="9" t="s">
        <v>33</v>
      </c>
      <c r="E320" s="7" t="s">
        <v>141</v>
      </c>
      <c r="F320" s="46">
        <v>0.31</v>
      </c>
      <c r="G320" s="11">
        <v>4</v>
      </c>
      <c r="H320" s="11">
        <f>1+3</f>
        <v>4</v>
      </c>
      <c r="I320" s="11" t="e">
        <f>VLOOKUP(B320:B2595,'[2]Qty by month'!$G$3:$N$527,8,0)</f>
        <v>#N/A</v>
      </c>
      <c r="J320" s="11"/>
      <c r="K320" s="8">
        <v>45316</v>
      </c>
      <c r="L320" s="8" t="s">
        <v>3877</v>
      </c>
      <c r="M320" s="7"/>
      <c r="N320" s="7" t="b">
        <f t="shared" si="8"/>
        <v>1</v>
      </c>
      <c r="O320" s="7"/>
      <c r="P320" s="11">
        <f t="shared" si="9"/>
        <v>0</v>
      </c>
      <c r="Q320" s="9"/>
    </row>
    <row r="321" spans="1:17" x14ac:dyDescent="0.25">
      <c r="A321" s="7">
        <v>319</v>
      </c>
      <c r="B321" s="9" t="s">
        <v>430</v>
      </c>
      <c r="C321" s="9" t="s">
        <v>2302</v>
      </c>
      <c r="D321" s="9" t="s">
        <v>33</v>
      </c>
      <c r="E321" s="7" t="s">
        <v>141</v>
      </c>
      <c r="F321" s="46">
        <v>11.98</v>
      </c>
      <c r="G321" s="11">
        <v>2</v>
      </c>
      <c r="H321" s="11">
        <v>2</v>
      </c>
      <c r="I321" s="11" t="e">
        <f>VLOOKUP(B321:B2596,'[2]Qty by month'!$G$3:$N$527,8,0)</f>
        <v>#N/A</v>
      </c>
      <c r="J321" s="11"/>
      <c r="K321" s="8">
        <v>45309</v>
      </c>
      <c r="L321" s="8" t="s">
        <v>3873</v>
      </c>
      <c r="M321" s="7"/>
      <c r="N321" s="7" t="b">
        <f t="shared" si="8"/>
        <v>1</v>
      </c>
      <c r="O321" s="7"/>
      <c r="P321" s="11">
        <f t="shared" si="9"/>
        <v>0</v>
      </c>
      <c r="Q321" s="9"/>
    </row>
    <row r="322" spans="1:17" x14ac:dyDescent="0.25">
      <c r="A322" s="7">
        <v>320</v>
      </c>
      <c r="B322" s="9" t="s">
        <v>431</v>
      </c>
      <c r="C322" s="9" t="s">
        <v>2303</v>
      </c>
      <c r="D322" s="9" t="s">
        <v>33</v>
      </c>
      <c r="E322" s="7" t="s">
        <v>141</v>
      </c>
      <c r="F322" s="46">
        <v>1.92</v>
      </c>
      <c r="G322" s="11">
        <v>2</v>
      </c>
      <c r="H322" s="11">
        <v>2</v>
      </c>
      <c r="I322" s="11" t="e">
        <f>VLOOKUP(B322:B2597,'[2]Qty by month'!$G$3:$N$527,8,0)</f>
        <v>#N/A</v>
      </c>
      <c r="J322" s="11"/>
      <c r="K322" s="8">
        <v>45310</v>
      </c>
      <c r="L322" s="8" t="s">
        <v>3873</v>
      </c>
      <c r="M322" s="7"/>
      <c r="N322" s="7" t="b">
        <f t="shared" si="8"/>
        <v>1</v>
      </c>
      <c r="O322" s="7"/>
      <c r="P322" s="11">
        <f t="shared" si="9"/>
        <v>0</v>
      </c>
      <c r="Q322" s="9"/>
    </row>
    <row r="323" spans="1:17" x14ac:dyDescent="0.25">
      <c r="A323" s="7">
        <v>321</v>
      </c>
      <c r="B323" s="9" t="s">
        <v>432</v>
      </c>
      <c r="C323" s="9" t="s">
        <v>2304</v>
      </c>
      <c r="D323" s="9" t="s">
        <v>33</v>
      </c>
      <c r="E323" s="7" t="s">
        <v>141</v>
      </c>
      <c r="F323" s="46">
        <v>0.15</v>
      </c>
      <c r="G323" s="11">
        <v>55</v>
      </c>
      <c r="H323" s="11">
        <v>55</v>
      </c>
      <c r="I323" s="11" t="e">
        <f>VLOOKUP(B323:B2598,'[2]Qty by month'!$G$3:$N$527,8,0)</f>
        <v>#N/A</v>
      </c>
      <c r="J323" s="11"/>
      <c r="K323" s="8">
        <v>45310</v>
      </c>
      <c r="L323" s="8" t="s">
        <v>3873</v>
      </c>
      <c r="M323" s="7"/>
      <c r="N323" s="7" t="b">
        <f t="shared" si="8"/>
        <v>1</v>
      </c>
      <c r="O323" s="7"/>
      <c r="P323" s="11">
        <f t="shared" si="9"/>
        <v>0</v>
      </c>
      <c r="Q323" s="9"/>
    </row>
    <row r="324" spans="1:17" x14ac:dyDescent="0.25">
      <c r="A324" s="7">
        <v>322</v>
      </c>
      <c r="B324" s="9" t="s">
        <v>433</v>
      </c>
      <c r="C324" s="9" t="s">
        <v>2305</v>
      </c>
      <c r="D324" s="9" t="s">
        <v>33</v>
      </c>
      <c r="E324" s="7" t="s">
        <v>141</v>
      </c>
      <c r="F324" s="46">
        <v>16.88</v>
      </c>
      <c r="G324" s="11">
        <v>1</v>
      </c>
      <c r="H324" s="11">
        <v>1</v>
      </c>
      <c r="I324" s="11" t="e">
        <f>VLOOKUP(B324:B2599,'[2]Qty by month'!$G$3:$N$527,8,0)</f>
        <v>#N/A</v>
      </c>
      <c r="J324" s="11"/>
      <c r="K324" s="8">
        <v>45309</v>
      </c>
      <c r="L324" s="8" t="s">
        <v>3873</v>
      </c>
      <c r="M324" s="7"/>
      <c r="N324" s="7" t="b">
        <f t="shared" ref="N324:N387" si="10">G324=H324</f>
        <v>1</v>
      </c>
      <c r="O324" s="7"/>
      <c r="P324" s="11">
        <f t="shared" ref="P324:P387" si="11">G324-H324</f>
        <v>0</v>
      </c>
      <c r="Q324" s="9"/>
    </row>
    <row r="325" spans="1:17" x14ac:dyDescent="0.25">
      <c r="A325" s="7">
        <v>323</v>
      </c>
      <c r="B325" s="9" t="s">
        <v>183</v>
      </c>
      <c r="C325" s="9" t="s">
        <v>211</v>
      </c>
      <c r="D325" s="9" t="s">
        <v>33</v>
      </c>
      <c r="E325" s="7" t="s">
        <v>141</v>
      </c>
      <c r="F325" s="46">
        <v>3</v>
      </c>
      <c r="G325" s="11">
        <v>1</v>
      </c>
      <c r="H325" s="11">
        <v>1</v>
      </c>
      <c r="I325" s="11" t="e">
        <f>VLOOKUP(B325:B2600,'[2]Qty by month'!$G$3:$N$527,8,0)</f>
        <v>#N/A</v>
      </c>
      <c r="J325" s="11"/>
      <c r="K325" s="8">
        <v>45308</v>
      </c>
      <c r="L325" s="8" t="s">
        <v>3877</v>
      </c>
      <c r="M325" s="7"/>
      <c r="N325" s="7" t="b">
        <f t="shared" si="10"/>
        <v>1</v>
      </c>
      <c r="O325" s="7"/>
      <c r="P325" s="11">
        <f t="shared" si="11"/>
        <v>0</v>
      </c>
      <c r="Q325" s="9"/>
    </row>
    <row r="326" spans="1:17" x14ac:dyDescent="0.25">
      <c r="A326" s="7">
        <v>324</v>
      </c>
      <c r="B326" s="9">
        <v>198618</v>
      </c>
      <c r="C326" s="9" t="s">
        <v>123</v>
      </c>
      <c r="D326" s="9" t="s">
        <v>33</v>
      </c>
      <c r="E326" s="7" t="s">
        <v>141</v>
      </c>
      <c r="F326" s="46">
        <v>0.71</v>
      </c>
      <c r="G326" s="11">
        <f>3-1</f>
        <v>2</v>
      </c>
      <c r="H326" s="11">
        <v>2</v>
      </c>
      <c r="I326" s="11" t="e">
        <f>VLOOKUP(B326:B2601,'[2]Qty by month'!$G$3:$N$527,8,0)</f>
        <v>#N/A</v>
      </c>
      <c r="J326" s="11"/>
      <c r="K326" s="8">
        <v>45310</v>
      </c>
      <c r="L326" s="8" t="s">
        <v>3877</v>
      </c>
      <c r="M326" s="7"/>
      <c r="N326" s="7" t="b">
        <f t="shared" si="10"/>
        <v>1</v>
      </c>
      <c r="O326" s="7"/>
      <c r="P326" s="11">
        <f t="shared" si="11"/>
        <v>0</v>
      </c>
      <c r="Q326" s="9" t="s">
        <v>3957</v>
      </c>
    </row>
    <row r="327" spans="1:17" x14ac:dyDescent="0.25">
      <c r="A327" s="7">
        <v>325</v>
      </c>
      <c r="B327" s="9">
        <v>925605</v>
      </c>
      <c r="C327" s="9" t="s">
        <v>2306</v>
      </c>
      <c r="D327" s="9" t="s">
        <v>33</v>
      </c>
      <c r="E327" s="7" t="s">
        <v>141</v>
      </c>
      <c r="F327" s="46">
        <v>1.21</v>
      </c>
      <c r="G327" s="11">
        <v>12</v>
      </c>
      <c r="H327" s="11">
        <v>12</v>
      </c>
      <c r="I327" s="11" t="e">
        <f>VLOOKUP(B327:B2602,'[2]Qty by month'!$G$3:$N$527,8,0)</f>
        <v>#N/A</v>
      </c>
      <c r="J327" s="11"/>
      <c r="K327" s="8">
        <v>45309</v>
      </c>
      <c r="L327" s="8" t="s">
        <v>3873</v>
      </c>
      <c r="M327" s="7"/>
      <c r="N327" s="7" t="b">
        <f t="shared" si="10"/>
        <v>1</v>
      </c>
      <c r="O327" s="7"/>
      <c r="P327" s="11">
        <f t="shared" si="11"/>
        <v>0</v>
      </c>
      <c r="Q327" s="9"/>
    </row>
    <row r="328" spans="1:17" x14ac:dyDescent="0.25">
      <c r="A328" s="7">
        <v>326</v>
      </c>
      <c r="B328" s="9">
        <v>925604</v>
      </c>
      <c r="C328" s="9" t="s">
        <v>2307</v>
      </c>
      <c r="D328" s="9" t="s">
        <v>33</v>
      </c>
      <c r="E328" s="7" t="s">
        <v>141</v>
      </c>
      <c r="F328" s="46">
        <v>1.21</v>
      </c>
      <c r="G328" s="11">
        <v>9</v>
      </c>
      <c r="H328" s="11">
        <v>9</v>
      </c>
      <c r="I328" s="11" t="e">
        <f>VLOOKUP(B328:B2603,'[2]Qty by month'!$G$3:$N$527,8,0)</f>
        <v>#N/A</v>
      </c>
      <c r="J328" s="11"/>
      <c r="K328" s="8">
        <v>45309</v>
      </c>
      <c r="L328" s="8" t="s">
        <v>3873</v>
      </c>
      <c r="M328" s="7"/>
      <c r="N328" s="7" t="b">
        <f t="shared" si="10"/>
        <v>1</v>
      </c>
      <c r="O328" s="7"/>
      <c r="P328" s="11">
        <f t="shared" si="11"/>
        <v>0</v>
      </c>
      <c r="Q328" s="9"/>
    </row>
    <row r="329" spans="1:17" x14ac:dyDescent="0.25">
      <c r="A329" s="7">
        <v>327</v>
      </c>
      <c r="B329" s="9" t="s">
        <v>434</v>
      </c>
      <c r="C329" s="9" t="s">
        <v>2308</v>
      </c>
      <c r="D329" s="9" t="s">
        <v>33</v>
      </c>
      <c r="E329" s="7" t="s">
        <v>141</v>
      </c>
      <c r="F329" s="46">
        <v>0.59</v>
      </c>
      <c r="G329" s="11">
        <v>2</v>
      </c>
      <c r="H329" s="11">
        <v>2</v>
      </c>
      <c r="I329" s="11" t="e">
        <f>VLOOKUP(B329:B2604,'[2]Qty by month'!$G$3:$N$527,8,0)</f>
        <v>#N/A</v>
      </c>
      <c r="J329" s="11"/>
      <c r="K329" s="8">
        <v>45310</v>
      </c>
      <c r="L329" s="8" t="s">
        <v>3877</v>
      </c>
      <c r="M329" s="7"/>
      <c r="N329" s="7" t="b">
        <f t="shared" si="10"/>
        <v>1</v>
      </c>
      <c r="O329" s="7"/>
      <c r="P329" s="11">
        <f t="shared" si="11"/>
        <v>0</v>
      </c>
      <c r="Q329" s="9"/>
    </row>
    <row r="330" spans="1:17" x14ac:dyDescent="0.25">
      <c r="A330" s="7">
        <v>328</v>
      </c>
      <c r="B330" s="9" t="s">
        <v>435</v>
      </c>
      <c r="C330" s="9" t="s">
        <v>2309</v>
      </c>
      <c r="D330" s="9" t="s">
        <v>33</v>
      </c>
      <c r="E330" s="7" t="s">
        <v>141</v>
      </c>
      <c r="F330" s="46">
        <v>0.81</v>
      </c>
      <c r="G330" s="11">
        <v>2</v>
      </c>
      <c r="H330" s="11">
        <v>2</v>
      </c>
      <c r="I330" s="11" t="e">
        <f>VLOOKUP(B330:B2605,'[2]Qty by month'!$G$3:$N$527,8,0)</f>
        <v>#N/A</v>
      </c>
      <c r="J330" s="11"/>
      <c r="K330" s="8">
        <v>45310</v>
      </c>
      <c r="L330" s="8" t="s">
        <v>3873</v>
      </c>
      <c r="M330" s="7"/>
      <c r="N330" s="7" t="b">
        <f t="shared" si="10"/>
        <v>1</v>
      </c>
      <c r="O330" s="7"/>
      <c r="P330" s="11">
        <f t="shared" si="11"/>
        <v>0</v>
      </c>
      <c r="Q330" s="9"/>
    </row>
    <row r="331" spans="1:17" x14ac:dyDescent="0.25">
      <c r="A331" s="7">
        <v>329</v>
      </c>
      <c r="B331" s="9" t="s">
        <v>59</v>
      </c>
      <c r="C331" s="9" t="s">
        <v>60</v>
      </c>
      <c r="D331" s="9" t="s">
        <v>33</v>
      </c>
      <c r="E331" s="7" t="s">
        <v>141</v>
      </c>
      <c r="F331" s="46">
        <v>1.51</v>
      </c>
      <c r="G331" s="11">
        <v>6</v>
      </c>
      <c r="H331" s="11">
        <v>6</v>
      </c>
      <c r="I331" s="11" t="e">
        <f>VLOOKUP(B331:B2606,'[2]Qty by month'!$G$3:$N$527,8,0)</f>
        <v>#N/A</v>
      </c>
      <c r="J331" s="11"/>
      <c r="K331" s="8">
        <v>45310</v>
      </c>
      <c r="L331" s="8" t="s">
        <v>3877</v>
      </c>
      <c r="M331" s="7"/>
      <c r="N331" s="7" t="b">
        <f t="shared" si="10"/>
        <v>1</v>
      </c>
      <c r="O331" s="7"/>
      <c r="P331" s="11">
        <f t="shared" si="11"/>
        <v>0</v>
      </c>
      <c r="Q331" s="9"/>
    </row>
    <row r="332" spans="1:17" x14ac:dyDescent="0.25">
      <c r="A332" s="7">
        <v>330</v>
      </c>
      <c r="B332" s="9" t="s">
        <v>149</v>
      </c>
      <c r="C332" s="9" t="s">
        <v>169</v>
      </c>
      <c r="D332" s="9" t="s">
        <v>33</v>
      </c>
      <c r="E332" s="7" t="s">
        <v>141</v>
      </c>
      <c r="F332" s="46">
        <v>1.51</v>
      </c>
      <c r="G332" s="11">
        <f>11-1</f>
        <v>10</v>
      </c>
      <c r="H332" s="11">
        <v>10</v>
      </c>
      <c r="I332" s="11" t="e">
        <f>VLOOKUP(B332:B2607,'[2]Qty by month'!$G$3:$N$527,8,0)</f>
        <v>#N/A</v>
      </c>
      <c r="J332" s="11"/>
      <c r="K332" s="8">
        <v>45310</v>
      </c>
      <c r="L332" s="8" t="s">
        <v>3877</v>
      </c>
      <c r="M332" s="7"/>
      <c r="N332" s="7" t="b">
        <f t="shared" si="10"/>
        <v>1</v>
      </c>
      <c r="O332" s="7"/>
      <c r="P332" s="11">
        <f t="shared" si="11"/>
        <v>0</v>
      </c>
      <c r="Q332" s="9" t="s">
        <v>3973</v>
      </c>
    </row>
    <row r="333" spans="1:17" x14ac:dyDescent="0.25">
      <c r="A333" s="7">
        <v>331</v>
      </c>
      <c r="B333" s="9" t="s">
        <v>436</v>
      </c>
      <c r="C333" s="9" t="s">
        <v>2310</v>
      </c>
      <c r="D333" s="9" t="s">
        <v>33</v>
      </c>
      <c r="E333" s="7" t="s">
        <v>141</v>
      </c>
      <c r="F333" s="46">
        <v>0.15</v>
      </c>
      <c r="G333" s="11">
        <v>1</v>
      </c>
      <c r="H333" s="11">
        <v>1</v>
      </c>
      <c r="I333" s="11" t="e">
        <f>VLOOKUP(B333:B2608,'[2]Qty by month'!$G$3:$N$527,8,0)</f>
        <v>#N/A</v>
      </c>
      <c r="J333" s="11"/>
      <c r="K333" s="8">
        <v>45309</v>
      </c>
      <c r="L333" s="8" t="s">
        <v>3877</v>
      </c>
      <c r="M333" s="7"/>
      <c r="N333" s="7" t="b">
        <f t="shared" si="10"/>
        <v>1</v>
      </c>
      <c r="O333" s="7"/>
      <c r="P333" s="11">
        <f t="shared" si="11"/>
        <v>0</v>
      </c>
      <c r="Q333" s="9"/>
    </row>
    <row r="334" spans="1:17" x14ac:dyDescent="0.25">
      <c r="A334" s="7">
        <v>332</v>
      </c>
      <c r="B334" s="9" t="s">
        <v>437</v>
      </c>
      <c r="C334" s="9" t="s">
        <v>287</v>
      </c>
      <c r="D334" s="9" t="s">
        <v>33</v>
      </c>
      <c r="E334" s="7" t="s">
        <v>141</v>
      </c>
      <c r="F334" s="46">
        <v>0.09</v>
      </c>
      <c r="G334" s="11">
        <v>14</v>
      </c>
      <c r="H334" s="11">
        <v>14</v>
      </c>
      <c r="I334" s="11" t="e">
        <f>VLOOKUP(B334:B2609,'[2]Qty by month'!$G$3:$N$527,8,0)</f>
        <v>#N/A</v>
      </c>
      <c r="J334" s="11"/>
      <c r="K334" s="8">
        <v>45310</v>
      </c>
      <c r="L334" s="8" t="s">
        <v>3877</v>
      </c>
      <c r="M334" s="7"/>
      <c r="N334" s="7" t="b">
        <f t="shared" si="10"/>
        <v>1</v>
      </c>
      <c r="O334" s="7"/>
      <c r="P334" s="11">
        <f t="shared" si="11"/>
        <v>0</v>
      </c>
      <c r="Q334" s="9"/>
    </row>
    <row r="335" spans="1:17" x14ac:dyDescent="0.25">
      <c r="A335" s="7">
        <v>333</v>
      </c>
      <c r="B335" s="9">
        <v>127012019</v>
      </c>
      <c r="C335" s="9" t="s">
        <v>2311</v>
      </c>
      <c r="D335" s="9" t="s">
        <v>33</v>
      </c>
      <c r="E335" s="7" t="s">
        <v>141</v>
      </c>
      <c r="F335" s="46">
        <v>0.31</v>
      </c>
      <c r="G335" s="11">
        <v>1</v>
      </c>
      <c r="H335" s="11">
        <v>1</v>
      </c>
      <c r="I335" s="11" t="e">
        <f>VLOOKUP(B335:B2610,'[2]Qty by month'!$G$3:$N$527,8,0)</f>
        <v>#N/A</v>
      </c>
      <c r="J335" s="11"/>
      <c r="K335" s="8">
        <v>45310</v>
      </c>
      <c r="L335" s="8" t="s">
        <v>3877</v>
      </c>
      <c r="M335" s="7"/>
      <c r="N335" s="7" t="b">
        <f t="shared" si="10"/>
        <v>1</v>
      </c>
      <c r="O335" s="7"/>
      <c r="P335" s="11">
        <f t="shared" si="11"/>
        <v>0</v>
      </c>
      <c r="Q335" s="9"/>
    </row>
    <row r="336" spans="1:17" x14ac:dyDescent="0.25">
      <c r="A336" s="7">
        <v>334</v>
      </c>
      <c r="B336" s="9">
        <v>181746</v>
      </c>
      <c r="C336" s="9" t="s">
        <v>2312</v>
      </c>
      <c r="D336" s="9" t="s">
        <v>33</v>
      </c>
      <c r="E336" s="7" t="s">
        <v>141</v>
      </c>
      <c r="F336" s="46">
        <v>0.19</v>
      </c>
      <c r="G336" s="11">
        <v>11</v>
      </c>
      <c r="H336" s="11">
        <v>11</v>
      </c>
      <c r="I336" s="11" t="e">
        <f>VLOOKUP(B336:B2611,'[2]Qty by month'!$G$3:$N$527,8,0)</f>
        <v>#N/A</v>
      </c>
      <c r="J336" s="11"/>
      <c r="K336" s="8">
        <v>45309</v>
      </c>
      <c r="L336" s="8" t="s">
        <v>3873</v>
      </c>
      <c r="M336" s="7"/>
      <c r="N336" s="7" t="b">
        <f t="shared" si="10"/>
        <v>1</v>
      </c>
      <c r="O336" s="7"/>
      <c r="P336" s="11">
        <f t="shared" si="11"/>
        <v>0</v>
      </c>
      <c r="Q336" s="9"/>
    </row>
    <row r="337" spans="1:17" x14ac:dyDescent="0.25">
      <c r="A337" s="7">
        <v>335</v>
      </c>
      <c r="B337" s="9">
        <v>181747</v>
      </c>
      <c r="C337" s="9" t="s">
        <v>2313</v>
      </c>
      <c r="D337" s="9" t="s">
        <v>33</v>
      </c>
      <c r="E337" s="7" t="s">
        <v>141</v>
      </c>
      <c r="F337" s="46">
        <v>0.14000000000000001</v>
      </c>
      <c r="G337" s="11">
        <v>14</v>
      </c>
      <c r="H337" s="11">
        <v>14</v>
      </c>
      <c r="I337" s="11" t="e">
        <f>VLOOKUP(B337:B2612,'[2]Qty by month'!$G$3:$N$527,8,0)</f>
        <v>#N/A</v>
      </c>
      <c r="J337" s="11"/>
      <c r="K337" s="8">
        <v>45309</v>
      </c>
      <c r="L337" s="8" t="s">
        <v>3873</v>
      </c>
      <c r="M337" s="7"/>
      <c r="N337" s="7" t="b">
        <f t="shared" si="10"/>
        <v>1</v>
      </c>
      <c r="O337" s="7"/>
      <c r="P337" s="11">
        <f t="shared" si="11"/>
        <v>0</v>
      </c>
      <c r="Q337" s="9"/>
    </row>
    <row r="338" spans="1:17" x14ac:dyDescent="0.25">
      <c r="A338" s="7">
        <v>336</v>
      </c>
      <c r="B338" s="9" t="s">
        <v>61</v>
      </c>
      <c r="C338" s="9" t="s">
        <v>62</v>
      </c>
      <c r="D338" s="9" t="s">
        <v>33</v>
      </c>
      <c r="E338" s="7" t="s">
        <v>141</v>
      </c>
      <c r="F338" s="46">
        <v>5</v>
      </c>
      <c r="G338" s="11">
        <f>1-1</f>
        <v>0</v>
      </c>
      <c r="H338" s="11">
        <v>0</v>
      </c>
      <c r="I338" s="11" t="e">
        <f>VLOOKUP(B338:B2613,'[2]Qty by month'!$G$3:$N$527,8,0)</f>
        <v>#N/A</v>
      </c>
      <c r="J338" s="11"/>
      <c r="K338" s="8">
        <v>45320</v>
      </c>
      <c r="L338" s="8" t="s">
        <v>3877</v>
      </c>
      <c r="M338" s="7"/>
      <c r="N338" s="7" t="b">
        <f t="shared" si="10"/>
        <v>1</v>
      </c>
      <c r="O338" s="7"/>
      <c r="P338" s="11">
        <f t="shared" si="11"/>
        <v>0</v>
      </c>
      <c r="Q338" s="9" t="s">
        <v>3952</v>
      </c>
    </row>
    <row r="339" spans="1:17" x14ac:dyDescent="0.25">
      <c r="A339" s="7">
        <v>337</v>
      </c>
      <c r="B339" s="9" t="s">
        <v>438</v>
      </c>
      <c r="C339" s="9" t="s">
        <v>2314</v>
      </c>
      <c r="D339" s="9" t="s">
        <v>33</v>
      </c>
      <c r="E339" s="7" t="s">
        <v>141</v>
      </c>
      <c r="F339" s="46">
        <v>0.51</v>
      </c>
      <c r="G339" s="11">
        <v>36</v>
      </c>
      <c r="H339" s="11">
        <v>36</v>
      </c>
      <c r="I339" s="11" t="e">
        <f>VLOOKUP(B339:B2614,'[2]Qty by month'!$G$3:$N$527,8,0)</f>
        <v>#N/A</v>
      </c>
      <c r="J339" s="11"/>
      <c r="K339" s="8">
        <v>45309</v>
      </c>
      <c r="L339" s="8" t="s">
        <v>3877</v>
      </c>
      <c r="M339" s="7"/>
      <c r="N339" s="7" t="b">
        <f t="shared" si="10"/>
        <v>1</v>
      </c>
      <c r="O339" s="7"/>
      <c r="P339" s="11">
        <f t="shared" si="11"/>
        <v>0</v>
      </c>
      <c r="Q339" s="9"/>
    </row>
    <row r="340" spans="1:17" x14ac:dyDescent="0.25">
      <c r="A340" s="7">
        <v>338</v>
      </c>
      <c r="B340" s="9">
        <v>567593</v>
      </c>
      <c r="C340" s="9" t="s">
        <v>2315</v>
      </c>
      <c r="D340" s="9" t="s">
        <v>33</v>
      </c>
      <c r="E340" s="7" t="s">
        <v>141</v>
      </c>
      <c r="F340" s="46">
        <v>0.14000000000000001</v>
      </c>
      <c r="G340" s="11">
        <v>36</v>
      </c>
      <c r="H340" s="11">
        <f>35+1</f>
        <v>36</v>
      </c>
      <c r="I340" s="11" t="e">
        <f>VLOOKUP(B340:B2615,'[2]Qty by month'!$G$3:$N$527,8,0)</f>
        <v>#N/A</v>
      </c>
      <c r="J340" s="11"/>
      <c r="K340" s="8">
        <v>45318</v>
      </c>
      <c r="L340" s="8" t="s">
        <v>3873</v>
      </c>
      <c r="M340" s="7"/>
      <c r="N340" s="7" t="b">
        <f t="shared" si="10"/>
        <v>1</v>
      </c>
      <c r="O340" s="7"/>
      <c r="P340" s="11">
        <f t="shared" si="11"/>
        <v>0</v>
      </c>
      <c r="Q340" s="9"/>
    </row>
    <row r="341" spans="1:17" x14ac:dyDescent="0.25">
      <c r="A341" s="7">
        <v>339</v>
      </c>
      <c r="B341" s="9">
        <v>932290</v>
      </c>
      <c r="C341" s="9" t="s">
        <v>2316</v>
      </c>
      <c r="D341" s="9" t="s">
        <v>33</v>
      </c>
      <c r="E341" s="7" t="s">
        <v>141</v>
      </c>
      <c r="F341" s="46">
        <v>0.5</v>
      </c>
      <c r="G341" s="11">
        <v>27</v>
      </c>
      <c r="H341" s="11">
        <v>27</v>
      </c>
      <c r="I341" s="11" t="e">
        <f>VLOOKUP(B341:B2616,'[2]Qty by month'!$G$3:$N$527,8,0)</f>
        <v>#N/A</v>
      </c>
      <c r="J341" s="11"/>
      <c r="K341" s="8">
        <v>45309</v>
      </c>
      <c r="L341" s="8" t="s">
        <v>3873</v>
      </c>
      <c r="M341" s="7"/>
      <c r="N341" s="7" t="b">
        <f t="shared" si="10"/>
        <v>1</v>
      </c>
      <c r="O341" s="7"/>
      <c r="P341" s="11">
        <f t="shared" si="11"/>
        <v>0</v>
      </c>
      <c r="Q341" s="9"/>
    </row>
    <row r="342" spans="1:17" x14ac:dyDescent="0.25">
      <c r="A342" s="7">
        <v>340</v>
      </c>
      <c r="B342" s="9">
        <v>932291</v>
      </c>
      <c r="C342" s="9" t="s">
        <v>2317</v>
      </c>
      <c r="D342" s="9" t="s">
        <v>33</v>
      </c>
      <c r="E342" s="7" t="s">
        <v>141</v>
      </c>
      <c r="F342" s="46">
        <v>0.5</v>
      </c>
      <c r="G342" s="11">
        <v>3</v>
      </c>
      <c r="H342" s="11">
        <v>3</v>
      </c>
      <c r="I342" s="11" t="e">
        <f>VLOOKUP(B342:B2617,'[2]Qty by month'!$G$3:$N$527,8,0)</f>
        <v>#N/A</v>
      </c>
      <c r="J342" s="11"/>
      <c r="K342" s="8">
        <v>45309</v>
      </c>
      <c r="L342" s="8" t="s">
        <v>3873</v>
      </c>
      <c r="M342" s="7"/>
      <c r="N342" s="7" t="b">
        <f t="shared" si="10"/>
        <v>1</v>
      </c>
      <c r="O342" s="7"/>
      <c r="P342" s="11">
        <f t="shared" si="11"/>
        <v>0</v>
      </c>
      <c r="Q342" s="9"/>
    </row>
    <row r="343" spans="1:17" x14ac:dyDescent="0.25">
      <c r="A343" s="7">
        <v>341</v>
      </c>
      <c r="B343" s="9">
        <v>925581</v>
      </c>
      <c r="C343" s="9" t="s">
        <v>2318</v>
      </c>
      <c r="D343" s="9" t="s">
        <v>33</v>
      </c>
      <c r="E343" s="7" t="s">
        <v>141</v>
      </c>
      <c r="F343" s="46">
        <v>0.67</v>
      </c>
      <c r="G343" s="11">
        <v>69</v>
      </c>
      <c r="H343" s="11">
        <v>69</v>
      </c>
      <c r="I343" s="11" t="e">
        <f>VLOOKUP(B343:B2618,'[2]Qty by month'!$G$3:$N$527,8,0)</f>
        <v>#N/A</v>
      </c>
      <c r="J343" s="11"/>
      <c r="K343" s="8">
        <v>45309</v>
      </c>
      <c r="L343" s="8" t="s">
        <v>3873</v>
      </c>
      <c r="M343" s="7"/>
      <c r="N343" s="7" t="b">
        <f t="shared" si="10"/>
        <v>1</v>
      </c>
      <c r="O343" s="7"/>
      <c r="P343" s="11">
        <f t="shared" si="11"/>
        <v>0</v>
      </c>
      <c r="Q343" s="9"/>
    </row>
    <row r="344" spans="1:17" x14ac:dyDescent="0.25">
      <c r="A344" s="7">
        <v>342</v>
      </c>
      <c r="B344" s="9" t="s">
        <v>439</v>
      </c>
      <c r="C344" s="9" t="s">
        <v>2319</v>
      </c>
      <c r="D344" s="9" t="s">
        <v>33</v>
      </c>
      <c r="E344" s="7" t="s">
        <v>141</v>
      </c>
      <c r="F344" s="46">
        <v>0.12</v>
      </c>
      <c r="G344" s="11">
        <v>6</v>
      </c>
      <c r="H344" s="11">
        <v>6</v>
      </c>
      <c r="I344" s="11" t="e">
        <f>VLOOKUP(B344:B2619,'[2]Qty by month'!$G$3:$N$527,8,0)</f>
        <v>#N/A</v>
      </c>
      <c r="J344" s="11"/>
      <c r="K344" s="8">
        <v>45309</v>
      </c>
      <c r="L344" s="8" t="s">
        <v>3877</v>
      </c>
      <c r="M344" s="7"/>
      <c r="N344" s="7" t="b">
        <f t="shared" si="10"/>
        <v>1</v>
      </c>
      <c r="O344" s="7"/>
      <c r="P344" s="11">
        <f t="shared" si="11"/>
        <v>0</v>
      </c>
      <c r="Q344" s="9"/>
    </row>
    <row r="345" spans="1:17" x14ac:dyDescent="0.25">
      <c r="A345" s="7">
        <v>343</v>
      </c>
      <c r="B345" s="9" t="s">
        <v>440</v>
      </c>
      <c r="C345" s="9" t="s">
        <v>2320</v>
      </c>
      <c r="D345" s="9" t="s">
        <v>33</v>
      </c>
      <c r="E345" s="7" t="s">
        <v>141</v>
      </c>
      <c r="F345" s="46">
        <v>7.17</v>
      </c>
      <c r="G345" s="11">
        <v>27</v>
      </c>
      <c r="H345" s="11">
        <f>22+5</f>
        <v>27</v>
      </c>
      <c r="I345" s="11" t="e">
        <f>VLOOKUP(B345:B2620,'[2]Qty by month'!$G$3:$N$527,8,0)</f>
        <v>#N/A</v>
      </c>
      <c r="J345" s="11"/>
      <c r="K345" s="8">
        <v>45309</v>
      </c>
      <c r="L345" s="8" t="s">
        <v>3873</v>
      </c>
      <c r="M345" s="7"/>
      <c r="N345" s="7" t="b">
        <f t="shared" si="10"/>
        <v>1</v>
      </c>
      <c r="O345" s="7"/>
      <c r="P345" s="11">
        <f t="shared" si="11"/>
        <v>0</v>
      </c>
      <c r="Q345" s="9"/>
    </row>
    <row r="346" spans="1:17" x14ac:dyDescent="0.25">
      <c r="A346" s="7">
        <v>344</v>
      </c>
      <c r="B346" s="9" t="s">
        <v>441</v>
      </c>
      <c r="C346" s="9" t="s">
        <v>2321</v>
      </c>
      <c r="D346" s="9" t="s">
        <v>33</v>
      </c>
      <c r="E346" s="7" t="s">
        <v>141</v>
      </c>
      <c r="F346" s="46">
        <v>7.17</v>
      </c>
      <c r="G346" s="11">
        <v>23</v>
      </c>
      <c r="H346" s="11">
        <v>23</v>
      </c>
      <c r="I346" s="11" t="e">
        <f>VLOOKUP(B346:B2621,'[2]Qty by month'!$G$3:$N$527,8,0)</f>
        <v>#N/A</v>
      </c>
      <c r="J346" s="11"/>
      <c r="K346" s="8">
        <v>45310</v>
      </c>
      <c r="L346" s="8" t="s">
        <v>3877</v>
      </c>
      <c r="M346" s="7"/>
      <c r="N346" s="7" t="b">
        <f t="shared" si="10"/>
        <v>1</v>
      </c>
      <c r="O346" s="7"/>
      <c r="P346" s="11">
        <f t="shared" si="11"/>
        <v>0</v>
      </c>
      <c r="Q346" s="9"/>
    </row>
    <row r="347" spans="1:17" x14ac:dyDescent="0.25">
      <c r="A347" s="7">
        <v>345</v>
      </c>
      <c r="B347" s="9" t="s">
        <v>442</v>
      </c>
      <c r="C347" s="9" t="s">
        <v>2322</v>
      </c>
      <c r="D347" s="9" t="s">
        <v>33</v>
      </c>
      <c r="E347" s="7" t="s">
        <v>141</v>
      </c>
      <c r="F347" s="46">
        <v>1.37</v>
      </c>
      <c r="G347" s="11">
        <v>4</v>
      </c>
      <c r="H347" s="11">
        <v>4</v>
      </c>
      <c r="I347" s="11" t="e">
        <f>VLOOKUP(B347:B2622,'[2]Qty by month'!$G$3:$N$527,8,0)</f>
        <v>#N/A</v>
      </c>
      <c r="J347" s="11"/>
      <c r="K347" s="8">
        <v>45310</v>
      </c>
      <c r="L347" s="8" t="s">
        <v>3873</v>
      </c>
      <c r="M347" s="7"/>
      <c r="N347" s="7" t="b">
        <f t="shared" si="10"/>
        <v>1</v>
      </c>
      <c r="O347" s="7"/>
      <c r="P347" s="11">
        <f t="shared" si="11"/>
        <v>0</v>
      </c>
      <c r="Q347" s="9"/>
    </row>
    <row r="348" spans="1:17" x14ac:dyDescent="0.25">
      <c r="A348" s="7">
        <v>346</v>
      </c>
      <c r="B348" s="9" t="s">
        <v>443</v>
      </c>
      <c r="C348" s="9" t="s">
        <v>2323</v>
      </c>
      <c r="D348" s="9" t="s">
        <v>33</v>
      </c>
      <c r="E348" s="7" t="s">
        <v>141</v>
      </c>
      <c r="F348" s="46">
        <v>1.04</v>
      </c>
      <c r="G348" s="11">
        <v>4</v>
      </c>
      <c r="H348" s="11">
        <v>4</v>
      </c>
      <c r="I348" s="11" t="e">
        <f>VLOOKUP(B348:B2623,'[2]Qty by month'!$G$3:$N$527,8,0)</f>
        <v>#N/A</v>
      </c>
      <c r="J348" s="11"/>
      <c r="K348" s="8">
        <v>45308</v>
      </c>
      <c r="L348" s="8" t="s">
        <v>3877</v>
      </c>
      <c r="M348" s="7"/>
      <c r="N348" s="7" t="b">
        <f t="shared" si="10"/>
        <v>1</v>
      </c>
      <c r="O348" s="7"/>
      <c r="P348" s="11">
        <f t="shared" si="11"/>
        <v>0</v>
      </c>
      <c r="Q348" s="9"/>
    </row>
    <row r="349" spans="1:17" x14ac:dyDescent="0.25">
      <c r="A349" s="7">
        <v>347</v>
      </c>
      <c r="B349" s="9" t="s">
        <v>270</v>
      </c>
      <c r="C349" s="9" t="s">
        <v>65</v>
      </c>
      <c r="D349" s="9" t="s">
        <v>33</v>
      </c>
      <c r="E349" s="7" t="s">
        <v>141</v>
      </c>
      <c r="F349" s="46">
        <v>5.63</v>
      </c>
      <c r="G349" s="11">
        <v>8</v>
      </c>
      <c r="H349" s="11">
        <v>8</v>
      </c>
      <c r="I349" s="11" t="e">
        <f>VLOOKUP(B349:B2624,'[2]Qty by month'!$G$3:$N$527,8,0)</f>
        <v>#N/A</v>
      </c>
      <c r="J349" s="11"/>
      <c r="K349" s="8">
        <v>45308</v>
      </c>
      <c r="L349" s="8" t="s">
        <v>3873</v>
      </c>
      <c r="M349" s="7"/>
      <c r="N349" s="7" t="b">
        <f t="shared" si="10"/>
        <v>1</v>
      </c>
      <c r="O349" s="7"/>
      <c r="P349" s="11">
        <f t="shared" si="11"/>
        <v>0</v>
      </c>
      <c r="Q349" s="9"/>
    </row>
    <row r="350" spans="1:17" x14ac:dyDescent="0.25">
      <c r="A350" s="7">
        <v>348</v>
      </c>
      <c r="B350" s="9" t="s">
        <v>444</v>
      </c>
      <c r="C350" s="9" t="s">
        <v>2324</v>
      </c>
      <c r="D350" s="9" t="s">
        <v>33</v>
      </c>
      <c r="E350" s="7" t="s">
        <v>141</v>
      </c>
      <c r="F350" s="46">
        <v>0.14000000000000001</v>
      </c>
      <c r="G350" s="11">
        <v>3</v>
      </c>
      <c r="H350" s="11">
        <v>3</v>
      </c>
      <c r="I350" s="11" t="e">
        <f>VLOOKUP(B350:B2625,'[2]Qty by month'!$G$3:$N$527,8,0)</f>
        <v>#N/A</v>
      </c>
      <c r="J350" s="11"/>
      <c r="K350" s="8">
        <v>45309</v>
      </c>
      <c r="L350" s="8" t="s">
        <v>3877</v>
      </c>
      <c r="M350" s="7"/>
      <c r="N350" s="7" t="b">
        <f t="shared" si="10"/>
        <v>1</v>
      </c>
      <c r="O350" s="7"/>
      <c r="P350" s="11">
        <f t="shared" si="11"/>
        <v>0</v>
      </c>
      <c r="Q350" s="9"/>
    </row>
    <row r="351" spans="1:17" x14ac:dyDescent="0.25">
      <c r="A351" s="7">
        <v>349</v>
      </c>
      <c r="B351" s="9" t="s">
        <v>86</v>
      </c>
      <c r="C351" s="9" t="s">
        <v>87</v>
      </c>
      <c r="D351" s="9" t="s">
        <v>33</v>
      </c>
      <c r="E351" s="7" t="s">
        <v>141</v>
      </c>
      <c r="F351" s="46">
        <v>1.82</v>
      </c>
      <c r="G351" s="11">
        <v>12</v>
      </c>
      <c r="H351" s="11">
        <v>12</v>
      </c>
      <c r="I351" s="11" t="e">
        <f>VLOOKUP(B351:B2626,'[2]Qty by month'!$G$3:$N$527,8,0)</f>
        <v>#N/A</v>
      </c>
      <c r="J351" s="11"/>
      <c r="K351" s="8">
        <v>45309</v>
      </c>
      <c r="L351" s="8" t="s">
        <v>3873</v>
      </c>
      <c r="M351" s="7"/>
      <c r="N351" s="7" t="b">
        <f t="shared" si="10"/>
        <v>1</v>
      </c>
      <c r="O351" s="7"/>
      <c r="P351" s="11">
        <f t="shared" si="11"/>
        <v>0</v>
      </c>
      <c r="Q351" s="9"/>
    </row>
    <row r="352" spans="1:17" x14ac:dyDescent="0.25">
      <c r="A352" s="7">
        <v>350</v>
      </c>
      <c r="B352" s="9" t="s">
        <v>445</v>
      </c>
      <c r="C352" s="9" t="s">
        <v>2325</v>
      </c>
      <c r="D352" s="9" t="s">
        <v>33</v>
      </c>
      <c r="E352" s="7" t="s">
        <v>141</v>
      </c>
      <c r="F352" s="46">
        <v>17.29</v>
      </c>
      <c r="G352" s="11">
        <v>1</v>
      </c>
      <c r="H352" s="11">
        <v>1</v>
      </c>
      <c r="I352" s="11" t="e">
        <f>VLOOKUP(B352:B2627,'[2]Qty by month'!$G$3:$N$527,8,0)</f>
        <v>#N/A</v>
      </c>
      <c r="J352" s="11"/>
      <c r="K352" s="8">
        <v>45308</v>
      </c>
      <c r="L352" s="8" t="s">
        <v>3873</v>
      </c>
      <c r="M352" s="7"/>
      <c r="N352" s="7" t="b">
        <f t="shared" si="10"/>
        <v>1</v>
      </c>
      <c r="O352" s="7"/>
      <c r="P352" s="11">
        <f t="shared" si="11"/>
        <v>0</v>
      </c>
      <c r="Q352" s="9"/>
    </row>
    <row r="353" spans="1:17" x14ac:dyDescent="0.25">
      <c r="A353" s="7">
        <v>351</v>
      </c>
      <c r="B353" s="9" t="s">
        <v>446</v>
      </c>
      <c r="C353" s="9" t="s">
        <v>2326</v>
      </c>
      <c r="D353" s="9" t="s">
        <v>33</v>
      </c>
      <c r="E353" s="7" t="s">
        <v>141</v>
      </c>
      <c r="F353" s="46">
        <v>0.41</v>
      </c>
      <c r="G353" s="11">
        <v>12</v>
      </c>
      <c r="H353" s="11">
        <v>12</v>
      </c>
      <c r="I353" s="11" t="e">
        <f>VLOOKUP(B353:B2628,'[2]Qty by month'!$G$3:$N$527,8,0)</f>
        <v>#N/A</v>
      </c>
      <c r="J353" s="11"/>
      <c r="K353" s="8">
        <v>45308</v>
      </c>
      <c r="L353" s="8" t="s">
        <v>3877</v>
      </c>
      <c r="M353" s="7"/>
      <c r="N353" s="7" t="b">
        <f t="shared" si="10"/>
        <v>1</v>
      </c>
      <c r="O353" s="7"/>
      <c r="P353" s="11">
        <f t="shared" si="11"/>
        <v>0</v>
      </c>
      <c r="Q353" s="9"/>
    </row>
    <row r="354" spans="1:17" x14ac:dyDescent="0.25">
      <c r="A354" s="7">
        <v>352</v>
      </c>
      <c r="B354" s="9" t="s">
        <v>447</v>
      </c>
      <c r="C354" s="9" t="s">
        <v>2327</v>
      </c>
      <c r="D354" s="9" t="s">
        <v>33</v>
      </c>
      <c r="E354" s="7" t="s">
        <v>141</v>
      </c>
      <c r="F354" s="46">
        <v>0.05</v>
      </c>
      <c r="G354" s="11">
        <v>50</v>
      </c>
      <c r="H354" s="11">
        <v>50</v>
      </c>
      <c r="I354" s="11" t="e">
        <f>VLOOKUP(B354:B2629,'[2]Qty by month'!$G$3:$N$527,8,0)</f>
        <v>#N/A</v>
      </c>
      <c r="J354" s="11"/>
      <c r="K354" s="8">
        <v>45309</v>
      </c>
      <c r="L354" s="8" t="s">
        <v>3877</v>
      </c>
      <c r="M354" s="7"/>
      <c r="N354" s="7" t="b">
        <f t="shared" si="10"/>
        <v>1</v>
      </c>
      <c r="O354" s="7"/>
      <c r="P354" s="11">
        <f t="shared" si="11"/>
        <v>0</v>
      </c>
      <c r="Q354" s="9"/>
    </row>
    <row r="355" spans="1:17" x14ac:dyDescent="0.25">
      <c r="A355" s="7">
        <v>353</v>
      </c>
      <c r="B355" s="9" t="s">
        <v>448</v>
      </c>
      <c r="C355" s="9" t="s">
        <v>2328</v>
      </c>
      <c r="D355" s="9" t="s">
        <v>33</v>
      </c>
      <c r="E355" s="7" t="s">
        <v>141</v>
      </c>
      <c r="F355" s="46">
        <v>7.0000000000000007E-2</v>
      </c>
      <c r="G355" s="11">
        <v>7</v>
      </c>
      <c r="H355" s="11">
        <v>7</v>
      </c>
      <c r="I355" s="11" t="e">
        <f>VLOOKUP(B355:B2630,'[2]Qty by month'!$G$3:$N$527,8,0)</f>
        <v>#N/A</v>
      </c>
      <c r="J355" s="11"/>
      <c r="K355" s="8">
        <v>45310</v>
      </c>
      <c r="L355" s="8" t="s">
        <v>3873</v>
      </c>
      <c r="M355" s="7"/>
      <c r="N355" s="7" t="b">
        <f t="shared" si="10"/>
        <v>1</v>
      </c>
      <c r="O355" s="7"/>
      <c r="P355" s="11">
        <f t="shared" si="11"/>
        <v>0</v>
      </c>
      <c r="Q355" s="9"/>
    </row>
    <row r="356" spans="1:17" x14ac:dyDescent="0.25">
      <c r="A356" s="7">
        <v>354</v>
      </c>
      <c r="B356" s="9">
        <v>15335</v>
      </c>
      <c r="C356" s="9" t="s">
        <v>2329</v>
      </c>
      <c r="D356" s="9" t="s">
        <v>33</v>
      </c>
      <c r="E356" s="7" t="s">
        <v>141</v>
      </c>
      <c r="F356" s="46">
        <v>0.06</v>
      </c>
      <c r="G356" s="11">
        <v>46</v>
      </c>
      <c r="H356" s="11">
        <v>46</v>
      </c>
      <c r="I356" s="11" t="e">
        <f>VLOOKUP(B356:B2631,'[2]Qty by month'!$G$3:$N$527,8,0)</f>
        <v>#N/A</v>
      </c>
      <c r="J356" s="11"/>
      <c r="K356" s="8">
        <v>45310</v>
      </c>
      <c r="L356" s="8" t="s">
        <v>3873</v>
      </c>
      <c r="M356" s="7"/>
      <c r="N356" s="7" t="b">
        <f t="shared" si="10"/>
        <v>1</v>
      </c>
      <c r="O356" s="7"/>
      <c r="P356" s="11">
        <f t="shared" si="11"/>
        <v>0</v>
      </c>
      <c r="Q356" s="9"/>
    </row>
    <row r="357" spans="1:17" x14ac:dyDescent="0.25">
      <c r="A357" s="7">
        <v>355</v>
      </c>
      <c r="B357" s="9">
        <v>16319</v>
      </c>
      <c r="C357" s="9" t="s">
        <v>2330</v>
      </c>
      <c r="D357" s="9" t="s">
        <v>33</v>
      </c>
      <c r="E357" s="7" t="s">
        <v>141</v>
      </c>
      <c r="F357" s="46">
        <v>0.04</v>
      </c>
      <c r="G357" s="11">
        <v>99</v>
      </c>
      <c r="H357" s="11">
        <v>99</v>
      </c>
      <c r="I357" s="11" t="e">
        <f>VLOOKUP(B357:B2632,'[2]Qty by month'!$G$3:$N$527,8,0)</f>
        <v>#N/A</v>
      </c>
      <c r="J357" s="11"/>
      <c r="K357" s="8">
        <v>45309</v>
      </c>
      <c r="L357" s="8" t="s">
        <v>3877</v>
      </c>
      <c r="M357" s="7"/>
      <c r="N357" s="7" t="b">
        <f t="shared" si="10"/>
        <v>1</v>
      </c>
      <c r="O357" s="7"/>
      <c r="P357" s="11">
        <f t="shared" si="11"/>
        <v>0</v>
      </c>
      <c r="Q357" s="9"/>
    </row>
    <row r="358" spans="1:17" x14ac:dyDescent="0.25">
      <c r="A358" s="7">
        <v>356</v>
      </c>
      <c r="B358" s="9">
        <v>87067</v>
      </c>
      <c r="C358" s="9" t="s">
        <v>2331</v>
      </c>
      <c r="D358" s="9" t="s">
        <v>33</v>
      </c>
      <c r="E358" s="7" t="s">
        <v>141</v>
      </c>
      <c r="F358" s="46">
        <v>0.08</v>
      </c>
      <c r="G358" s="11">
        <v>36</v>
      </c>
      <c r="H358" s="11">
        <v>36</v>
      </c>
      <c r="I358" s="11" t="e">
        <f>VLOOKUP(B358:B2633,'[2]Qty by month'!$G$3:$N$527,8,0)</f>
        <v>#N/A</v>
      </c>
      <c r="J358" s="11"/>
      <c r="K358" s="8">
        <v>45309</v>
      </c>
      <c r="L358" s="8" t="s">
        <v>3877</v>
      </c>
      <c r="M358" s="7"/>
      <c r="N358" s="7" t="b">
        <f t="shared" si="10"/>
        <v>1</v>
      </c>
      <c r="O358" s="7"/>
      <c r="P358" s="11">
        <f t="shared" si="11"/>
        <v>0</v>
      </c>
      <c r="Q358" s="9"/>
    </row>
    <row r="359" spans="1:17" x14ac:dyDescent="0.25">
      <c r="A359" s="7">
        <v>357</v>
      </c>
      <c r="B359" s="9" t="s">
        <v>449</v>
      </c>
      <c r="C359" s="9" t="s">
        <v>2332</v>
      </c>
      <c r="D359" s="9" t="s">
        <v>33</v>
      </c>
      <c r="E359" s="7" t="s">
        <v>141</v>
      </c>
      <c r="F359" s="46">
        <v>0.14000000000000001</v>
      </c>
      <c r="G359" s="11">
        <v>6</v>
      </c>
      <c r="H359" s="11">
        <v>6</v>
      </c>
      <c r="I359" s="11" t="e">
        <f>VLOOKUP(B359:B2634,'[2]Qty by month'!$G$3:$N$527,8,0)</f>
        <v>#N/A</v>
      </c>
      <c r="J359" s="11"/>
      <c r="K359" s="8">
        <v>45309</v>
      </c>
      <c r="L359" s="8" t="s">
        <v>3877</v>
      </c>
      <c r="M359" s="7"/>
      <c r="N359" s="7" t="b">
        <f t="shared" si="10"/>
        <v>1</v>
      </c>
      <c r="O359" s="7"/>
      <c r="P359" s="11">
        <f t="shared" si="11"/>
        <v>0</v>
      </c>
      <c r="Q359" s="9"/>
    </row>
    <row r="360" spans="1:17" x14ac:dyDescent="0.25">
      <c r="A360" s="7">
        <v>358</v>
      </c>
      <c r="B360" s="9" t="s">
        <v>450</v>
      </c>
      <c r="C360" s="9" t="s">
        <v>2333</v>
      </c>
      <c r="D360" s="9" t="s">
        <v>33</v>
      </c>
      <c r="E360" s="7" t="s">
        <v>141</v>
      </c>
      <c r="F360" s="46">
        <v>0.1</v>
      </c>
      <c r="G360" s="11">
        <v>10</v>
      </c>
      <c r="H360" s="11">
        <v>10</v>
      </c>
      <c r="I360" s="11" t="e">
        <f>VLOOKUP(B360:B2635,'[2]Qty by month'!$G$3:$N$527,8,0)</f>
        <v>#N/A</v>
      </c>
      <c r="J360" s="11"/>
      <c r="K360" s="8">
        <v>45309</v>
      </c>
      <c r="L360" s="8" t="s">
        <v>3877</v>
      </c>
      <c r="M360" s="7"/>
      <c r="N360" s="7" t="b">
        <f t="shared" si="10"/>
        <v>1</v>
      </c>
      <c r="O360" s="7"/>
      <c r="P360" s="11">
        <f t="shared" si="11"/>
        <v>0</v>
      </c>
      <c r="Q360" s="9"/>
    </row>
    <row r="361" spans="1:17" x14ac:dyDescent="0.25">
      <c r="A361" s="7">
        <v>359</v>
      </c>
      <c r="B361" s="9" t="s">
        <v>451</v>
      </c>
      <c r="C361" s="9" t="s">
        <v>2334</v>
      </c>
      <c r="D361" s="9" t="s">
        <v>33</v>
      </c>
      <c r="E361" s="7" t="s">
        <v>141</v>
      </c>
      <c r="F361" s="46">
        <v>0.14000000000000001</v>
      </c>
      <c r="G361" s="11">
        <v>9</v>
      </c>
      <c r="H361" s="11">
        <v>9</v>
      </c>
      <c r="I361" s="11" t="e">
        <f>VLOOKUP(B361:B2636,'[2]Qty by month'!$G$3:$N$527,8,0)</f>
        <v>#N/A</v>
      </c>
      <c r="J361" s="11"/>
      <c r="K361" s="8">
        <v>45309</v>
      </c>
      <c r="L361" s="8" t="s">
        <v>3877</v>
      </c>
      <c r="M361" s="7"/>
      <c r="N361" s="7" t="b">
        <f t="shared" si="10"/>
        <v>1</v>
      </c>
      <c r="O361" s="7"/>
      <c r="P361" s="11">
        <f t="shared" si="11"/>
        <v>0</v>
      </c>
      <c r="Q361" s="9"/>
    </row>
    <row r="362" spans="1:17" x14ac:dyDescent="0.25">
      <c r="A362" s="7">
        <v>360</v>
      </c>
      <c r="B362" s="9" t="s">
        <v>452</v>
      </c>
      <c r="C362" s="9" t="s">
        <v>2335</v>
      </c>
      <c r="D362" s="9" t="s">
        <v>33</v>
      </c>
      <c r="E362" s="7" t="s">
        <v>141</v>
      </c>
      <c r="F362" s="46">
        <v>0.23</v>
      </c>
      <c r="G362" s="11">
        <v>12</v>
      </c>
      <c r="H362" s="11">
        <v>12</v>
      </c>
      <c r="I362" s="11" t="e">
        <f>VLOOKUP(B362:B2637,'[2]Qty by month'!$G$3:$N$527,8,0)</f>
        <v>#N/A</v>
      </c>
      <c r="J362" s="11"/>
      <c r="K362" s="8">
        <v>45309</v>
      </c>
      <c r="L362" s="8" t="s">
        <v>3877</v>
      </c>
      <c r="M362" s="7"/>
      <c r="N362" s="7" t="b">
        <f t="shared" si="10"/>
        <v>1</v>
      </c>
      <c r="O362" s="7"/>
      <c r="P362" s="11">
        <f t="shared" si="11"/>
        <v>0</v>
      </c>
      <c r="Q362" s="9"/>
    </row>
    <row r="363" spans="1:17" x14ac:dyDescent="0.25">
      <c r="A363" s="7">
        <v>361</v>
      </c>
      <c r="B363" s="9" t="s">
        <v>453</v>
      </c>
      <c r="C363" s="9" t="s">
        <v>2336</v>
      </c>
      <c r="D363" s="9" t="s">
        <v>33</v>
      </c>
      <c r="E363" s="7" t="s">
        <v>141</v>
      </c>
      <c r="F363" s="46">
        <v>0.12</v>
      </c>
      <c r="G363" s="11">
        <v>10</v>
      </c>
      <c r="H363" s="11">
        <v>10</v>
      </c>
      <c r="I363" s="11" t="e">
        <f>VLOOKUP(B363:B2638,'[2]Qty by month'!$G$3:$N$527,8,0)</f>
        <v>#N/A</v>
      </c>
      <c r="J363" s="11"/>
      <c r="K363" s="8">
        <v>45309</v>
      </c>
      <c r="L363" s="8" t="s">
        <v>3877</v>
      </c>
      <c r="M363" s="7"/>
      <c r="N363" s="7" t="b">
        <f t="shared" si="10"/>
        <v>1</v>
      </c>
      <c r="O363" s="7"/>
      <c r="P363" s="11">
        <f t="shared" si="11"/>
        <v>0</v>
      </c>
      <c r="Q363" s="9"/>
    </row>
    <row r="364" spans="1:17" x14ac:dyDescent="0.25">
      <c r="A364" s="7">
        <v>362</v>
      </c>
      <c r="B364" s="9" t="s">
        <v>454</v>
      </c>
      <c r="C364" s="9" t="s">
        <v>2209</v>
      </c>
      <c r="D364" s="9" t="s">
        <v>33</v>
      </c>
      <c r="E364" s="7" t="s">
        <v>141</v>
      </c>
      <c r="F364" s="46">
        <v>0.14000000000000001</v>
      </c>
      <c r="G364" s="11">
        <v>9</v>
      </c>
      <c r="H364" s="11">
        <v>9</v>
      </c>
      <c r="I364" s="11" t="e">
        <f>VLOOKUP(B364:B2639,'[2]Qty by month'!$G$3:$N$527,8,0)</f>
        <v>#N/A</v>
      </c>
      <c r="J364" s="11"/>
      <c r="K364" s="8">
        <v>45309</v>
      </c>
      <c r="L364" s="8" t="s">
        <v>3877</v>
      </c>
      <c r="M364" s="7"/>
      <c r="N364" s="7" t="b">
        <f t="shared" si="10"/>
        <v>1</v>
      </c>
      <c r="O364" s="7"/>
      <c r="P364" s="11">
        <f t="shared" si="11"/>
        <v>0</v>
      </c>
      <c r="Q364" s="9"/>
    </row>
    <row r="365" spans="1:17" x14ac:dyDescent="0.25">
      <c r="A365" s="7">
        <v>363</v>
      </c>
      <c r="B365" s="9" t="s">
        <v>455</v>
      </c>
      <c r="C365" s="9" t="s">
        <v>2203</v>
      </c>
      <c r="D365" s="9" t="s">
        <v>33</v>
      </c>
      <c r="E365" s="7" t="s">
        <v>141</v>
      </c>
      <c r="F365" s="46">
        <v>1.64</v>
      </c>
      <c r="G365" s="11">
        <v>4</v>
      </c>
      <c r="H365" s="11">
        <v>4</v>
      </c>
      <c r="I365" s="11" t="e">
        <f>VLOOKUP(B365:B2640,'[2]Qty by month'!$G$3:$N$527,8,0)</f>
        <v>#N/A</v>
      </c>
      <c r="J365" s="11"/>
      <c r="K365" s="8">
        <v>45309</v>
      </c>
      <c r="L365" s="8" t="s">
        <v>3877</v>
      </c>
      <c r="M365" s="7"/>
      <c r="N365" s="7" t="b">
        <f t="shared" si="10"/>
        <v>1</v>
      </c>
      <c r="O365" s="7"/>
      <c r="P365" s="11">
        <f t="shared" si="11"/>
        <v>0</v>
      </c>
      <c r="Q365" s="9"/>
    </row>
    <row r="366" spans="1:17" x14ac:dyDescent="0.25">
      <c r="A366" s="7">
        <v>364</v>
      </c>
      <c r="B366" s="9" t="s">
        <v>98</v>
      </c>
      <c r="C366" s="9" t="s">
        <v>124</v>
      </c>
      <c r="D366" s="9" t="s">
        <v>33</v>
      </c>
      <c r="E366" s="7" t="s">
        <v>141</v>
      </c>
      <c r="F366" s="46">
        <v>0.87</v>
      </c>
      <c r="G366" s="11">
        <f>142-1</f>
        <v>141</v>
      </c>
      <c r="H366" s="11">
        <f>80+45+17-1</f>
        <v>141</v>
      </c>
      <c r="I366" s="11" t="e">
        <f>VLOOKUP(B366:B2641,'[2]Qty by month'!$G$3:$N$527,8,0)</f>
        <v>#N/A</v>
      </c>
      <c r="J366" s="11"/>
      <c r="K366" s="8">
        <v>45308</v>
      </c>
      <c r="L366" s="8" t="s">
        <v>3873</v>
      </c>
      <c r="M366" s="7"/>
      <c r="N366" s="7" t="b">
        <f t="shared" si="10"/>
        <v>1</v>
      </c>
      <c r="O366" s="7"/>
      <c r="P366" s="11">
        <f t="shared" si="11"/>
        <v>0</v>
      </c>
      <c r="Q366" s="65" t="s">
        <v>4029</v>
      </c>
    </row>
    <row r="367" spans="1:17" x14ac:dyDescent="0.25">
      <c r="A367" s="7">
        <v>365</v>
      </c>
      <c r="B367" s="9" t="s">
        <v>456</v>
      </c>
      <c r="C367" s="9" t="s">
        <v>2337</v>
      </c>
      <c r="D367" s="9" t="s">
        <v>33</v>
      </c>
      <c r="E367" s="7" t="s">
        <v>141</v>
      </c>
      <c r="F367" s="46">
        <v>0.65</v>
      </c>
      <c r="G367" s="11">
        <v>4</v>
      </c>
      <c r="H367" s="11">
        <v>4</v>
      </c>
      <c r="I367" s="11" t="e">
        <f>VLOOKUP(B367:B2642,'[2]Qty by month'!$G$3:$N$527,8,0)</f>
        <v>#N/A</v>
      </c>
      <c r="J367" s="11"/>
      <c r="K367" s="8">
        <v>45309</v>
      </c>
      <c r="L367" s="8" t="s">
        <v>3877</v>
      </c>
      <c r="M367" s="7"/>
      <c r="N367" s="7" t="b">
        <f t="shared" si="10"/>
        <v>1</v>
      </c>
      <c r="O367" s="7"/>
      <c r="P367" s="11">
        <f t="shared" si="11"/>
        <v>0</v>
      </c>
      <c r="Q367" s="9"/>
    </row>
    <row r="368" spans="1:17" x14ac:dyDescent="0.25">
      <c r="A368" s="7">
        <v>366</v>
      </c>
      <c r="B368" s="9">
        <v>658810</v>
      </c>
      <c r="C368" s="9" t="s">
        <v>2338</v>
      </c>
      <c r="D368" s="9" t="s">
        <v>33</v>
      </c>
      <c r="E368" s="7" t="s">
        <v>141</v>
      </c>
      <c r="F368" s="46">
        <v>0.13</v>
      </c>
      <c r="G368" s="11">
        <v>12</v>
      </c>
      <c r="H368" s="11">
        <v>12</v>
      </c>
      <c r="I368" s="11" t="e">
        <f>VLOOKUP(B368:B2643,'[2]Qty by month'!$G$3:$N$527,8,0)</f>
        <v>#N/A</v>
      </c>
      <c r="J368" s="11"/>
      <c r="K368" s="8">
        <v>45309</v>
      </c>
      <c r="L368" s="8" t="s">
        <v>3877</v>
      </c>
      <c r="M368" s="7"/>
      <c r="N368" s="7" t="b">
        <f t="shared" si="10"/>
        <v>1</v>
      </c>
      <c r="O368" s="7"/>
      <c r="P368" s="11">
        <f t="shared" si="11"/>
        <v>0</v>
      </c>
      <c r="Q368" s="9"/>
    </row>
    <row r="369" spans="1:17" x14ac:dyDescent="0.25">
      <c r="A369" s="7">
        <v>367</v>
      </c>
      <c r="B369" s="9">
        <v>125411</v>
      </c>
      <c r="C369" s="9" t="s">
        <v>2339</v>
      </c>
      <c r="D369" s="9" t="s">
        <v>33</v>
      </c>
      <c r="E369" s="7" t="s">
        <v>141</v>
      </c>
      <c r="F369" s="46">
        <v>0.5</v>
      </c>
      <c r="G369" s="11">
        <v>4</v>
      </c>
      <c r="H369" s="11">
        <v>4</v>
      </c>
      <c r="I369" s="11" t="e">
        <f>VLOOKUP(B369:B2644,'[2]Qty by month'!$G$3:$N$527,8,0)</f>
        <v>#N/A</v>
      </c>
      <c r="J369" s="11"/>
      <c r="K369" s="8">
        <v>45310</v>
      </c>
      <c r="L369" s="8" t="s">
        <v>3873</v>
      </c>
      <c r="M369" s="7"/>
      <c r="N369" s="7" t="b">
        <f t="shared" si="10"/>
        <v>1</v>
      </c>
      <c r="O369" s="7"/>
      <c r="P369" s="11">
        <f t="shared" si="11"/>
        <v>0</v>
      </c>
      <c r="Q369" s="9"/>
    </row>
    <row r="370" spans="1:17" x14ac:dyDescent="0.25">
      <c r="A370" s="7">
        <v>368</v>
      </c>
      <c r="B370" s="9">
        <v>680075</v>
      </c>
      <c r="C370" s="9" t="s">
        <v>2340</v>
      </c>
      <c r="D370" s="9" t="s">
        <v>33</v>
      </c>
      <c r="E370" s="7" t="s">
        <v>141</v>
      </c>
      <c r="F370" s="46">
        <v>18.61</v>
      </c>
      <c r="G370" s="11">
        <v>9</v>
      </c>
      <c r="H370" s="53">
        <f>8+1+2</f>
        <v>11</v>
      </c>
      <c r="I370" s="11" t="e">
        <f>VLOOKUP(B370:B2645,'[2]Qty by month'!$G$3:$N$527,8,0)</f>
        <v>#N/A</v>
      </c>
      <c r="J370" s="11"/>
      <c r="K370" s="57">
        <v>45310</v>
      </c>
      <c r="L370" s="8" t="s">
        <v>3877</v>
      </c>
      <c r="M370" s="7"/>
      <c r="N370" s="7" t="b">
        <f t="shared" si="10"/>
        <v>0</v>
      </c>
      <c r="O370" s="7"/>
      <c r="P370" s="11">
        <f t="shared" si="11"/>
        <v>-2</v>
      </c>
      <c r="Q370" s="9"/>
    </row>
    <row r="371" spans="1:17" x14ac:dyDescent="0.25">
      <c r="A371" s="7">
        <v>369</v>
      </c>
      <c r="B371" s="9">
        <v>108785</v>
      </c>
      <c r="C371" s="9" t="s">
        <v>63</v>
      </c>
      <c r="D371" s="9" t="s">
        <v>33</v>
      </c>
      <c r="E371" s="7" t="s">
        <v>141</v>
      </c>
      <c r="F371" s="46">
        <v>0.08</v>
      </c>
      <c r="G371" s="11">
        <v>50</v>
      </c>
      <c r="H371" s="11">
        <v>50</v>
      </c>
      <c r="I371" s="11" t="e">
        <f>VLOOKUP(B371:B2646,'[2]Qty by month'!$G$3:$N$527,8,0)</f>
        <v>#N/A</v>
      </c>
      <c r="J371" s="11"/>
      <c r="K371" s="8">
        <v>45309</v>
      </c>
      <c r="L371" s="8" t="s">
        <v>3877</v>
      </c>
      <c r="M371" s="7"/>
      <c r="N371" s="7" t="b">
        <f t="shared" si="10"/>
        <v>1</v>
      </c>
      <c r="O371" s="7"/>
      <c r="P371" s="11">
        <f t="shared" si="11"/>
        <v>0</v>
      </c>
      <c r="Q371" s="9"/>
    </row>
    <row r="372" spans="1:17" x14ac:dyDescent="0.25">
      <c r="A372" s="7">
        <v>370</v>
      </c>
      <c r="B372" s="9">
        <v>119278</v>
      </c>
      <c r="C372" s="9" t="s">
        <v>2341</v>
      </c>
      <c r="D372" s="9" t="s">
        <v>33</v>
      </c>
      <c r="E372" s="7" t="s">
        <v>141</v>
      </c>
      <c r="F372" s="46">
        <v>0.14000000000000001</v>
      </c>
      <c r="G372" s="11">
        <v>10</v>
      </c>
      <c r="H372" s="11">
        <v>10</v>
      </c>
      <c r="I372" s="11" t="e">
        <f>VLOOKUP(B372:B2647,'[2]Qty by month'!$G$3:$N$527,8,0)</f>
        <v>#N/A</v>
      </c>
      <c r="J372" s="11"/>
      <c r="K372" s="8">
        <v>45309</v>
      </c>
      <c r="L372" s="8" t="s">
        <v>3873</v>
      </c>
      <c r="M372" s="7"/>
      <c r="N372" s="7" t="b">
        <f t="shared" si="10"/>
        <v>1</v>
      </c>
      <c r="O372" s="7"/>
      <c r="P372" s="11">
        <f t="shared" si="11"/>
        <v>0</v>
      </c>
      <c r="Q372" s="9"/>
    </row>
    <row r="373" spans="1:17" x14ac:dyDescent="0.25">
      <c r="A373" s="7">
        <v>371</v>
      </c>
      <c r="B373" s="9">
        <v>920102</v>
      </c>
      <c r="C373" s="9" t="s">
        <v>2342</v>
      </c>
      <c r="D373" s="9" t="s">
        <v>33</v>
      </c>
      <c r="E373" s="7" t="s">
        <v>141</v>
      </c>
      <c r="F373" s="46">
        <v>3.94</v>
      </c>
      <c r="G373" s="11">
        <v>11</v>
      </c>
      <c r="H373" s="11">
        <f>9+2</f>
        <v>11</v>
      </c>
      <c r="I373" s="11" t="e">
        <f>VLOOKUP(B373:B2648,'[2]Qty by month'!$G$3:$N$527,8,0)</f>
        <v>#N/A</v>
      </c>
      <c r="J373" s="11"/>
      <c r="K373" s="8">
        <v>45308</v>
      </c>
      <c r="L373" s="8" t="s">
        <v>3873</v>
      </c>
      <c r="M373" s="7"/>
      <c r="N373" s="7" t="b">
        <f t="shared" si="10"/>
        <v>1</v>
      </c>
      <c r="O373" s="7"/>
      <c r="P373" s="11">
        <f t="shared" si="11"/>
        <v>0</v>
      </c>
      <c r="Q373" s="9"/>
    </row>
    <row r="374" spans="1:17" x14ac:dyDescent="0.25">
      <c r="A374" s="7">
        <v>372</v>
      </c>
      <c r="B374" s="9" t="s">
        <v>150</v>
      </c>
      <c r="C374" s="9" t="s">
        <v>170</v>
      </c>
      <c r="D374" s="9" t="s">
        <v>33</v>
      </c>
      <c r="E374" s="7" t="s">
        <v>141</v>
      </c>
      <c r="F374" s="46">
        <v>2.2000000000000002</v>
      </c>
      <c r="G374" s="11">
        <v>6</v>
      </c>
      <c r="H374" s="11">
        <v>6</v>
      </c>
      <c r="I374" s="11" t="e">
        <f>VLOOKUP(B374:B2649,'[2]Qty by month'!$G$3:$N$527,8,0)</f>
        <v>#N/A</v>
      </c>
      <c r="J374" s="11"/>
      <c r="K374" s="8">
        <v>45309</v>
      </c>
      <c r="L374" s="8" t="s">
        <v>3873</v>
      </c>
      <c r="M374" s="7"/>
      <c r="N374" s="7" t="b">
        <f t="shared" si="10"/>
        <v>1</v>
      </c>
      <c r="O374" s="7"/>
      <c r="P374" s="11">
        <f t="shared" si="11"/>
        <v>0</v>
      </c>
      <c r="Q374" s="9"/>
    </row>
    <row r="375" spans="1:17" x14ac:dyDescent="0.25">
      <c r="A375" s="7">
        <v>373</v>
      </c>
      <c r="B375" s="9" t="s">
        <v>457</v>
      </c>
      <c r="C375" s="9" t="s">
        <v>2343</v>
      </c>
      <c r="D375" s="9" t="s">
        <v>33</v>
      </c>
      <c r="E375" s="7" t="s">
        <v>141</v>
      </c>
      <c r="F375" s="46">
        <v>0.47</v>
      </c>
      <c r="G375" s="11">
        <v>3</v>
      </c>
      <c r="H375" s="11">
        <v>3</v>
      </c>
      <c r="I375" s="11" t="e">
        <f>VLOOKUP(B375:B2650,'[2]Qty by month'!$G$3:$N$527,8,0)</f>
        <v>#N/A</v>
      </c>
      <c r="J375" s="11"/>
      <c r="K375" s="8">
        <v>45309</v>
      </c>
      <c r="L375" s="8" t="s">
        <v>3877</v>
      </c>
      <c r="M375" s="7"/>
      <c r="N375" s="7" t="b">
        <f t="shared" si="10"/>
        <v>1</v>
      </c>
      <c r="O375" s="7"/>
      <c r="P375" s="11">
        <f t="shared" si="11"/>
        <v>0</v>
      </c>
      <c r="Q375" s="9"/>
    </row>
    <row r="376" spans="1:17" x14ac:dyDescent="0.25">
      <c r="A376" s="7">
        <v>374</v>
      </c>
      <c r="B376" s="9" t="s">
        <v>458</v>
      </c>
      <c r="C376" s="9" t="s">
        <v>2344</v>
      </c>
      <c r="D376" s="9" t="s">
        <v>33</v>
      </c>
      <c r="E376" s="7" t="s">
        <v>141</v>
      </c>
      <c r="F376" s="46">
        <v>1.22</v>
      </c>
      <c r="G376" s="11">
        <v>7</v>
      </c>
      <c r="H376" s="11">
        <v>7</v>
      </c>
      <c r="I376" s="11" t="e">
        <f>VLOOKUP(B376:B2651,'[2]Qty by month'!$G$3:$N$527,8,0)</f>
        <v>#N/A</v>
      </c>
      <c r="J376" s="11"/>
      <c r="K376" s="8">
        <v>45308</v>
      </c>
      <c r="L376" s="8" t="s">
        <v>3877</v>
      </c>
      <c r="M376" s="7"/>
      <c r="N376" s="7" t="b">
        <f t="shared" si="10"/>
        <v>1</v>
      </c>
      <c r="O376" s="7"/>
      <c r="P376" s="11">
        <f t="shared" si="11"/>
        <v>0</v>
      </c>
      <c r="Q376" s="9"/>
    </row>
    <row r="377" spans="1:17" x14ac:dyDescent="0.25">
      <c r="A377" s="7">
        <v>375</v>
      </c>
      <c r="B377" s="9" t="s">
        <v>459</v>
      </c>
      <c r="C377" s="9" t="s">
        <v>2345</v>
      </c>
      <c r="D377" s="9" t="s">
        <v>33</v>
      </c>
      <c r="E377" s="7" t="s">
        <v>141</v>
      </c>
      <c r="F377" s="46">
        <v>0.23</v>
      </c>
      <c r="G377" s="11">
        <v>10</v>
      </c>
      <c r="H377" s="11">
        <v>10</v>
      </c>
      <c r="I377" s="11" t="e">
        <f>VLOOKUP(B377:B2652,'[2]Qty by month'!$G$3:$N$527,8,0)</f>
        <v>#N/A</v>
      </c>
      <c r="J377" s="11"/>
      <c r="K377" s="8">
        <v>45309</v>
      </c>
      <c r="L377" s="8" t="s">
        <v>3877</v>
      </c>
      <c r="M377" s="7"/>
      <c r="N377" s="7" t="b">
        <f t="shared" si="10"/>
        <v>1</v>
      </c>
      <c r="O377" s="7"/>
      <c r="P377" s="11">
        <f t="shared" si="11"/>
        <v>0</v>
      </c>
      <c r="Q377" s="9"/>
    </row>
    <row r="378" spans="1:17" x14ac:dyDescent="0.25">
      <c r="A378" s="7">
        <v>376</v>
      </c>
      <c r="B378" s="9" t="s">
        <v>460</v>
      </c>
      <c r="C378" s="9" t="s">
        <v>2346</v>
      </c>
      <c r="D378" s="9" t="s">
        <v>33</v>
      </c>
      <c r="E378" s="7" t="s">
        <v>141</v>
      </c>
      <c r="F378" s="46">
        <v>0.14000000000000001</v>
      </c>
      <c r="G378" s="11">
        <v>4</v>
      </c>
      <c r="H378" s="11">
        <v>4</v>
      </c>
      <c r="I378" s="11" t="e">
        <f>VLOOKUP(B378:B2653,'[2]Qty by month'!$G$3:$N$527,8,0)</f>
        <v>#N/A</v>
      </c>
      <c r="J378" s="11"/>
      <c r="K378" s="8">
        <v>45308</v>
      </c>
      <c r="L378" s="8" t="s">
        <v>3877</v>
      </c>
      <c r="M378" s="7"/>
      <c r="N378" s="7" t="b">
        <f t="shared" si="10"/>
        <v>1</v>
      </c>
      <c r="O378" s="7"/>
      <c r="P378" s="11">
        <f t="shared" si="11"/>
        <v>0</v>
      </c>
      <c r="Q378" s="9"/>
    </row>
    <row r="379" spans="1:17" x14ac:dyDescent="0.25">
      <c r="A379" s="7">
        <v>377</v>
      </c>
      <c r="B379" s="9" t="s">
        <v>461</v>
      </c>
      <c r="C379" s="9" t="s">
        <v>2347</v>
      </c>
      <c r="D379" s="9" t="s">
        <v>33</v>
      </c>
      <c r="E379" s="7" t="s">
        <v>141</v>
      </c>
      <c r="F379" s="46">
        <v>0.83</v>
      </c>
      <c r="G379" s="11">
        <v>6</v>
      </c>
      <c r="H379" s="11">
        <v>6</v>
      </c>
      <c r="I379" s="11" t="e">
        <f>VLOOKUP(B379:B2654,'[2]Qty by month'!$G$3:$N$527,8,0)</f>
        <v>#N/A</v>
      </c>
      <c r="J379" s="11"/>
      <c r="K379" s="8">
        <v>45310</v>
      </c>
      <c r="L379" s="8" t="s">
        <v>3873</v>
      </c>
      <c r="M379" s="7"/>
      <c r="N379" s="7" t="b">
        <f t="shared" si="10"/>
        <v>1</v>
      </c>
      <c r="O379" s="7"/>
      <c r="P379" s="11">
        <f t="shared" si="11"/>
        <v>0</v>
      </c>
      <c r="Q379" s="9"/>
    </row>
    <row r="380" spans="1:17" x14ac:dyDescent="0.25">
      <c r="A380" s="7">
        <v>378</v>
      </c>
      <c r="B380" s="9" t="s">
        <v>462</v>
      </c>
      <c r="C380" s="9" t="s">
        <v>2348</v>
      </c>
      <c r="D380" s="9" t="s">
        <v>33</v>
      </c>
      <c r="E380" s="7" t="s">
        <v>141</v>
      </c>
      <c r="F380" s="46">
        <v>0.17</v>
      </c>
      <c r="G380" s="11">
        <v>5</v>
      </c>
      <c r="H380" s="11">
        <v>5</v>
      </c>
      <c r="I380" s="11" t="e">
        <f>VLOOKUP(B380:B2655,'[2]Qty by month'!$G$3:$N$527,8,0)</f>
        <v>#N/A</v>
      </c>
      <c r="J380" s="11"/>
      <c r="K380" s="8">
        <v>45309</v>
      </c>
      <c r="L380" s="8" t="s">
        <v>3877</v>
      </c>
      <c r="M380" s="7"/>
      <c r="N380" s="7" t="b">
        <f t="shared" si="10"/>
        <v>1</v>
      </c>
      <c r="O380" s="7"/>
      <c r="P380" s="11">
        <f t="shared" si="11"/>
        <v>0</v>
      </c>
      <c r="Q380" s="9"/>
    </row>
    <row r="381" spans="1:17" x14ac:dyDescent="0.25">
      <c r="A381" s="7">
        <v>379</v>
      </c>
      <c r="B381" s="9">
        <v>604615</v>
      </c>
      <c r="C381" s="9" t="s">
        <v>2349</v>
      </c>
      <c r="D381" s="9" t="s">
        <v>33</v>
      </c>
      <c r="E381" s="7" t="s">
        <v>141</v>
      </c>
      <c r="F381" s="46">
        <v>24.01</v>
      </c>
      <c r="G381" s="11">
        <v>1</v>
      </c>
      <c r="H381" s="11">
        <v>1</v>
      </c>
      <c r="I381" s="11" t="e">
        <f>VLOOKUP(B381:B2656,'[2]Qty by month'!$G$3:$N$527,8,0)</f>
        <v>#N/A</v>
      </c>
      <c r="J381" s="11"/>
      <c r="K381" s="8">
        <v>45309</v>
      </c>
      <c r="L381" s="8" t="s">
        <v>3873</v>
      </c>
      <c r="M381" s="7"/>
      <c r="N381" s="7" t="b">
        <f t="shared" si="10"/>
        <v>1</v>
      </c>
      <c r="O381" s="7"/>
      <c r="P381" s="11">
        <f t="shared" si="11"/>
        <v>0</v>
      </c>
      <c r="Q381" s="9"/>
    </row>
    <row r="382" spans="1:17" x14ac:dyDescent="0.25">
      <c r="A382" s="7">
        <v>380</v>
      </c>
      <c r="B382" s="9">
        <v>136916</v>
      </c>
      <c r="C382" s="9" t="s">
        <v>2350</v>
      </c>
      <c r="D382" s="9" t="s">
        <v>33</v>
      </c>
      <c r="E382" s="7" t="s">
        <v>141</v>
      </c>
      <c r="F382" s="46">
        <v>0.14000000000000001</v>
      </c>
      <c r="G382" s="11">
        <v>9</v>
      </c>
      <c r="H382" s="11">
        <v>9</v>
      </c>
      <c r="I382" s="11" t="e">
        <f>VLOOKUP(B382:B2657,'[2]Qty by month'!$G$3:$N$527,8,0)</f>
        <v>#N/A</v>
      </c>
      <c r="J382" s="11"/>
      <c r="K382" s="8">
        <v>45309</v>
      </c>
      <c r="L382" s="8" t="s">
        <v>3877</v>
      </c>
      <c r="M382" s="7"/>
      <c r="N382" s="7" t="b">
        <f t="shared" si="10"/>
        <v>1</v>
      </c>
      <c r="O382" s="7"/>
      <c r="P382" s="11">
        <f t="shared" si="11"/>
        <v>0</v>
      </c>
      <c r="Q382" s="9"/>
    </row>
    <row r="383" spans="1:17" x14ac:dyDescent="0.25">
      <c r="A383" s="7">
        <v>381</v>
      </c>
      <c r="B383" s="9">
        <v>219528</v>
      </c>
      <c r="C383" s="9" t="s">
        <v>2351</v>
      </c>
      <c r="D383" s="9" t="s">
        <v>33</v>
      </c>
      <c r="E383" s="7" t="s">
        <v>141</v>
      </c>
      <c r="F383" s="46">
        <v>0.6</v>
      </c>
      <c r="G383" s="11">
        <v>11</v>
      </c>
      <c r="H383" s="11">
        <v>11</v>
      </c>
      <c r="I383" s="11" t="e">
        <f>VLOOKUP(B383:B2658,'[2]Qty by month'!$G$3:$N$527,8,0)</f>
        <v>#N/A</v>
      </c>
      <c r="J383" s="11"/>
      <c r="K383" s="8">
        <v>45309</v>
      </c>
      <c r="L383" s="8" t="s">
        <v>3873</v>
      </c>
      <c r="M383" s="7"/>
      <c r="N383" s="7" t="b">
        <f t="shared" si="10"/>
        <v>1</v>
      </c>
      <c r="O383" s="7"/>
      <c r="P383" s="11">
        <f t="shared" si="11"/>
        <v>0</v>
      </c>
      <c r="Q383" s="9"/>
    </row>
    <row r="384" spans="1:17" x14ac:dyDescent="0.25">
      <c r="A384" s="7">
        <v>382</v>
      </c>
      <c r="B384" s="9" t="s">
        <v>463</v>
      </c>
      <c r="C384" s="9" t="s">
        <v>2352</v>
      </c>
      <c r="D384" s="9" t="s">
        <v>33</v>
      </c>
      <c r="E384" s="7" t="s">
        <v>141</v>
      </c>
      <c r="F384" s="46">
        <v>0.23</v>
      </c>
      <c r="G384" s="11">
        <v>8</v>
      </c>
      <c r="H384" s="11">
        <v>8</v>
      </c>
      <c r="I384" s="11" t="e">
        <f>VLOOKUP(B384:B2659,'[2]Qty by month'!$G$3:$N$527,8,0)</f>
        <v>#N/A</v>
      </c>
      <c r="J384" s="11"/>
      <c r="K384" s="8">
        <v>45309</v>
      </c>
      <c r="L384" s="8" t="s">
        <v>3877</v>
      </c>
      <c r="M384" s="7"/>
      <c r="N384" s="7" t="b">
        <f t="shared" si="10"/>
        <v>1</v>
      </c>
      <c r="O384" s="7"/>
      <c r="P384" s="11">
        <f t="shared" si="11"/>
        <v>0</v>
      </c>
      <c r="Q384" s="9"/>
    </row>
    <row r="385" spans="1:17" x14ac:dyDescent="0.25">
      <c r="A385" s="7">
        <v>383</v>
      </c>
      <c r="B385" s="9">
        <v>71633</v>
      </c>
      <c r="C385" s="9" t="s">
        <v>2353</v>
      </c>
      <c r="D385" s="9" t="s">
        <v>33</v>
      </c>
      <c r="E385" s="7" t="s">
        <v>141</v>
      </c>
      <c r="F385" s="46">
        <v>0.15</v>
      </c>
      <c r="G385" s="11">
        <v>25</v>
      </c>
      <c r="H385" s="11">
        <f>20+5</f>
        <v>25</v>
      </c>
      <c r="I385" s="11" t="e">
        <f>VLOOKUP(B385:B2660,'[2]Qty by month'!$G$3:$N$527,8,0)</f>
        <v>#N/A</v>
      </c>
      <c r="J385" s="11"/>
      <c r="K385" s="8">
        <v>45318</v>
      </c>
      <c r="L385" s="8" t="s">
        <v>3873</v>
      </c>
      <c r="M385" s="7"/>
      <c r="N385" s="7" t="b">
        <f t="shared" si="10"/>
        <v>1</v>
      </c>
      <c r="O385" s="7"/>
      <c r="P385" s="11">
        <f t="shared" si="11"/>
        <v>0</v>
      </c>
      <c r="Q385" s="9"/>
    </row>
    <row r="386" spans="1:17" x14ac:dyDescent="0.25">
      <c r="A386" s="7">
        <v>384</v>
      </c>
      <c r="B386" s="9" t="s">
        <v>464</v>
      </c>
      <c r="C386" s="9" t="s">
        <v>2354</v>
      </c>
      <c r="D386" s="9" t="s">
        <v>33</v>
      </c>
      <c r="E386" s="7" t="s">
        <v>141</v>
      </c>
      <c r="F386" s="46">
        <v>0.87</v>
      </c>
      <c r="G386" s="11">
        <v>17</v>
      </c>
      <c r="H386" s="11">
        <f>16+1</f>
        <v>17</v>
      </c>
      <c r="I386" s="11" t="e">
        <f>VLOOKUP(B386:B2661,'[2]Qty by month'!$G$3:$N$527,8,0)</f>
        <v>#N/A</v>
      </c>
      <c r="J386" s="11"/>
      <c r="K386" s="8">
        <v>45313</v>
      </c>
      <c r="L386" s="8" t="s">
        <v>3877</v>
      </c>
      <c r="M386" s="7"/>
      <c r="N386" s="7" t="b">
        <f t="shared" si="10"/>
        <v>1</v>
      </c>
      <c r="O386" s="7"/>
      <c r="P386" s="11">
        <f t="shared" si="11"/>
        <v>0</v>
      </c>
      <c r="Q386" s="9"/>
    </row>
    <row r="387" spans="1:17" x14ac:dyDescent="0.25">
      <c r="A387" s="7">
        <v>385</v>
      </c>
      <c r="B387" s="9" t="s">
        <v>465</v>
      </c>
      <c r="C387" s="9" t="s">
        <v>2355</v>
      </c>
      <c r="D387" s="9" t="s">
        <v>33</v>
      </c>
      <c r="E387" s="7" t="s">
        <v>141</v>
      </c>
      <c r="F387" s="46">
        <v>0.31</v>
      </c>
      <c r="G387" s="11">
        <v>5</v>
      </c>
      <c r="H387" s="11">
        <v>5</v>
      </c>
      <c r="I387" s="11" t="e">
        <f>VLOOKUP(B387:B2662,'[2]Qty by month'!$G$3:$N$527,8,0)</f>
        <v>#N/A</v>
      </c>
      <c r="J387" s="11"/>
      <c r="K387" s="8">
        <v>45308</v>
      </c>
      <c r="L387" s="8" t="s">
        <v>3877</v>
      </c>
      <c r="M387" s="7"/>
      <c r="N387" s="7" t="b">
        <f t="shared" si="10"/>
        <v>1</v>
      </c>
      <c r="O387" s="7"/>
      <c r="P387" s="11">
        <f t="shared" si="11"/>
        <v>0</v>
      </c>
      <c r="Q387" s="9"/>
    </row>
    <row r="388" spans="1:17" x14ac:dyDescent="0.25">
      <c r="A388" s="7">
        <v>386</v>
      </c>
      <c r="B388" s="9" t="s">
        <v>466</v>
      </c>
      <c r="C388" s="9" t="s">
        <v>2356</v>
      </c>
      <c r="D388" s="9" t="s">
        <v>33</v>
      </c>
      <c r="E388" s="7" t="s">
        <v>141</v>
      </c>
      <c r="F388" s="46">
        <v>0.14000000000000001</v>
      </c>
      <c r="G388" s="11">
        <v>10</v>
      </c>
      <c r="H388" s="11">
        <v>10</v>
      </c>
      <c r="I388" s="11" t="e">
        <f>VLOOKUP(B388:B2663,'[2]Qty by month'!$G$3:$N$527,8,0)</f>
        <v>#N/A</v>
      </c>
      <c r="J388" s="11"/>
      <c r="K388" s="8">
        <v>45308</v>
      </c>
      <c r="L388" s="8" t="s">
        <v>3877</v>
      </c>
      <c r="M388" s="7"/>
      <c r="N388" s="7" t="b">
        <f t="shared" ref="N388:N451" si="12">G388=H388</f>
        <v>1</v>
      </c>
      <c r="O388" s="7"/>
      <c r="P388" s="11">
        <f t="shared" ref="P388:P451" si="13">G388-H388</f>
        <v>0</v>
      </c>
      <c r="Q388" s="9"/>
    </row>
    <row r="389" spans="1:17" x14ac:dyDescent="0.25">
      <c r="A389" s="7">
        <v>387</v>
      </c>
      <c r="B389" s="9" t="s">
        <v>467</v>
      </c>
      <c r="C389" s="9" t="s">
        <v>2357</v>
      </c>
      <c r="D389" s="9" t="s">
        <v>33</v>
      </c>
      <c r="E389" s="7" t="s">
        <v>141</v>
      </c>
      <c r="F389" s="46">
        <v>0.09</v>
      </c>
      <c r="G389" s="11">
        <v>10</v>
      </c>
      <c r="H389" s="11">
        <v>10</v>
      </c>
      <c r="I389" s="11" t="e">
        <f>VLOOKUP(B389:B2664,'[2]Qty by month'!$G$3:$N$527,8,0)</f>
        <v>#N/A</v>
      </c>
      <c r="J389" s="11"/>
      <c r="K389" s="8">
        <v>45309</v>
      </c>
      <c r="L389" s="8" t="s">
        <v>3873</v>
      </c>
      <c r="M389" s="7"/>
      <c r="N389" s="7" t="b">
        <f t="shared" si="12"/>
        <v>1</v>
      </c>
      <c r="O389" s="7"/>
      <c r="P389" s="11">
        <f t="shared" si="13"/>
        <v>0</v>
      </c>
      <c r="Q389" s="9"/>
    </row>
    <row r="390" spans="1:17" x14ac:dyDescent="0.25">
      <c r="A390" s="7">
        <v>388</v>
      </c>
      <c r="B390" s="9" t="s">
        <v>468</v>
      </c>
      <c r="C390" s="9" t="s">
        <v>2358</v>
      </c>
      <c r="D390" s="9" t="s">
        <v>33</v>
      </c>
      <c r="E390" s="7" t="s">
        <v>141</v>
      </c>
      <c r="F390" s="46">
        <v>0.73</v>
      </c>
      <c r="G390" s="11">
        <v>14</v>
      </c>
      <c r="H390" s="53">
        <v>16</v>
      </c>
      <c r="I390" s="11" t="e">
        <f>VLOOKUP(B390:B2665,'[2]Qty by month'!$G$3:$N$527,8,0)</f>
        <v>#N/A</v>
      </c>
      <c r="J390" s="11"/>
      <c r="K390" s="8">
        <v>45309</v>
      </c>
      <c r="L390" s="8" t="s">
        <v>3873</v>
      </c>
      <c r="M390" s="7"/>
      <c r="N390" s="7" t="b">
        <f t="shared" si="12"/>
        <v>0</v>
      </c>
      <c r="O390" s="7"/>
      <c r="P390" s="11">
        <f t="shared" si="13"/>
        <v>-2</v>
      </c>
      <c r="Q390" s="9"/>
    </row>
    <row r="391" spans="1:17" x14ac:dyDescent="0.25">
      <c r="A391" s="7">
        <v>389</v>
      </c>
      <c r="B391" s="9" t="s">
        <v>151</v>
      </c>
      <c r="C391" s="9" t="s">
        <v>171</v>
      </c>
      <c r="D391" s="9" t="s">
        <v>33</v>
      </c>
      <c r="E391" s="7" t="s">
        <v>141</v>
      </c>
      <c r="F391" s="46">
        <v>5.31</v>
      </c>
      <c r="G391" s="11">
        <v>49</v>
      </c>
      <c r="H391" s="53">
        <v>50</v>
      </c>
      <c r="I391" s="11" t="e">
        <f>VLOOKUP(B391:B2666,'[2]Qty by month'!$G$3:$N$527,8,0)</f>
        <v>#N/A</v>
      </c>
      <c r="J391" s="11"/>
      <c r="K391" s="8">
        <v>45310</v>
      </c>
      <c r="L391" s="8" t="s">
        <v>3877</v>
      </c>
      <c r="M391" s="7"/>
      <c r="N391" s="7" t="b">
        <f t="shared" si="12"/>
        <v>0</v>
      </c>
      <c r="O391" s="7"/>
      <c r="P391" s="11">
        <f t="shared" si="13"/>
        <v>-1</v>
      </c>
      <c r="Q391" s="9"/>
    </row>
    <row r="392" spans="1:17" x14ac:dyDescent="0.25">
      <c r="A392" s="7">
        <v>390</v>
      </c>
      <c r="B392" s="9" t="s">
        <v>469</v>
      </c>
      <c r="C392" s="9" t="s">
        <v>2359</v>
      </c>
      <c r="D392" s="9" t="s">
        <v>33</v>
      </c>
      <c r="E392" s="7" t="s">
        <v>141</v>
      </c>
      <c r="F392" s="46">
        <v>0.16</v>
      </c>
      <c r="G392" s="11">
        <v>46</v>
      </c>
      <c r="H392" s="11">
        <f>39+7</f>
        <v>46</v>
      </c>
      <c r="I392" s="11" t="e">
        <f>VLOOKUP(B392:B2667,'[2]Qty by month'!$G$3:$N$527,8,0)</f>
        <v>#N/A</v>
      </c>
      <c r="J392" s="11"/>
      <c r="K392" s="8">
        <v>45324</v>
      </c>
      <c r="L392" s="8" t="s">
        <v>3873</v>
      </c>
      <c r="M392" s="7"/>
      <c r="N392" s="7" t="b">
        <f t="shared" si="12"/>
        <v>1</v>
      </c>
      <c r="O392" s="7"/>
      <c r="P392" s="11">
        <f t="shared" si="13"/>
        <v>0</v>
      </c>
      <c r="Q392" s="9"/>
    </row>
    <row r="393" spans="1:17" x14ac:dyDescent="0.25">
      <c r="A393" s="7">
        <v>391</v>
      </c>
      <c r="B393" s="9">
        <v>567991</v>
      </c>
      <c r="C393" s="9" t="s">
        <v>2360</v>
      </c>
      <c r="D393" s="9" t="s">
        <v>33</v>
      </c>
      <c r="E393" s="7" t="s">
        <v>141</v>
      </c>
      <c r="F393" s="46">
        <v>0.79</v>
      </c>
      <c r="G393" s="11">
        <v>1</v>
      </c>
      <c r="H393" s="11">
        <v>1</v>
      </c>
      <c r="I393" s="11" t="e">
        <f>VLOOKUP(B393:B2668,'[2]Qty by month'!$G$3:$N$527,8,0)</f>
        <v>#N/A</v>
      </c>
      <c r="J393" s="11"/>
      <c r="K393" s="8">
        <v>45310</v>
      </c>
      <c r="L393" s="8" t="s">
        <v>3877</v>
      </c>
      <c r="M393" s="7"/>
      <c r="N393" s="7" t="b">
        <f t="shared" si="12"/>
        <v>1</v>
      </c>
      <c r="O393" s="7"/>
      <c r="P393" s="11">
        <f t="shared" si="13"/>
        <v>0</v>
      </c>
      <c r="Q393" s="9"/>
    </row>
    <row r="394" spans="1:17" x14ac:dyDescent="0.25">
      <c r="A394" s="7">
        <v>392</v>
      </c>
      <c r="B394" s="9" t="s">
        <v>470</v>
      </c>
      <c r="C394" s="9" t="s">
        <v>2361</v>
      </c>
      <c r="D394" s="9" t="s">
        <v>33</v>
      </c>
      <c r="E394" s="7" t="s">
        <v>141</v>
      </c>
      <c r="F394" s="46">
        <v>1.75</v>
      </c>
      <c r="G394" s="11">
        <v>2</v>
      </c>
      <c r="H394" s="11">
        <v>2</v>
      </c>
      <c r="I394" s="11" t="e">
        <f>VLOOKUP(B394:B2669,'[2]Qty by month'!$G$3:$N$527,8,0)</f>
        <v>#N/A</v>
      </c>
      <c r="J394" s="11"/>
      <c r="K394" s="8">
        <v>45309</v>
      </c>
      <c r="L394" s="8" t="s">
        <v>3873</v>
      </c>
      <c r="M394" s="7"/>
      <c r="N394" s="7" t="b">
        <f t="shared" si="12"/>
        <v>1</v>
      </c>
      <c r="O394" s="7"/>
      <c r="P394" s="11">
        <f t="shared" si="13"/>
        <v>0</v>
      </c>
      <c r="Q394" s="9"/>
    </row>
    <row r="395" spans="1:17" x14ac:dyDescent="0.25">
      <c r="A395" s="7">
        <v>393</v>
      </c>
      <c r="B395" s="9" t="s">
        <v>471</v>
      </c>
      <c r="C395" s="9" t="s">
        <v>2362</v>
      </c>
      <c r="D395" s="9" t="s">
        <v>33</v>
      </c>
      <c r="E395" s="7" t="s">
        <v>141</v>
      </c>
      <c r="F395" s="46">
        <v>22.9</v>
      </c>
      <c r="G395" s="11">
        <v>1</v>
      </c>
      <c r="H395" s="11">
        <v>1</v>
      </c>
      <c r="I395" s="11" t="e">
        <f>VLOOKUP(B395:B2670,'[2]Qty by month'!$G$3:$N$527,8,0)</f>
        <v>#N/A</v>
      </c>
      <c r="J395" s="11"/>
      <c r="K395" s="8">
        <v>45310</v>
      </c>
      <c r="L395" s="8" t="s">
        <v>3877</v>
      </c>
      <c r="M395" s="7"/>
      <c r="N395" s="7" t="b">
        <f t="shared" si="12"/>
        <v>1</v>
      </c>
      <c r="O395" s="7"/>
      <c r="P395" s="11">
        <f t="shared" si="13"/>
        <v>0</v>
      </c>
      <c r="Q395" s="9"/>
    </row>
    <row r="396" spans="1:17" x14ac:dyDescent="0.25">
      <c r="A396" s="7">
        <v>394</v>
      </c>
      <c r="B396" s="9" t="s">
        <v>472</v>
      </c>
      <c r="C396" s="9" t="s">
        <v>2363</v>
      </c>
      <c r="D396" s="9" t="s">
        <v>33</v>
      </c>
      <c r="E396" s="7" t="s">
        <v>141</v>
      </c>
      <c r="F396" s="46">
        <v>1.81</v>
      </c>
      <c r="G396" s="11">
        <v>1</v>
      </c>
      <c r="H396" s="11">
        <v>1</v>
      </c>
      <c r="I396" s="11" t="e">
        <f>VLOOKUP(B396:B2671,'[2]Qty by month'!$G$3:$N$527,8,0)</f>
        <v>#N/A</v>
      </c>
      <c r="J396" s="11"/>
      <c r="K396" s="8">
        <v>45310</v>
      </c>
      <c r="L396" s="8" t="s">
        <v>3873</v>
      </c>
      <c r="M396" s="7"/>
      <c r="N396" s="7" t="b">
        <f t="shared" si="12"/>
        <v>1</v>
      </c>
      <c r="O396" s="7"/>
      <c r="P396" s="11">
        <f t="shared" si="13"/>
        <v>0</v>
      </c>
      <c r="Q396" s="9"/>
    </row>
    <row r="397" spans="1:17" x14ac:dyDescent="0.25">
      <c r="A397" s="7">
        <v>395</v>
      </c>
      <c r="B397" s="9">
        <v>569244</v>
      </c>
      <c r="C397" s="9" t="s">
        <v>2195</v>
      </c>
      <c r="D397" s="9" t="s">
        <v>33</v>
      </c>
      <c r="E397" s="7" t="s">
        <v>141</v>
      </c>
      <c r="F397" s="46">
        <v>0.37</v>
      </c>
      <c r="G397" s="11">
        <v>3</v>
      </c>
      <c r="H397" s="11">
        <v>3</v>
      </c>
      <c r="I397" s="11" t="e">
        <f>VLOOKUP(B397:B2672,'[2]Qty by month'!$G$3:$N$527,8,0)</f>
        <v>#N/A</v>
      </c>
      <c r="J397" s="11"/>
      <c r="K397" s="8">
        <v>45310</v>
      </c>
      <c r="L397" s="8" t="s">
        <v>3877</v>
      </c>
      <c r="M397" s="7"/>
      <c r="N397" s="7" t="b">
        <f t="shared" si="12"/>
        <v>1</v>
      </c>
      <c r="O397" s="7"/>
      <c r="P397" s="11">
        <f t="shared" si="13"/>
        <v>0</v>
      </c>
      <c r="Q397" s="9"/>
    </row>
    <row r="398" spans="1:17" x14ac:dyDescent="0.25">
      <c r="A398" s="7">
        <v>396</v>
      </c>
      <c r="B398" s="9" t="s">
        <v>473</v>
      </c>
      <c r="C398" s="9" t="s">
        <v>2364</v>
      </c>
      <c r="D398" s="9" t="s">
        <v>33</v>
      </c>
      <c r="E398" s="7" t="s">
        <v>141</v>
      </c>
      <c r="F398" s="46">
        <v>0.34</v>
      </c>
      <c r="G398" s="11">
        <v>8</v>
      </c>
      <c r="H398" s="11">
        <v>8</v>
      </c>
      <c r="I398" s="11" t="e">
        <f>VLOOKUP(B398:B2673,'[2]Qty by month'!$G$3:$N$527,8,0)</f>
        <v>#N/A</v>
      </c>
      <c r="J398" s="11"/>
      <c r="K398" s="8">
        <v>45309</v>
      </c>
      <c r="L398" s="8" t="s">
        <v>3873</v>
      </c>
      <c r="M398" s="7"/>
      <c r="N398" s="7" t="b">
        <f t="shared" si="12"/>
        <v>1</v>
      </c>
      <c r="O398" s="7"/>
      <c r="P398" s="11">
        <f t="shared" si="13"/>
        <v>0</v>
      </c>
      <c r="Q398" s="9"/>
    </row>
    <row r="399" spans="1:17" x14ac:dyDescent="0.25">
      <c r="A399" s="7">
        <v>397</v>
      </c>
      <c r="B399" s="9" t="s">
        <v>474</v>
      </c>
      <c r="C399" s="9" t="s">
        <v>2365</v>
      </c>
      <c r="D399" s="9" t="s">
        <v>33</v>
      </c>
      <c r="E399" s="7" t="s">
        <v>141</v>
      </c>
      <c r="F399" s="46">
        <v>7.0000000000000007E-2</v>
      </c>
      <c r="G399" s="11">
        <v>100</v>
      </c>
      <c r="H399" s="11">
        <v>100</v>
      </c>
      <c r="I399" s="11" t="e">
        <f>VLOOKUP(B399:B2674,'[2]Qty by month'!$G$3:$N$527,8,0)</f>
        <v>#N/A</v>
      </c>
      <c r="J399" s="11"/>
      <c r="K399" s="8">
        <v>45309</v>
      </c>
      <c r="L399" s="8" t="s">
        <v>3877</v>
      </c>
      <c r="M399" s="7"/>
      <c r="N399" s="7" t="b">
        <f t="shared" si="12"/>
        <v>1</v>
      </c>
      <c r="O399" s="7"/>
      <c r="P399" s="11">
        <f t="shared" si="13"/>
        <v>0</v>
      </c>
      <c r="Q399" s="9"/>
    </row>
    <row r="400" spans="1:17" x14ac:dyDescent="0.25">
      <c r="A400" s="7">
        <v>398</v>
      </c>
      <c r="B400" s="9" t="s">
        <v>475</v>
      </c>
      <c r="C400" s="9" t="s">
        <v>2096</v>
      </c>
      <c r="D400" s="9" t="s">
        <v>33</v>
      </c>
      <c r="E400" s="7" t="s">
        <v>141</v>
      </c>
      <c r="F400" s="46">
        <v>0.79</v>
      </c>
      <c r="G400" s="11">
        <v>2</v>
      </c>
      <c r="H400" s="11">
        <v>2</v>
      </c>
      <c r="I400" s="11" t="e">
        <f>VLOOKUP(B400:B2675,'[2]Qty by month'!$G$3:$N$527,8,0)</f>
        <v>#N/A</v>
      </c>
      <c r="J400" s="11"/>
      <c r="K400" s="8">
        <v>45322</v>
      </c>
      <c r="L400" s="8" t="s">
        <v>3873</v>
      </c>
      <c r="M400" s="7"/>
      <c r="N400" s="7" t="b">
        <f t="shared" si="12"/>
        <v>1</v>
      </c>
      <c r="O400" s="7"/>
      <c r="P400" s="11">
        <f t="shared" si="13"/>
        <v>0</v>
      </c>
      <c r="Q400" s="9"/>
    </row>
    <row r="401" spans="1:18" s="132" customFormat="1" x14ac:dyDescent="0.25">
      <c r="A401" s="130">
        <v>399</v>
      </c>
      <c r="B401" s="140" t="s">
        <v>476</v>
      </c>
      <c r="C401" s="140" t="s">
        <v>2366</v>
      </c>
      <c r="D401" s="140" t="s">
        <v>33</v>
      </c>
      <c r="E401" s="130" t="s">
        <v>141</v>
      </c>
      <c r="F401" s="141">
        <v>564.49</v>
      </c>
      <c r="G401" s="142">
        <v>2</v>
      </c>
      <c r="H401" s="142">
        <v>2</v>
      </c>
      <c r="I401" s="11" t="e">
        <f>VLOOKUP(B401:B2676,'[2]Qty by month'!$G$3:$N$527,8,0)</f>
        <v>#N/A</v>
      </c>
      <c r="J401" s="11"/>
      <c r="K401" s="143">
        <v>45314</v>
      </c>
      <c r="L401" s="143" t="s">
        <v>3877</v>
      </c>
      <c r="M401" s="130"/>
      <c r="N401" s="130" t="b">
        <f t="shared" si="12"/>
        <v>1</v>
      </c>
      <c r="O401" s="130"/>
      <c r="P401" s="142">
        <f t="shared" si="13"/>
        <v>0</v>
      </c>
      <c r="Q401" s="140"/>
      <c r="R401" s="132" t="s">
        <v>4149</v>
      </c>
    </row>
    <row r="402" spans="1:18" x14ac:dyDescent="0.25">
      <c r="A402" s="7">
        <v>400</v>
      </c>
      <c r="B402" s="9" t="s">
        <v>477</v>
      </c>
      <c r="C402" s="9" t="s">
        <v>2367</v>
      </c>
      <c r="D402" s="9" t="s">
        <v>33</v>
      </c>
      <c r="E402" s="7" t="s">
        <v>141</v>
      </c>
      <c r="F402" s="46">
        <v>555.95000000000005</v>
      </c>
      <c r="G402" s="11">
        <v>1</v>
      </c>
      <c r="H402" s="11">
        <v>1</v>
      </c>
      <c r="I402" s="11" t="e">
        <f>VLOOKUP(B402:B2677,'[2]Qty by month'!$G$3:$N$527,8,0)</f>
        <v>#N/A</v>
      </c>
      <c r="J402" s="11"/>
      <c r="K402" s="8">
        <v>45318</v>
      </c>
      <c r="L402" s="8" t="s">
        <v>3873</v>
      </c>
      <c r="M402" s="7"/>
      <c r="N402" s="7" t="b">
        <f t="shared" si="12"/>
        <v>1</v>
      </c>
      <c r="O402" s="7"/>
      <c r="P402" s="11">
        <f t="shared" si="13"/>
        <v>0</v>
      </c>
      <c r="Q402" s="9"/>
    </row>
    <row r="403" spans="1:18" x14ac:dyDescent="0.25">
      <c r="A403" s="7">
        <v>401</v>
      </c>
      <c r="B403" s="9" t="s">
        <v>478</v>
      </c>
      <c r="C403" s="9" t="s">
        <v>2368</v>
      </c>
      <c r="D403" s="9" t="s">
        <v>33</v>
      </c>
      <c r="E403" s="7" t="s">
        <v>141</v>
      </c>
      <c r="F403" s="46">
        <v>65.150000000000006</v>
      </c>
      <c r="G403" s="11">
        <v>4</v>
      </c>
      <c r="H403" s="11">
        <v>4</v>
      </c>
      <c r="I403" s="11" t="e">
        <f>VLOOKUP(B403:B2678,'[2]Qty by month'!$G$3:$N$527,8,0)</f>
        <v>#N/A</v>
      </c>
      <c r="J403" s="11"/>
      <c r="K403" s="8">
        <v>45314</v>
      </c>
      <c r="L403" s="8" t="s">
        <v>3877</v>
      </c>
      <c r="M403" s="7"/>
      <c r="N403" s="7" t="b">
        <f t="shared" si="12"/>
        <v>1</v>
      </c>
      <c r="O403" s="7"/>
      <c r="P403" s="11">
        <f t="shared" si="13"/>
        <v>0</v>
      </c>
      <c r="Q403" s="9"/>
    </row>
    <row r="404" spans="1:18" x14ac:dyDescent="0.25">
      <c r="A404" s="7">
        <v>402</v>
      </c>
      <c r="B404" s="9" t="s">
        <v>479</v>
      </c>
      <c r="C404" s="9" t="s">
        <v>2369</v>
      </c>
      <c r="D404" s="9" t="s">
        <v>33</v>
      </c>
      <c r="E404" s="7" t="s">
        <v>141</v>
      </c>
      <c r="F404" s="46">
        <v>14.55</v>
      </c>
      <c r="G404" s="11">
        <v>5</v>
      </c>
      <c r="H404" s="11">
        <v>5</v>
      </c>
      <c r="I404" s="11" t="e">
        <f>VLOOKUP(B404:B2679,'[2]Qty by month'!$G$3:$N$527,8,0)</f>
        <v>#N/A</v>
      </c>
      <c r="J404" s="11"/>
      <c r="K404" s="8">
        <v>45310</v>
      </c>
      <c r="L404" s="8" t="s">
        <v>3873</v>
      </c>
      <c r="M404" s="7"/>
      <c r="N404" s="7" t="b">
        <f t="shared" si="12"/>
        <v>1</v>
      </c>
      <c r="O404" s="7"/>
      <c r="P404" s="11">
        <f t="shared" si="13"/>
        <v>0</v>
      </c>
      <c r="Q404" s="9"/>
    </row>
    <row r="405" spans="1:18" x14ac:dyDescent="0.25">
      <c r="A405" s="7">
        <v>403</v>
      </c>
      <c r="B405" s="9">
        <v>569241</v>
      </c>
      <c r="C405" s="9" t="s">
        <v>2203</v>
      </c>
      <c r="D405" s="9" t="s">
        <v>33</v>
      </c>
      <c r="E405" s="7" t="s">
        <v>141</v>
      </c>
      <c r="F405" s="46">
        <v>0.45</v>
      </c>
      <c r="G405" s="11">
        <v>5</v>
      </c>
      <c r="H405" s="11">
        <v>5</v>
      </c>
      <c r="I405" s="11" t="e">
        <f>VLOOKUP(B405:B2680,'[2]Qty by month'!$G$3:$N$527,8,0)</f>
        <v>#N/A</v>
      </c>
      <c r="J405" s="11"/>
      <c r="K405" s="8">
        <v>45309</v>
      </c>
      <c r="L405" s="8" t="s">
        <v>3877</v>
      </c>
      <c r="M405" s="7"/>
      <c r="N405" s="7" t="b">
        <f t="shared" si="12"/>
        <v>1</v>
      </c>
      <c r="O405" s="7"/>
      <c r="P405" s="11">
        <f t="shared" si="13"/>
        <v>0</v>
      </c>
      <c r="Q405" s="9"/>
    </row>
    <row r="406" spans="1:18" x14ac:dyDescent="0.25">
      <c r="A406" s="7">
        <v>404</v>
      </c>
      <c r="B406" s="9" t="s">
        <v>152</v>
      </c>
      <c r="C406" s="9" t="s">
        <v>172</v>
      </c>
      <c r="D406" s="9" t="s">
        <v>33</v>
      </c>
      <c r="E406" s="7" t="s">
        <v>141</v>
      </c>
      <c r="F406" s="46">
        <v>1.21</v>
      </c>
      <c r="G406" s="11">
        <f>8-1</f>
        <v>7</v>
      </c>
      <c r="H406" s="11">
        <v>7</v>
      </c>
      <c r="I406" s="11" t="e">
        <f>VLOOKUP(B406:B2681,'[2]Qty by month'!$G$3:$N$527,8,0)</f>
        <v>#N/A</v>
      </c>
      <c r="J406" s="11"/>
      <c r="K406" s="8">
        <v>45310</v>
      </c>
      <c r="L406" s="8" t="s">
        <v>3873</v>
      </c>
      <c r="M406" s="7"/>
      <c r="N406" s="7" t="b">
        <f t="shared" si="12"/>
        <v>1</v>
      </c>
      <c r="O406" s="7"/>
      <c r="P406" s="11">
        <f t="shared" si="13"/>
        <v>0</v>
      </c>
      <c r="Q406" s="9" t="s">
        <v>3973</v>
      </c>
    </row>
    <row r="407" spans="1:18" x14ac:dyDescent="0.25">
      <c r="A407" s="7">
        <v>405</v>
      </c>
      <c r="B407" s="9" t="s">
        <v>480</v>
      </c>
      <c r="C407" s="9" t="s">
        <v>2370</v>
      </c>
      <c r="D407" s="9" t="s">
        <v>33</v>
      </c>
      <c r="E407" s="7" t="s">
        <v>141</v>
      </c>
      <c r="F407" s="46">
        <v>0.98</v>
      </c>
      <c r="G407" s="11">
        <v>8</v>
      </c>
      <c r="H407" s="11">
        <v>8</v>
      </c>
      <c r="I407" s="11" t="e">
        <f>VLOOKUP(B407:B2682,'[2]Qty by month'!$G$3:$N$527,8,0)</f>
        <v>#N/A</v>
      </c>
      <c r="J407" s="11"/>
      <c r="K407" s="8">
        <v>45309</v>
      </c>
      <c r="L407" s="8" t="s">
        <v>3873</v>
      </c>
      <c r="M407" s="7"/>
      <c r="N407" s="7" t="b">
        <f t="shared" si="12"/>
        <v>1</v>
      </c>
      <c r="O407" s="7"/>
      <c r="P407" s="11">
        <f t="shared" si="13"/>
        <v>0</v>
      </c>
      <c r="Q407" s="9"/>
    </row>
    <row r="408" spans="1:18" x14ac:dyDescent="0.25">
      <c r="A408" s="7">
        <v>406</v>
      </c>
      <c r="B408" s="9">
        <v>122032014</v>
      </c>
      <c r="C408" s="9" t="s">
        <v>2371</v>
      </c>
      <c r="D408" s="9" t="s">
        <v>33</v>
      </c>
      <c r="E408" s="7" t="s">
        <v>141</v>
      </c>
      <c r="F408" s="46">
        <v>1.48</v>
      </c>
      <c r="G408" s="11">
        <v>3</v>
      </c>
      <c r="H408" s="11">
        <v>3</v>
      </c>
      <c r="I408" s="11" t="e">
        <f>VLOOKUP(B408:B2683,'[2]Qty by month'!$G$3:$N$527,8,0)</f>
        <v>#N/A</v>
      </c>
      <c r="J408" s="11"/>
      <c r="K408" s="8">
        <v>45308</v>
      </c>
      <c r="L408" s="8" t="s">
        <v>3877</v>
      </c>
      <c r="M408" s="7"/>
      <c r="N408" s="7" t="b">
        <f t="shared" si="12"/>
        <v>1</v>
      </c>
      <c r="O408" s="7"/>
      <c r="P408" s="11">
        <f t="shared" si="13"/>
        <v>0</v>
      </c>
      <c r="Q408" s="9"/>
    </row>
    <row r="409" spans="1:18" x14ac:dyDescent="0.25">
      <c r="A409" s="7">
        <v>407</v>
      </c>
      <c r="B409" s="9">
        <v>20108</v>
      </c>
      <c r="C409" s="9" t="s">
        <v>2372</v>
      </c>
      <c r="D409" s="9" t="s">
        <v>33</v>
      </c>
      <c r="E409" s="7" t="s">
        <v>141</v>
      </c>
      <c r="F409" s="46">
        <v>0.11</v>
      </c>
      <c r="G409" s="11">
        <v>2</v>
      </c>
      <c r="H409" s="11">
        <v>2</v>
      </c>
      <c r="I409" s="11" t="e">
        <f>VLOOKUP(B409:B2684,'[2]Qty by month'!$G$3:$N$527,8,0)</f>
        <v>#N/A</v>
      </c>
      <c r="J409" s="11"/>
      <c r="K409" s="8">
        <v>45310</v>
      </c>
      <c r="L409" s="8" t="s">
        <v>3873</v>
      </c>
      <c r="M409" s="7"/>
      <c r="N409" s="7" t="b">
        <f t="shared" si="12"/>
        <v>1</v>
      </c>
      <c r="O409" s="7"/>
      <c r="P409" s="11">
        <f t="shared" si="13"/>
        <v>0</v>
      </c>
      <c r="Q409" s="9"/>
    </row>
    <row r="410" spans="1:18" x14ac:dyDescent="0.25">
      <c r="A410" s="7">
        <v>408</v>
      </c>
      <c r="B410" s="9" t="s">
        <v>481</v>
      </c>
      <c r="C410" s="9" t="s">
        <v>2373</v>
      </c>
      <c r="D410" s="9" t="s">
        <v>33</v>
      </c>
      <c r="E410" s="7" t="s">
        <v>141</v>
      </c>
      <c r="F410" s="46">
        <v>2.0099999999999998</v>
      </c>
      <c r="G410" s="11">
        <v>2</v>
      </c>
      <c r="H410" s="11">
        <v>2</v>
      </c>
      <c r="I410" s="11" t="e">
        <f>VLOOKUP(B410:B2685,'[2]Qty by month'!$G$3:$N$527,8,0)</f>
        <v>#N/A</v>
      </c>
      <c r="J410" s="11"/>
      <c r="K410" s="8">
        <v>45310</v>
      </c>
      <c r="L410" s="8" t="s">
        <v>3877</v>
      </c>
      <c r="M410" s="7"/>
      <c r="N410" s="7" t="b">
        <f t="shared" si="12"/>
        <v>1</v>
      </c>
      <c r="O410" s="7"/>
      <c r="P410" s="11">
        <f t="shared" si="13"/>
        <v>0</v>
      </c>
      <c r="Q410" s="9"/>
    </row>
    <row r="411" spans="1:18" x14ac:dyDescent="0.25">
      <c r="A411" s="7">
        <v>409</v>
      </c>
      <c r="B411" s="9" t="s">
        <v>482</v>
      </c>
      <c r="C411" s="9" t="s">
        <v>2374</v>
      </c>
      <c r="D411" s="9" t="s">
        <v>33</v>
      </c>
      <c r="E411" s="7" t="s">
        <v>141</v>
      </c>
      <c r="F411" s="46">
        <v>1.48</v>
      </c>
      <c r="G411" s="11">
        <v>1</v>
      </c>
      <c r="H411" s="11">
        <v>1</v>
      </c>
      <c r="I411" s="11" t="e">
        <f>VLOOKUP(B411:B2686,'[2]Qty by month'!$G$3:$N$527,8,0)</f>
        <v>#N/A</v>
      </c>
      <c r="J411" s="11"/>
      <c r="K411" s="8">
        <v>45308</v>
      </c>
      <c r="L411" s="8" t="s">
        <v>3877</v>
      </c>
      <c r="M411" s="7"/>
      <c r="N411" s="7" t="b">
        <f t="shared" si="12"/>
        <v>1</v>
      </c>
      <c r="O411" s="7"/>
      <c r="P411" s="11">
        <f t="shared" si="13"/>
        <v>0</v>
      </c>
      <c r="Q411" s="9"/>
    </row>
    <row r="412" spans="1:18" x14ac:dyDescent="0.25">
      <c r="A412" s="7">
        <v>410</v>
      </c>
      <c r="B412" s="9" t="s">
        <v>483</v>
      </c>
      <c r="C412" s="9" t="s">
        <v>2375</v>
      </c>
      <c r="D412" s="9" t="s">
        <v>33</v>
      </c>
      <c r="E412" s="7" t="s">
        <v>141</v>
      </c>
      <c r="F412" s="46">
        <v>16.39</v>
      </c>
      <c r="G412" s="11">
        <v>1</v>
      </c>
      <c r="H412" s="11">
        <v>1</v>
      </c>
      <c r="I412" s="11" t="e">
        <f>VLOOKUP(B412:B2687,'[2]Qty by month'!$G$3:$N$527,8,0)</f>
        <v>#N/A</v>
      </c>
      <c r="J412" s="11"/>
      <c r="K412" s="8">
        <v>45309</v>
      </c>
      <c r="L412" s="8" t="s">
        <v>3873</v>
      </c>
      <c r="M412" s="7"/>
      <c r="N412" s="7" t="b">
        <f t="shared" si="12"/>
        <v>1</v>
      </c>
      <c r="O412" s="7"/>
      <c r="P412" s="11">
        <f t="shared" si="13"/>
        <v>0</v>
      </c>
      <c r="Q412" s="9"/>
    </row>
    <row r="413" spans="1:18" x14ac:dyDescent="0.25">
      <c r="A413" s="7">
        <v>411</v>
      </c>
      <c r="B413" s="9" t="s">
        <v>484</v>
      </c>
      <c r="C413" s="9" t="s">
        <v>2376</v>
      </c>
      <c r="D413" s="9" t="s">
        <v>33</v>
      </c>
      <c r="E413" s="7" t="s">
        <v>141</v>
      </c>
      <c r="F413" s="46">
        <v>1.51</v>
      </c>
      <c r="G413" s="11">
        <v>4</v>
      </c>
      <c r="H413" s="11">
        <v>4</v>
      </c>
      <c r="I413" s="11" t="e">
        <f>VLOOKUP(B413:B2688,'[2]Qty by month'!$G$3:$N$527,8,0)</f>
        <v>#N/A</v>
      </c>
      <c r="J413" s="11"/>
      <c r="K413" s="8">
        <v>45308</v>
      </c>
      <c r="L413" s="8" t="s">
        <v>3877</v>
      </c>
      <c r="M413" s="7"/>
      <c r="N413" s="7" t="b">
        <f t="shared" si="12"/>
        <v>1</v>
      </c>
      <c r="O413" s="7"/>
      <c r="P413" s="11">
        <f t="shared" si="13"/>
        <v>0</v>
      </c>
      <c r="Q413" s="9"/>
    </row>
    <row r="414" spans="1:18" x14ac:dyDescent="0.25">
      <c r="A414" s="7">
        <v>412</v>
      </c>
      <c r="B414" s="9">
        <v>604557</v>
      </c>
      <c r="C414" s="9" t="s">
        <v>2377</v>
      </c>
      <c r="D414" s="9" t="s">
        <v>33</v>
      </c>
      <c r="E414" s="7" t="s">
        <v>141</v>
      </c>
      <c r="F414" s="46">
        <v>0.14000000000000001</v>
      </c>
      <c r="G414" s="11">
        <v>4</v>
      </c>
      <c r="H414" s="11">
        <v>4</v>
      </c>
      <c r="I414" s="11" t="e">
        <f>VLOOKUP(B414:B2689,'[2]Qty by month'!$G$3:$N$527,8,0)</f>
        <v>#N/A</v>
      </c>
      <c r="J414" s="11"/>
      <c r="K414" s="8">
        <v>45309</v>
      </c>
      <c r="L414" s="8" t="s">
        <v>3873</v>
      </c>
      <c r="M414" s="7"/>
      <c r="N414" s="7" t="b">
        <f t="shared" si="12"/>
        <v>1</v>
      </c>
      <c r="O414" s="7"/>
      <c r="P414" s="11">
        <f t="shared" si="13"/>
        <v>0</v>
      </c>
      <c r="Q414" s="9"/>
    </row>
    <row r="415" spans="1:18" x14ac:dyDescent="0.25">
      <c r="A415" s="7">
        <v>413</v>
      </c>
      <c r="B415" s="9">
        <v>567990</v>
      </c>
      <c r="C415" s="9" t="s">
        <v>2378</v>
      </c>
      <c r="D415" s="9" t="s">
        <v>33</v>
      </c>
      <c r="E415" s="7" t="s">
        <v>141</v>
      </c>
      <c r="F415" s="46">
        <v>1.1000000000000001</v>
      </c>
      <c r="G415" s="11">
        <v>3</v>
      </c>
      <c r="H415" s="11">
        <v>3</v>
      </c>
      <c r="I415" s="11" t="e">
        <f>VLOOKUP(B415:B2690,'[2]Qty by month'!$G$3:$N$527,8,0)</f>
        <v>#N/A</v>
      </c>
      <c r="J415" s="11"/>
      <c r="K415" s="8">
        <v>45310</v>
      </c>
      <c r="L415" s="8" t="s">
        <v>3877</v>
      </c>
      <c r="M415" s="7"/>
      <c r="N415" s="7" t="b">
        <f t="shared" si="12"/>
        <v>1</v>
      </c>
      <c r="O415" s="7"/>
      <c r="P415" s="11">
        <f t="shared" si="13"/>
        <v>0</v>
      </c>
      <c r="Q415" s="9"/>
    </row>
    <row r="416" spans="1:18" x14ac:dyDescent="0.25">
      <c r="A416" s="7">
        <v>414</v>
      </c>
      <c r="B416" s="9">
        <v>691970</v>
      </c>
      <c r="C416" s="9" t="s">
        <v>2379</v>
      </c>
      <c r="D416" s="54" t="s">
        <v>3876</v>
      </c>
      <c r="E416" s="7" t="s">
        <v>141</v>
      </c>
      <c r="F416" s="46">
        <v>4.0633333333333335</v>
      </c>
      <c r="G416" s="11">
        <f>15-1-1-1</f>
        <v>12</v>
      </c>
      <c r="H416" s="51">
        <f>8</f>
        <v>8</v>
      </c>
      <c r="I416" s="11" t="e">
        <f>VLOOKUP(B416:B2691,'[2]Qty by month'!$G$3:$N$527,8,0)</f>
        <v>#N/A</v>
      </c>
      <c r="J416" s="11"/>
      <c r="K416" s="8">
        <v>45308</v>
      </c>
      <c r="L416" s="8" t="s">
        <v>3873</v>
      </c>
      <c r="M416" s="7"/>
      <c r="N416" s="7" t="b">
        <f t="shared" si="12"/>
        <v>0</v>
      </c>
      <c r="O416" s="7"/>
      <c r="P416" s="11">
        <f>G416-H416</f>
        <v>4</v>
      </c>
      <c r="Q416" s="9" t="s">
        <v>4137</v>
      </c>
    </row>
    <row r="417" spans="1:17" x14ac:dyDescent="0.25">
      <c r="A417" s="7">
        <v>415</v>
      </c>
      <c r="B417" s="9" t="s">
        <v>485</v>
      </c>
      <c r="C417" s="9" t="s">
        <v>2380</v>
      </c>
      <c r="D417" s="9" t="s">
        <v>33</v>
      </c>
      <c r="E417" s="7" t="s">
        <v>141</v>
      </c>
      <c r="F417" s="46">
        <v>0.68</v>
      </c>
      <c r="G417" s="11">
        <v>1</v>
      </c>
      <c r="H417" s="11">
        <v>1</v>
      </c>
      <c r="I417" s="11" t="e">
        <f>VLOOKUP(B417:B2692,'[2]Qty by month'!$G$3:$N$527,8,0)</f>
        <v>#N/A</v>
      </c>
      <c r="J417" s="11"/>
      <c r="K417" s="8">
        <v>45313</v>
      </c>
      <c r="L417" s="8" t="s">
        <v>3873</v>
      </c>
      <c r="M417" s="7"/>
      <c r="N417" s="7" t="b">
        <f t="shared" si="12"/>
        <v>1</v>
      </c>
      <c r="O417" s="7"/>
      <c r="P417" s="11">
        <f t="shared" si="13"/>
        <v>0</v>
      </c>
      <c r="Q417" s="9"/>
    </row>
    <row r="418" spans="1:17" x14ac:dyDescent="0.25">
      <c r="A418" s="7">
        <v>416</v>
      </c>
      <c r="B418" s="9">
        <v>119735</v>
      </c>
      <c r="C418" s="9" t="s">
        <v>2381</v>
      </c>
      <c r="D418" s="9" t="s">
        <v>33</v>
      </c>
      <c r="E418" s="7" t="s">
        <v>141</v>
      </c>
      <c r="F418" s="46">
        <v>0.1</v>
      </c>
      <c r="G418" s="11">
        <v>13</v>
      </c>
      <c r="H418" s="11">
        <v>13</v>
      </c>
      <c r="I418" s="11" t="e">
        <f>VLOOKUP(B418:B2693,'[2]Qty by month'!$G$3:$N$527,8,0)</f>
        <v>#N/A</v>
      </c>
      <c r="J418" s="11"/>
      <c r="K418" s="8">
        <v>45309</v>
      </c>
      <c r="L418" s="8" t="s">
        <v>3877</v>
      </c>
      <c r="M418" s="7"/>
      <c r="N418" s="7" t="b">
        <f t="shared" si="12"/>
        <v>1</v>
      </c>
      <c r="O418" s="7"/>
      <c r="P418" s="11">
        <f t="shared" si="13"/>
        <v>0</v>
      </c>
      <c r="Q418" s="9"/>
    </row>
    <row r="419" spans="1:17" x14ac:dyDescent="0.25">
      <c r="A419" s="7">
        <v>417</v>
      </c>
      <c r="B419" s="9">
        <v>120170018</v>
      </c>
      <c r="C419" s="9" t="s">
        <v>2382</v>
      </c>
      <c r="D419" s="9" t="s">
        <v>33</v>
      </c>
      <c r="E419" s="7" t="s">
        <v>141</v>
      </c>
      <c r="F419" s="46">
        <v>0.26</v>
      </c>
      <c r="G419" s="11">
        <v>9</v>
      </c>
      <c r="H419" s="11">
        <v>9</v>
      </c>
      <c r="I419" s="11" t="e">
        <f>VLOOKUP(B419:B2694,'[2]Qty by month'!$G$3:$N$527,8,0)</f>
        <v>#N/A</v>
      </c>
      <c r="J419" s="11"/>
      <c r="K419" s="8">
        <v>45309</v>
      </c>
      <c r="L419" s="8" t="s">
        <v>3877</v>
      </c>
      <c r="M419" s="7"/>
      <c r="N419" s="7" t="b">
        <f t="shared" si="12"/>
        <v>1</v>
      </c>
      <c r="O419" s="7"/>
      <c r="P419" s="11">
        <f t="shared" si="13"/>
        <v>0</v>
      </c>
      <c r="Q419" s="9"/>
    </row>
    <row r="420" spans="1:17" x14ac:dyDescent="0.25">
      <c r="A420" s="7">
        <v>418</v>
      </c>
      <c r="B420" s="9">
        <v>940070</v>
      </c>
      <c r="C420" s="9" t="s">
        <v>2383</v>
      </c>
      <c r="D420" s="9" t="s">
        <v>33</v>
      </c>
      <c r="E420" s="7" t="s">
        <v>141</v>
      </c>
      <c r="F420" s="46">
        <v>0.44</v>
      </c>
      <c r="G420" s="11">
        <v>1</v>
      </c>
      <c r="H420" s="11">
        <f>1</f>
        <v>1</v>
      </c>
      <c r="I420" s="11" t="e">
        <f>VLOOKUP(B420:B2695,'[2]Qty by month'!$G$3:$N$527,8,0)</f>
        <v>#N/A</v>
      </c>
      <c r="J420" s="11"/>
      <c r="K420" s="8">
        <v>45309</v>
      </c>
      <c r="L420" s="8" t="s">
        <v>3877</v>
      </c>
      <c r="M420" s="7"/>
      <c r="N420" s="7" t="b">
        <f t="shared" si="12"/>
        <v>1</v>
      </c>
      <c r="O420" s="7"/>
      <c r="P420" s="11">
        <f t="shared" si="13"/>
        <v>0</v>
      </c>
      <c r="Q420" s="9"/>
    </row>
    <row r="421" spans="1:17" x14ac:dyDescent="0.25">
      <c r="A421" s="7">
        <v>419</v>
      </c>
      <c r="B421" s="9" t="s">
        <v>486</v>
      </c>
      <c r="C421" s="9" t="s">
        <v>2384</v>
      </c>
      <c r="D421" s="9" t="s">
        <v>33</v>
      </c>
      <c r="E421" s="7" t="s">
        <v>141</v>
      </c>
      <c r="F421" s="46">
        <v>0.12</v>
      </c>
      <c r="G421" s="11">
        <v>84</v>
      </c>
      <c r="H421" s="11">
        <v>84</v>
      </c>
      <c r="I421" s="11" t="e">
        <f>VLOOKUP(B421:B2696,'[2]Qty by month'!$G$3:$N$527,8,0)</f>
        <v>#N/A</v>
      </c>
      <c r="J421" s="11"/>
      <c r="K421" s="8">
        <v>45309</v>
      </c>
      <c r="L421" s="8" t="s">
        <v>3877</v>
      </c>
      <c r="M421" s="7"/>
      <c r="N421" s="7" t="b">
        <f t="shared" si="12"/>
        <v>1</v>
      </c>
      <c r="O421" s="7"/>
      <c r="P421" s="11">
        <f t="shared" si="13"/>
        <v>0</v>
      </c>
      <c r="Q421" s="9"/>
    </row>
    <row r="422" spans="1:17" x14ac:dyDescent="0.25">
      <c r="A422" s="7">
        <v>420</v>
      </c>
      <c r="B422" s="9" t="s">
        <v>184</v>
      </c>
      <c r="C422" s="9" t="s">
        <v>212</v>
      </c>
      <c r="D422" s="9" t="s">
        <v>33</v>
      </c>
      <c r="E422" s="7" t="s">
        <v>141</v>
      </c>
      <c r="F422" s="46">
        <v>9.16</v>
      </c>
      <c r="G422" s="11">
        <v>10</v>
      </c>
      <c r="H422" s="11">
        <v>10</v>
      </c>
      <c r="I422" s="11" t="e">
        <f>VLOOKUP(B422:B2697,'[2]Qty by month'!$G$3:$N$527,8,0)</f>
        <v>#N/A</v>
      </c>
      <c r="J422" s="11"/>
      <c r="K422" s="8">
        <v>45310</v>
      </c>
      <c r="L422" s="8" t="s">
        <v>3873</v>
      </c>
      <c r="M422" s="7"/>
      <c r="N422" s="7" t="b">
        <f t="shared" si="12"/>
        <v>1</v>
      </c>
      <c r="O422" s="7"/>
      <c r="P422" s="11">
        <f t="shared" si="13"/>
        <v>0</v>
      </c>
      <c r="Q422" s="9"/>
    </row>
    <row r="423" spans="1:17" x14ac:dyDescent="0.25">
      <c r="A423" s="7">
        <v>421</v>
      </c>
      <c r="B423" s="9" t="s">
        <v>487</v>
      </c>
      <c r="C423" s="9" t="s">
        <v>2385</v>
      </c>
      <c r="D423" s="9" t="s">
        <v>33</v>
      </c>
      <c r="E423" s="7" t="s">
        <v>141</v>
      </c>
      <c r="F423" s="46">
        <v>6.24</v>
      </c>
      <c r="G423" s="11">
        <v>4</v>
      </c>
      <c r="H423" s="11">
        <v>4</v>
      </c>
      <c r="I423" s="11" t="e">
        <f>VLOOKUP(B423:B2698,'[2]Qty by month'!$G$3:$N$527,8,0)</f>
        <v>#N/A</v>
      </c>
      <c r="J423" s="11"/>
      <c r="K423" s="8">
        <v>45308</v>
      </c>
      <c r="L423" s="8" t="s">
        <v>3877</v>
      </c>
      <c r="M423" s="7"/>
      <c r="N423" s="7" t="b">
        <f t="shared" si="12"/>
        <v>1</v>
      </c>
      <c r="O423" s="7"/>
      <c r="P423" s="11">
        <f t="shared" si="13"/>
        <v>0</v>
      </c>
      <c r="Q423" s="9"/>
    </row>
    <row r="424" spans="1:17" x14ac:dyDescent="0.25">
      <c r="A424" s="7">
        <v>422</v>
      </c>
      <c r="B424" s="9">
        <v>604758</v>
      </c>
      <c r="C424" s="9" t="s">
        <v>2386</v>
      </c>
      <c r="D424" s="9" t="s">
        <v>33</v>
      </c>
      <c r="E424" s="7" t="s">
        <v>141</v>
      </c>
      <c r="F424" s="46">
        <v>0.1</v>
      </c>
      <c r="G424" s="11">
        <v>9</v>
      </c>
      <c r="H424" s="11">
        <v>9</v>
      </c>
      <c r="I424" s="11" t="e">
        <f>VLOOKUP(B424:B2699,'[2]Qty by month'!$G$3:$N$527,8,0)</f>
        <v>#N/A</v>
      </c>
      <c r="J424" s="11"/>
      <c r="K424" s="8">
        <v>45309</v>
      </c>
      <c r="L424" s="8" t="s">
        <v>3873</v>
      </c>
      <c r="M424" s="7"/>
      <c r="N424" s="7" t="b">
        <f t="shared" si="12"/>
        <v>1</v>
      </c>
      <c r="O424" s="7"/>
      <c r="P424" s="11">
        <f t="shared" si="13"/>
        <v>0</v>
      </c>
      <c r="Q424" s="9"/>
    </row>
    <row r="425" spans="1:17" x14ac:dyDescent="0.25">
      <c r="A425" s="7">
        <v>423</v>
      </c>
      <c r="B425" s="9" t="s">
        <v>488</v>
      </c>
      <c r="C425" s="9" t="s">
        <v>2387</v>
      </c>
      <c r="D425" s="9" t="s">
        <v>33</v>
      </c>
      <c r="E425" s="7" t="s">
        <v>141</v>
      </c>
      <c r="F425" s="46">
        <v>2.7</v>
      </c>
      <c r="G425" s="11">
        <v>4</v>
      </c>
      <c r="H425" s="11">
        <v>4</v>
      </c>
      <c r="I425" s="11" t="e">
        <f>VLOOKUP(B425:B2700,'[2]Qty by month'!$G$3:$N$527,8,0)</f>
        <v>#N/A</v>
      </c>
      <c r="J425" s="11"/>
      <c r="K425" s="8">
        <v>45310</v>
      </c>
      <c r="L425" s="8" t="s">
        <v>3873</v>
      </c>
      <c r="M425" s="7"/>
      <c r="N425" s="7" t="b">
        <f t="shared" si="12"/>
        <v>1</v>
      </c>
      <c r="O425" s="7"/>
      <c r="P425" s="11">
        <f t="shared" si="13"/>
        <v>0</v>
      </c>
      <c r="Q425" s="9"/>
    </row>
    <row r="426" spans="1:17" x14ac:dyDescent="0.25">
      <c r="A426" s="7">
        <v>424</v>
      </c>
      <c r="B426" s="9" t="s">
        <v>489</v>
      </c>
      <c r="C426" s="9" t="s">
        <v>2388</v>
      </c>
      <c r="D426" s="9" t="s">
        <v>33</v>
      </c>
      <c r="E426" s="7" t="s">
        <v>141</v>
      </c>
      <c r="F426" s="46">
        <v>1.34</v>
      </c>
      <c r="G426" s="11">
        <v>5</v>
      </c>
      <c r="H426" s="11">
        <v>5</v>
      </c>
      <c r="I426" s="11" t="e">
        <f>VLOOKUP(B426:B2701,'[2]Qty by month'!$G$3:$N$527,8,0)</f>
        <v>#N/A</v>
      </c>
      <c r="J426" s="11"/>
      <c r="K426" s="8">
        <v>45309</v>
      </c>
      <c r="L426" s="8" t="s">
        <v>3877</v>
      </c>
      <c r="M426" s="7"/>
      <c r="N426" s="7" t="b">
        <f t="shared" si="12"/>
        <v>1</v>
      </c>
      <c r="O426" s="7"/>
      <c r="P426" s="11">
        <f t="shared" si="13"/>
        <v>0</v>
      </c>
      <c r="Q426" s="9"/>
    </row>
    <row r="427" spans="1:17" x14ac:dyDescent="0.25">
      <c r="A427" s="7">
        <v>425</v>
      </c>
      <c r="B427" s="9" t="s">
        <v>490</v>
      </c>
      <c r="C427" s="9" t="s">
        <v>2389</v>
      </c>
      <c r="D427" s="9" t="s">
        <v>33</v>
      </c>
      <c r="E427" s="7" t="s">
        <v>141</v>
      </c>
      <c r="F427" s="46">
        <v>3.14</v>
      </c>
      <c r="G427" s="11">
        <v>2</v>
      </c>
      <c r="H427" s="11">
        <v>2</v>
      </c>
      <c r="I427" s="11" t="e">
        <f>VLOOKUP(B427:B2702,'[2]Qty by month'!$G$3:$N$527,8,0)</f>
        <v>#N/A</v>
      </c>
      <c r="J427" s="11"/>
      <c r="K427" s="8">
        <v>45308</v>
      </c>
      <c r="L427" s="8" t="s">
        <v>3877</v>
      </c>
      <c r="M427" s="7"/>
      <c r="N427" s="7" t="b">
        <f t="shared" si="12"/>
        <v>1</v>
      </c>
      <c r="O427" s="7"/>
      <c r="P427" s="11">
        <f t="shared" si="13"/>
        <v>0</v>
      </c>
      <c r="Q427" s="9"/>
    </row>
    <row r="428" spans="1:17" x14ac:dyDescent="0.25">
      <c r="A428" s="7">
        <v>426</v>
      </c>
      <c r="B428" s="9" t="s">
        <v>491</v>
      </c>
      <c r="C428" s="9" t="s">
        <v>2390</v>
      </c>
      <c r="D428" s="9" t="s">
        <v>33</v>
      </c>
      <c r="E428" s="7" t="s">
        <v>141</v>
      </c>
      <c r="F428" s="46">
        <v>0.09</v>
      </c>
      <c r="G428" s="11">
        <v>50</v>
      </c>
      <c r="H428" s="11">
        <v>50</v>
      </c>
      <c r="I428" s="11" t="e">
        <f>VLOOKUP(B428:B2703,'[2]Qty by month'!$G$3:$N$527,8,0)</f>
        <v>#N/A</v>
      </c>
      <c r="J428" s="11"/>
      <c r="K428" s="8">
        <v>45309</v>
      </c>
      <c r="L428" s="8" t="s">
        <v>3877</v>
      </c>
      <c r="M428" s="7"/>
      <c r="N428" s="7" t="b">
        <f t="shared" si="12"/>
        <v>1</v>
      </c>
      <c r="O428" s="7"/>
      <c r="P428" s="11">
        <f t="shared" si="13"/>
        <v>0</v>
      </c>
      <c r="Q428" s="9"/>
    </row>
    <row r="429" spans="1:17" x14ac:dyDescent="0.25">
      <c r="A429" s="7">
        <v>427</v>
      </c>
      <c r="B429" s="9" t="s">
        <v>258</v>
      </c>
      <c r="C429" s="9" t="s">
        <v>264</v>
      </c>
      <c r="D429" s="9" t="s">
        <v>33</v>
      </c>
      <c r="E429" s="7" t="s">
        <v>141</v>
      </c>
      <c r="F429" s="46">
        <v>0.99</v>
      </c>
      <c r="G429" s="11">
        <v>5</v>
      </c>
      <c r="H429" s="11">
        <v>5</v>
      </c>
      <c r="I429" s="11" t="e">
        <f>VLOOKUP(B429:B2704,'[2]Qty by month'!$G$3:$N$527,8,0)</f>
        <v>#N/A</v>
      </c>
      <c r="J429" s="11"/>
      <c r="K429" s="8">
        <v>45309</v>
      </c>
      <c r="L429" s="8" t="s">
        <v>3877</v>
      </c>
      <c r="M429" s="7"/>
      <c r="N429" s="7" t="b">
        <f t="shared" si="12"/>
        <v>1</v>
      </c>
      <c r="O429" s="7"/>
      <c r="P429" s="11">
        <f t="shared" si="13"/>
        <v>0</v>
      </c>
      <c r="Q429" s="9"/>
    </row>
    <row r="430" spans="1:17" x14ac:dyDescent="0.25">
      <c r="A430" s="7">
        <v>428</v>
      </c>
      <c r="B430" s="9" t="s">
        <v>492</v>
      </c>
      <c r="C430" s="9" t="s">
        <v>2391</v>
      </c>
      <c r="D430" s="9" t="s">
        <v>33</v>
      </c>
      <c r="E430" s="7" t="s">
        <v>141</v>
      </c>
      <c r="F430" s="46">
        <v>0.72</v>
      </c>
      <c r="G430" s="11">
        <v>3</v>
      </c>
      <c r="H430" s="11">
        <v>3</v>
      </c>
      <c r="I430" s="11" t="e">
        <f>VLOOKUP(B430:B2705,'[2]Qty by month'!$G$3:$N$527,8,0)</f>
        <v>#N/A</v>
      </c>
      <c r="J430" s="11"/>
      <c r="K430" s="8">
        <v>45309</v>
      </c>
      <c r="L430" s="8" t="s">
        <v>3877</v>
      </c>
      <c r="M430" s="7"/>
      <c r="N430" s="7" t="b">
        <f t="shared" si="12"/>
        <v>1</v>
      </c>
      <c r="O430" s="7"/>
      <c r="P430" s="11">
        <f t="shared" si="13"/>
        <v>0</v>
      </c>
      <c r="Q430" s="9"/>
    </row>
    <row r="431" spans="1:17" x14ac:dyDescent="0.25">
      <c r="A431" s="7">
        <v>429</v>
      </c>
      <c r="B431" s="9" t="s">
        <v>493</v>
      </c>
      <c r="C431" s="9" t="s">
        <v>2392</v>
      </c>
      <c r="D431" s="9" t="s">
        <v>33</v>
      </c>
      <c r="E431" s="7" t="s">
        <v>141</v>
      </c>
      <c r="F431" s="46">
        <v>0.45</v>
      </c>
      <c r="G431" s="11">
        <v>5</v>
      </c>
      <c r="H431" s="11">
        <v>5</v>
      </c>
      <c r="I431" s="11" t="e">
        <f>VLOOKUP(B431:B2706,'[2]Qty by month'!$G$3:$N$527,8,0)</f>
        <v>#N/A</v>
      </c>
      <c r="J431" s="11"/>
      <c r="K431" s="8">
        <v>45309</v>
      </c>
      <c r="L431" s="8" t="s">
        <v>3877</v>
      </c>
      <c r="M431" s="7"/>
      <c r="N431" s="7" t="b">
        <f t="shared" si="12"/>
        <v>1</v>
      </c>
      <c r="O431" s="7"/>
      <c r="P431" s="11">
        <f t="shared" si="13"/>
        <v>0</v>
      </c>
      <c r="Q431" s="9"/>
    </row>
    <row r="432" spans="1:17" x14ac:dyDescent="0.25">
      <c r="A432" s="7">
        <v>430</v>
      </c>
      <c r="B432" s="9">
        <v>692249</v>
      </c>
      <c r="C432" s="9" t="s">
        <v>2393</v>
      </c>
      <c r="D432" s="9" t="s">
        <v>33</v>
      </c>
      <c r="E432" s="7" t="s">
        <v>141</v>
      </c>
      <c r="F432" s="46">
        <v>2.7933333333333334</v>
      </c>
      <c r="G432" s="11">
        <f>82-1</f>
        <v>81</v>
      </c>
      <c r="H432" s="11">
        <f>82-1</f>
        <v>81</v>
      </c>
      <c r="I432" s="11" t="e">
        <f>VLOOKUP(B432:B2707,'[2]Qty by month'!$G$3:$N$527,8,0)</f>
        <v>#N/A</v>
      </c>
      <c r="J432" s="11"/>
      <c r="K432" s="8">
        <v>45308</v>
      </c>
      <c r="L432" s="8" t="s">
        <v>3877</v>
      </c>
      <c r="M432" s="7"/>
      <c r="N432" s="7" t="b">
        <f t="shared" si="12"/>
        <v>1</v>
      </c>
      <c r="O432" s="7"/>
      <c r="P432" s="11">
        <f t="shared" si="13"/>
        <v>0</v>
      </c>
      <c r="Q432" s="65" t="s">
        <v>4033</v>
      </c>
    </row>
    <row r="433" spans="1:17" x14ac:dyDescent="0.25">
      <c r="A433" s="7">
        <v>431</v>
      </c>
      <c r="B433" s="9" t="s">
        <v>494</v>
      </c>
      <c r="C433" s="9" t="s">
        <v>2394</v>
      </c>
      <c r="D433" s="9" t="s">
        <v>33</v>
      </c>
      <c r="E433" s="7" t="s">
        <v>141</v>
      </c>
      <c r="F433" s="46">
        <v>1.1200000000000001</v>
      </c>
      <c r="G433" s="11">
        <f>2-1</f>
        <v>1</v>
      </c>
      <c r="H433" s="11">
        <f>2-1</f>
        <v>1</v>
      </c>
      <c r="I433" s="11" t="e">
        <f>VLOOKUP(B433:B2708,'[2]Qty by month'!$G$3:$N$527,8,0)</f>
        <v>#N/A</v>
      </c>
      <c r="J433" s="11"/>
      <c r="K433" s="8">
        <v>45309</v>
      </c>
      <c r="L433" s="8" t="s">
        <v>3873</v>
      </c>
      <c r="M433" s="7"/>
      <c r="N433" s="7" t="b">
        <f t="shared" si="12"/>
        <v>1</v>
      </c>
      <c r="O433" s="7"/>
      <c r="P433" s="11">
        <f t="shared" si="13"/>
        <v>0</v>
      </c>
      <c r="Q433" s="65" t="s">
        <v>4038</v>
      </c>
    </row>
    <row r="434" spans="1:17" x14ac:dyDescent="0.25">
      <c r="A434" s="7">
        <v>432</v>
      </c>
      <c r="B434" s="9">
        <v>129015015</v>
      </c>
      <c r="C434" s="9" t="s">
        <v>2395</v>
      </c>
      <c r="D434" s="9" t="s">
        <v>33</v>
      </c>
      <c r="E434" s="7" t="s">
        <v>141</v>
      </c>
      <c r="F434" s="46">
        <v>0.09</v>
      </c>
      <c r="G434" s="11">
        <v>14</v>
      </c>
      <c r="H434" s="11">
        <v>14</v>
      </c>
      <c r="I434" s="11" t="e">
        <f>VLOOKUP(B434:B2709,'[2]Qty by month'!$G$3:$N$527,8,0)</f>
        <v>#N/A</v>
      </c>
      <c r="J434" s="11"/>
      <c r="K434" s="8">
        <v>45309</v>
      </c>
      <c r="L434" s="8" t="s">
        <v>3877</v>
      </c>
      <c r="M434" s="7"/>
      <c r="N434" s="7" t="b">
        <f t="shared" si="12"/>
        <v>1</v>
      </c>
      <c r="O434" s="7"/>
      <c r="P434" s="11">
        <f t="shared" si="13"/>
        <v>0</v>
      </c>
      <c r="Q434" s="9"/>
    </row>
    <row r="435" spans="1:17" x14ac:dyDescent="0.25">
      <c r="A435" s="7">
        <v>433</v>
      </c>
      <c r="B435" s="9" t="s">
        <v>495</v>
      </c>
      <c r="C435" s="9" t="s">
        <v>2396</v>
      </c>
      <c r="D435" s="9" t="s">
        <v>33</v>
      </c>
      <c r="E435" s="7" t="s">
        <v>141</v>
      </c>
      <c r="F435" s="46">
        <v>1.48</v>
      </c>
      <c r="G435" s="11">
        <v>3</v>
      </c>
      <c r="H435" s="11">
        <v>3</v>
      </c>
      <c r="I435" s="11" t="e">
        <f>VLOOKUP(B435:B2710,'[2]Qty by month'!$G$3:$N$527,8,0)</f>
        <v>#N/A</v>
      </c>
      <c r="J435" s="11"/>
      <c r="K435" s="8">
        <v>45308</v>
      </c>
      <c r="L435" s="8" t="s">
        <v>3877</v>
      </c>
      <c r="M435" s="7"/>
      <c r="N435" s="7" t="b">
        <f t="shared" si="12"/>
        <v>1</v>
      </c>
      <c r="O435" s="7"/>
      <c r="P435" s="11">
        <f t="shared" si="13"/>
        <v>0</v>
      </c>
      <c r="Q435" s="9" t="s">
        <v>3882</v>
      </c>
    </row>
    <row r="436" spans="1:17" x14ac:dyDescent="0.25">
      <c r="A436" s="7">
        <v>434</v>
      </c>
      <c r="B436" s="9" t="s">
        <v>496</v>
      </c>
      <c r="C436" s="9" t="s">
        <v>2397</v>
      </c>
      <c r="D436" s="9" t="s">
        <v>33</v>
      </c>
      <c r="E436" s="7" t="s">
        <v>141</v>
      </c>
      <c r="F436" s="46">
        <v>1.21</v>
      </c>
      <c r="G436" s="11">
        <v>11</v>
      </c>
      <c r="H436" s="11">
        <v>11</v>
      </c>
      <c r="I436" s="11" t="e">
        <f>VLOOKUP(B436:B2711,'[2]Qty by month'!$G$3:$N$527,8,0)</f>
        <v>#N/A</v>
      </c>
      <c r="J436" s="11"/>
      <c r="K436" s="8">
        <v>45310</v>
      </c>
      <c r="L436" s="8" t="s">
        <v>3873</v>
      </c>
      <c r="M436" s="7"/>
      <c r="N436" s="7" t="b">
        <f t="shared" si="12"/>
        <v>1</v>
      </c>
      <c r="O436" s="7"/>
      <c r="P436" s="11">
        <f t="shared" si="13"/>
        <v>0</v>
      </c>
      <c r="Q436" s="9"/>
    </row>
    <row r="437" spans="1:17" x14ac:dyDescent="0.25">
      <c r="A437" s="7">
        <v>435</v>
      </c>
      <c r="B437" s="9" t="s">
        <v>497</v>
      </c>
      <c r="C437" s="9" t="s">
        <v>2398</v>
      </c>
      <c r="D437" s="9" t="s">
        <v>33</v>
      </c>
      <c r="E437" s="7" t="s">
        <v>141</v>
      </c>
      <c r="F437" s="46">
        <v>1.26</v>
      </c>
      <c r="G437" s="11">
        <v>11</v>
      </c>
      <c r="H437" s="11">
        <v>11</v>
      </c>
      <c r="I437" s="11" t="e">
        <f>VLOOKUP(B437:B2712,'[2]Qty by month'!$G$3:$N$527,8,0)</f>
        <v>#N/A</v>
      </c>
      <c r="J437" s="11"/>
      <c r="K437" s="8">
        <v>45309</v>
      </c>
      <c r="L437" s="8" t="s">
        <v>3873</v>
      </c>
      <c r="M437" s="7"/>
      <c r="N437" s="7" t="b">
        <f t="shared" si="12"/>
        <v>1</v>
      </c>
      <c r="O437" s="7"/>
      <c r="P437" s="11">
        <f t="shared" si="13"/>
        <v>0</v>
      </c>
      <c r="Q437" s="9"/>
    </row>
    <row r="438" spans="1:17" x14ac:dyDescent="0.25">
      <c r="A438" s="7">
        <v>436</v>
      </c>
      <c r="B438" s="9">
        <v>587963</v>
      </c>
      <c r="C438" s="9" t="s">
        <v>2399</v>
      </c>
      <c r="D438" s="9" t="s">
        <v>33</v>
      </c>
      <c r="E438" s="7" t="s">
        <v>141</v>
      </c>
      <c r="F438" s="46">
        <v>29.33</v>
      </c>
      <c r="G438" s="11">
        <v>4</v>
      </c>
      <c r="H438" s="11">
        <v>4</v>
      </c>
      <c r="I438" s="11" t="e">
        <f>VLOOKUP(B438:B2713,'[2]Qty by month'!$G$3:$N$527,8,0)</f>
        <v>#N/A</v>
      </c>
      <c r="J438" s="11"/>
      <c r="K438" s="8">
        <v>45314</v>
      </c>
      <c r="L438" s="8" t="s">
        <v>3877</v>
      </c>
      <c r="M438" s="7"/>
      <c r="N438" s="7" t="b">
        <f t="shared" si="12"/>
        <v>1</v>
      </c>
      <c r="O438" s="7"/>
      <c r="P438" s="11">
        <f t="shared" si="13"/>
        <v>0</v>
      </c>
      <c r="Q438" s="9"/>
    </row>
    <row r="439" spans="1:17" x14ac:dyDescent="0.25">
      <c r="A439" s="7">
        <v>437</v>
      </c>
      <c r="B439" s="9" t="s">
        <v>498</v>
      </c>
      <c r="C439" s="9" t="s">
        <v>2400</v>
      </c>
      <c r="D439" s="9" t="s">
        <v>33</v>
      </c>
      <c r="E439" s="7" t="s">
        <v>141</v>
      </c>
      <c r="F439" s="46">
        <v>4.0199999999999996</v>
      </c>
      <c r="G439" s="11">
        <v>17</v>
      </c>
      <c r="H439" s="11">
        <v>17</v>
      </c>
      <c r="I439" s="11" t="e">
        <f>VLOOKUP(B439:B2714,'[2]Qty by month'!$G$3:$N$527,8,0)</f>
        <v>#N/A</v>
      </c>
      <c r="J439" s="11"/>
      <c r="K439" s="8">
        <v>45310</v>
      </c>
      <c r="L439" s="8" t="s">
        <v>3877</v>
      </c>
      <c r="M439" s="7"/>
      <c r="N439" s="7" t="b">
        <f t="shared" si="12"/>
        <v>1</v>
      </c>
      <c r="O439" s="7"/>
      <c r="P439" s="11">
        <f t="shared" si="13"/>
        <v>0</v>
      </c>
      <c r="Q439" s="9"/>
    </row>
    <row r="440" spans="1:17" x14ac:dyDescent="0.25">
      <c r="A440" s="7">
        <v>438</v>
      </c>
      <c r="B440" s="9" t="s">
        <v>499</v>
      </c>
      <c r="C440" s="9" t="s">
        <v>2401</v>
      </c>
      <c r="D440" s="9" t="s">
        <v>33</v>
      </c>
      <c r="E440" s="7" t="s">
        <v>141</v>
      </c>
      <c r="F440" s="46">
        <v>21.74</v>
      </c>
      <c r="G440" s="11">
        <v>4</v>
      </c>
      <c r="H440" s="11">
        <v>4</v>
      </c>
      <c r="I440" s="11" t="e">
        <f>VLOOKUP(B440:B2715,'[2]Qty by month'!$G$3:$N$527,8,0)</f>
        <v>#N/A</v>
      </c>
      <c r="J440" s="11"/>
      <c r="K440" s="8">
        <v>45314</v>
      </c>
      <c r="L440" s="8" t="s">
        <v>3873</v>
      </c>
      <c r="M440" s="7"/>
      <c r="N440" s="7" t="b">
        <f t="shared" si="12"/>
        <v>1</v>
      </c>
      <c r="O440" s="7"/>
      <c r="P440" s="11">
        <f t="shared" si="13"/>
        <v>0</v>
      </c>
      <c r="Q440" s="9"/>
    </row>
    <row r="441" spans="1:17" x14ac:dyDescent="0.25">
      <c r="A441" s="7">
        <v>439</v>
      </c>
      <c r="B441" s="9">
        <v>30072</v>
      </c>
      <c r="C441" s="9" t="s">
        <v>2402</v>
      </c>
      <c r="D441" s="9" t="s">
        <v>33</v>
      </c>
      <c r="E441" s="7" t="s">
        <v>141</v>
      </c>
      <c r="F441" s="46">
        <v>0.12</v>
      </c>
      <c r="G441" s="11">
        <v>10</v>
      </c>
      <c r="H441" s="11">
        <v>10</v>
      </c>
      <c r="I441" s="11" t="e">
        <f>VLOOKUP(B441:B2716,'[2]Qty by month'!$G$3:$N$527,8,0)</f>
        <v>#N/A</v>
      </c>
      <c r="J441" s="11"/>
      <c r="K441" s="8">
        <v>45309</v>
      </c>
      <c r="L441" s="8" t="s">
        <v>3877</v>
      </c>
      <c r="M441" s="7"/>
      <c r="N441" s="7" t="b">
        <f t="shared" si="12"/>
        <v>1</v>
      </c>
      <c r="O441" s="7"/>
      <c r="P441" s="11">
        <f t="shared" si="13"/>
        <v>0</v>
      </c>
      <c r="Q441" s="9"/>
    </row>
    <row r="442" spans="1:17" x14ac:dyDescent="0.25">
      <c r="A442" s="7">
        <v>440</v>
      </c>
      <c r="B442" s="9" t="s">
        <v>88</v>
      </c>
      <c r="C442" s="9" t="s">
        <v>89</v>
      </c>
      <c r="D442" s="9" t="s">
        <v>33</v>
      </c>
      <c r="E442" s="7" t="s">
        <v>141</v>
      </c>
      <c r="F442" s="46">
        <v>1.07</v>
      </c>
      <c r="G442" s="11">
        <f>82-1</f>
        <v>81</v>
      </c>
      <c r="H442" s="11">
        <v>81</v>
      </c>
      <c r="I442" s="11" t="e">
        <f>VLOOKUP(B442:B2717,'[2]Qty by month'!$G$3:$N$527,8,0)</f>
        <v>#N/A</v>
      </c>
      <c r="J442" s="11"/>
      <c r="K442" s="8">
        <v>45308</v>
      </c>
      <c r="L442" s="8" t="s">
        <v>3873</v>
      </c>
      <c r="M442" s="7"/>
      <c r="N442" s="7" t="b">
        <f t="shared" si="12"/>
        <v>1</v>
      </c>
      <c r="O442" s="7"/>
      <c r="P442" s="11">
        <f t="shared" si="13"/>
        <v>0</v>
      </c>
      <c r="Q442" s="9" t="s">
        <v>3943</v>
      </c>
    </row>
    <row r="443" spans="1:17" x14ac:dyDescent="0.25">
      <c r="A443" s="7">
        <v>441</v>
      </c>
      <c r="B443" s="9" t="s">
        <v>90</v>
      </c>
      <c r="C443" s="9" t="s">
        <v>91</v>
      </c>
      <c r="D443" s="9" t="s">
        <v>33</v>
      </c>
      <c r="E443" s="7" t="s">
        <v>141</v>
      </c>
      <c r="F443" s="46">
        <v>1.07</v>
      </c>
      <c r="G443" s="11">
        <f>86-1</f>
        <v>85</v>
      </c>
      <c r="H443" s="11">
        <f>85</f>
        <v>85</v>
      </c>
      <c r="I443" s="11" t="e">
        <f>VLOOKUP(B443:B2718,'[2]Qty by month'!$G$3:$N$527,8,0)</f>
        <v>#N/A</v>
      </c>
      <c r="J443" s="11"/>
      <c r="K443" s="8">
        <v>45308</v>
      </c>
      <c r="L443" s="8" t="s">
        <v>3877</v>
      </c>
      <c r="M443" s="7"/>
      <c r="N443" s="7" t="b">
        <f t="shared" si="12"/>
        <v>1</v>
      </c>
      <c r="O443" s="7"/>
      <c r="P443" s="11">
        <f t="shared" si="13"/>
        <v>0</v>
      </c>
      <c r="Q443" s="9" t="s">
        <v>3943</v>
      </c>
    </row>
    <row r="444" spans="1:17" x14ac:dyDescent="0.25">
      <c r="A444" s="7">
        <v>442</v>
      </c>
      <c r="B444" s="9" t="s">
        <v>500</v>
      </c>
      <c r="C444" s="9" t="s">
        <v>2403</v>
      </c>
      <c r="D444" s="9" t="s">
        <v>33</v>
      </c>
      <c r="E444" s="7" t="s">
        <v>141</v>
      </c>
      <c r="F444" s="46">
        <v>0.89</v>
      </c>
      <c r="G444" s="11">
        <v>1</v>
      </c>
      <c r="H444" s="11">
        <v>1</v>
      </c>
      <c r="I444" s="11" t="e">
        <f>VLOOKUP(B444:B2719,'[2]Qty by month'!$G$3:$N$527,8,0)</f>
        <v>#N/A</v>
      </c>
      <c r="J444" s="11"/>
      <c r="K444" s="8">
        <v>45320</v>
      </c>
      <c r="L444" s="8" t="s">
        <v>3873</v>
      </c>
      <c r="M444" s="7"/>
      <c r="N444" s="7" t="b">
        <f t="shared" si="12"/>
        <v>1</v>
      </c>
      <c r="O444" s="7"/>
      <c r="P444" s="11">
        <f t="shared" si="13"/>
        <v>0</v>
      </c>
      <c r="Q444" s="9"/>
    </row>
    <row r="445" spans="1:17" x14ac:dyDescent="0.25">
      <c r="A445" s="7">
        <v>443</v>
      </c>
      <c r="B445" s="9" t="s">
        <v>230</v>
      </c>
      <c r="C445" s="9" t="s">
        <v>236</v>
      </c>
      <c r="D445" s="9" t="s">
        <v>33</v>
      </c>
      <c r="E445" s="7" t="s">
        <v>141</v>
      </c>
      <c r="F445" s="46">
        <v>0.79</v>
      </c>
      <c r="G445" s="11">
        <v>1</v>
      </c>
      <c r="H445" s="11">
        <v>1</v>
      </c>
      <c r="I445" s="11" t="e">
        <f>VLOOKUP(B445:B2720,'[2]Qty by month'!$G$3:$N$527,8,0)</f>
        <v>#N/A</v>
      </c>
      <c r="J445" s="11"/>
      <c r="K445" s="8">
        <v>45309</v>
      </c>
      <c r="L445" s="8" t="s">
        <v>3873</v>
      </c>
      <c r="M445" s="7"/>
      <c r="N445" s="7" t="b">
        <f t="shared" si="12"/>
        <v>1</v>
      </c>
      <c r="O445" s="7"/>
      <c r="P445" s="11">
        <f t="shared" si="13"/>
        <v>0</v>
      </c>
      <c r="Q445" s="9"/>
    </row>
    <row r="446" spans="1:17" x14ac:dyDescent="0.25">
      <c r="A446" s="7">
        <v>444</v>
      </c>
      <c r="B446" s="9" t="s">
        <v>501</v>
      </c>
      <c r="C446" s="9" t="s">
        <v>2404</v>
      </c>
      <c r="D446" s="9" t="s">
        <v>33</v>
      </c>
      <c r="E446" s="7" t="s">
        <v>141</v>
      </c>
      <c r="F446" s="46">
        <v>5.64</v>
      </c>
      <c r="G446" s="11">
        <v>2</v>
      </c>
      <c r="H446" s="11">
        <v>2</v>
      </c>
      <c r="I446" s="11" t="e">
        <f>VLOOKUP(B446:B2721,'[2]Qty by month'!$G$3:$N$527,8,0)</f>
        <v>#N/A</v>
      </c>
      <c r="J446" s="11"/>
      <c r="K446" s="8">
        <v>45309</v>
      </c>
      <c r="L446" s="8" t="s">
        <v>3873</v>
      </c>
      <c r="M446" s="7"/>
      <c r="N446" s="7" t="b">
        <f t="shared" si="12"/>
        <v>1</v>
      </c>
      <c r="O446" s="7"/>
      <c r="P446" s="11">
        <f t="shared" si="13"/>
        <v>0</v>
      </c>
      <c r="Q446" s="9"/>
    </row>
    <row r="447" spans="1:17" x14ac:dyDescent="0.25">
      <c r="A447" s="7">
        <v>445</v>
      </c>
      <c r="B447" s="9" t="s">
        <v>502</v>
      </c>
      <c r="C447" s="9" t="s">
        <v>2405</v>
      </c>
      <c r="D447" s="9" t="s">
        <v>33</v>
      </c>
      <c r="E447" s="7" t="s">
        <v>141</v>
      </c>
      <c r="F447" s="46">
        <v>13.7</v>
      </c>
      <c r="G447" s="11">
        <v>4</v>
      </c>
      <c r="H447" s="11">
        <v>4</v>
      </c>
      <c r="I447" s="11" t="e">
        <f>VLOOKUP(B447:B2722,'[2]Qty by month'!$G$3:$N$527,8,0)</f>
        <v>#N/A</v>
      </c>
      <c r="J447" s="11"/>
      <c r="K447" s="8">
        <v>45308</v>
      </c>
      <c r="L447" s="8" t="s">
        <v>3873</v>
      </c>
      <c r="M447" s="7"/>
      <c r="N447" s="7" t="b">
        <f t="shared" si="12"/>
        <v>1</v>
      </c>
      <c r="O447" s="7"/>
      <c r="P447" s="11">
        <f t="shared" si="13"/>
        <v>0</v>
      </c>
      <c r="Q447" s="9"/>
    </row>
    <row r="448" spans="1:17" x14ac:dyDescent="0.25">
      <c r="A448" s="7">
        <v>446</v>
      </c>
      <c r="B448" s="9" t="s">
        <v>503</v>
      </c>
      <c r="C448" s="9" t="s">
        <v>2406</v>
      </c>
      <c r="D448" s="9" t="s">
        <v>33</v>
      </c>
      <c r="E448" s="7" t="s">
        <v>141</v>
      </c>
      <c r="F448" s="46">
        <v>0.61</v>
      </c>
      <c r="G448" s="11">
        <v>8</v>
      </c>
      <c r="H448" s="11">
        <v>8</v>
      </c>
      <c r="I448" s="11" t="e">
        <f>VLOOKUP(B448:B2723,'[2]Qty by month'!$G$3:$N$527,8,0)</f>
        <v>#N/A</v>
      </c>
      <c r="J448" s="11"/>
      <c r="K448" s="8">
        <v>45309</v>
      </c>
      <c r="L448" s="8" t="s">
        <v>3877</v>
      </c>
      <c r="M448" s="7"/>
      <c r="N448" s="7" t="b">
        <f t="shared" si="12"/>
        <v>1</v>
      </c>
      <c r="O448" s="7"/>
      <c r="P448" s="11">
        <f t="shared" si="13"/>
        <v>0</v>
      </c>
      <c r="Q448" s="9"/>
    </row>
    <row r="449" spans="1:18" x14ac:dyDescent="0.25">
      <c r="A449" s="7">
        <v>447</v>
      </c>
      <c r="B449" s="9" t="s">
        <v>504</v>
      </c>
      <c r="C449" s="9" t="s">
        <v>2407</v>
      </c>
      <c r="D449" s="9" t="s">
        <v>33</v>
      </c>
      <c r="E449" s="7" t="s">
        <v>141</v>
      </c>
      <c r="F449" s="46">
        <v>6.6</v>
      </c>
      <c r="G449" s="11">
        <v>5</v>
      </c>
      <c r="H449" s="11">
        <v>5</v>
      </c>
      <c r="I449" s="11" t="e">
        <f>VLOOKUP(B449:B2724,'[2]Qty by month'!$G$3:$N$527,8,0)</f>
        <v>#N/A</v>
      </c>
      <c r="J449" s="11"/>
      <c r="K449" s="8">
        <v>45310</v>
      </c>
      <c r="L449" s="8" t="s">
        <v>3873</v>
      </c>
      <c r="M449" s="7"/>
      <c r="N449" s="7" t="b">
        <f t="shared" si="12"/>
        <v>1</v>
      </c>
      <c r="O449" s="7"/>
      <c r="P449" s="11">
        <f t="shared" si="13"/>
        <v>0</v>
      </c>
      <c r="Q449" s="9"/>
    </row>
    <row r="450" spans="1:18" x14ac:dyDescent="0.25">
      <c r="A450" s="7">
        <v>448</v>
      </c>
      <c r="B450" s="9">
        <v>111498</v>
      </c>
      <c r="C450" s="9" t="s">
        <v>2408</v>
      </c>
      <c r="D450" s="9" t="s">
        <v>33</v>
      </c>
      <c r="E450" s="7" t="s">
        <v>141</v>
      </c>
      <c r="F450" s="46">
        <v>2.89</v>
      </c>
      <c r="G450" s="11">
        <v>5</v>
      </c>
      <c r="H450" s="11">
        <v>5</v>
      </c>
      <c r="I450" s="11" t="e">
        <f>VLOOKUP(B450:B2725,'[2]Qty by month'!$G$3:$N$527,8,0)</f>
        <v>#N/A</v>
      </c>
      <c r="J450" s="11"/>
      <c r="K450" s="8">
        <v>45309</v>
      </c>
      <c r="L450" s="8" t="s">
        <v>3873</v>
      </c>
      <c r="M450" s="7"/>
      <c r="N450" s="7" t="b">
        <f t="shared" si="12"/>
        <v>1</v>
      </c>
      <c r="O450" s="7"/>
      <c r="P450" s="11">
        <f t="shared" si="13"/>
        <v>0</v>
      </c>
      <c r="Q450" s="9"/>
    </row>
    <row r="451" spans="1:18" x14ac:dyDescent="0.25">
      <c r="A451" s="7">
        <v>449</v>
      </c>
      <c r="B451" s="9">
        <v>15594</v>
      </c>
      <c r="C451" s="9" t="s">
        <v>2409</v>
      </c>
      <c r="D451" s="9" t="s">
        <v>33</v>
      </c>
      <c r="E451" s="7" t="s">
        <v>141</v>
      </c>
      <c r="F451" s="46">
        <v>0.31</v>
      </c>
      <c r="G451" s="11">
        <v>1</v>
      </c>
      <c r="H451" s="11">
        <v>1</v>
      </c>
      <c r="I451" s="11" t="e">
        <f>VLOOKUP(B451:B2726,'[2]Qty by month'!$G$3:$N$527,8,0)</f>
        <v>#N/A</v>
      </c>
      <c r="J451" s="11"/>
      <c r="K451" s="8">
        <v>45309</v>
      </c>
      <c r="L451" s="8" t="s">
        <v>3877</v>
      </c>
      <c r="M451" s="7"/>
      <c r="N451" s="7" t="b">
        <f t="shared" si="12"/>
        <v>1</v>
      </c>
      <c r="O451" s="7"/>
      <c r="P451" s="11">
        <f t="shared" si="13"/>
        <v>0</v>
      </c>
      <c r="Q451" s="9"/>
    </row>
    <row r="452" spans="1:18" x14ac:dyDescent="0.25">
      <c r="A452" s="7">
        <v>450</v>
      </c>
      <c r="B452" s="9">
        <v>12790</v>
      </c>
      <c r="C452" s="9" t="s">
        <v>2252</v>
      </c>
      <c r="D452" s="9" t="s">
        <v>33</v>
      </c>
      <c r="E452" s="7" t="s">
        <v>141</v>
      </c>
      <c r="F452" s="46">
        <v>0.06</v>
      </c>
      <c r="G452" s="11">
        <v>50</v>
      </c>
      <c r="H452" s="11">
        <f>50</f>
        <v>50</v>
      </c>
      <c r="I452" s="11" t="e">
        <f>VLOOKUP(B452:B2727,'[2]Qty by month'!$G$3:$N$527,8,0)</f>
        <v>#N/A</v>
      </c>
      <c r="J452" s="11"/>
      <c r="K452" s="8">
        <v>45309</v>
      </c>
      <c r="L452" s="8" t="s">
        <v>3877</v>
      </c>
      <c r="M452" s="7"/>
      <c r="N452" s="7" t="b">
        <f t="shared" ref="N452:N515" si="14">G452=H452</f>
        <v>1</v>
      </c>
      <c r="O452" s="7"/>
      <c r="P452" s="11">
        <f t="shared" ref="P452:P515" si="15">G452-H452</f>
        <v>0</v>
      </c>
      <c r="Q452" s="9"/>
    </row>
    <row r="453" spans="1:18" x14ac:dyDescent="0.25">
      <c r="A453" s="7">
        <v>451</v>
      </c>
      <c r="B453" s="9">
        <v>17702</v>
      </c>
      <c r="C453" s="9" t="s">
        <v>2410</v>
      </c>
      <c r="D453" s="9" t="s">
        <v>33</v>
      </c>
      <c r="E453" s="7" t="s">
        <v>141</v>
      </c>
      <c r="F453" s="46">
        <v>0.1</v>
      </c>
      <c r="G453" s="11">
        <v>30</v>
      </c>
      <c r="H453" s="11">
        <v>30</v>
      </c>
      <c r="I453" s="11" t="e">
        <f>VLOOKUP(B453:B2728,'[2]Qty by month'!$G$3:$N$527,8,0)</f>
        <v>#N/A</v>
      </c>
      <c r="J453" s="11"/>
      <c r="K453" s="8">
        <v>45309</v>
      </c>
      <c r="L453" s="8" t="s">
        <v>3877</v>
      </c>
      <c r="M453" s="7"/>
      <c r="N453" s="7" t="b">
        <f t="shared" si="14"/>
        <v>1</v>
      </c>
      <c r="O453" s="7"/>
      <c r="P453" s="11">
        <f t="shared" si="15"/>
        <v>0</v>
      </c>
      <c r="Q453" s="9"/>
    </row>
    <row r="454" spans="1:18" x14ac:dyDescent="0.25">
      <c r="A454" s="7">
        <v>452</v>
      </c>
      <c r="B454" s="9">
        <v>108356</v>
      </c>
      <c r="C454" s="9" t="s">
        <v>2411</v>
      </c>
      <c r="D454" s="9" t="s">
        <v>33</v>
      </c>
      <c r="E454" s="7" t="s">
        <v>141</v>
      </c>
      <c r="F454" s="46">
        <v>0.13</v>
      </c>
      <c r="G454" s="11">
        <v>9</v>
      </c>
      <c r="H454" s="11">
        <v>9</v>
      </c>
      <c r="I454" s="11" t="e">
        <f>VLOOKUP(B454:B2729,'[2]Qty by month'!$G$3:$N$527,8,0)</f>
        <v>#N/A</v>
      </c>
      <c r="J454" s="11"/>
      <c r="K454" s="8">
        <v>45309</v>
      </c>
      <c r="L454" s="8" t="s">
        <v>3877</v>
      </c>
      <c r="M454" s="7"/>
      <c r="N454" s="7" t="b">
        <f t="shared" si="14"/>
        <v>1</v>
      </c>
      <c r="O454" s="7"/>
      <c r="P454" s="11">
        <f t="shared" si="15"/>
        <v>0</v>
      </c>
      <c r="Q454" s="9"/>
    </row>
    <row r="455" spans="1:18" x14ac:dyDescent="0.25">
      <c r="A455" s="7">
        <v>453</v>
      </c>
      <c r="B455" s="9">
        <v>111356</v>
      </c>
      <c r="C455" s="9" t="s">
        <v>125</v>
      </c>
      <c r="D455" s="9" t="s">
        <v>33</v>
      </c>
      <c r="E455" s="7" t="s">
        <v>141</v>
      </c>
      <c r="F455" s="46">
        <v>0.28999999999999998</v>
      </c>
      <c r="G455" s="11">
        <v>9</v>
      </c>
      <c r="H455" s="11">
        <v>9</v>
      </c>
      <c r="I455" s="11" t="e">
        <f>VLOOKUP(B455:B2730,'[2]Qty by month'!$G$3:$N$527,8,0)</f>
        <v>#N/A</v>
      </c>
      <c r="J455" s="11"/>
      <c r="K455" s="8">
        <v>45309</v>
      </c>
      <c r="L455" s="8" t="s">
        <v>3877</v>
      </c>
      <c r="M455" s="7"/>
      <c r="N455" s="7" t="b">
        <f t="shared" si="14"/>
        <v>1</v>
      </c>
      <c r="O455" s="7"/>
      <c r="P455" s="11">
        <f t="shared" si="15"/>
        <v>0</v>
      </c>
      <c r="Q455" s="9"/>
    </row>
    <row r="456" spans="1:18" x14ac:dyDescent="0.25">
      <c r="A456" s="7">
        <v>454</v>
      </c>
      <c r="B456" s="9">
        <v>115531</v>
      </c>
      <c r="C456" s="9" t="s">
        <v>2412</v>
      </c>
      <c r="D456" s="9" t="s">
        <v>33</v>
      </c>
      <c r="E456" s="7" t="s">
        <v>141</v>
      </c>
      <c r="F456" s="46">
        <v>0.13</v>
      </c>
      <c r="G456" s="11">
        <v>25</v>
      </c>
      <c r="H456" s="11">
        <v>25</v>
      </c>
      <c r="I456" s="11" t="e">
        <f>VLOOKUP(B456:B2731,'[2]Qty by month'!$G$3:$N$527,8,0)</f>
        <v>#N/A</v>
      </c>
      <c r="J456" s="11"/>
      <c r="K456" s="8">
        <v>45309</v>
      </c>
      <c r="L456" s="8" t="s">
        <v>3877</v>
      </c>
      <c r="M456" s="7"/>
      <c r="N456" s="7" t="b">
        <f t="shared" si="14"/>
        <v>1</v>
      </c>
      <c r="O456" s="7"/>
      <c r="P456" s="11">
        <f t="shared" si="15"/>
        <v>0</v>
      </c>
      <c r="Q456" s="9"/>
    </row>
    <row r="457" spans="1:18" x14ac:dyDescent="0.25">
      <c r="A457" s="7">
        <v>455</v>
      </c>
      <c r="B457" s="9">
        <v>117401</v>
      </c>
      <c r="C457" s="9" t="s">
        <v>2413</v>
      </c>
      <c r="D457" s="9" t="s">
        <v>33</v>
      </c>
      <c r="E457" s="7" t="s">
        <v>141</v>
      </c>
      <c r="F457" s="46">
        <v>0.27</v>
      </c>
      <c r="G457" s="11">
        <v>4</v>
      </c>
      <c r="H457" s="11">
        <v>4</v>
      </c>
      <c r="I457" s="11" t="e">
        <f>VLOOKUP(B457:B2732,'[2]Qty by month'!$G$3:$N$527,8,0)</f>
        <v>#N/A</v>
      </c>
      <c r="J457" s="11"/>
      <c r="K457" s="8">
        <v>45309</v>
      </c>
      <c r="L457" s="8" t="s">
        <v>3877</v>
      </c>
      <c r="M457" s="7"/>
      <c r="N457" s="7" t="b">
        <f t="shared" si="14"/>
        <v>1</v>
      </c>
      <c r="O457" s="7"/>
      <c r="P457" s="11">
        <f t="shared" si="15"/>
        <v>0</v>
      </c>
      <c r="Q457" s="9"/>
    </row>
    <row r="458" spans="1:18" x14ac:dyDescent="0.25">
      <c r="A458" s="7">
        <v>456</v>
      </c>
      <c r="B458" s="9">
        <v>117402</v>
      </c>
      <c r="C458" s="9" t="s">
        <v>35</v>
      </c>
      <c r="D458" s="9" t="s">
        <v>33</v>
      </c>
      <c r="E458" s="7" t="s">
        <v>141</v>
      </c>
      <c r="F458" s="46">
        <v>0.14000000000000001</v>
      </c>
      <c r="G458" s="11">
        <v>25</v>
      </c>
      <c r="H458" s="11">
        <v>25</v>
      </c>
      <c r="I458" s="11" t="e">
        <f>VLOOKUP(B458:B2733,'[2]Qty by month'!$G$3:$N$527,8,0)</f>
        <v>#N/A</v>
      </c>
      <c r="J458" s="11"/>
      <c r="K458" s="8">
        <v>45309</v>
      </c>
      <c r="L458" s="8" t="s">
        <v>3877</v>
      </c>
      <c r="M458" s="7"/>
      <c r="N458" s="7" t="b">
        <f t="shared" si="14"/>
        <v>1</v>
      </c>
      <c r="O458" s="7"/>
      <c r="P458" s="11">
        <f t="shared" si="15"/>
        <v>0</v>
      </c>
      <c r="Q458" s="9"/>
    </row>
    <row r="459" spans="1:18" x14ac:dyDescent="0.25">
      <c r="A459" s="7">
        <v>457</v>
      </c>
      <c r="B459" s="9">
        <v>132134</v>
      </c>
      <c r="C459" s="9" t="s">
        <v>2248</v>
      </c>
      <c r="D459" s="9" t="s">
        <v>33</v>
      </c>
      <c r="E459" s="7" t="s">
        <v>141</v>
      </c>
      <c r="F459" s="46">
        <v>0.19</v>
      </c>
      <c r="G459" s="11">
        <v>10</v>
      </c>
      <c r="H459" s="11">
        <v>10</v>
      </c>
      <c r="I459" s="11" t="e">
        <f>VLOOKUP(B459:B2734,'[2]Qty by month'!$G$3:$N$527,8,0)</f>
        <v>#N/A</v>
      </c>
      <c r="J459" s="11"/>
      <c r="K459" s="8">
        <v>45309</v>
      </c>
      <c r="L459" s="8" t="s">
        <v>3877</v>
      </c>
      <c r="M459" s="7"/>
      <c r="N459" s="7" t="b">
        <f t="shared" si="14"/>
        <v>1</v>
      </c>
      <c r="O459" s="7"/>
      <c r="P459" s="11">
        <f t="shared" si="15"/>
        <v>0</v>
      </c>
      <c r="Q459" s="9"/>
    </row>
    <row r="460" spans="1:18" x14ac:dyDescent="0.25">
      <c r="A460" s="7">
        <v>458</v>
      </c>
      <c r="B460" s="9">
        <v>150579</v>
      </c>
      <c r="C460" s="9" t="s">
        <v>2414</v>
      </c>
      <c r="D460" s="9" t="s">
        <v>33</v>
      </c>
      <c r="E460" s="7" t="s">
        <v>141</v>
      </c>
      <c r="F460" s="46">
        <v>0.08</v>
      </c>
      <c r="G460" s="11">
        <v>10</v>
      </c>
      <c r="H460" s="11">
        <v>10</v>
      </c>
      <c r="I460" s="11" t="e">
        <f>VLOOKUP(B460:B2735,'[2]Qty by month'!$G$3:$N$527,8,0)</f>
        <v>#N/A</v>
      </c>
      <c r="J460" s="11"/>
      <c r="K460" s="8">
        <v>45309</v>
      </c>
      <c r="L460" s="8" t="s">
        <v>3877</v>
      </c>
      <c r="M460" s="7"/>
      <c r="N460" s="7" t="b">
        <f t="shared" si="14"/>
        <v>1</v>
      </c>
      <c r="O460" s="7"/>
      <c r="P460" s="11">
        <f t="shared" si="15"/>
        <v>0</v>
      </c>
      <c r="Q460" s="9"/>
    </row>
    <row r="461" spans="1:18" x14ac:dyDescent="0.25">
      <c r="A461" s="7">
        <v>459</v>
      </c>
      <c r="B461" s="9">
        <v>286406</v>
      </c>
      <c r="C461" s="9" t="s">
        <v>63</v>
      </c>
      <c r="D461" s="9" t="s">
        <v>33</v>
      </c>
      <c r="E461" s="7" t="s">
        <v>141</v>
      </c>
      <c r="F461" s="46">
        <v>0.06</v>
      </c>
      <c r="G461" s="11">
        <v>1</v>
      </c>
      <c r="H461" s="11">
        <v>1</v>
      </c>
      <c r="I461" s="11" t="e">
        <f>VLOOKUP(B461:B2736,'[2]Qty by month'!$G$3:$N$527,8,0)</f>
        <v>#N/A</v>
      </c>
      <c r="J461" s="11"/>
      <c r="K461" s="8">
        <v>45313</v>
      </c>
      <c r="L461" s="8" t="s">
        <v>3877</v>
      </c>
      <c r="M461" s="7"/>
      <c r="N461" s="7" t="b">
        <f t="shared" si="14"/>
        <v>1</v>
      </c>
      <c r="O461" s="7"/>
      <c r="P461" s="11">
        <f t="shared" si="15"/>
        <v>0</v>
      </c>
      <c r="Q461" s="9"/>
    </row>
    <row r="462" spans="1:18" x14ac:dyDescent="0.25">
      <c r="A462" s="7">
        <v>460</v>
      </c>
      <c r="B462" s="9">
        <v>485868</v>
      </c>
      <c r="C462" s="9" t="s">
        <v>2415</v>
      </c>
      <c r="D462" s="9" t="s">
        <v>33</v>
      </c>
      <c r="E462" s="7" t="s">
        <v>141</v>
      </c>
      <c r="F462" s="46">
        <v>0.16</v>
      </c>
      <c r="G462" s="11">
        <v>10</v>
      </c>
      <c r="H462" s="11">
        <v>10</v>
      </c>
      <c r="I462" s="11" t="e">
        <f>VLOOKUP(B462:B2737,'[2]Qty by month'!$G$3:$N$527,8,0)</f>
        <v>#N/A</v>
      </c>
      <c r="J462" s="11"/>
      <c r="K462" s="8">
        <v>45309</v>
      </c>
      <c r="L462" s="8" t="s">
        <v>3877</v>
      </c>
      <c r="M462" s="7"/>
      <c r="N462" s="7" t="b">
        <f t="shared" si="14"/>
        <v>1</v>
      </c>
      <c r="O462" s="7"/>
      <c r="P462" s="11">
        <f t="shared" si="15"/>
        <v>0</v>
      </c>
      <c r="Q462" s="9"/>
    </row>
    <row r="463" spans="1:18" s="132" customFormat="1" x14ac:dyDescent="0.25">
      <c r="A463" s="130">
        <v>461</v>
      </c>
      <c r="B463" s="140">
        <v>587971</v>
      </c>
      <c r="C463" s="140" t="s">
        <v>2416</v>
      </c>
      <c r="D463" s="140" t="s">
        <v>33</v>
      </c>
      <c r="E463" s="130" t="s">
        <v>141</v>
      </c>
      <c r="F463" s="141">
        <v>29.5</v>
      </c>
      <c r="G463" s="142">
        <v>3</v>
      </c>
      <c r="H463" s="142">
        <v>3</v>
      </c>
      <c r="I463" s="11" t="e">
        <f>VLOOKUP(B463:B2738,'[2]Qty by month'!$G$3:$N$527,8,0)</f>
        <v>#N/A</v>
      </c>
      <c r="J463" s="11"/>
      <c r="K463" s="143">
        <v>45308</v>
      </c>
      <c r="L463" s="143" t="s">
        <v>3877</v>
      </c>
      <c r="M463" s="130"/>
      <c r="N463" s="130" t="b">
        <f t="shared" si="14"/>
        <v>1</v>
      </c>
      <c r="O463" s="130"/>
      <c r="P463" s="142">
        <f t="shared" si="15"/>
        <v>0</v>
      </c>
      <c r="Q463" s="140"/>
      <c r="R463" s="132" t="s">
        <v>4149</v>
      </c>
    </row>
    <row r="464" spans="1:18" x14ac:dyDescent="0.25">
      <c r="A464" s="7">
        <v>462</v>
      </c>
      <c r="B464" s="9">
        <v>604689</v>
      </c>
      <c r="C464" s="9" t="s">
        <v>2417</v>
      </c>
      <c r="D464" s="9" t="s">
        <v>33</v>
      </c>
      <c r="E464" s="7" t="s">
        <v>141</v>
      </c>
      <c r="F464" s="46">
        <v>0.17</v>
      </c>
      <c r="G464" s="11">
        <v>10</v>
      </c>
      <c r="H464" s="11">
        <v>10</v>
      </c>
      <c r="I464" s="11" t="e">
        <f>VLOOKUP(B464:B2739,'[2]Qty by month'!$G$3:$N$527,8,0)</f>
        <v>#N/A</v>
      </c>
      <c r="J464" s="11"/>
      <c r="K464" s="8">
        <v>45309</v>
      </c>
      <c r="L464" s="8" t="s">
        <v>3877</v>
      </c>
      <c r="M464" s="7"/>
      <c r="N464" s="7" t="b">
        <f t="shared" si="14"/>
        <v>1</v>
      </c>
      <c r="O464" s="7"/>
      <c r="P464" s="11">
        <f t="shared" si="15"/>
        <v>0</v>
      </c>
      <c r="Q464" s="9"/>
    </row>
    <row r="465" spans="1:17" x14ac:dyDescent="0.25">
      <c r="A465" s="7">
        <v>463</v>
      </c>
      <c r="B465" s="9">
        <v>604690</v>
      </c>
      <c r="C465" s="9" t="s">
        <v>2418</v>
      </c>
      <c r="D465" s="9" t="s">
        <v>33</v>
      </c>
      <c r="E465" s="7" t="s">
        <v>141</v>
      </c>
      <c r="F465" s="46">
        <v>0.17</v>
      </c>
      <c r="G465" s="11">
        <v>10</v>
      </c>
      <c r="H465" s="11">
        <v>10</v>
      </c>
      <c r="I465" s="11" t="e">
        <f>VLOOKUP(B465:B2740,'[2]Qty by month'!$G$3:$N$527,8,0)</f>
        <v>#N/A</v>
      </c>
      <c r="J465" s="11"/>
      <c r="K465" s="8">
        <v>45309</v>
      </c>
      <c r="L465" s="8" t="s">
        <v>3877</v>
      </c>
      <c r="M465" s="7"/>
      <c r="N465" s="7" t="b">
        <f t="shared" si="14"/>
        <v>1</v>
      </c>
      <c r="O465" s="7"/>
      <c r="P465" s="11">
        <f t="shared" si="15"/>
        <v>0</v>
      </c>
      <c r="Q465" s="9"/>
    </row>
    <row r="466" spans="1:17" x14ac:dyDescent="0.25">
      <c r="A466" s="7">
        <v>464</v>
      </c>
      <c r="B466" s="9">
        <v>632292</v>
      </c>
      <c r="C466" s="9" t="s">
        <v>2419</v>
      </c>
      <c r="D466" s="9" t="s">
        <v>33</v>
      </c>
      <c r="E466" s="7" t="s">
        <v>141</v>
      </c>
      <c r="F466" s="46">
        <v>1.79</v>
      </c>
      <c r="G466" s="11">
        <v>1</v>
      </c>
      <c r="H466" s="11">
        <v>1</v>
      </c>
      <c r="I466" s="11" t="e">
        <f>VLOOKUP(B466:B2741,'[2]Qty by month'!$G$3:$N$527,8,0)</f>
        <v>#N/A</v>
      </c>
      <c r="J466" s="11"/>
      <c r="K466" s="8">
        <v>45309</v>
      </c>
      <c r="L466" s="8" t="s">
        <v>3873</v>
      </c>
      <c r="M466" s="7"/>
      <c r="N466" s="7" t="b">
        <f t="shared" si="14"/>
        <v>1</v>
      </c>
      <c r="O466" s="7"/>
      <c r="P466" s="11">
        <f t="shared" si="15"/>
        <v>0</v>
      </c>
      <c r="Q466" s="9"/>
    </row>
    <row r="467" spans="1:17" x14ac:dyDescent="0.25">
      <c r="A467" s="7">
        <v>465</v>
      </c>
      <c r="B467" s="9">
        <v>643149</v>
      </c>
      <c r="C467" s="9" t="s">
        <v>213</v>
      </c>
      <c r="D467" s="9" t="s">
        <v>33</v>
      </c>
      <c r="E467" s="7" t="s">
        <v>141</v>
      </c>
      <c r="F467" s="46">
        <v>0.88</v>
      </c>
      <c r="G467" s="11">
        <v>2</v>
      </c>
      <c r="H467" s="11">
        <v>2</v>
      </c>
      <c r="I467" s="11" t="e">
        <f>VLOOKUP(B467:B2742,'[2]Qty by month'!$G$3:$N$527,8,0)</f>
        <v>#N/A</v>
      </c>
      <c r="J467" s="11"/>
      <c r="K467" s="8">
        <v>45308</v>
      </c>
      <c r="L467" s="8" t="s">
        <v>3873</v>
      </c>
      <c r="M467" s="7"/>
      <c r="N467" s="7" t="b">
        <f t="shared" si="14"/>
        <v>1</v>
      </c>
      <c r="O467" s="7"/>
      <c r="P467" s="11">
        <f t="shared" si="15"/>
        <v>0</v>
      </c>
      <c r="Q467" s="9"/>
    </row>
    <row r="468" spans="1:17" x14ac:dyDescent="0.25">
      <c r="A468" s="7">
        <v>466</v>
      </c>
      <c r="B468" s="9">
        <v>680217</v>
      </c>
      <c r="C468" s="9" t="s">
        <v>2420</v>
      </c>
      <c r="D468" s="9" t="s">
        <v>33</v>
      </c>
      <c r="E468" s="7" t="s">
        <v>141</v>
      </c>
      <c r="F468" s="46">
        <v>1.05</v>
      </c>
      <c r="G468" s="11">
        <v>3</v>
      </c>
      <c r="H468" s="11">
        <v>3</v>
      </c>
      <c r="I468" s="11" t="e">
        <f>VLOOKUP(B468:B2743,'[2]Qty by month'!$G$3:$N$527,8,0)</f>
        <v>#N/A</v>
      </c>
      <c r="J468" s="11"/>
      <c r="K468" s="8">
        <v>45309</v>
      </c>
      <c r="L468" s="8" t="s">
        <v>3873</v>
      </c>
      <c r="M468" s="7"/>
      <c r="N468" s="7" t="b">
        <f t="shared" si="14"/>
        <v>1</v>
      </c>
      <c r="O468" s="7"/>
      <c r="P468" s="11">
        <f t="shared" si="15"/>
        <v>0</v>
      </c>
      <c r="Q468" s="9"/>
    </row>
    <row r="469" spans="1:17" x14ac:dyDescent="0.25">
      <c r="A469" s="7">
        <v>467</v>
      </c>
      <c r="B469" s="9">
        <v>829661</v>
      </c>
      <c r="C469" s="9" t="s">
        <v>2421</v>
      </c>
      <c r="D469" s="9" t="s">
        <v>33</v>
      </c>
      <c r="E469" s="7" t="s">
        <v>141</v>
      </c>
      <c r="F469" s="46">
        <v>0.27</v>
      </c>
      <c r="G469" s="11">
        <v>4</v>
      </c>
      <c r="H469" s="11">
        <v>4</v>
      </c>
      <c r="I469" s="11" t="e">
        <f>VLOOKUP(B469:B2744,'[2]Qty by month'!$G$3:$N$527,8,0)</f>
        <v>#N/A</v>
      </c>
      <c r="J469" s="11"/>
      <c r="K469" s="8">
        <v>45309</v>
      </c>
      <c r="L469" s="8" t="s">
        <v>3877</v>
      </c>
      <c r="M469" s="7"/>
      <c r="N469" s="7" t="b">
        <f t="shared" si="14"/>
        <v>1</v>
      </c>
      <c r="O469" s="7"/>
      <c r="P469" s="11">
        <f t="shared" si="15"/>
        <v>0</v>
      </c>
      <c r="Q469" s="9"/>
    </row>
    <row r="470" spans="1:17" x14ac:dyDescent="0.25">
      <c r="A470" s="7">
        <v>468</v>
      </c>
      <c r="B470" s="9">
        <v>940065</v>
      </c>
      <c r="C470" s="9" t="s">
        <v>92</v>
      </c>
      <c r="D470" s="9" t="s">
        <v>33</v>
      </c>
      <c r="E470" s="7" t="s">
        <v>141</v>
      </c>
      <c r="F470" s="46">
        <v>8.9</v>
      </c>
      <c r="G470" s="11">
        <v>10</v>
      </c>
      <c r="H470" s="11">
        <v>10</v>
      </c>
      <c r="I470" s="11" t="e">
        <f>VLOOKUP(B470:B2745,'[2]Qty by month'!$G$3:$N$527,8,0)</f>
        <v>#N/A</v>
      </c>
      <c r="J470" s="11"/>
      <c r="K470" s="8">
        <v>45310</v>
      </c>
      <c r="L470" s="8" t="s">
        <v>3877</v>
      </c>
      <c r="M470" s="7"/>
      <c r="N470" s="7" t="b">
        <f t="shared" si="14"/>
        <v>1</v>
      </c>
      <c r="O470" s="7"/>
      <c r="P470" s="11">
        <f t="shared" si="15"/>
        <v>0</v>
      </c>
      <c r="Q470" s="9"/>
    </row>
    <row r="471" spans="1:17" x14ac:dyDescent="0.25">
      <c r="A471" s="7">
        <v>469</v>
      </c>
      <c r="B471" s="9">
        <v>940069</v>
      </c>
      <c r="C471" s="9" t="s">
        <v>2422</v>
      </c>
      <c r="D471" s="9" t="s">
        <v>33</v>
      </c>
      <c r="E471" s="7" t="s">
        <v>141</v>
      </c>
      <c r="F471" s="46">
        <v>1.35</v>
      </c>
      <c r="G471" s="11">
        <v>3</v>
      </c>
      <c r="H471" s="11">
        <v>3</v>
      </c>
      <c r="I471" s="11" t="e">
        <f>VLOOKUP(B471:B2746,'[2]Qty by month'!$G$3:$N$527,8,0)</f>
        <v>#N/A</v>
      </c>
      <c r="J471" s="11"/>
      <c r="K471" s="8">
        <v>45309</v>
      </c>
      <c r="L471" s="8" t="s">
        <v>3877</v>
      </c>
      <c r="M471" s="7"/>
      <c r="N471" s="7" t="b">
        <f t="shared" si="14"/>
        <v>1</v>
      </c>
      <c r="O471" s="7"/>
      <c r="P471" s="11">
        <f t="shared" si="15"/>
        <v>0</v>
      </c>
      <c r="Q471" s="9"/>
    </row>
    <row r="472" spans="1:17" x14ac:dyDescent="0.25">
      <c r="A472" s="7">
        <v>470</v>
      </c>
      <c r="B472" s="9">
        <v>124102019</v>
      </c>
      <c r="C472" s="9" t="s">
        <v>2423</v>
      </c>
      <c r="D472" s="9" t="s">
        <v>33</v>
      </c>
      <c r="E472" s="7" t="s">
        <v>141</v>
      </c>
      <c r="F472" s="46">
        <v>0.76</v>
      </c>
      <c r="G472" s="11">
        <v>5</v>
      </c>
      <c r="H472" s="11">
        <v>5</v>
      </c>
      <c r="I472" s="11" t="e">
        <f>VLOOKUP(B472:B2747,'[2]Qty by month'!$G$3:$N$527,8,0)</f>
        <v>#N/A</v>
      </c>
      <c r="J472" s="11"/>
      <c r="K472" s="8">
        <v>45309</v>
      </c>
      <c r="L472" s="8" t="s">
        <v>3877</v>
      </c>
      <c r="M472" s="7"/>
      <c r="N472" s="7" t="b">
        <f t="shared" si="14"/>
        <v>1</v>
      </c>
      <c r="O472" s="7"/>
      <c r="P472" s="11">
        <f t="shared" si="15"/>
        <v>0</v>
      </c>
      <c r="Q472" s="9"/>
    </row>
    <row r="473" spans="1:17" x14ac:dyDescent="0.25">
      <c r="A473" s="7">
        <v>471</v>
      </c>
      <c r="B473" s="9">
        <v>126003011</v>
      </c>
      <c r="C473" s="9" t="s">
        <v>2424</v>
      </c>
      <c r="D473" s="9" t="s">
        <v>33</v>
      </c>
      <c r="E473" s="7" t="s">
        <v>141</v>
      </c>
      <c r="F473" s="46">
        <v>0.14000000000000001</v>
      </c>
      <c r="G473" s="11">
        <v>3</v>
      </c>
      <c r="H473" s="11">
        <v>3</v>
      </c>
      <c r="I473" s="11" t="e">
        <f>VLOOKUP(B473:B2748,'[2]Qty by month'!$G$3:$N$527,8,0)</f>
        <v>#N/A</v>
      </c>
      <c r="J473" s="11"/>
      <c r="K473" s="8">
        <v>45309</v>
      </c>
      <c r="L473" s="8" t="s">
        <v>3877</v>
      </c>
      <c r="M473" s="7"/>
      <c r="N473" s="7" t="b">
        <f t="shared" si="14"/>
        <v>1</v>
      </c>
      <c r="O473" s="7"/>
      <c r="P473" s="11">
        <f t="shared" si="15"/>
        <v>0</v>
      </c>
      <c r="Q473" s="9"/>
    </row>
    <row r="474" spans="1:17" x14ac:dyDescent="0.25">
      <c r="A474" s="7">
        <v>472</v>
      </c>
      <c r="B474" s="9">
        <v>127758015</v>
      </c>
      <c r="C474" s="9" t="s">
        <v>2425</v>
      </c>
      <c r="D474" s="9" t="s">
        <v>33</v>
      </c>
      <c r="E474" s="7" t="s">
        <v>141</v>
      </c>
      <c r="F474" s="46">
        <v>0.15</v>
      </c>
      <c r="G474" s="11">
        <v>1</v>
      </c>
      <c r="H474" s="11">
        <v>1</v>
      </c>
      <c r="I474" s="11" t="e">
        <f>VLOOKUP(B474:B2749,'[2]Qty by month'!$G$3:$N$527,8,0)</f>
        <v>#N/A</v>
      </c>
      <c r="J474" s="11"/>
      <c r="K474" s="8">
        <v>45309</v>
      </c>
      <c r="L474" s="8" t="s">
        <v>3877</v>
      </c>
      <c r="M474" s="7"/>
      <c r="N474" s="7" t="b">
        <f t="shared" si="14"/>
        <v>1</v>
      </c>
      <c r="O474" s="7"/>
      <c r="P474" s="11">
        <f t="shared" si="15"/>
        <v>0</v>
      </c>
      <c r="Q474" s="9"/>
    </row>
    <row r="475" spans="1:17" x14ac:dyDescent="0.25">
      <c r="A475" s="7">
        <v>473</v>
      </c>
      <c r="B475" s="9">
        <v>129011019</v>
      </c>
      <c r="C475" s="9" t="s">
        <v>2426</v>
      </c>
      <c r="D475" s="9" t="s">
        <v>33</v>
      </c>
      <c r="E475" s="7" t="s">
        <v>141</v>
      </c>
      <c r="F475" s="46">
        <v>0.19</v>
      </c>
      <c r="G475" s="11">
        <v>24</v>
      </c>
      <c r="H475" s="11">
        <f>20+4</f>
        <v>24</v>
      </c>
      <c r="I475" s="11" t="e">
        <f>VLOOKUP(B475:B2750,'[2]Qty by month'!$G$3:$N$527,8,0)</f>
        <v>#N/A</v>
      </c>
      <c r="J475" s="11"/>
      <c r="K475" s="8">
        <v>45310</v>
      </c>
      <c r="L475" s="8" t="s">
        <v>3873</v>
      </c>
      <c r="M475" s="7"/>
      <c r="N475" s="7" t="b">
        <f t="shared" si="14"/>
        <v>1</v>
      </c>
      <c r="O475" s="7"/>
      <c r="P475" s="11">
        <f t="shared" si="15"/>
        <v>0</v>
      </c>
      <c r="Q475" s="9"/>
    </row>
    <row r="476" spans="1:17" x14ac:dyDescent="0.25">
      <c r="A476" s="7">
        <v>474</v>
      </c>
      <c r="B476" s="9">
        <v>165121014</v>
      </c>
      <c r="C476" s="9" t="s">
        <v>2427</v>
      </c>
      <c r="D476" s="9" t="s">
        <v>33</v>
      </c>
      <c r="E476" s="7" t="s">
        <v>141</v>
      </c>
      <c r="F476" s="46">
        <v>0.08</v>
      </c>
      <c r="G476" s="11">
        <v>25</v>
      </c>
      <c r="H476" s="11">
        <f>24+1</f>
        <v>25</v>
      </c>
      <c r="I476" s="11" t="e">
        <f>VLOOKUP(B476:B2751,'[2]Qty by month'!$G$3:$N$527,8,0)</f>
        <v>#N/A</v>
      </c>
      <c r="J476" s="11"/>
      <c r="K476" s="8">
        <v>45313</v>
      </c>
      <c r="L476" s="8" t="s">
        <v>3877</v>
      </c>
      <c r="M476" s="7"/>
      <c r="N476" s="7" t="b">
        <f t="shared" si="14"/>
        <v>1</v>
      </c>
      <c r="O476" s="7"/>
      <c r="P476" s="11">
        <f t="shared" si="15"/>
        <v>0</v>
      </c>
      <c r="Q476" s="9"/>
    </row>
    <row r="477" spans="1:17" x14ac:dyDescent="0.25">
      <c r="A477" s="7">
        <v>475</v>
      </c>
      <c r="B477" s="9">
        <v>822051647</v>
      </c>
      <c r="C477" s="9" t="s">
        <v>2428</v>
      </c>
      <c r="D477" s="9" t="s">
        <v>33</v>
      </c>
      <c r="E477" s="7" t="s">
        <v>141</v>
      </c>
      <c r="F477" s="46">
        <v>0.08</v>
      </c>
      <c r="G477" s="11">
        <v>49</v>
      </c>
      <c r="H477" s="11">
        <v>49</v>
      </c>
      <c r="I477" s="11" t="e">
        <f>VLOOKUP(B477:B2752,'[2]Qty by month'!$G$3:$N$527,8,0)</f>
        <v>#N/A</v>
      </c>
      <c r="J477" s="11"/>
      <c r="K477" s="8">
        <v>45309</v>
      </c>
      <c r="L477" s="8" t="s">
        <v>3877</v>
      </c>
      <c r="M477" s="7"/>
      <c r="N477" s="7" t="b">
        <f t="shared" si="14"/>
        <v>1</v>
      </c>
      <c r="O477" s="7"/>
      <c r="P477" s="11">
        <f t="shared" si="15"/>
        <v>0</v>
      </c>
      <c r="Q477" s="9"/>
    </row>
    <row r="478" spans="1:17" x14ac:dyDescent="0.25">
      <c r="A478" s="7">
        <v>476</v>
      </c>
      <c r="B478" s="9">
        <v>842003000</v>
      </c>
      <c r="C478" s="9" t="s">
        <v>247</v>
      </c>
      <c r="D478" s="9" t="s">
        <v>33</v>
      </c>
      <c r="E478" s="7" t="s">
        <v>141</v>
      </c>
      <c r="F478" s="46">
        <v>0.13</v>
      </c>
      <c r="G478" s="11">
        <v>4</v>
      </c>
      <c r="H478" s="11">
        <v>4</v>
      </c>
      <c r="I478" s="11" t="e">
        <f>VLOOKUP(B478:B2753,'[2]Qty by month'!$G$3:$N$527,8,0)</f>
        <v>#N/A</v>
      </c>
      <c r="J478" s="11"/>
      <c r="K478" s="8">
        <v>45309</v>
      </c>
      <c r="L478" s="8" t="s">
        <v>3877</v>
      </c>
      <c r="M478" s="7"/>
      <c r="N478" s="7" t="b">
        <f t="shared" si="14"/>
        <v>1</v>
      </c>
      <c r="O478" s="7"/>
      <c r="P478" s="11">
        <f t="shared" si="15"/>
        <v>0</v>
      </c>
      <c r="Q478" s="9"/>
    </row>
    <row r="479" spans="1:17" x14ac:dyDescent="0.25">
      <c r="A479" s="7">
        <v>477</v>
      </c>
      <c r="B479" s="9" t="s">
        <v>505</v>
      </c>
      <c r="C479" s="9" t="s">
        <v>2429</v>
      </c>
      <c r="D479" s="9" t="s">
        <v>33</v>
      </c>
      <c r="E479" s="7" t="s">
        <v>141</v>
      </c>
      <c r="F479" s="46">
        <v>0.05</v>
      </c>
      <c r="G479" s="11">
        <v>1</v>
      </c>
      <c r="H479" s="11">
        <v>1</v>
      </c>
      <c r="I479" s="11" t="e">
        <f>VLOOKUP(B479:B2754,'[2]Qty by month'!$G$3:$N$527,8,0)</f>
        <v>#N/A</v>
      </c>
      <c r="J479" s="11"/>
      <c r="K479" s="8">
        <v>45309</v>
      </c>
      <c r="L479" s="8" t="s">
        <v>3877</v>
      </c>
      <c r="M479" s="7"/>
      <c r="N479" s="7" t="b">
        <f t="shared" si="14"/>
        <v>1</v>
      </c>
      <c r="O479" s="7"/>
      <c r="P479" s="11">
        <f t="shared" si="15"/>
        <v>0</v>
      </c>
      <c r="Q479" s="9"/>
    </row>
    <row r="480" spans="1:17" x14ac:dyDescent="0.25">
      <c r="A480" s="7">
        <v>478</v>
      </c>
      <c r="B480" s="9" t="s">
        <v>506</v>
      </c>
      <c r="C480" s="9" t="s">
        <v>2430</v>
      </c>
      <c r="D480" s="9" t="s">
        <v>33</v>
      </c>
      <c r="E480" s="7" t="s">
        <v>141</v>
      </c>
      <c r="F480" s="46">
        <v>0.27</v>
      </c>
      <c r="G480" s="11">
        <v>1</v>
      </c>
      <c r="H480" s="11">
        <v>1</v>
      </c>
      <c r="I480" s="11" t="e">
        <f>VLOOKUP(B480:B2755,'[2]Qty by month'!$G$3:$N$527,8,0)</f>
        <v>#N/A</v>
      </c>
      <c r="J480" s="11"/>
      <c r="K480" s="8">
        <v>45309</v>
      </c>
      <c r="L480" s="8" t="s">
        <v>3877</v>
      </c>
      <c r="M480" s="7"/>
      <c r="N480" s="7" t="b">
        <f t="shared" si="14"/>
        <v>1</v>
      </c>
      <c r="O480" s="7"/>
      <c r="P480" s="11">
        <f t="shared" si="15"/>
        <v>0</v>
      </c>
      <c r="Q480" s="9"/>
    </row>
    <row r="481" spans="1:17" x14ac:dyDescent="0.25">
      <c r="A481" s="7">
        <v>479</v>
      </c>
      <c r="B481" s="9" t="s">
        <v>507</v>
      </c>
      <c r="C481" s="9" t="s">
        <v>2431</v>
      </c>
      <c r="D481" s="9" t="s">
        <v>33</v>
      </c>
      <c r="E481" s="7" t="s">
        <v>141</v>
      </c>
      <c r="F481" s="46">
        <v>0.09</v>
      </c>
      <c r="G481" s="11">
        <v>10</v>
      </c>
      <c r="H481" s="11">
        <v>10</v>
      </c>
      <c r="I481" s="11" t="e">
        <f>VLOOKUP(B481:B2756,'[2]Qty by month'!$G$3:$N$527,8,0)</f>
        <v>#N/A</v>
      </c>
      <c r="J481" s="11"/>
      <c r="K481" s="8">
        <v>45309</v>
      </c>
      <c r="L481" s="8" t="s">
        <v>3877</v>
      </c>
      <c r="M481" s="7"/>
      <c r="N481" s="7" t="b">
        <f t="shared" si="14"/>
        <v>1</v>
      </c>
      <c r="O481" s="7"/>
      <c r="P481" s="11">
        <f t="shared" si="15"/>
        <v>0</v>
      </c>
      <c r="Q481" s="9"/>
    </row>
    <row r="482" spans="1:17" x14ac:dyDescent="0.25">
      <c r="A482" s="7">
        <v>480</v>
      </c>
      <c r="B482" s="9" t="s">
        <v>508</v>
      </c>
      <c r="C482" s="9" t="s">
        <v>2432</v>
      </c>
      <c r="D482" s="9" t="s">
        <v>33</v>
      </c>
      <c r="E482" s="7" t="s">
        <v>141</v>
      </c>
      <c r="F482" s="46">
        <v>3.99</v>
      </c>
      <c r="G482" s="11">
        <v>6</v>
      </c>
      <c r="H482" s="11">
        <v>6</v>
      </c>
      <c r="I482" s="11" t="e">
        <f>VLOOKUP(B482:B2757,'[2]Qty by month'!$G$3:$N$527,8,0)</f>
        <v>#N/A</v>
      </c>
      <c r="J482" s="11"/>
      <c r="K482" s="8">
        <v>45308</v>
      </c>
      <c r="L482" s="8" t="s">
        <v>3877</v>
      </c>
      <c r="M482" s="7"/>
      <c r="N482" s="7" t="b">
        <f t="shared" si="14"/>
        <v>1</v>
      </c>
      <c r="O482" s="7"/>
      <c r="P482" s="11">
        <f t="shared" si="15"/>
        <v>0</v>
      </c>
      <c r="Q482" s="9"/>
    </row>
    <row r="483" spans="1:17" x14ac:dyDescent="0.25">
      <c r="A483" s="7">
        <v>481</v>
      </c>
      <c r="B483" s="9" t="s">
        <v>509</v>
      </c>
      <c r="C483" s="9" t="s">
        <v>2433</v>
      </c>
      <c r="D483" s="9" t="s">
        <v>33</v>
      </c>
      <c r="E483" s="7" t="s">
        <v>141</v>
      </c>
      <c r="F483" s="46">
        <v>9.82</v>
      </c>
      <c r="G483" s="11">
        <v>5</v>
      </c>
      <c r="H483" s="11">
        <v>5</v>
      </c>
      <c r="I483" s="11" t="e">
        <f>VLOOKUP(B483:B2758,'[2]Qty by month'!$G$3:$N$527,8,0)</f>
        <v>#N/A</v>
      </c>
      <c r="J483" s="11"/>
      <c r="K483" s="8">
        <v>45310</v>
      </c>
      <c r="L483" s="8" t="s">
        <v>3877</v>
      </c>
      <c r="M483" s="7"/>
      <c r="N483" s="7" t="b">
        <f t="shared" si="14"/>
        <v>1</v>
      </c>
      <c r="O483" s="7"/>
      <c r="P483" s="11">
        <f t="shared" si="15"/>
        <v>0</v>
      </c>
      <c r="Q483" s="9"/>
    </row>
    <row r="484" spans="1:17" x14ac:dyDescent="0.25">
      <c r="A484" s="7">
        <v>482</v>
      </c>
      <c r="B484" s="9" t="s">
        <v>510</v>
      </c>
      <c r="C484" s="9" t="s">
        <v>2434</v>
      </c>
      <c r="D484" s="9" t="s">
        <v>33</v>
      </c>
      <c r="E484" s="7" t="s">
        <v>141</v>
      </c>
      <c r="F484" s="46">
        <v>2.5</v>
      </c>
      <c r="G484" s="11">
        <v>5</v>
      </c>
      <c r="H484" s="11">
        <v>5</v>
      </c>
      <c r="I484" s="11" t="e">
        <f>VLOOKUP(B484:B2759,'[2]Qty by month'!$G$3:$N$527,8,0)</f>
        <v>#N/A</v>
      </c>
      <c r="J484" s="11"/>
      <c r="K484" s="8">
        <v>45310</v>
      </c>
      <c r="L484" s="8" t="s">
        <v>3877</v>
      </c>
      <c r="M484" s="7"/>
      <c r="N484" s="7" t="b">
        <f t="shared" si="14"/>
        <v>1</v>
      </c>
      <c r="O484" s="7"/>
      <c r="P484" s="11">
        <f t="shared" si="15"/>
        <v>0</v>
      </c>
      <c r="Q484" s="9"/>
    </row>
    <row r="485" spans="1:17" x14ac:dyDescent="0.25">
      <c r="A485" s="7">
        <v>483</v>
      </c>
      <c r="B485" s="9" t="s">
        <v>511</v>
      </c>
      <c r="C485" s="9" t="s">
        <v>2435</v>
      </c>
      <c r="D485" s="9" t="s">
        <v>33</v>
      </c>
      <c r="E485" s="7" t="s">
        <v>141</v>
      </c>
      <c r="F485" s="46">
        <v>1.6</v>
      </c>
      <c r="G485" s="11">
        <v>40</v>
      </c>
      <c r="H485" s="11">
        <v>40</v>
      </c>
      <c r="I485" s="11" t="e">
        <f>VLOOKUP(B485:B2760,'[2]Qty by month'!$G$3:$N$527,8,0)</f>
        <v>#N/A</v>
      </c>
      <c r="J485" s="11"/>
      <c r="K485" s="8">
        <v>45310</v>
      </c>
      <c r="L485" s="8" t="s">
        <v>3877</v>
      </c>
      <c r="M485" s="7"/>
      <c r="N485" s="7" t="b">
        <f t="shared" si="14"/>
        <v>1</v>
      </c>
      <c r="O485" s="7"/>
      <c r="P485" s="11">
        <f t="shared" si="15"/>
        <v>0</v>
      </c>
      <c r="Q485" s="9"/>
    </row>
    <row r="486" spans="1:17" x14ac:dyDescent="0.25">
      <c r="A486" s="7">
        <v>484</v>
      </c>
      <c r="B486" s="9" t="s">
        <v>512</v>
      </c>
      <c r="C486" s="9" t="s">
        <v>2436</v>
      </c>
      <c r="D486" s="9" t="s">
        <v>33</v>
      </c>
      <c r="E486" s="7" t="s">
        <v>141</v>
      </c>
      <c r="F486" s="46">
        <v>0.54</v>
      </c>
      <c r="G486" s="11">
        <v>1</v>
      </c>
      <c r="H486" s="11">
        <v>1</v>
      </c>
      <c r="I486" s="11" t="e">
        <f>VLOOKUP(B486:B2761,'[2]Qty by month'!$G$3:$N$527,8,0)</f>
        <v>#N/A</v>
      </c>
      <c r="J486" s="11"/>
      <c r="K486" s="8">
        <v>45309</v>
      </c>
      <c r="L486" s="8" t="s">
        <v>3877</v>
      </c>
      <c r="M486" s="7"/>
      <c r="N486" s="7" t="b">
        <f t="shared" si="14"/>
        <v>1</v>
      </c>
      <c r="O486" s="7"/>
      <c r="P486" s="11">
        <f t="shared" si="15"/>
        <v>0</v>
      </c>
      <c r="Q486" s="9"/>
    </row>
    <row r="487" spans="1:17" x14ac:dyDescent="0.25">
      <c r="A487" s="7">
        <v>485</v>
      </c>
      <c r="B487" s="9" t="s">
        <v>513</v>
      </c>
      <c r="C487" s="9" t="s">
        <v>2437</v>
      </c>
      <c r="D487" s="9" t="s">
        <v>33</v>
      </c>
      <c r="E487" s="7" t="s">
        <v>141</v>
      </c>
      <c r="F487" s="46">
        <v>3.54</v>
      </c>
      <c r="G487" s="11">
        <v>6</v>
      </c>
      <c r="H487" s="11">
        <v>6</v>
      </c>
      <c r="I487" s="11" t="e">
        <f>VLOOKUP(B487:B2762,'[2]Qty by month'!$G$3:$N$527,8,0)</f>
        <v>#N/A</v>
      </c>
      <c r="J487" s="11"/>
      <c r="K487" s="8">
        <v>45310</v>
      </c>
      <c r="L487" s="8" t="s">
        <v>3873</v>
      </c>
      <c r="M487" s="7"/>
      <c r="N487" s="7" t="b">
        <f t="shared" si="14"/>
        <v>1</v>
      </c>
      <c r="O487" s="7"/>
      <c r="P487" s="11">
        <f t="shared" si="15"/>
        <v>0</v>
      </c>
      <c r="Q487" s="9"/>
    </row>
    <row r="488" spans="1:17" x14ac:dyDescent="0.25">
      <c r="A488" s="7">
        <v>486</v>
      </c>
      <c r="B488" s="9" t="s">
        <v>514</v>
      </c>
      <c r="C488" s="9" t="s">
        <v>2203</v>
      </c>
      <c r="D488" s="9" t="s">
        <v>33</v>
      </c>
      <c r="E488" s="7" t="s">
        <v>141</v>
      </c>
      <c r="F488" s="46">
        <v>0.54</v>
      </c>
      <c r="G488" s="11">
        <v>5</v>
      </c>
      <c r="H488" s="11">
        <v>5</v>
      </c>
      <c r="I488" s="11" t="e">
        <f>VLOOKUP(B488:B2763,'[2]Qty by month'!$G$3:$N$527,8,0)</f>
        <v>#N/A</v>
      </c>
      <c r="J488" s="11"/>
      <c r="K488" s="8">
        <v>45309</v>
      </c>
      <c r="L488" s="8" t="s">
        <v>3877</v>
      </c>
      <c r="M488" s="7"/>
      <c r="N488" s="7" t="b">
        <f t="shared" si="14"/>
        <v>1</v>
      </c>
      <c r="O488" s="7"/>
      <c r="P488" s="11">
        <f t="shared" si="15"/>
        <v>0</v>
      </c>
      <c r="Q488" s="9"/>
    </row>
    <row r="489" spans="1:17" x14ac:dyDescent="0.25">
      <c r="A489" s="7">
        <v>487</v>
      </c>
      <c r="B489" s="9" t="s">
        <v>515</v>
      </c>
      <c r="C489" s="9" t="s">
        <v>2438</v>
      </c>
      <c r="D489" s="9" t="s">
        <v>33</v>
      </c>
      <c r="E489" s="7" t="s">
        <v>141</v>
      </c>
      <c r="F489" s="46">
        <v>5.51</v>
      </c>
      <c r="G489" s="11">
        <v>10</v>
      </c>
      <c r="H489" s="11">
        <v>10</v>
      </c>
      <c r="I489" s="11" t="e">
        <f>VLOOKUP(B489:B2764,'[2]Qty by month'!$G$3:$N$527,8,0)</f>
        <v>#N/A</v>
      </c>
      <c r="J489" s="11"/>
      <c r="K489" s="8">
        <v>45308</v>
      </c>
      <c r="L489" s="8" t="s">
        <v>3877</v>
      </c>
      <c r="M489" s="7"/>
      <c r="N489" s="7" t="b">
        <f t="shared" si="14"/>
        <v>1</v>
      </c>
      <c r="O489" s="7"/>
      <c r="P489" s="11">
        <f t="shared" si="15"/>
        <v>0</v>
      </c>
      <c r="Q489" s="9"/>
    </row>
    <row r="490" spans="1:17" x14ac:dyDescent="0.25">
      <c r="A490" s="7">
        <v>488</v>
      </c>
      <c r="B490" s="9" t="s">
        <v>271</v>
      </c>
      <c r="C490" s="9" t="s">
        <v>291</v>
      </c>
      <c r="D490" s="9" t="s">
        <v>33</v>
      </c>
      <c r="E490" s="7" t="s">
        <v>141</v>
      </c>
      <c r="F490" s="46">
        <v>2.79</v>
      </c>
      <c r="G490" s="11">
        <v>2</v>
      </c>
      <c r="H490" s="11">
        <v>2</v>
      </c>
      <c r="I490" s="11" t="e">
        <f>VLOOKUP(B490:B2765,'[2]Qty by month'!$G$3:$N$527,8,0)</f>
        <v>#N/A</v>
      </c>
      <c r="J490" s="11"/>
      <c r="K490" s="8">
        <v>45308</v>
      </c>
      <c r="L490" s="8" t="s">
        <v>3877</v>
      </c>
      <c r="M490" s="7"/>
      <c r="N490" s="7" t="b">
        <f t="shared" si="14"/>
        <v>1</v>
      </c>
      <c r="O490" s="7"/>
      <c r="P490" s="11">
        <f t="shared" si="15"/>
        <v>0</v>
      </c>
      <c r="Q490" s="9"/>
    </row>
    <row r="491" spans="1:17" x14ac:dyDescent="0.25">
      <c r="A491" s="7">
        <v>489</v>
      </c>
      <c r="B491" s="9" t="s">
        <v>516</v>
      </c>
      <c r="C491" s="9" t="s">
        <v>2439</v>
      </c>
      <c r="D491" s="9" t="s">
        <v>33</v>
      </c>
      <c r="E491" s="7" t="s">
        <v>141</v>
      </c>
      <c r="F491" s="46">
        <v>0.6</v>
      </c>
      <c r="G491" s="11">
        <v>2</v>
      </c>
      <c r="H491" s="11">
        <v>2</v>
      </c>
      <c r="I491" s="11" t="e">
        <f>VLOOKUP(B491:B2766,'[2]Qty by month'!$G$3:$N$527,8,0)</f>
        <v>#N/A</v>
      </c>
      <c r="J491" s="11"/>
      <c r="K491" s="8">
        <v>45309</v>
      </c>
      <c r="L491" s="8" t="s">
        <v>3873</v>
      </c>
      <c r="M491" s="7"/>
      <c r="N491" s="7" t="b">
        <f t="shared" si="14"/>
        <v>1</v>
      </c>
      <c r="O491" s="7"/>
      <c r="P491" s="11">
        <f t="shared" si="15"/>
        <v>0</v>
      </c>
      <c r="Q491" s="9"/>
    </row>
    <row r="492" spans="1:17" x14ac:dyDescent="0.25">
      <c r="A492" s="7">
        <v>490</v>
      </c>
      <c r="B492" s="9" t="s">
        <v>517</v>
      </c>
      <c r="C492" s="9" t="s">
        <v>2440</v>
      </c>
      <c r="D492" s="9" t="s">
        <v>33</v>
      </c>
      <c r="E492" s="7" t="s">
        <v>141</v>
      </c>
      <c r="F492" s="46">
        <v>0.4</v>
      </c>
      <c r="G492" s="11">
        <v>2</v>
      </c>
      <c r="H492" s="11">
        <v>2</v>
      </c>
      <c r="I492" s="11" t="e">
        <f>VLOOKUP(B492:B2767,'[2]Qty by month'!$G$3:$N$527,8,0)</f>
        <v>#N/A</v>
      </c>
      <c r="J492" s="11"/>
      <c r="K492" s="8">
        <v>45309</v>
      </c>
      <c r="L492" s="8" t="s">
        <v>3873</v>
      </c>
      <c r="M492" s="7"/>
      <c r="N492" s="7" t="b">
        <f t="shared" si="14"/>
        <v>1</v>
      </c>
      <c r="O492" s="7"/>
      <c r="P492" s="11">
        <f t="shared" si="15"/>
        <v>0</v>
      </c>
      <c r="Q492" s="9"/>
    </row>
    <row r="493" spans="1:17" x14ac:dyDescent="0.25">
      <c r="A493" s="7">
        <v>491</v>
      </c>
      <c r="B493" s="9" t="s">
        <v>99</v>
      </c>
      <c r="C493" s="9" t="s">
        <v>126</v>
      </c>
      <c r="D493" s="9" t="s">
        <v>33</v>
      </c>
      <c r="E493" s="7" t="s">
        <v>141</v>
      </c>
      <c r="F493" s="46">
        <v>3.86</v>
      </c>
      <c r="G493" s="11">
        <v>4</v>
      </c>
      <c r="H493" s="11">
        <v>4</v>
      </c>
      <c r="I493" s="11" t="e">
        <f>VLOOKUP(B493:B2768,'[2]Qty by month'!$G$3:$N$527,8,0)</f>
        <v>#N/A</v>
      </c>
      <c r="J493" s="11"/>
      <c r="K493" s="8">
        <v>45309</v>
      </c>
      <c r="L493" s="8" t="s">
        <v>3873</v>
      </c>
      <c r="M493" s="7"/>
      <c r="N493" s="7" t="b">
        <f t="shared" si="14"/>
        <v>1</v>
      </c>
      <c r="O493" s="7"/>
      <c r="P493" s="11">
        <f t="shared" si="15"/>
        <v>0</v>
      </c>
      <c r="Q493" s="9"/>
    </row>
    <row r="494" spans="1:17" x14ac:dyDescent="0.25">
      <c r="A494" s="7">
        <v>492</v>
      </c>
      <c r="B494" s="9" t="s">
        <v>100</v>
      </c>
      <c r="C494" s="9" t="s">
        <v>127</v>
      </c>
      <c r="D494" s="9" t="s">
        <v>33</v>
      </c>
      <c r="E494" s="7" t="s">
        <v>141</v>
      </c>
      <c r="F494" s="46">
        <v>3.86</v>
      </c>
      <c r="G494" s="11">
        <v>4</v>
      </c>
      <c r="H494" s="11">
        <v>4</v>
      </c>
      <c r="I494" s="11" t="e">
        <f>VLOOKUP(B494:B2769,'[2]Qty by month'!$G$3:$N$527,8,0)</f>
        <v>#N/A</v>
      </c>
      <c r="J494" s="11"/>
      <c r="K494" s="8">
        <v>45309</v>
      </c>
      <c r="L494" s="8" t="s">
        <v>3873</v>
      </c>
      <c r="M494" s="7"/>
      <c r="N494" s="7" t="b">
        <f t="shared" si="14"/>
        <v>1</v>
      </c>
      <c r="O494" s="7"/>
      <c r="P494" s="11">
        <f t="shared" si="15"/>
        <v>0</v>
      </c>
      <c r="Q494" s="9"/>
    </row>
    <row r="495" spans="1:17" x14ac:dyDescent="0.25">
      <c r="A495" s="7">
        <v>493</v>
      </c>
      <c r="B495" s="9" t="s">
        <v>518</v>
      </c>
      <c r="C495" s="9" t="s">
        <v>2441</v>
      </c>
      <c r="D495" s="9" t="s">
        <v>33</v>
      </c>
      <c r="E495" s="7" t="s">
        <v>141</v>
      </c>
      <c r="F495" s="46">
        <v>0.89</v>
      </c>
      <c r="G495" s="11">
        <v>15</v>
      </c>
      <c r="H495" s="11">
        <v>15</v>
      </c>
      <c r="I495" s="11" t="e">
        <f>VLOOKUP(B495:B2770,'[2]Qty by month'!$G$3:$N$527,8,0)</f>
        <v>#N/A</v>
      </c>
      <c r="J495" s="11"/>
      <c r="K495" s="8">
        <v>45308</v>
      </c>
      <c r="L495" s="8" t="s">
        <v>3877</v>
      </c>
      <c r="M495" s="7"/>
      <c r="N495" s="7" t="b">
        <f t="shared" si="14"/>
        <v>1</v>
      </c>
      <c r="O495" s="7"/>
      <c r="P495" s="11">
        <f t="shared" si="15"/>
        <v>0</v>
      </c>
      <c r="Q495" s="9"/>
    </row>
    <row r="496" spans="1:17" x14ac:dyDescent="0.25">
      <c r="A496" s="7">
        <v>494</v>
      </c>
      <c r="B496" s="9" t="s">
        <v>519</v>
      </c>
      <c r="C496" s="9" t="s">
        <v>2442</v>
      </c>
      <c r="D496" s="9" t="s">
        <v>33</v>
      </c>
      <c r="E496" s="7" t="s">
        <v>141</v>
      </c>
      <c r="F496" s="46">
        <v>0.35</v>
      </c>
      <c r="G496" s="11">
        <v>1</v>
      </c>
      <c r="H496" s="11">
        <v>1</v>
      </c>
      <c r="I496" s="11" t="e">
        <f>VLOOKUP(B496:B2771,'[2]Qty by month'!$G$3:$N$527,8,0)</f>
        <v>#N/A</v>
      </c>
      <c r="J496" s="11"/>
      <c r="K496" s="8">
        <v>45309</v>
      </c>
      <c r="L496" s="8" t="s">
        <v>3877</v>
      </c>
      <c r="M496" s="7"/>
      <c r="N496" s="7" t="b">
        <f t="shared" si="14"/>
        <v>1</v>
      </c>
      <c r="O496" s="7"/>
      <c r="P496" s="11">
        <f t="shared" si="15"/>
        <v>0</v>
      </c>
      <c r="Q496" s="9"/>
    </row>
    <row r="497" spans="1:17" x14ac:dyDescent="0.25">
      <c r="A497" s="7">
        <v>495</v>
      </c>
      <c r="B497" s="9" t="s">
        <v>520</v>
      </c>
      <c r="C497" s="9" t="s">
        <v>2443</v>
      </c>
      <c r="D497" s="9" t="s">
        <v>33</v>
      </c>
      <c r="E497" s="7" t="s">
        <v>141</v>
      </c>
      <c r="F497" s="46">
        <v>0.21</v>
      </c>
      <c r="G497" s="11">
        <v>24</v>
      </c>
      <c r="H497" s="11">
        <v>24</v>
      </c>
      <c r="I497" s="11" t="e">
        <f>VLOOKUP(B497:B2772,'[2]Qty by month'!$G$3:$N$527,8,0)</f>
        <v>#N/A</v>
      </c>
      <c r="J497" s="11"/>
      <c r="K497" s="8">
        <v>45310</v>
      </c>
      <c r="L497" s="8" t="s">
        <v>3873</v>
      </c>
      <c r="M497" s="7"/>
      <c r="N497" s="7" t="b">
        <f t="shared" si="14"/>
        <v>1</v>
      </c>
      <c r="O497" s="7"/>
      <c r="P497" s="11">
        <f t="shared" si="15"/>
        <v>0</v>
      </c>
      <c r="Q497" s="9"/>
    </row>
    <row r="498" spans="1:17" x14ac:dyDescent="0.25">
      <c r="A498" s="7">
        <v>496</v>
      </c>
      <c r="B498" s="9" t="s">
        <v>521</v>
      </c>
      <c r="C498" s="9" t="s">
        <v>2444</v>
      </c>
      <c r="D498" s="9" t="s">
        <v>33</v>
      </c>
      <c r="E498" s="7" t="s">
        <v>141</v>
      </c>
      <c r="F498" s="46">
        <v>0.57999999999999996</v>
      </c>
      <c r="G498" s="11">
        <v>5</v>
      </c>
      <c r="H498" s="11">
        <v>5</v>
      </c>
      <c r="I498" s="11" t="e">
        <f>VLOOKUP(B498:B2773,'[2]Qty by month'!$G$3:$N$527,8,0)</f>
        <v>#N/A</v>
      </c>
      <c r="J498" s="11"/>
      <c r="K498" s="8">
        <v>45308</v>
      </c>
      <c r="L498" s="8" t="s">
        <v>3877</v>
      </c>
      <c r="M498" s="7"/>
      <c r="N498" s="7" t="b">
        <f t="shared" si="14"/>
        <v>1</v>
      </c>
      <c r="O498" s="7"/>
      <c r="P498" s="11">
        <f t="shared" si="15"/>
        <v>0</v>
      </c>
      <c r="Q498" s="9"/>
    </row>
    <row r="499" spans="1:17" x14ac:dyDescent="0.25">
      <c r="A499" s="7">
        <v>497</v>
      </c>
      <c r="B499" s="9" t="s">
        <v>522</v>
      </c>
      <c r="C499" s="9" t="s">
        <v>2445</v>
      </c>
      <c r="D499" s="9" t="s">
        <v>33</v>
      </c>
      <c r="E499" s="7" t="s">
        <v>141</v>
      </c>
      <c r="F499" s="46">
        <v>0.21</v>
      </c>
      <c r="G499" s="11">
        <v>24</v>
      </c>
      <c r="H499" s="11">
        <v>24</v>
      </c>
      <c r="I499" s="11" t="e">
        <f>VLOOKUP(B499:B2774,'[2]Qty by month'!$G$3:$N$527,8,0)</f>
        <v>#N/A</v>
      </c>
      <c r="J499" s="11"/>
      <c r="K499" s="8">
        <v>45309</v>
      </c>
      <c r="L499" s="8" t="s">
        <v>3877</v>
      </c>
      <c r="M499" s="7"/>
      <c r="N499" s="7" t="b">
        <f t="shared" si="14"/>
        <v>1</v>
      </c>
      <c r="O499" s="7"/>
      <c r="P499" s="11">
        <f t="shared" si="15"/>
        <v>0</v>
      </c>
      <c r="Q499" s="9"/>
    </row>
    <row r="500" spans="1:17" x14ac:dyDescent="0.25">
      <c r="A500" s="7">
        <v>498</v>
      </c>
      <c r="B500" s="9" t="s">
        <v>523</v>
      </c>
      <c r="C500" s="9" t="s">
        <v>2444</v>
      </c>
      <c r="D500" s="9" t="s">
        <v>33</v>
      </c>
      <c r="E500" s="7" t="s">
        <v>141</v>
      </c>
      <c r="F500" s="46">
        <v>0.57999999999999996</v>
      </c>
      <c r="G500" s="11">
        <v>5</v>
      </c>
      <c r="H500" s="11">
        <v>5</v>
      </c>
      <c r="I500" s="11" t="e">
        <f>VLOOKUP(B500:B2775,'[2]Qty by month'!$G$3:$N$527,8,0)</f>
        <v>#N/A</v>
      </c>
      <c r="J500" s="11"/>
      <c r="K500" s="8">
        <v>45309</v>
      </c>
      <c r="L500" s="8" t="s">
        <v>3877</v>
      </c>
      <c r="M500" s="7"/>
      <c r="N500" s="7" t="b">
        <f t="shared" si="14"/>
        <v>1</v>
      </c>
      <c r="O500" s="7"/>
      <c r="P500" s="11">
        <f t="shared" si="15"/>
        <v>0</v>
      </c>
      <c r="Q500" s="9"/>
    </row>
    <row r="501" spans="1:17" x14ac:dyDescent="0.25">
      <c r="A501" s="7">
        <v>499</v>
      </c>
      <c r="B501" s="9" t="s">
        <v>524</v>
      </c>
      <c r="C501" s="9" t="s">
        <v>2446</v>
      </c>
      <c r="D501" s="9" t="s">
        <v>33</v>
      </c>
      <c r="E501" s="7" t="s">
        <v>141</v>
      </c>
      <c r="F501" s="46">
        <v>0.08</v>
      </c>
      <c r="G501" s="11">
        <v>10</v>
      </c>
      <c r="H501" s="11">
        <v>10</v>
      </c>
      <c r="I501" s="11" t="e">
        <f>VLOOKUP(B501:B2776,'[2]Qty by month'!$G$3:$N$527,8,0)</f>
        <v>#N/A</v>
      </c>
      <c r="J501" s="11"/>
      <c r="K501" s="8">
        <v>45309</v>
      </c>
      <c r="L501" s="8" t="s">
        <v>3877</v>
      </c>
      <c r="M501" s="7"/>
      <c r="N501" s="7" t="b">
        <f t="shared" si="14"/>
        <v>1</v>
      </c>
      <c r="O501" s="7"/>
      <c r="P501" s="11">
        <f t="shared" si="15"/>
        <v>0</v>
      </c>
      <c r="Q501" s="9"/>
    </row>
    <row r="502" spans="1:17" x14ac:dyDescent="0.25">
      <c r="A502" s="7">
        <v>500</v>
      </c>
      <c r="B502" s="9" t="s">
        <v>525</v>
      </c>
      <c r="C502" s="9" t="s">
        <v>2447</v>
      </c>
      <c r="D502" s="9" t="s">
        <v>33</v>
      </c>
      <c r="E502" s="7" t="s">
        <v>141</v>
      </c>
      <c r="F502" s="46">
        <v>2.54</v>
      </c>
      <c r="G502" s="11">
        <v>5</v>
      </c>
      <c r="H502" s="11">
        <v>5</v>
      </c>
      <c r="I502" s="11" t="e">
        <f>VLOOKUP(B502:B2777,'[2]Qty by month'!$G$3:$N$527,8,0)</f>
        <v>#N/A</v>
      </c>
      <c r="J502" s="11"/>
      <c r="K502" s="8">
        <v>45309</v>
      </c>
      <c r="L502" s="8" t="s">
        <v>3877</v>
      </c>
      <c r="M502" s="7"/>
      <c r="N502" s="7" t="b">
        <f t="shared" si="14"/>
        <v>1</v>
      </c>
      <c r="O502" s="7"/>
      <c r="P502" s="11">
        <f t="shared" si="15"/>
        <v>0</v>
      </c>
      <c r="Q502" s="9"/>
    </row>
    <row r="503" spans="1:17" x14ac:dyDescent="0.25">
      <c r="A503" s="7">
        <v>501</v>
      </c>
      <c r="B503" s="9" t="s">
        <v>526</v>
      </c>
      <c r="C503" s="9" t="s">
        <v>2448</v>
      </c>
      <c r="D503" s="9" t="s">
        <v>33</v>
      </c>
      <c r="E503" s="7" t="s">
        <v>141</v>
      </c>
      <c r="F503" s="46">
        <v>0.72</v>
      </c>
      <c r="G503" s="11">
        <v>5</v>
      </c>
      <c r="H503" s="11">
        <v>5</v>
      </c>
      <c r="I503" s="11" t="e">
        <f>VLOOKUP(B503:B2778,'[2]Qty by month'!$G$3:$N$527,8,0)</f>
        <v>#N/A</v>
      </c>
      <c r="J503" s="11"/>
      <c r="K503" s="8">
        <v>45309</v>
      </c>
      <c r="L503" s="8" t="s">
        <v>3877</v>
      </c>
      <c r="M503" s="7"/>
      <c r="N503" s="7" t="b">
        <f t="shared" si="14"/>
        <v>1</v>
      </c>
      <c r="O503" s="7"/>
      <c r="P503" s="11">
        <f t="shared" si="15"/>
        <v>0</v>
      </c>
      <c r="Q503" s="9"/>
    </row>
    <row r="504" spans="1:17" x14ac:dyDescent="0.25">
      <c r="A504" s="7">
        <v>502</v>
      </c>
      <c r="B504" s="9" t="s">
        <v>527</v>
      </c>
      <c r="C504" s="9" t="s">
        <v>2449</v>
      </c>
      <c r="D504" s="9" t="s">
        <v>33</v>
      </c>
      <c r="E504" s="7" t="s">
        <v>141</v>
      </c>
      <c r="F504" s="46">
        <v>0.38</v>
      </c>
      <c r="G504" s="11">
        <v>5</v>
      </c>
      <c r="H504" s="11">
        <v>5</v>
      </c>
      <c r="I504" s="11" t="e">
        <f>VLOOKUP(B504:B2779,'[2]Qty by month'!$G$3:$N$527,8,0)</f>
        <v>#N/A</v>
      </c>
      <c r="J504" s="11"/>
      <c r="K504" s="8">
        <v>45309</v>
      </c>
      <c r="L504" s="8" t="s">
        <v>3873</v>
      </c>
      <c r="M504" s="7"/>
      <c r="N504" s="7" t="b">
        <f t="shared" si="14"/>
        <v>1</v>
      </c>
      <c r="O504" s="7"/>
      <c r="P504" s="11">
        <f t="shared" si="15"/>
        <v>0</v>
      </c>
      <c r="Q504" s="9"/>
    </row>
    <row r="505" spans="1:17" x14ac:dyDescent="0.25">
      <c r="A505" s="7">
        <v>503</v>
      </c>
      <c r="B505" s="9" t="s">
        <v>528</v>
      </c>
      <c r="C505" s="9" t="s">
        <v>2450</v>
      </c>
      <c r="D505" s="9" t="s">
        <v>33</v>
      </c>
      <c r="E505" s="7" t="s">
        <v>141</v>
      </c>
      <c r="F505" s="46">
        <v>1.35</v>
      </c>
      <c r="G505" s="11">
        <v>20</v>
      </c>
      <c r="H505" s="11">
        <v>20</v>
      </c>
      <c r="I505" s="11" t="e">
        <f>VLOOKUP(B505:B2780,'[2]Qty by month'!$G$3:$N$527,8,0)</f>
        <v>#N/A</v>
      </c>
      <c r="J505" s="11"/>
      <c r="K505" s="8">
        <v>45309</v>
      </c>
      <c r="L505" s="8" t="s">
        <v>3873</v>
      </c>
      <c r="M505" s="7"/>
      <c r="N505" s="7" t="b">
        <f t="shared" si="14"/>
        <v>1</v>
      </c>
      <c r="O505" s="7"/>
      <c r="P505" s="11">
        <f t="shared" si="15"/>
        <v>0</v>
      </c>
      <c r="Q505" s="9"/>
    </row>
    <row r="506" spans="1:17" x14ac:dyDescent="0.25">
      <c r="A506" s="7">
        <v>504</v>
      </c>
      <c r="B506" s="9" t="s">
        <v>529</v>
      </c>
      <c r="C506" s="9" t="s">
        <v>2451</v>
      </c>
      <c r="D506" s="9" t="s">
        <v>33</v>
      </c>
      <c r="E506" s="7" t="s">
        <v>141</v>
      </c>
      <c r="F506" s="46">
        <v>0.08</v>
      </c>
      <c r="G506" s="11">
        <v>99</v>
      </c>
      <c r="H506" s="11">
        <v>99</v>
      </c>
      <c r="I506" s="11" t="e">
        <f>VLOOKUP(B506:B2781,'[2]Qty by month'!$G$3:$N$527,8,0)</f>
        <v>#N/A</v>
      </c>
      <c r="J506" s="11"/>
      <c r="K506" s="8">
        <v>45309</v>
      </c>
      <c r="L506" s="8" t="s">
        <v>3877</v>
      </c>
      <c r="M506" s="7"/>
      <c r="N506" s="7" t="b">
        <f t="shared" si="14"/>
        <v>1</v>
      </c>
      <c r="O506" s="7"/>
      <c r="P506" s="11">
        <f t="shared" si="15"/>
        <v>0</v>
      </c>
      <c r="Q506" s="9"/>
    </row>
    <row r="507" spans="1:17" x14ac:dyDescent="0.25">
      <c r="A507" s="7">
        <v>505</v>
      </c>
      <c r="B507" s="9" t="s">
        <v>530</v>
      </c>
      <c r="C507" s="9" t="s">
        <v>2452</v>
      </c>
      <c r="D507" s="9" t="s">
        <v>33</v>
      </c>
      <c r="E507" s="7" t="s">
        <v>141</v>
      </c>
      <c r="F507" s="46">
        <v>0.18</v>
      </c>
      <c r="G507" s="11">
        <v>7</v>
      </c>
      <c r="H507" s="11">
        <v>7</v>
      </c>
      <c r="I507" s="11" t="e">
        <f>VLOOKUP(B507:B2782,'[2]Qty by month'!$G$3:$N$527,8,0)</f>
        <v>#N/A</v>
      </c>
      <c r="J507" s="11"/>
      <c r="K507" s="8">
        <v>45309</v>
      </c>
      <c r="L507" s="8" t="s">
        <v>3877</v>
      </c>
      <c r="M507" s="7"/>
      <c r="N507" s="7" t="b">
        <f t="shared" si="14"/>
        <v>1</v>
      </c>
      <c r="O507" s="7"/>
      <c r="P507" s="11">
        <f t="shared" si="15"/>
        <v>0</v>
      </c>
      <c r="Q507" s="9"/>
    </row>
    <row r="508" spans="1:17" x14ac:dyDescent="0.25">
      <c r="A508" s="7">
        <v>506</v>
      </c>
      <c r="B508" s="9" t="s">
        <v>531</v>
      </c>
      <c r="C508" s="9" t="s">
        <v>2453</v>
      </c>
      <c r="D508" s="9" t="s">
        <v>33</v>
      </c>
      <c r="E508" s="7" t="s">
        <v>141</v>
      </c>
      <c r="F508" s="46">
        <v>0.08</v>
      </c>
      <c r="G508" s="11">
        <v>50</v>
      </c>
      <c r="H508" s="11">
        <v>50</v>
      </c>
      <c r="I508" s="11" t="e">
        <f>VLOOKUP(B508:B2783,'[2]Qty by month'!$G$3:$N$527,8,0)</f>
        <v>#N/A</v>
      </c>
      <c r="J508" s="11"/>
      <c r="K508" s="8">
        <v>45309</v>
      </c>
      <c r="L508" s="8" t="s">
        <v>3877</v>
      </c>
      <c r="M508" s="7"/>
      <c r="N508" s="7" t="b">
        <f t="shared" si="14"/>
        <v>1</v>
      </c>
      <c r="O508" s="7"/>
      <c r="P508" s="11">
        <f t="shared" si="15"/>
        <v>0</v>
      </c>
      <c r="Q508" s="9"/>
    </row>
    <row r="509" spans="1:17" x14ac:dyDescent="0.25">
      <c r="A509" s="7">
        <v>507</v>
      </c>
      <c r="B509" s="9" t="s">
        <v>532</v>
      </c>
      <c r="C509" s="9" t="s">
        <v>2454</v>
      </c>
      <c r="D509" s="9" t="s">
        <v>33</v>
      </c>
      <c r="E509" s="7" t="s">
        <v>141</v>
      </c>
      <c r="F509" s="46">
        <v>0.1</v>
      </c>
      <c r="G509" s="11">
        <v>3</v>
      </c>
      <c r="H509" s="11">
        <v>3</v>
      </c>
      <c r="I509" s="11" t="e">
        <f>VLOOKUP(B509:B2784,'[2]Qty by month'!$G$3:$N$527,8,0)</f>
        <v>#N/A</v>
      </c>
      <c r="J509" s="11"/>
      <c r="K509" s="8">
        <v>45309</v>
      </c>
      <c r="L509" s="8" t="s">
        <v>3877</v>
      </c>
      <c r="M509" s="7"/>
      <c r="N509" s="7" t="b">
        <f t="shared" si="14"/>
        <v>1</v>
      </c>
      <c r="O509" s="7"/>
      <c r="P509" s="11">
        <f t="shared" si="15"/>
        <v>0</v>
      </c>
      <c r="Q509" s="9"/>
    </row>
    <row r="510" spans="1:17" x14ac:dyDescent="0.25">
      <c r="A510" s="7">
        <v>508</v>
      </c>
      <c r="B510" s="9" t="s">
        <v>533</v>
      </c>
      <c r="C510" s="9" t="s">
        <v>2455</v>
      </c>
      <c r="D510" s="9" t="s">
        <v>33</v>
      </c>
      <c r="E510" s="7" t="s">
        <v>141</v>
      </c>
      <c r="F510" s="46">
        <v>3</v>
      </c>
      <c r="G510" s="11">
        <v>20</v>
      </c>
      <c r="H510" s="11">
        <f>1+19</f>
        <v>20</v>
      </c>
      <c r="I510" s="11" t="e">
        <f>VLOOKUP(B510:B2785,'[2]Qty by month'!$G$3:$N$527,8,0)</f>
        <v>#N/A</v>
      </c>
      <c r="J510" s="11"/>
      <c r="K510" s="8">
        <v>45310</v>
      </c>
      <c r="L510" s="8" t="s">
        <v>3873</v>
      </c>
      <c r="M510" s="7"/>
      <c r="N510" s="7" t="b">
        <f t="shared" si="14"/>
        <v>1</v>
      </c>
      <c r="O510" s="7"/>
      <c r="P510" s="11">
        <f t="shared" si="15"/>
        <v>0</v>
      </c>
      <c r="Q510" s="9"/>
    </row>
    <row r="511" spans="1:17" x14ac:dyDescent="0.25">
      <c r="A511" s="7">
        <v>509</v>
      </c>
      <c r="B511" s="9" t="s">
        <v>534</v>
      </c>
      <c r="C511" s="9" t="s">
        <v>2456</v>
      </c>
      <c r="D511" s="9" t="s">
        <v>33</v>
      </c>
      <c r="E511" s="7" t="s">
        <v>141</v>
      </c>
      <c r="F511" s="46">
        <v>0.78</v>
      </c>
      <c r="G511" s="11">
        <v>20</v>
      </c>
      <c r="H511" s="11">
        <v>20</v>
      </c>
      <c r="I511" s="11" t="e">
        <f>VLOOKUP(B511:B2786,'[2]Qty by month'!$G$3:$N$527,8,0)</f>
        <v>#N/A</v>
      </c>
      <c r="J511" s="11"/>
      <c r="K511" s="8">
        <v>45309</v>
      </c>
      <c r="L511" s="8" t="s">
        <v>3877</v>
      </c>
      <c r="M511" s="7"/>
      <c r="N511" s="7" t="b">
        <f t="shared" si="14"/>
        <v>1</v>
      </c>
      <c r="O511" s="7"/>
      <c r="P511" s="11">
        <f t="shared" si="15"/>
        <v>0</v>
      </c>
      <c r="Q511" s="9"/>
    </row>
    <row r="512" spans="1:17" x14ac:dyDescent="0.25">
      <c r="A512" s="7">
        <v>510</v>
      </c>
      <c r="B512" s="9" t="s">
        <v>535</v>
      </c>
      <c r="C512" s="9" t="s">
        <v>2457</v>
      </c>
      <c r="D512" s="9" t="s">
        <v>33</v>
      </c>
      <c r="E512" s="7" t="s">
        <v>141</v>
      </c>
      <c r="F512" s="46">
        <v>0.65</v>
      </c>
      <c r="G512" s="11">
        <v>20</v>
      </c>
      <c r="H512" s="11">
        <v>20</v>
      </c>
      <c r="I512" s="11" t="e">
        <f>VLOOKUP(B512:B2787,'[2]Qty by month'!$G$3:$N$527,8,0)</f>
        <v>#N/A</v>
      </c>
      <c r="J512" s="11"/>
      <c r="K512" s="8">
        <v>45309</v>
      </c>
      <c r="L512" s="8" t="s">
        <v>3877</v>
      </c>
      <c r="M512" s="7"/>
      <c r="N512" s="7" t="b">
        <f t="shared" si="14"/>
        <v>1</v>
      </c>
      <c r="O512" s="7"/>
      <c r="P512" s="11">
        <f t="shared" si="15"/>
        <v>0</v>
      </c>
      <c r="Q512" s="9"/>
    </row>
    <row r="513" spans="1:17" x14ac:dyDescent="0.25">
      <c r="A513" s="7">
        <v>511</v>
      </c>
      <c r="B513" s="9" t="s">
        <v>536</v>
      </c>
      <c r="C513" s="9" t="s">
        <v>2458</v>
      </c>
      <c r="D513" s="9" t="s">
        <v>33</v>
      </c>
      <c r="E513" s="7" t="s">
        <v>141</v>
      </c>
      <c r="F513" s="46">
        <v>6.66</v>
      </c>
      <c r="G513" s="11">
        <v>10</v>
      </c>
      <c r="H513" s="11">
        <v>10</v>
      </c>
      <c r="I513" s="11" t="e">
        <f>VLOOKUP(B513:B2788,'[2]Qty by month'!$G$3:$N$527,8,0)</f>
        <v>#N/A</v>
      </c>
      <c r="J513" s="11"/>
      <c r="K513" s="8">
        <v>45310</v>
      </c>
      <c r="L513" s="8" t="s">
        <v>3877</v>
      </c>
      <c r="M513" s="7"/>
      <c r="N513" s="7" t="b">
        <f t="shared" si="14"/>
        <v>1</v>
      </c>
      <c r="O513" s="7"/>
      <c r="P513" s="11">
        <f t="shared" si="15"/>
        <v>0</v>
      </c>
      <c r="Q513" s="9"/>
    </row>
    <row r="514" spans="1:17" x14ac:dyDescent="0.25">
      <c r="A514" s="7">
        <v>512</v>
      </c>
      <c r="B514" s="9" t="s">
        <v>537</v>
      </c>
      <c r="C514" s="9" t="s">
        <v>2459</v>
      </c>
      <c r="D514" s="9" t="s">
        <v>33</v>
      </c>
      <c r="E514" s="7" t="s">
        <v>141</v>
      </c>
      <c r="F514" s="46">
        <v>3.48</v>
      </c>
      <c r="G514" s="11">
        <v>20</v>
      </c>
      <c r="H514" s="11">
        <v>20</v>
      </c>
      <c r="I514" s="11" t="e">
        <f>VLOOKUP(B514:B2789,'[2]Qty by month'!$G$3:$N$527,8,0)</f>
        <v>#N/A</v>
      </c>
      <c r="J514" s="11"/>
      <c r="K514" s="8">
        <v>45309</v>
      </c>
      <c r="L514" s="8" t="s">
        <v>3877</v>
      </c>
      <c r="M514" s="7"/>
      <c r="N514" s="7" t="b">
        <f t="shared" si="14"/>
        <v>1</v>
      </c>
      <c r="O514" s="7"/>
      <c r="P514" s="11">
        <f t="shared" si="15"/>
        <v>0</v>
      </c>
      <c r="Q514" s="9"/>
    </row>
    <row r="515" spans="1:17" x14ac:dyDescent="0.25">
      <c r="A515" s="7">
        <v>513</v>
      </c>
      <c r="B515" s="9" t="s">
        <v>538</v>
      </c>
      <c r="C515" s="9" t="s">
        <v>2460</v>
      </c>
      <c r="D515" s="9" t="s">
        <v>33</v>
      </c>
      <c r="E515" s="7" t="s">
        <v>141</v>
      </c>
      <c r="F515" s="46">
        <v>2.67</v>
      </c>
      <c r="G515" s="11">
        <v>20</v>
      </c>
      <c r="H515" s="11">
        <v>20</v>
      </c>
      <c r="I515" s="11" t="e">
        <f>VLOOKUP(B515:B2790,'[2]Qty by month'!$G$3:$N$527,8,0)</f>
        <v>#N/A</v>
      </c>
      <c r="J515" s="11"/>
      <c r="K515" s="8">
        <v>45309</v>
      </c>
      <c r="L515" s="8" t="s">
        <v>3877</v>
      </c>
      <c r="M515" s="7"/>
      <c r="N515" s="7" t="b">
        <f t="shared" si="14"/>
        <v>1</v>
      </c>
      <c r="O515" s="7"/>
      <c r="P515" s="11">
        <f t="shared" si="15"/>
        <v>0</v>
      </c>
      <c r="Q515" s="9"/>
    </row>
    <row r="516" spans="1:17" x14ac:dyDescent="0.25">
      <c r="A516" s="7">
        <v>514</v>
      </c>
      <c r="B516" s="9" t="s">
        <v>539</v>
      </c>
      <c r="C516" s="9" t="s">
        <v>2461</v>
      </c>
      <c r="D516" s="9" t="s">
        <v>33</v>
      </c>
      <c r="E516" s="7" t="s">
        <v>141</v>
      </c>
      <c r="F516" s="46">
        <v>1.05</v>
      </c>
      <c r="G516" s="11">
        <v>1</v>
      </c>
      <c r="H516" s="11">
        <v>1</v>
      </c>
      <c r="I516" s="11" t="e">
        <f>VLOOKUP(B516:B2791,'[2]Qty by month'!$G$3:$N$527,8,0)</f>
        <v>#N/A</v>
      </c>
      <c r="J516" s="11"/>
      <c r="K516" s="8">
        <v>45309</v>
      </c>
      <c r="L516" s="8" t="s">
        <v>3873</v>
      </c>
      <c r="M516" s="7"/>
      <c r="N516" s="7" t="b">
        <f t="shared" ref="N516:N579" si="16">G516=H516</f>
        <v>1</v>
      </c>
      <c r="O516" s="7"/>
      <c r="P516" s="11">
        <f t="shared" ref="P516:P579" si="17">G516-H516</f>
        <v>0</v>
      </c>
      <c r="Q516" s="9"/>
    </row>
    <row r="517" spans="1:17" x14ac:dyDescent="0.25">
      <c r="A517" s="7">
        <v>515</v>
      </c>
      <c r="B517" s="9" t="s">
        <v>540</v>
      </c>
      <c r="C517" s="9" t="s">
        <v>2462</v>
      </c>
      <c r="D517" s="9" t="s">
        <v>33</v>
      </c>
      <c r="E517" s="7" t="s">
        <v>141</v>
      </c>
      <c r="F517" s="46">
        <v>1.36</v>
      </c>
      <c r="G517" s="11">
        <v>1</v>
      </c>
      <c r="H517" s="11">
        <v>1</v>
      </c>
      <c r="I517" s="11" t="e">
        <f>VLOOKUP(B517:B2792,'[2]Qty by month'!$G$3:$N$527,8,0)</f>
        <v>#N/A</v>
      </c>
      <c r="J517" s="11"/>
      <c r="K517" s="8">
        <v>45310</v>
      </c>
      <c r="L517" s="8" t="s">
        <v>3877</v>
      </c>
      <c r="M517" s="7"/>
      <c r="N517" s="7" t="b">
        <f t="shared" si="16"/>
        <v>1</v>
      </c>
      <c r="O517" s="7"/>
      <c r="P517" s="11">
        <f t="shared" si="17"/>
        <v>0</v>
      </c>
      <c r="Q517" s="9"/>
    </row>
    <row r="518" spans="1:17" x14ac:dyDescent="0.25">
      <c r="A518" s="7">
        <v>516</v>
      </c>
      <c r="B518" s="9" t="s">
        <v>541</v>
      </c>
      <c r="C518" s="9" t="s">
        <v>2463</v>
      </c>
      <c r="D518" s="9" t="s">
        <v>33</v>
      </c>
      <c r="E518" s="7" t="s">
        <v>141</v>
      </c>
      <c r="F518" s="46">
        <v>9.8699999999999992</v>
      </c>
      <c r="G518" s="11">
        <v>4</v>
      </c>
      <c r="H518" s="11">
        <v>4</v>
      </c>
      <c r="I518" s="11" t="e">
        <f>VLOOKUP(B518:B2793,'[2]Qty by month'!$G$3:$N$527,8,0)</f>
        <v>#N/A</v>
      </c>
      <c r="J518" s="11"/>
      <c r="K518" s="8">
        <v>45309</v>
      </c>
      <c r="L518" s="8" t="s">
        <v>3877</v>
      </c>
      <c r="M518" s="7"/>
      <c r="N518" s="7" t="b">
        <f t="shared" si="16"/>
        <v>1</v>
      </c>
      <c r="O518" s="7"/>
      <c r="P518" s="11">
        <f t="shared" si="17"/>
        <v>0</v>
      </c>
      <c r="Q518" s="9"/>
    </row>
    <row r="519" spans="1:17" x14ac:dyDescent="0.25">
      <c r="A519" s="7">
        <v>517</v>
      </c>
      <c r="B519" s="9" t="s">
        <v>542</v>
      </c>
      <c r="C519" s="9" t="s">
        <v>2464</v>
      </c>
      <c r="D519" s="9" t="s">
        <v>33</v>
      </c>
      <c r="E519" s="7" t="s">
        <v>141</v>
      </c>
      <c r="F519" s="46">
        <v>10</v>
      </c>
      <c r="G519" s="11">
        <v>2</v>
      </c>
      <c r="H519" s="11">
        <v>2</v>
      </c>
      <c r="I519" s="11" t="e">
        <f>VLOOKUP(B519:B2794,'[2]Qty by month'!$G$3:$N$527,8,0)</f>
        <v>#N/A</v>
      </c>
      <c r="J519" s="11"/>
      <c r="K519" s="8">
        <v>45309</v>
      </c>
      <c r="L519" s="8" t="s">
        <v>3877</v>
      </c>
      <c r="M519" s="7"/>
      <c r="N519" s="7" t="b">
        <f t="shared" si="16"/>
        <v>1</v>
      </c>
      <c r="O519" s="7"/>
      <c r="P519" s="11">
        <f t="shared" si="17"/>
        <v>0</v>
      </c>
      <c r="Q519" s="9"/>
    </row>
    <row r="520" spans="1:17" x14ac:dyDescent="0.25">
      <c r="A520" s="7">
        <v>518</v>
      </c>
      <c r="B520" s="9" t="s">
        <v>543</v>
      </c>
      <c r="C520" s="9" t="s">
        <v>2465</v>
      </c>
      <c r="D520" s="9" t="s">
        <v>33</v>
      </c>
      <c r="E520" s="7" t="s">
        <v>141</v>
      </c>
      <c r="F520" s="46">
        <v>0.75</v>
      </c>
      <c r="G520" s="11">
        <v>5</v>
      </c>
      <c r="H520" s="11">
        <v>5</v>
      </c>
      <c r="I520" s="11" t="e">
        <f>VLOOKUP(B520:B2795,'[2]Qty by month'!$G$3:$N$527,8,0)</f>
        <v>#N/A</v>
      </c>
      <c r="J520" s="11"/>
      <c r="K520" s="8">
        <v>45309</v>
      </c>
      <c r="L520" s="8" t="s">
        <v>3877</v>
      </c>
      <c r="M520" s="7"/>
      <c r="N520" s="7" t="b">
        <f t="shared" si="16"/>
        <v>1</v>
      </c>
      <c r="O520" s="7"/>
      <c r="P520" s="11">
        <f t="shared" si="17"/>
        <v>0</v>
      </c>
      <c r="Q520" s="9"/>
    </row>
    <row r="521" spans="1:17" x14ac:dyDescent="0.25">
      <c r="A521" s="7">
        <v>519</v>
      </c>
      <c r="B521" s="9" t="s">
        <v>544</v>
      </c>
      <c r="C521" s="9" t="s">
        <v>2466</v>
      </c>
      <c r="D521" s="9" t="s">
        <v>33</v>
      </c>
      <c r="E521" s="7" t="s">
        <v>141</v>
      </c>
      <c r="F521" s="46">
        <v>1.9</v>
      </c>
      <c r="G521" s="11">
        <v>2</v>
      </c>
      <c r="H521" s="11">
        <f>1+1</f>
        <v>2</v>
      </c>
      <c r="I521" s="11" t="e">
        <f>VLOOKUP(B521:B2796,'[2]Qty by month'!$G$3:$N$527,8,0)</f>
        <v>#N/A</v>
      </c>
      <c r="J521" s="11"/>
      <c r="K521" s="8">
        <v>45309</v>
      </c>
      <c r="L521" s="8" t="s">
        <v>3873</v>
      </c>
      <c r="M521" s="7"/>
      <c r="N521" s="7" t="b">
        <f t="shared" si="16"/>
        <v>1</v>
      </c>
      <c r="O521" s="7"/>
      <c r="P521" s="11">
        <f t="shared" si="17"/>
        <v>0</v>
      </c>
      <c r="Q521" s="9"/>
    </row>
    <row r="522" spans="1:17" x14ac:dyDescent="0.25">
      <c r="A522" s="7">
        <v>520</v>
      </c>
      <c r="B522" s="9" t="s">
        <v>545</v>
      </c>
      <c r="C522" s="9" t="s">
        <v>2467</v>
      </c>
      <c r="D522" s="9" t="s">
        <v>33</v>
      </c>
      <c r="E522" s="7" t="s">
        <v>141</v>
      </c>
      <c r="F522" s="46">
        <v>0.63</v>
      </c>
      <c r="G522" s="11">
        <v>6</v>
      </c>
      <c r="H522" s="11">
        <v>6</v>
      </c>
      <c r="I522" s="11" t="e">
        <f>VLOOKUP(B522:B2797,'[2]Qty by month'!$G$3:$N$527,8,0)</f>
        <v>#N/A</v>
      </c>
      <c r="J522" s="11"/>
      <c r="K522" s="8">
        <v>45309</v>
      </c>
      <c r="L522" s="8" t="s">
        <v>3877</v>
      </c>
      <c r="M522" s="7"/>
      <c r="N522" s="7" t="b">
        <f t="shared" si="16"/>
        <v>1</v>
      </c>
      <c r="O522" s="7"/>
      <c r="P522" s="11">
        <f t="shared" si="17"/>
        <v>0</v>
      </c>
      <c r="Q522" s="9"/>
    </row>
    <row r="523" spans="1:17" x14ac:dyDescent="0.25">
      <c r="A523" s="7">
        <v>521</v>
      </c>
      <c r="B523" s="9" t="s">
        <v>546</v>
      </c>
      <c r="C523" s="9" t="s">
        <v>2468</v>
      </c>
      <c r="D523" s="9" t="s">
        <v>33</v>
      </c>
      <c r="E523" s="7" t="s">
        <v>141</v>
      </c>
      <c r="F523" s="46">
        <v>1.21</v>
      </c>
      <c r="G523" s="11">
        <v>20</v>
      </c>
      <c r="H523" s="11">
        <v>20</v>
      </c>
      <c r="I523" s="11" t="e">
        <f>VLOOKUP(B523:B2798,'[2]Qty by month'!$G$3:$N$527,8,0)</f>
        <v>#N/A</v>
      </c>
      <c r="J523" s="11"/>
      <c r="K523" s="8">
        <v>45310</v>
      </c>
      <c r="L523" s="8" t="s">
        <v>3873</v>
      </c>
      <c r="M523" s="7"/>
      <c r="N523" s="7" t="b">
        <f t="shared" si="16"/>
        <v>1</v>
      </c>
      <c r="O523" s="7"/>
      <c r="P523" s="11">
        <f t="shared" si="17"/>
        <v>0</v>
      </c>
      <c r="Q523" s="9"/>
    </row>
    <row r="524" spans="1:17" x14ac:dyDescent="0.25">
      <c r="A524" s="7">
        <v>522</v>
      </c>
      <c r="B524" s="9" t="s">
        <v>547</v>
      </c>
      <c r="C524" s="9" t="s">
        <v>2469</v>
      </c>
      <c r="D524" s="9" t="s">
        <v>33</v>
      </c>
      <c r="E524" s="7" t="s">
        <v>141</v>
      </c>
      <c r="F524" s="46">
        <v>12.21</v>
      </c>
      <c r="G524" s="11">
        <f>7-1</f>
        <v>6</v>
      </c>
      <c r="H524" s="11">
        <v>6</v>
      </c>
      <c r="I524" s="11" t="e">
        <f>VLOOKUP(B524:B2799,'[2]Qty by month'!$G$3:$N$527,8,0)</f>
        <v>#N/A</v>
      </c>
      <c r="J524" s="11"/>
      <c r="K524" s="8">
        <v>45310</v>
      </c>
      <c r="L524" s="8" t="s">
        <v>3873</v>
      </c>
      <c r="M524" s="7"/>
      <c r="N524" s="7" t="b">
        <f t="shared" si="16"/>
        <v>1</v>
      </c>
      <c r="O524" s="7"/>
      <c r="P524" s="11">
        <f t="shared" si="17"/>
        <v>0</v>
      </c>
      <c r="Q524" s="9" t="s">
        <v>3973</v>
      </c>
    </row>
    <row r="525" spans="1:17" x14ac:dyDescent="0.25">
      <c r="A525" s="7">
        <v>523</v>
      </c>
      <c r="B525" s="9" t="s">
        <v>548</v>
      </c>
      <c r="C525" s="9" t="s">
        <v>2470</v>
      </c>
      <c r="D525" s="9" t="s">
        <v>33</v>
      </c>
      <c r="E525" s="7" t="s">
        <v>141</v>
      </c>
      <c r="F525" s="46">
        <v>9.7799999999999994</v>
      </c>
      <c r="G525" s="11">
        <v>2</v>
      </c>
      <c r="H525" s="11">
        <v>2</v>
      </c>
      <c r="I525" s="11" t="e">
        <f>VLOOKUP(B525:B2800,'[2]Qty by month'!$G$3:$N$527,8,0)</f>
        <v>#N/A</v>
      </c>
      <c r="J525" s="11"/>
      <c r="K525" s="8">
        <v>45309</v>
      </c>
      <c r="L525" s="8" t="s">
        <v>3877</v>
      </c>
      <c r="M525" s="7"/>
      <c r="N525" s="7" t="b">
        <f t="shared" si="16"/>
        <v>1</v>
      </c>
      <c r="O525" s="7"/>
      <c r="P525" s="11">
        <f t="shared" si="17"/>
        <v>0</v>
      </c>
      <c r="Q525" s="9"/>
    </row>
    <row r="526" spans="1:17" x14ac:dyDescent="0.25">
      <c r="A526" s="7">
        <v>524</v>
      </c>
      <c r="B526" s="9" t="s">
        <v>549</v>
      </c>
      <c r="C526" s="9" t="s">
        <v>2471</v>
      </c>
      <c r="D526" s="9" t="s">
        <v>33</v>
      </c>
      <c r="E526" s="7" t="s">
        <v>141</v>
      </c>
      <c r="F526" s="46">
        <v>26</v>
      </c>
      <c r="G526" s="11">
        <v>1</v>
      </c>
      <c r="H526" s="11">
        <v>1</v>
      </c>
      <c r="I526" s="11" t="e">
        <f>VLOOKUP(B526:B2801,'[2]Qty by month'!$G$3:$N$527,8,0)</f>
        <v>#N/A</v>
      </c>
      <c r="J526" s="11"/>
      <c r="K526" s="8">
        <v>45310</v>
      </c>
      <c r="L526" s="8" t="s">
        <v>3877</v>
      </c>
      <c r="M526" s="7"/>
      <c r="N526" s="7" t="b">
        <f t="shared" si="16"/>
        <v>1</v>
      </c>
      <c r="O526" s="7"/>
      <c r="P526" s="11">
        <f t="shared" si="17"/>
        <v>0</v>
      </c>
      <c r="Q526" s="9"/>
    </row>
    <row r="527" spans="1:17" x14ac:dyDescent="0.25">
      <c r="A527" s="7">
        <v>525</v>
      </c>
      <c r="B527" s="9" t="s">
        <v>550</v>
      </c>
      <c r="C527" s="9" t="s">
        <v>2472</v>
      </c>
      <c r="D527" s="9" t="s">
        <v>33</v>
      </c>
      <c r="E527" s="7" t="s">
        <v>141</v>
      </c>
      <c r="F527" s="46">
        <v>26.06</v>
      </c>
      <c r="G527" s="11">
        <v>7</v>
      </c>
      <c r="H527" s="11">
        <v>7</v>
      </c>
      <c r="I527" s="11" t="e">
        <f>VLOOKUP(B527:B2802,'[2]Qty by month'!$G$3:$N$527,8,0)</f>
        <v>#N/A</v>
      </c>
      <c r="J527" s="11"/>
      <c r="K527" s="8">
        <v>45310</v>
      </c>
      <c r="L527" s="8" t="s">
        <v>3877</v>
      </c>
      <c r="M527" s="7"/>
      <c r="N527" s="7" t="b">
        <f t="shared" si="16"/>
        <v>1</v>
      </c>
      <c r="O527" s="7"/>
      <c r="P527" s="11">
        <f t="shared" si="17"/>
        <v>0</v>
      </c>
      <c r="Q527" s="9"/>
    </row>
    <row r="528" spans="1:17" x14ac:dyDescent="0.25">
      <c r="A528" s="7">
        <v>526</v>
      </c>
      <c r="B528" s="9" t="s">
        <v>551</v>
      </c>
      <c r="C528" s="9" t="s">
        <v>2473</v>
      </c>
      <c r="D528" s="9" t="s">
        <v>33</v>
      </c>
      <c r="E528" s="7" t="s">
        <v>141</v>
      </c>
      <c r="F528" s="46">
        <v>13.4</v>
      </c>
      <c r="G528" s="11">
        <v>2</v>
      </c>
      <c r="H528" s="11">
        <v>2</v>
      </c>
      <c r="I528" s="11" t="e">
        <f>VLOOKUP(B528:B2803,'[2]Qty by month'!$G$3:$N$527,8,0)</f>
        <v>#N/A</v>
      </c>
      <c r="J528" s="11"/>
      <c r="K528" s="8">
        <v>45309</v>
      </c>
      <c r="L528" s="8" t="s">
        <v>3877</v>
      </c>
      <c r="M528" s="7"/>
      <c r="N528" s="7" t="b">
        <f t="shared" si="16"/>
        <v>1</v>
      </c>
      <c r="O528" s="7"/>
      <c r="P528" s="11">
        <f t="shared" si="17"/>
        <v>0</v>
      </c>
      <c r="Q528" s="9"/>
    </row>
    <row r="529" spans="1:17" x14ac:dyDescent="0.25">
      <c r="A529" s="7">
        <v>527</v>
      </c>
      <c r="B529" s="9" t="s">
        <v>552</v>
      </c>
      <c r="C529" s="9" t="s">
        <v>2474</v>
      </c>
      <c r="D529" s="9" t="s">
        <v>33</v>
      </c>
      <c r="E529" s="7" t="s">
        <v>141</v>
      </c>
      <c r="F529" s="46">
        <v>4.55</v>
      </c>
      <c r="G529" s="11">
        <v>2</v>
      </c>
      <c r="H529" s="11">
        <v>2</v>
      </c>
      <c r="I529" s="11" t="e">
        <f>VLOOKUP(B529:B2804,'[2]Qty by month'!$G$3:$N$527,8,0)</f>
        <v>#N/A</v>
      </c>
      <c r="J529" s="11"/>
      <c r="K529" s="8">
        <v>45309</v>
      </c>
      <c r="L529" s="8" t="s">
        <v>3877</v>
      </c>
      <c r="M529" s="7"/>
      <c r="N529" s="7" t="b">
        <f t="shared" si="16"/>
        <v>1</v>
      </c>
      <c r="O529" s="7"/>
      <c r="P529" s="11">
        <f t="shared" si="17"/>
        <v>0</v>
      </c>
      <c r="Q529" s="9"/>
    </row>
    <row r="530" spans="1:17" x14ac:dyDescent="0.25">
      <c r="A530" s="7">
        <v>528</v>
      </c>
      <c r="B530" s="9" t="s">
        <v>553</v>
      </c>
      <c r="C530" s="9" t="s">
        <v>2475</v>
      </c>
      <c r="D530" s="9" t="s">
        <v>33</v>
      </c>
      <c r="E530" s="7" t="s">
        <v>141</v>
      </c>
      <c r="F530" s="46">
        <v>13.46</v>
      </c>
      <c r="G530" s="11">
        <f>2-1</f>
        <v>1</v>
      </c>
      <c r="H530" s="11">
        <v>1</v>
      </c>
      <c r="I530" s="11" t="e">
        <f>VLOOKUP(B530:B2805,'[2]Qty by month'!$G$3:$N$527,8,0)</f>
        <v>#N/A</v>
      </c>
      <c r="J530" s="11"/>
      <c r="K530" s="8">
        <v>45309</v>
      </c>
      <c r="L530" s="8" t="s">
        <v>3873</v>
      </c>
      <c r="M530" s="7"/>
      <c r="N530" s="7" t="b">
        <f t="shared" si="16"/>
        <v>1</v>
      </c>
      <c r="O530" s="7"/>
      <c r="P530" s="11">
        <f t="shared" si="17"/>
        <v>0</v>
      </c>
      <c r="Q530" s="9" t="s">
        <v>3945</v>
      </c>
    </row>
    <row r="531" spans="1:17" x14ac:dyDescent="0.25">
      <c r="A531" s="7">
        <v>529</v>
      </c>
      <c r="B531" s="9" t="s">
        <v>554</v>
      </c>
      <c r="C531" s="9" t="s">
        <v>2476</v>
      </c>
      <c r="D531" s="9" t="s">
        <v>33</v>
      </c>
      <c r="E531" s="7" t="s">
        <v>141</v>
      </c>
      <c r="F531" s="46">
        <v>8.08</v>
      </c>
      <c r="G531" s="11">
        <v>2</v>
      </c>
      <c r="H531" s="11">
        <v>2</v>
      </c>
      <c r="I531" s="11" t="e">
        <f>VLOOKUP(B531:B2806,'[2]Qty by month'!$G$3:$N$527,8,0)</f>
        <v>#N/A</v>
      </c>
      <c r="J531" s="11"/>
      <c r="K531" s="8">
        <v>45310</v>
      </c>
      <c r="L531" s="8" t="s">
        <v>3877</v>
      </c>
      <c r="M531" s="7"/>
      <c r="N531" s="7" t="b">
        <f t="shared" si="16"/>
        <v>1</v>
      </c>
      <c r="O531" s="7"/>
      <c r="P531" s="11">
        <f t="shared" si="17"/>
        <v>0</v>
      </c>
      <c r="Q531" s="9"/>
    </row>
    <row r="532" spans="1:17" x14ac:dyDescent="0.25">
      <c r="A532" s="7">
        <v>530</v>
      </c>
      <c r="B532" s="9" t="s">
        <v>555</v>
      </c>
      <c r="C532" s="9" t="s">
        <v>2477</v>
      </c>
      <c r="D532" s="9" t="s">
        <v>33</v>
      </c>
      <c r="E532" s="7" t="s">
        <v>141</v>
      </c>
      <c r="F532" s="46">
        <v>4.46</v>
      </c>
      <c r="G532" s="11">
        <v>6</v>
      </c>
      <c r="H532" s="11">
        <v>6</v>
      </c>
      <c r="I532" s="11" t="e">
        <f>VLOOKUP(B532:B2807,'[2]Qty by month'!$G$3:$N$527,8,0)</f>
        <v>#N/A</v>
      </c>
      <c r="J532" s="11"/>
      <c r="K532" s="8">
        <v>45308</v>
      </c>
      <c r="L532" s="8" t="s">
        <v>3877</v>
      </c>
      <c r="M532" s="7"/>
      <c r="N532" s="7" t="b">
        <f t="shared" si="16"/>
        <v>1</v>
      </c>
      <c r="O532" s="7"/>
      <c r="P532" s="11">
        <f t="shared" si="17"/>
        <v>0</v>
      </c>
      <c r="Q532" s="9"/>
    </row>
    <row r="533" spans="1:17" x14ac:dyDescent="0.25">
      <c r="A533" s="7">
        <v>531</v>
      </c>
      <c r="B533" s="9" t="s">
        <v>556</v>
      </c>
      <c r="C533" s="9" t="s">
        <v>2478</v>
      </c>
      <c r="D533" s="9" t="s">
        <v>33</v>
      </c>
      <c r="E533" s="7" t="s">
        <v>141</v>
      </c>
      <c r="F533" s="46">
        <v>19.850000000000001</v>
      </c>
      <c r="G533" s="11">
        <v>4</v>
      </c>
      <c r="H533" s="11">
        <v>4</v>
      </c>
      <c r="I533" s="11" t="e">
        <f>VLOOKUP(B533:B2808,'[2]Qty by month'!$G$3:$N$527,8,0)</f>
        <v>#N/A</v>
      </c>
      <c r="J533" s="11"/>
      <c r="K533" s="8">
        <v>45309</v>
      </c>
      <c r="L533" s="8" t="s">
        <v>3873</v>
      </c>
      <c r="M533" s="7"/>
      <c r="N533" s="7" t="b">
        <f t="shared" si="16"/>
        <v>1</v>
      </c>
      <c r="O533" s="7"/>
      <c r="P533" s="11">
        <f t="shared" si="17"/>
        <v>0</v>
      </c>
      <c r="Q533" s="9"/>
    </row>
    <row r="534" spans="1:17" x14ac:dyDescent="0.25">
      <c r="A534" s="7">
        <v>532</v>
      </c>
      <c r="B534" s="9" t="s">
        <v>557</v>
      </c>
      <c r="C534" s="9" t="s">
        <v>2479</v>
      </c>
      <c r="D534" s="9" t="s">
        <v>33</v>
      </c>
      <c r="E534" s="7" t="s">
        <v>141</v>
      </c>
      <c r="F534" s="46">
        <v>5.86</v>
      </c>
      <c r="G534" s="11">
        <v>5</v>
      </c>
      <c r="H534" s="11">
        <v>5</v>
      </c>
      <c r="I534" s="11" t="e">
        <f>VLOOKUP(B534:B2809,'[2]Qty by month'!$G$3:$N$527,8,0)</f>
        <v>#N/A</v>
      </c>
      <c r="J534" s="11"/>
      <c r="K534" s="8">
        <v>45310</v>
      </c>
      <c r="L534" s="8" t="s">
        <v>3877</v>
      </c>
      <c r="M534" s="7"/>
      <c r="N534" s="7" t="b">
        <f t="shared" si="16"/>
        <v>1</v>
      </c>
      <c r="O534" s="7"/>
      <c r="P534" s="11">
        <f t="shared" si="17"/>
        <v>0</v>
      </c>
      <c r="Q534" s="9"/>
    </row>
    <row r="535" spans="1:17" x14ac:dyDescent="0.25">
      <c r="A535" s="7">
        <v>533</v>
      </c>
      <c r="B535" s="9" t="s">
        <v>558</v>
      </c>
      <c r="C535" s="9" t="s">
        <v>2480</v>
      </c>
      <c r="D535" s="9" t="s">
        <v>33</v>
      </c>
      <c r="E535" s="7" t="s">
        <v>141</v>
      </c>
      <c r="F535" s="46">
        <v>38.549999999999997</v>
      </c>
      <c r="G535" s="11">
        <v>2</v>
      </c>
      <c r="H535" s="11">
        <v>2</v>
      </c>
      <c r="I535" s="11" t="e">
        <f>VLOOKUP(B535:B2810,'[2]Qty by month'!$G$3:$N$527,8,0)</f>
        <v>#N/A</v>
      </c>
      <c r="J535" s="11"/>
      <c r="K535" s="8">
        <v>45309</v>
      </c>
      <c r="L535" s="8" t="s">
        <v>3873</v>
      </c>
      <c r="M535" s="7"/>
      <c r="N535" s="7" t="b">
        <f t="shared" si="16"/>
        <v>1</v>
      </c>
      <c r="O535" s="7"/>
      <c r="P535" s="11">
        <f t="shared" si="17"/>
        <v>0</v>
      </c>
      <c r="Q535" s="9"/>
    </row>
    <row r="536" spans="1:17" x14ac:dyDescent="0.25">
      <c r="A536" s="7">
        <v>534</v>
      </c>
      <c r="B536" s="9" t="s">
        <v>559</v>
      </c>
      <c r="C536" s="9" t="s">
        <v>2376</v>
      </c>
      <c r="D536" s="9" t="s">
        <v>33</v>
      </c>
      <c r="E536" s="7" t="s">
        <v>141</v>
      </c>
      <c r="F536" s="46">
        <v>1.07</v>
      </c>
      <c r="G536" s="11">
        <v>5</v>
      </c>
      <c r="H536" s="11">
        <v>5</v>
      </c>
      <c r="I536" s="11" t="e">
        <f>VLOOKUP(B536:B2811,'[2]Qty by month'!$G$3:$N$527,8,0)</f>
        <v>#N/A</v>
      </c>
      <c r="J536" s="11"/>
      <c r="K536" s="8">
        <v>45308</v>
      </c>
      <c r="L536" s="8" t="s">
        <v>3877</v>
      </c>
      <c r="M536" s="7"/>
      <c r="N536" s="7" t="b">
        <f t="shared" si="16"/>
        <v>1</v>
      </c>
      <c r="O536" s="7"/>
      <c r="P536" s="11">
        <f t="shared" si="17"/>
        <v>0</v>
      </c>
      <c r="Q536" s="9"/>
    </row>
    <row r="537" spans="1:17" x14ac:dyDescent="0.25">
      <c r="A537" s="7">
        <v>535</v>
      </c>
      <c r="B537" s="9" t="s">
        <v>560</v>
      </c>
      <c r="C537" s="9" t="s">
        <v>2481</v>
      </c>
      <c r="D537" s="9" t="s">
        <v>33</v>
      </c>
      <c r="E537" s="7" t="s">
        <v>141</v>
      </c>
      <c r="F537" s="46">
        <v>1.51</v>
      </c>
      <c r="G537" s="11">
        <v>5</v>
      </c>
      <c r="H537" s="11">
        <v>5</v>
      </c>
      <c r="I537" s="11" t="e">
        <f>VLOOKUP(B537:B2812,'[2]Qty by month'!$G$3:$N$527,8,0)</f>
        <v>#N/A</v>
      </c>
      <c r="J537" s="11"/>
      <c r="K537" s="8">
        <v>45308</v>
      </c>
      <c r="L537" s="8" t="s">
        <v>3877</v>
      </c>
      <c r="M537" s="7"/>
      <c r="N537" s="7" t="b">
        <f t="shared" si="16"/>
        <v>1</v>
      </c>
      <c r="O537" s="7"/>
      <c r="P537" s="11">
        <f t="shared" si="17"/>
        <v>0</v>
      </c>
      <c r="Q537" s="9"/>
    </row>
    <row r="538" spans="1:17" x14ac:dyDescent="0.25">
      <c r="A538" s="7">
        <v>536</v>
      </c>
      <c r="B538" s="9" t="s">
        <v>153</v>
      </c>
      <c r="C538" s="9" t="s">
        <v>173</v>
      </c>
      <c r="D538" s="9" t="s">
        <v>33</v>
      </c>
      <c r="E538" s="7" t="s">
        <v>141</v>
      </c>
      <c r="F538" s="46">
        <v>19.190000000000001</v>
      </c>
      <c r="G538" s="11">
        <v>18</v>
      </c>
      <c r="H538" s="11">
        <v>18</v>
      </c>
      <c r="I538" s="11" t="e">
        <f>VLOOKUP(B538:B2813,'[2]Qty by month'!$G$3:$N$527,8,0)</f>
        <v>#N/A</v>
      </c>
      <c r="J538" s="11"/>
      <c r="K538" s="8">
        <v>45310</v>
      </c>
      <c r="L538" s="8" t="s">
        <v>3877</v>
      </c>
      <c r="M538" s="7"/>
      <c r="N538" s="7" t="b">
        <f t="shared" si="16"/>
        <v>1</v>
      </c>
      <c r="O538" s="7"/>
      <c r="P538" s="11">
        <f t="shared" si="17"/>
        <v>0</v>
      </c>
      <c r="Q538" s="9"/>
    </row>
    <row r="539" spans="1:17" x14ac:dyDescent="0.25">
      <c r="A539" s="7">
        <v>537</v>
      </c>
      <c r="B539" s="9" t="s">
        <v>561</v>
      </c>
      <c r="C539" s="9" t="s">
        <v>2482</v>
      </c>
      <c r="D539" s="9" t="s">
        <v>33</v>
      </c>
      <c r="E539" s="7" t="s">
        <v>141</v>
      </c>
      <c r="F539" s="46">
        <v>16.37</v>
      </c>
      <c r="G539" s="11">
        <v>2</v>
      </c>
      <c r="H539" s="11">
        <v>2</v>
      </c>
      <c r="I539" s="11" t="e">
        <f>VLOOKUP(B539:B2814,'[2]Qty by month'!$G$3:$N$527,8,0)</f>
        <v>#N/A</v>
      </c>
      <c r="J539" s="11"/>
      <c r="K539" s="8">
        <v>45314</v>
      </c>
      <c r="L539" s="8" t="s">
        <v>3877</v>
      </c>
      <c r="M539" s="7"/>
      <c r="N539" s="7" t="b">
        <f t="shared" si="16"/>
        <v>1</v>
      </c>
      <c r="O539" s="7"/>
      <c r="P539" s="11">
        <f t="shared" si="17"/>
        <v>0</v>
      </c>
      <c r="Q539" s="9"/>
    </row>
    <row r="540" spans="1:17" x14ac:dyDescent="0.25">
      <c r="A540" s="7">
        <v>538</v>
      </c>
      <c r="B540" s="9" t="s">
        <v>562</v>
      </c>
      <c r="C540" s="9" t="s">
        <v>2483</v>
      </c>
      <c r="D540" s="9" t="s">
        <v>33</v>
      </c>
      <c r="E540" s="7" t="s">
        <v>141</v>
      </c>
      <c r="F540" s="46">
        <v>18.95</v>
      </c>
      <c r="G540" s="11">
        <v>3</v>
      </c>
      <c r="H540" s="11">
        <v>3</v>
      </c>
      <c r="I540" s="11" t="e">
        <f>VLOOKUP(B540:B2815,'[2]Qty by month'!$G$3:$N$527,8,0)</f>
        <v>#N/A</v>
      </c>
      <c r="J540" s="11"/>
      <c r="K540" s="8">
        <v>45314</v>
      </c>
      <c r="L540" s="8" t="s">
        <v>3877</v>
      </c>
      <c r="M540" s="7"/>
      <c r="N540" s="7" t="b">
        <f t="shared" si="16"/>
        <v>1</v>
      </c>
      <c r="O540" s="7"/>
      <c r="P540" s="11">
        <f t="shared" si="17"/>
        <v>0</v>
      </c>
      <c r="Q540" s="9"/>
    </row>
    <row r="541" spans="1:17" x14ac:dyDescent="0.25">
      <c r="A541" s="7">
        <v>539</v>
      </c>
      <c r="B541" s="9" t="s">
        <v>563</v>
      </c>
      <c r="C541" s="9" t="s">
        <v>2484</v>
      </c>
      <c r="D541" s="9" t="s">
        <v>33</v>
      </c>
      <c r="E541" s="7" t="s">
        <v>141</v>
      </c>
      <c r="F541" s="46">
        <v>2.16</v>
      </c>
      <c r="G541" s="11">
        <v>1</v>
      </c>
      <c r="H541" s="53">
        <f>1+1</f>
        <v>2</v>
      </c>
      <c r="I541" s="11" t="e">
        <f>VLOOKUP(B541:B2816,'[2]Qty by month'!$G$3:$N$527,8,0)</f>
        <v>#N/A</v>
      </c>
      <c r="J541" s="11"/>
      <c r="K541" s="57">
        <v>45309</v>
      </c>
      <c r="L541" s="8" t="s">
        <v>3873</v>
      </c>
      <c r="M541" s="7"/>
      <c r="N541" s="7" t="b">
        <f t="shared" si="16"/>
        <v>0</v>
      </c>
      <c r="O541" s="7"/>
      <c r="P541" s="11">
        <f t="shared" si="17"/>
        <v>-1</v>
      </c>
      <c r="Q541" s="9"/>
    </row>
    <row r="542" spans="1:17" x14ac:dyDescent="0.25">
      <c r="A542" s="7">
        <v>540</v>
      </c>
      <c r="B542" s="9">
        <v>645141</v>
      </c>
      <c r="C542" s="9" t="s">
        <v>2485</v>
      </c>
      <c r="D542" s="9" t="s">
        <v>33</v>
      </c>
      <c r="E542" s="7" t="s">
        <v>141</v>
      </c>
      <c r="F542" s="46">
        <v>0.54</v>
      </c>
      <c r="G542" s="11">
        <v>8</v>
      </c>
      <c r="H542" s="11">
        <v>8</v>
      </c>
      <c r="I542" s="11" t="e">
        <f>VLOOKUP(B542:B2817,'[2]Qty by month'!$G$3:$N$527,8,0)</f>
        <v>#N/A</v>
      </c>
      <c r="J542" s="11"/>
      <c r="K542" s="8">
        <v>45309</v>
      </c>
      <c r="L542" s="8" t="s">
        <v>3877</v>
      </c>
      <c r="M542" s="7"/>
      <c r="N542" s="7" t="b">
        <f t="shared" si="16"/>
        <v>1</v>
      </c>
      <c r="O542" s="7"/>
      <c r="P542" s="11">
        <f t="shared" si="17"/>
        <v>0</v>
      </c>
      <c r="Q542" s="9"/>
    </row>
    <row r="543" spans="1:17" x14ac:dyDescent="0.25">
      <c r="A543" s="7">
        <v>541</v>
      </c>
      <c r="B543" s="9">
        <v>587662</v>
      </c>
      <c r="C543" s="9" t="s">
        <v>248</v>
      </c>
      <c r="D543" s="9" t="s">
        <v>33</v>
      </c>
      <c r="E543" s="7" t="s">
        <v>141</v>
      </c>
      <c r="F543" s="46">
        <v>3.59</v>
      </c>
      <c r="G543" s="11">
        <v>18</v>
      </c>
      <c r="H543" s="11">
        <v>18</v>
      </c>
      <c r="I543" s="11" t="e">
        <f>VLOOKUP(B543:B2818,'[2]Qty by month'!$G$3:$N$527,8,0)</f>
        <v>#N/A</v>
      </c>
      <c r="J543" s="11"/>
      <c r="K543" s="8">
        <v>45313</v>
      </c>
      <c r="L543" s="8" t="s">
        <v>3873</v>
      </c>
      <c r="M543" s="7"/>
      <c r="N543" s="7" t="b">
        <f t="shared" si="16"/>
        <v>1</v>
      </c>
      <c r="O543" s="7"/>
      <c r="P543" s="11">
        <f t="shared" si="17"/>
        <v>0</v>
      </c>
      <c r="Q543" s="9"/>
    </row>
    <row r="544" spans="1:17" x14ac:dyDescent="0.25">
      <c r="A544" s="7">
        <v>542</v>
      </c>
      <c r="B544" s="9">
        <v>604984</v>
      </c>
      <c r="C544" s="9" t="s">
        <v>2486</v>
      </c>
      <c r="D544" s="9" t="s">
        <v>33</v>
      </c>
      <c r="E544" s="7" t="s">
        <v>141</v>
      </c>
      <c r="F544" s="46">
        <v>0.1</v>
      </c>
      <c r="G544" s="11">
        <v>10</v>
      </c>
      <c r="H544" s="11">
        <v>10</v>
      </c>
      <c r="I544" s="11" t="e">
        <f>VLOOKUP(B544:B2819,'[2]Qty by month'!$G$3:$N$527,8,0)</f>
        <v>#N/A</v>
      </c>
      <c r="J544" s="11"/>
      <c r="K544" s="8">
        <v>45309</v>
      </c>
      <c r="L544" s="8" t="s">
        <v>3877</v>
      </c>
      <c r="M544" s="7"/>
      <c r="N544" s="7" t="b">
        <f t="shared" si="16"/>
        <v>1</v>
      </c>
      <c r="O544" s="7"/>
      <c r="P544" s="11">
        <f t="shared" si="17"/>
        <v>0</v>
      </c>
      <c r="Q544" s="9"/>
    </row>
    <row r="545" spans="1:17" x14ac:dyDescent="0.25">
      <c r="A545" s="7">
        <v>543</v>
      </c>
      <c r="B545" s="9" t="s">
        <v>564</v>
      </c>
      <c r="C545" s="9" t="s">
        <v>2487</v>
      </c>
      <c r="D545" s="9" t="s">
        <v>33</v>
      </c>
      <c r="E545" s="7" t="s">
        <v>141</v>
      </c>
      <c r="F545" s="46">
        <v>1.45</v>
      </c>
      <c r="G545" s="11">
        <v>1</v>
      </c>
      <c r="H545" s="11">
        <v>1</v>
      </c>
      <c r="I545" s="11" t="e">
        <f>VLOOKUP(B545:B2820,'[2]Qty by month'!$G$3:$N$527,8,0)</f>
        <v>#N/A</v>
      </c>
      <c r="J545" s="11"/>
      <c r="K545" s="8">
        <v>45309</v>
      </c>
      <c r="L545" s="8" t="s">
        <v>3873</v>
      </c>
      <c r="M545" s="7"/>
      <c r="N545" s="7" t="b">
        <f t="shared" si="16"/>
        <v>1</v>
      </c>
      <c r="O545" s="7"/>
      <c r="P545" s="11">
        <f t="shared" si="17"/>
        <v>0</v>
      </c>
      <c r="Q545" s="9"/>
    </row>
    <row r="546" spans="1:17" x14ac:dyDescent="0.25">
      <c r="A546" s="7">
        <v>544</v>
      </c>
      <c r="B546" s="9" t="s">
        <v>565</v>
      </c>
      <c r="C546" s="9" t="s">
        <v>2488</v>
      </c>
      <c r="D546" s="9" t="s">
        <v>33</v>
      </c>
      <c r="E546" s="7" t="s">
        <v>141</v>
      </c>
      <c r="F546" s="46">
        <v>10.94</v>
      </c>
      <c r="G546" s="11">
        <v>8</v>
      </c>
      <c r="H546" s="11">
        <v>8</v>
      </c>
      <c r="I546" s="11" t="e">
        <f>VLOOKUP(B546:B2821,'[2]Qty by month'!$G$3:$N$527,8,0)</f>
        <v>#N/A</v>
      </c>
      <c r="J546" s="11"/>
      <c r="K546" s="8">
        <v>45310</v>
      </c>
      <c r="L546" s="8" t="s">
        <v>3877</v>
      </c>
      <c r="M546" s="7"/>
      <c r="N546" s="7" t="b">
        <f t="shared" si="16"/>
        <v>1</v>
      </c>
      <c r="O546" s="7"/>
      <c r="P546" s="11">
        <f t="shared" si="17"/>
        <v>0</v>
      </c>
      <c r="Q546" s="9"/>
    </row>
    <row r="547" spans="1:17" x14ac:dyDescent="0.25">
      <c r="A547" s="7">
        <v>545</v>
      </c>
      <c r="B547" s="9" t="s">
        <v>566</v>
      </c>
      <c r="C547" s="9" t="s">
        <v>2489</v>
      </c>
      <c r="D547" s="9" t="s">
        <v>33</v>
      </c>
      <c r="E547" s="7" t="s">
        <v>141</v>
      </c>
      <c r="F547" s="46">
        <v>2.56</v>
      </c>
      <c r="G547" s="11">
        <v>9</v>
      </c>
      <c r="H547" s="11">
        <v>9</v>
      </c>
      <c r="I547" s="11" t="e">
        <f>VLOOKUP(B547:B2822,'[2]Qty by month'!$G$3:$N$527,8,0)</f>
        <v>#N/A</v>
      </c>
      <c r="J547" s="11"/>
      <c r="K547" s="8">
        <v>45308</v>
      </c>
      <c r="L547" s="8" t="s">
        <v>3877</v>
      </c>
      <c r="M547" s="7"/>
      <c r="N547" s="7" t="b">
        <f t="shared" si="16"/>
        <v>1</v>
      </c>
      <c r="O547" s="7"/>
      <c r="P547" s="11">
        <f t="shared" si="17"/>
        <v>0</v>
      </c>
      <c r="Q547" s="9"/>
    </row>
    <row r="548" spans="1:17" x14ac:dyDescent="0.25">
      <c r="A548" s="7">
        <v>546</v>
      </c>
      <c r="B548" s="9" t="s">
        <v>567</v>
      </c>
      <c r="C548" s="9" t="s">
        <v>2490</v>
      </c>
      <c r="D548" s="9" t="s">
        <v>33</v>
      </c>
      <c r="E548" s="7" t="s">
        <v>141</v>
      </c>
      <c r="F548" s="46">
        <v>1.88</v>
      </c>
      <c r="G548" s="11">
        <v>5</v>
      </c>
      <c r="H548" s="11">
        <v>5</v>
      </c>
      <c r="I548" s="11" t="e">
        <f>VLOOKUP(B548:B2823,'[2]Qty by month'!$G$3:$N$527,8,0)</f>
        <v>#N/A</v>
      </c>
      <c r="J548" s="11"/>
      <c r="K548" s="8">
        <v>45308</v>
      </c>
      <c r="L548" s="8" t="s">
        <v>3877</v>
      </c>
      <c r="M548" s="7"/>
      <c r="N548" s="7" t="b">
        <f t="shared" si="16"/>
        <v>1</v>
      </c>
      <c r="O548" s="7"/>
      <c r="P548" s="11">
        <f t="shared" si="17"/>
        <v>0</v>
      </c>
      <c r="Q548" s="9"/>
    </row>
    <row r="549" spans="1:17" x14ac:dyDescent="0.25">
      <c r="A549" s="7">
        <v>547</v>
      </c>
      <c r="B549" s="9" t="s">
        <v>568</v>
      </c>
      <c r="C549" s="9" t="s">
        <v>2491</v>
      </c>
      <c r="D549" s="9" t="s">
        <v>33</v>
      </c>
      <c r="E549" s="7" t="s">
        <v>141</v>
      </c>
      <c r="F549" s="46">
        <v>14.73</v>
      </c>
      <c r="G549" s="11">
        <v>2</v>
      </c>
      <c r="H549" s="11">
        <v>2</v>
      </c>
      <c r="I549" s="11" t="e">
        <f>VLOOKUP(B549:B2824,'[2]Qty by month'!$G$3:$N$527,8,0)</f>
        <v>#N/A</v>
      </c>
      <c r="J549" s="11"/>
      <c r="K549" s="8">
        <v>45310</v>
      </c>
      <c r="L549" s="8" t="s">
        <v>3877</v>
      </c>
      <c r="M549" s="7"/>
      <c r="N549" s="7" t="b">
        <f t="shared" si="16"/>
        <v>1</v>
      </c>
      <c r="O549" s="7"/>
      <c r="P549" s="11">
        <f t="shared" si="17"/>
        <v>0</v>
      </c>
      <c r="Q549" s="9"/>
    </row>
    <row r="550" spans="1:17" x14ac:dyDescent="0.25">
      <c r="A550" s="7">
        <v>548</v>
      </c>
      <c r="B550" s="9" t="s">
        <v>272</v>
      </c>
      <c r="C550" s="9" t="s">
        <v>292</v>
      </c>
      <c r="D550" s="9" t="s">
        <v>33</v>
      </c>
      <c r="E550" s="7" t="s">
        <v>141</v>
      </c>
      <c r="F550" s="46">
        <v>8.24</v>
      </c>
      <c r="G550" s="11">
        <v>10</v>
      </c>
      <c r="H550" s="11">
        <v>10</v>
      </c>
      <c r="I550" s="11" t="e">
        <f>VLOOKUP(B550:B2825,'[2]Qty by month'!$G$3:$N$527,8,0)</f>
        <v>#N/A</v>
      </c>
      <c r="J550" s="11"/>
      <c r="K550" s="8">
        <v>45309</v>
      </c>
      <c r="L550" s="8" t="s">
        <v>3873</v>
      </c>
      <c r="M550" s="7"/>
      <c r="N550" s="7" t="b">
        <f t="shared" si="16"/>
        <v>1</v>
      </c>
      <c r="O550" s="7"/>
      <c r="P550" s="11">
        <f t="shared" si="17"/>
        <v>0</v>
      </c>
      <c r="Q550" s="9"/>
    </row>
    <row r="551" spans="1:17" x14ac:dyDescent="0.25">
      <c r="A551" s="7">
        <v>549</v>
      </c>
      <c r="B551" s="9" t="s">
        <v>273</v>
      </c>
      <c r="C551" s="9" t="s">
        <v>293</v>
      </c>
      <c r="D551" s="9" t="s">
        <v>33</v>
      </c>
      <c r="E551" s="7" t="s">
        <v>141</v>
      </c>
      <c r="F551" s="46">
        <v>8.24</v>
      </c>
      <c r="G551" s="11">
        <v>16</v>
      </c>
      <c r="H551" s="11">
        <v>16</v>
      </c>
      <c r="I551" s="11" t="e">
        <f>VLOOKUP(B551:B2826,'[2]Qty by month'!$G$3:$N$527,8,0)</f>
        <v>#N/A</v>
      </c>
      <c r="J551" s="11"/>
      <c r="K551" s="8">
        <v>45309</v>
      </c>
      <c r="L551" s="8" t="s">
        <v>3873</v>
      </c>
      <c r="M551" s="7"/>
      <c r="N551" s="7" t="b">
        <f t="shared" si="16"/>
        <v>1</v>
      </c>
      <c r="O551" s="7"/>
      <c r="P551" s="11">
        <f t="shared" si="17"/>
        <v>0</v>
      </c>
      <c r="Q551" s="9"/>
    </row>
    <row r="552" spans="1:17" x14ac:dyDescent="0.25">
      <c r="A552" s="7">
        <v>550</v>
      </c>
      <c r="B552" s="9" t="s">
        <v>569</v>
      </c>
      <c r="C552" s="9" t="s">
        <v>2492</v>
      </c>
      <c r="D552" s="9" t="s">
        <v>33</v>
      </c>
      <c r="E552" s="7" t="s">
        <v>141</v>
      </c>
      <c r="F552" s="46">
        <v>4.5199999999999996</v>
      </c>
      <c r="G552" s="11">
        <v>22</v>
      </c>
      <c r="H552" s="11">
        <v>22</v>
      </c>
      <c r="I552" s="11" t="e">
        <f>VLOOKUP(B552:B2827,'[2]Qty by month'!$G$3:$N$527,8,0)</f>
        <v>#N/A</v>
      </c>
      <c r="J552" s="11"/>
      <c r="K552" s="8">
        <v>45313</v>
      </c>
      <c r="L552" s="8" t="s">
        <v>3873</v>
      </c>
      <c r="M552" s="7"/>
      <c r="N552" s="7" t="b">
        <f t="shared" si="16"/>
        <v>1</v>
      </c>
      <c r="O552" s="7"/>
      <c r="P552" s="11">
        <f t="shared" si="17"/>
        <v>0</v>
      </c>
      <c r="Q552" s="9"/>
    </row>
    <row r="553" spans="1:17" x14ac:dyDescent="0.25">
      <c r="A553" s="7">
        <v>551</v>
      </c>
      <c r="B553" s="9">
        <v>604515</v>
      </c>
      <c r="C553" s="9" t="s">
        <v>2493</v>
      </c>
      <c r="D553" s="9" t="s">
        <v>33</v>
      </c>
      <c r="E553" s="7" t="s">
        <v>141</v>
      </c>
      <c r="F553" s="46">
        <v>0.66</v>
      </c>
      <c r="G553" s="11">
        <f>4-1</f>
        <v>3</v>
      </c>
      <c r="H553" s="11">
        <f>4-1</f>
        <v>3</v>
      </c>
      <c r="I553" s="11" t="e">
        <f>VLOOKUP(B553:B2828,'[2]Qty by month'!$G$3:$N$527,8,0)</f>
        <v>#N/A</v>
      </c>
      <c r="J553" s="11"/>
      <c r="K553" s="8">
        <v>45309</v>
      </c>
      <c r="L553" s="8" t="s">
        <v>3877</v>
      </c>
      <c r="M553" s="7"/>
      <c r="N553" s="7" t="b">
        <f t="shared" si="16"/>
        <v>1</v>
      </c>
      <c r="O553" s="7"/>
      <c r="P553" s="11">
        <f t="shared" si="17"/>
        <v>0</v>
      </c>
      <c r="Q553" s="65" t="s">
        <v>4038</v>
      </c>
    </row>
    <row r="554" spans="1:17" x14ac:dyDescent="0.25">
      <c r="A554" s="7">
        <v>552</v>
      </c>
      <c r="B554" s="9" t="s">
        <v>244</v>
      </c>
      <c r="C554" s="9" t="s">
        <v>249</v>
      </c>
      <c r="D554" s="9" t="s">
        <v>33</v>
      </c>
      <c r="E554" s="7" t="s">
        <v>141</v>
      </c>
      <c r="F554" s="46">
        <v>0.16</v>
      </c>
      <c r="G554" s="11">
        <v>9</v>
      </c>
      <c r="H554" s="11">
        <v>9</v>
      </c>
      <c r="I554" s="11" t="e">
        <f>VLOOKUP(B554:B2829,'[2]Qty by month'!$G$3:$N$527,8,0)</f>
        <v>#N/A</v>
      </c>
      <c r="J554" s="11"/>
      <c r="K554" s="8">
        <v>45309</v>
      </c>
      <c r="L554" s="8" t="s">
        <v>3877</v>
      </c>
      <c r="M554" s="7"/>
      <c r="N554" s="7" t="b">
        <f t="shared" si="16"/>
        <v>1</v>
      </c>
      <c r="O554" s="7"/>
      <c r="P554" s="11">
        <f t="shared" si="17"/>
        <v>0</v>
      </c>
      <c r="Q554" s="9"/>
    </row>
    <row r="555" spans="1:17" x14ac:dyDescent="0.25">
      <c r="A555" s="7">
        <v>553</v>
      </c>
      <c r="B555" s="9">
        <v>940084</v>
      </c>
      <c r="C555" s="9" t="s">
        <v>95</v>
      </c>
      <c r="D555" s="9" t="s">
        <v>33</v>
      </c>
      <c r="E555" s="7" t="s">
        <v>141</v>
      </c>
      <c r="F555" s="46">
        <v>3.3</v>
      </c>
      <c r="G555" s="11">
        <v>298</v>
      </c>
      <c r="H555" s="53">
        <v>299</v>
      </c>
      <c r="I555" s="11" t="e">
        <f>VLOOKUP(B555:B2830,'[2]Qty by month'!$G$3:$N$527,8,0)</f>
        <v>#N/A</v>
      </c>
      <c r="J555" s="11"/>
      <c r="K555" s="8">
        <v>45314</v>
      </c>
      <c r="L555" s="8" t="s">
        <v>3877</v>
      </c>
      <c r="M555" s="7"/>
      <c r="N555" s="7" t="b">
        <f t="shared" si="16"/>
        <v>0</v>
      </c>
      <c r="O555" s="7"/>
      <c r="P555" s="11">
        <f t="shared" si="17"/>
        <v>-1</v>
      </c>
      <c r="Q555" s="9"/>
    </row>
    <row r="556" spans="1:17" x14ac:dyDescent="0.25">
      <c r="A556" s="7">
        <v>554</v>
      </c>
      <c r="B556" s="9" t="s">
        <v>570</v>
      </c>
      <c r="C556" s="9" t="s">
        <v>2494</v>
      </c>
      <c r="D556" s="9" t="s">
        <v>33</v>
      </c>
      <c r="E556" s="7" t="s">
        <v>141</v>
      </c>
      <c r="F556" s="46">
        <v>27.94</v>
      </c>
      <c r="G556" s="11">
        <v>4</v>
      </c>
      <c r="H556" s="11">
        <v>4</v>
      </c>
      <c r="I556" s="11" t="e">
        <f>VLOOKUP(B556:B2831,'[2]Qty by month'!$G$3:$N$527,8,0)</f>
        <v>#N/A</v>
      </c>
      <c r="J556" s="11"/>
      <c r="K556" s="8">
        <v>45310</v>
      </c>
      <c r="L556" s="8" t="s">
        <v>3877</v>
      </c>
      <c r="M556" s="7"/>
      <c r="N556" s="7" t="b">
        <f t="shared" si="16"/>
        <v>1</v>
      </c>
      <c r="O556" s="7"/>
      <c r="P556" s="11">
        <f t="shared" si="17"/>
        <v>0</v>
      </c>
      <c r="Q556" s="9"/>
    </row>
    <row r="557" spans="1:17" x14ac:dyDescent="0.25">
      <c r="A557" s="7">
        <v>555</v>
      </c>
      <c r="B557" s="9" t="s">
        <v>571</v>
      </c>
      <c r="C557" s="9" t="s">
        <v>2495</v>
      </c>
      <c r="D557" s="9" t="s">
        <v>33</v>
      </c>
      <c r="E557" s="7" t="s">
        <v>141</v>
      </c>
      <c r="F557" s="46">
        <v>16.91</v>
      </c>
      <c r="G557" s="11">
        <v>2</v>
      </c>
      <c r="H557" s="11">
        <v>2</v>
      </c>
      <c r="I557" s="11" t="e">
        <f>VLOOKUP(B557:B2832,'[2]Qty by month'!$G$3:$N$527,8,0)</f>
        <v>#N/A</v>
      </c>
      <c r="J557" s="11"/>
      <c r="K557" s="8">
        <v>45309</v>
      </c>
      <c r="L557" s="8" t="s">
        <v>3877</v>
      </c>
      <c r="M557" s="7"/>
      <c r="N557" s="7" t="b">
        <f t="shared" si="16"/>
        <v>1</v>
      </c>
      <c r="O557" s="7"/>
      <c r="P557" s="11">
        <f t="shared" si="17"/>
        <v>0</v>
      </c>
      <c r="Q557" s="9"/>
    </row>
    <row r="558" spans="1:17" x14ac:dyDescent="0.25">
      <c r="A558" s="7">
        <v>556</v>
      </c>
      <c r="B558" s="9" t="s">
        <v>572</v>
      </c>
      <c r="C558" s="9" t="s">
        <v>2496</v>
      </c>
      <c r="D558" s="9" t="s">
        <v>33</v>
      </c>
      <c r="E558" s="7" t="s">
        <v>141</v>
      </c>
      <c r="F558" s="46">
        <v>16.91</v>
      </c>
      <c r="G558" s="11">
        <v>1</v>
      </c>
      <c r="H558" s="11">
        <v>1</v>
      </c>
      <c r="I558" s="11" t="e">
        <f>VLOOKUP(B558:B2833,'[2]Qty by month'!$G$3:$N$527,8,0)</f>
        <v>#N/A</v>
      </c>
      <c r="J558" s="11"/>
      <c r="K558" s="8">
        <v>45309</v>
      </c>
      <c r="L558" s="8" t="s">
        <v>3877</v>
      </c>
      <c r="M558" s="7"/>
      <c r="N558" s="7" t="b">
        <f t="shared" si="16"/>
        <v>1</v>
      </c>
      <c r="O558" s="7"/>
      <c r="P558" s="11">
        <f t="shared" si="17"/>
        <v>0</v>
      </c>
      <c r="Q558" s="9"/>
    </row>
    <row r="559" spans="1:17" x14ac:dyDescent="0.25">
      <c r="A559" s="7">
        <v>557</v>
      </c>
      <c r="B559" s="9">
        <v>602497</v>
      </c>
      <c r="C559" s="9" t="s">
        <v>2497</v>
      </c>
      <c r="D559" s="9" t="s">
        <v>33</v>
      </c>
      <c r="E559" s="7" t="s">
        <v>141</v>
      </c>
      <c r="F559" s="46">
        <v>0.14000000000000001</v>
      </c>
      <c r="G559" s="11">
        <v>10</v>
      </c>
      <c r="H559" s="11">
        <v>10</v>
      </c>
      <c r="I559" s="11" t="e">
        <f>VLOOKUP(B559:B2834,'[2]Qty by month'!$G$3:$N$527,8,0)</f>
        <v>#N/A</v>
      </c>
      <c r="J559" s="11"/>
      <c r="K559" s="8">
        <v>45309</v>
      </c>
      <c r="L559" s="8" t="s">
        <v>3877</v>
      </c>
      <c r="M559" s="7"/>
      <c r="N559" s="7" t="b">
        <f t="shared" si="16"/>
        <v>1</v>
      </c>
      <c r="O559" s="7"/>
      <c r="P559" s="11">
        <f t="shared" si="17"/>
        <v>0</v>
      </c>
      <c r="Q559" s="9"/>
    </row>
    <row r="560" spans="1:17" x14ac:dyDescent="0.25">
      <c r="A560" s="7">
        <v>558</v>
      </c>
      <c r="B560" s="9">
        <v>245038</v>
      </c>
      <c r="C560" s="9" t="s">
        <v>63</v>
      </c>
      <c r="D560" s="9" t="s">
        <v>33</v>
      </c>
      <c r="E560" s="7" t="s">
        <v>141</v>
      </c>
      <c r="F560" s="46">
        <v>0.43</v>
      </c>
      <c r="G560" s="11">
        <v>3</v>
      </c>
      <c r="H560" s="11">
        <v>3</v>
      </c>
      <c r="I560" s="11" t="e">
        <f>VLOOKUP(B560:B2835,'[2]Qty by month'!$G$3:$N$527,8,0)</f>
        <v>#N/A</v>
      </c>
      <c r="J560" s="11"/>
      <c r="K560" s="8">
        <v>45309</v>
      </c>
      <c r="L560" s="8" t="s">
        <v>3873</v>
      </c>
      <c r="M560" s="7"/>
      <c r="N560" s="7" t="b">
        <f t="shared" si="16"/>
        <v>1</v>
      </c>
      <c r="O560" s="7"/>
      <c r="P560" s="11">
        <f t="shared" si="17"/>
        <v>0</v>
      </c>
      <c r="Q560" s="9" t="s">
        <v>3882</v>
      </c>
    </row>
    <row r="561" spans="1:17" x14ac:dyDescent="0.25">
      <c r="A561" s="7">
        <v>559</v>
      </c>
      <c r="B561" s="9">
        <v>178808</v>
      </c>
      <c r="C561" s="9" t="s">
        <v>63</v>
      </c>
      <c r="D561" s="9" t="s">
        <v>33</v>
      </c>
      <c r="E561" s="7" t="s">
        <v>141</v>
      </c>
      <c r="F561" s="46">
        <v>0.25</v>
      </c>
      <c r="G561" s="11">
        <v>8</v>
      </c>
      <c r="H561" s="53">
        <f>7+8</f>
        <v>15</v>
      </c>
      <c r="I561" s="11" t="e">
        <f>VLOOKUP(B561:B2836,'[2]Qty by month'!$G$3:$N$527,8,0)</f>
        <v>#N/A</v>
      </c>
      <c r="J561" s="11"/>
      <c r="K561" s="8">
        <v>45309</v>
      </c>
      <c r="L561" s="8" t="s">
        <v>3877</v>
      </c>
      <c r="M561" s="7"/>
      <c r="N561" s="7" t="b">
        <f t="shared" si="16"/>
        <v>0</v>
      </c>
      <c r="O561" s="7"/>
      <c r="P561" s="11">
        <f t="shared" si="17"/>
        <v>-7</v>
      </c>
      <c r="Q561" s="9"/>
    </row>
    <row r="562" spans="1:17" x14ac:dyDescent="0.25">
      <c r="A562" s="7">
        <v>560</v>
      </c>
      <c r="B562" s="9">
        <v>179056</v>
      </c>
      <c r="C562" s="9" t="s">
        <v>2498</v>
      </c>
      <c r="D562" s="9" t="s">
        <v>33</v>
      </c>
      <c r="E562" s="7" t="s">
        <v>141</v>
      </c>
      <c r="F562" s="46">
        <v>1.69</v>
      </c>
      <c r="G562" s="11">
        <v>2</v>
      </c>
      <c r="H562" s="11">
        <v>2</v>
      </c>
      <c r="I562" s="11" t="e">
        <f>VLOOKUP(B562:B2837,'[2]Qty by month'!$G$3:$N$527,8,0)</f>
        <v>#N/A</v>
      </c>
      <c r="J562" s="11"/>
      <c r="K562" s="8">
        <v>45309</v>
      </c>
      <c r="L562" s="8" t="s">
        <v>3877</v>
      </c>
      <c r="M562" s="7"/>
      <c r="N562" s="7" t="b">
        <f t="shared" si="16"/>
        <v>1</v>
      </c>
      <c r="O562" s="7"/>
      <c r="P562" s="11">
        <f t="shared" si="17"/>
        <v>0</v>
      </c>
      <c r="Q562" s="9"/>
    </row>
    <row r="563" spans="1:17" x14ac:dyDescent="0.25">
      <c r="A563" s="7">
        <v>561</v>
      </c>
      <c r="B563" s="9">
        <v>179057</v>
      </c>
      <c r="C563" s="9" t="s">
        <v>2499</v>
      </c>
      <c r="D563" s="9" t="s">
        <v>33</v>
      </c>
      <c r="E563" s="7" t="s">
        <v>141</v>
      </c>
      <c r="F563" s="46">
        <v>1.69</v>
      </c>
      <c r="G563" s="11">
        <v>2</v>
      </c>
      <c r="H563" s="11">
        <v>2</v>
      </c>
      <c r="I563" s="11" t="e">
        <f>VLOOKUP(B563:B2838,'[2]Qty by month'!$G$3:$N$527,8,0)</f>
        <v>#N/A</v>
      </c>
      <c r="J563" s="11"/>
      <c r="K563" s="8">
        <v>45309</v>
      </c>
      <c r="L563" s="8" t="s">
        <v>3877</v>
      </c>
      <c r="M563" s="7"/>
      <c r="N563" s="7" t="b">
        <f t="shared" si="16"/>
        <v>1</v>
      </c>
      <c r="O563" s="7"/>
      <c r="P563" s="11">
        <f t="shared" si="17"/>
        <v>0</v>
      </c>
      <c r="Q563" s="9"/>
    </row>
    <row r="564" spans="1:17" x14ac:dyDescent="0.25">
      <c r="A564" s="7">
        <v>562</v>
      </c>
      <c r="B564" s="9">
        <v>97756</v>
      </c>
      <c r="C564" s="9" t="s">
        <v>2500</v>
      </c>
      <c r="D564" s="9" t="s">
        <v>33</v>
      </c>
      <c r="E564" s="7" t="s">
        <v>141</v>
      </c>
      <c r="F564" s="46">
        <v>0.02</v>
      </c>
      <c r="G564" s="11">
        <f>50-2</f>
        <v>48</v>
      </c>
      <c r="H564" s="11">
        <f>47+1</f>
        <v>48</v>
      </c>
      <c r="I564" s="11" t="e">
        <f>VLOOKUP(B564:B2839,'[2]Qty by month'!$G$3:$N$527,8,0)</f>
        <v>#N/A</v>
      </c>
      <c r="J564" s="11"/>
      <c r="K564" s="8">
        <v>45320</v>
      </c>
      <c r="L564" s="8" t="s">
        <v>3873</v>
      </c>
      <c r="M564" s="7"/>
      <c r="N564" s="7" t="b">
        <f t="shared" si="16"/>
        <v>1</v>
      </c>
      <c r="O564" s="7"/>
      <c r="P564" s="11">
        <f t="shared" si="17"/>
        <v>0</v>
      </c>
      <c r="Q564" s="9" t="s">
        <v>3969</v>
      </c>
    </row>
    <row r="565" spans="1:17" x14ac:dyDescent="0.25">
      <c r="A565" s="7">
        <v>563</v>
      </c>
      <c r="B565" s="9" t="s">
        <v>573</v>
      </c>
      <c r="C565" s="9" t="s">
        <v>2501</v>
      </c>
      <c r="D565" s="9" t="s">
        <v>33</v>
      </c>
      <c r="E565" s="7" t="s">
        <v>141</v>
      </c>
      <c r="F565" s="46">
        <v>0.27</v>
      </c>
      <c r="G565" s="11">
        <v>5</v>
      </c>
      <c r="H565" s="11">
        <v>5</v>
      </c>
      <c r="I565" s="11" t="e">
        <f>VLOOKUP(B565:B2840,'[2]Qty by month'!$G$3:$N$527,8,0)</f>
        <v>#N/A</v>
      </c>
      <c r="J565" s="11"/>
      <c r="K565" s="8">
        <v>45308</v>
      </c>
      <c r="L565" s="8" t="s">
        <v>3877</v>
      </c>
      <c r="M565" s="7"/>
      <c r="N565" s="7" t="b">
        <f t="shared" si="16"/>
        <v>1</v>
      </c>
      <c r="O565" s="7"/>
      <c r="P565" s="11">
        <f t="shared" si="17"/>
        <v>0</v>
      </c>
      <c r="Q565" s="9"/>
    </row>
    <row r="566" spans="1:17" x14ac:dyDescent="0.25">
      <c r="A566" s="7">
        <v>564</v>
      </c>
      <c r="B566" s="9">
        <v>31054</v>
      </c>
      <c r="C566" s="9" t="s">
        <v>2502</v>
      </c>
      <c r="D566" s="9" t="s">
        <v>33</v>
      </c>
      <c r="E566" s="7" t="s">
        <v>141</v>
      </c>
      <c r="F566" s="46">
        <v>0.06</v>
      </c>
      <c r="G566" s="11">
        <v>10</v>
      </c>
      <c r="H566" s="11">
        <v>10</v>
      </c>
      <c r="I566" s="11" t="e">
        <f>VLOOKUP(B566:B2841,'[2]Qty by month'!$G$3:$N$527,8,0)</f>
        <v>#N/A</v>
      </c>
      <c r="J566" s="11"/>
      <c r="K566" s="8">
        <v>45309</v>
      </c>
      <c r="L566" s="8" t="s">
        <v>3877</v>
      </c>
      <c r="M566" s="7"/>
      <c r="N566" s="7" t="b">
        <f t="shared" si="16"/>
        <v>1</v>
      </c>
      <c r="O566" s="7"/>
      <c r="P566" s="11">
        <f t="shared" si="17"/>
        <v>0</v>
      </c>
      <c r="Q566" s="9"/>
    </row>
    <row r="567" spans="1:17" x14ac:dyDescent="0.25">
      <c r="A567" s="7">
        <v>565</v>
      </c>
      <c r="B567" s="9" t="s">
        <v>574</v>
      </c>
      <c r="C567" s="9" t="s">
        <v>2503</v>
      </c>
      <c r="D567" s="9" t="s">
        <v>33</v>
      </c>
      <c r="E567" s="7" t="s">
        <v>141</v>
      </c>
      <c r="F567" s="46">
        <v>1.55</v>
      </c>
      <c r="G567" s="11">
        <v>15</v>
      </c>
      <c r="H567" s="11">
        <v>15</v>
      </c>
      <c r="I567" s="11" t="e">
        <f>VLOOKUP(B567:B2842,'[2]Qty by month'!$G$3:$N$527,8,0)</f>
        <v>#N/A</v>
      </c>
      <c r="J567" s="11"/>
      <c r="K567" s="8">
        <v>45309</v>
      </c>
      <c r="L567" s="8" t="s">
        <v>3877</v>
      </c>
      <c r="M567" s="7"/>
      <c r="N567" s="7" t="b">
        <f t="shared" si="16"/>
        <v>1</v>
      </c>
      <c r="O567" s="7"/>
      <c r="P567" s="11">
        <f t="shared" si="17"/>
        <v>0</v>
      </c>
      <c r="Q567" s="9"/>
    </row>
    <row r="568" spans="1:17" x14ac:dyDescent="0.25">
      <c r="A568" s="7">
        <v>566</v>
      </c>
      <c r="B568" s="9" t="s">
        <v>575</v>
      </c>
      <c r="C568" s="9" t="s">
        <v>2504</v>
      </c>
      <c r="D568" s="9" t="s">
        <v>33</v>
      </c>
      <c r="E568" s="7" t="s">
        <v>141</v>
      </c>
      <c r="F568" s="46">
        <v>1.55</v>
      </c>
      <c r="G568" s="11">
        <v>14</v>
      </c>
      <c r="H568" s="11">
        <v>14</v>
      </c>
      <c r="I568" s="11" t="e">
        <f>VLOOKUP(B568:B2843,'[2]Qty by month'!$G$3:$N$527,8,0)</f>
        <v>#N/A</v>
      </c>
      <c r="J568" s="11"/>
      <c r="K568" s="8">
        <v>45309</v>
      </c>
      <c r="L568" s="8" t="s">
        <v>3873</v>
      </c>
      <c r="M568" s="7"/>
      <c r="N568" s="7" t="b">
        <f t="shared" si="16"/>
        <v>1</v>
      </c>
      <c r="O568" s="7"/>
      <c r="P568" s="11">
        <f t="shared" si="17"/>
        <v>0</v>
      </c>
      <c r="Q568" s="9"/>
    </row>
    <row r="569" spans="1:17" x14ac:dyDescent="0.25">
      <c r="A569" s="7">
        <v>567</v>
      </c>
      <c r="B569" s="9" t="s">
        <v>576</v>
      </c>
      <c r="C569" s="9" t="s">
        <v>2505</v>
      </c>
      <c r="D569" s="9" t="s">
        <v>33</v>
      </c>
      <c r="E569" s="7" t="s">
        <v>141</v>
      </c>
      <c r="F569" s="46">
        <v>40.71</v>
      </c>
      <c r="G569" s="11">
        <v>2</v>
      </c>
      <c r="H569" s="11">
        <v>2</v>
      </c>
      <c r="I569" s="11" t="e">
        <f>VLOOKUP(B569:B2844,'[2]Qty by month'!$G$3:$N$527,8,0)</f>
        <v>#N/A</v>
      </c>
      <c r="J569" s="11"/>
      <c r="K569" s="8">
        <v>45309</v>
      </c>
      <c r="L569" s="8" t="s">
        <v>3873</v>
      </c>
      <c r="M569" s="7"/>
      <c r="N569" s="7" t="b">
        <f t="shared" si="16"/>
        <v>1</v>
      </c>
      <c r="O569" s="7"/>
      <c r="P569" s="11">
        <f t="shared" si="17"/>
        <v>0</v>
      </c>
      <c r="Q569" s="9"/>
    </row>
    <row r="570" spans="1:17" x14ac:dyDescent="0.25">
      <c r="A570" s="7">
        <v>568</v>
      </c>
      <c r="B570" s="9" t="s">
        <v>274</v>
      </c>
      <c r="C570" s="9" t="s">
        <v>294</v>
      </c>
      <c r="D570" s="9" t="s">
        <v>33</v>
      </c>
      <c r="E570" s="7" t="s">
        <v>141</v>
      </c>
      <c r="F570" s="46">
        <v>2.5299999999999998</v>
      </c>
      <c r="G570" s="11">
        <v>5</v>
      </c>
      <c r="H570" s="11">
        <v>5</v>
      </c>
      <c r="I570" s="11" t="e">
        <f>VLOOKUP(B570:B2845,'[2]Qty by month'!$G$3:$N$527,8,0)</f>
        <v>#N/A</v>
      </c>
      <c r="J570" s="11"/>
      <c r="K570" s="8">
        <v>45310</v>
      </c>
      <c r="L570" s="8" t="s">
        <v>3877</v>
      </c>
      <c r="M570" s="7"/>
      <c r="N570" s="7" t="b">
        <f t="shared" si="16"/>
        <v>1</v>
      </c>
      <c r="O570" s="7"/>
      <c r="P570" s="11">
        <f t="shared" si="17"/>
        <v>0</v>
      </c>
      <c r="Q570" s="9"/>
    </row>
    <row r="571" spans="1:17" x14ac:dyDescent="0.25">
      <c r="A571" s="7">
        <v>569</v>
      </c>
      <c r="B571" s="9">
        <v>142424</v>
      </c>
      <c r="C571" s="9" t="s">
        <v>2506</v>
      </c>
      <c r="D571" s="9" t="s">
        <v>33</v>
      </c>
      <c r="E571" s="7" t="s">
        <v>141</v>
      </c>
      <c r="F571" s="46">
        <v>0.38</v>
      </c>
      <c r="G571" s="11">
        <v>6</v>
      </c>
      <c r="H571" s="11">
        <v>6</v>
      </c>
      <c r="I571" s="11" t="e">
        <f>VLOOKUP(B571:B2846,'[2]Qty by month'!$G$3:$N$527,8,0)</f>
        <v>#N/A</v>
      </c>
      <c r="J571" s="11"/>
      <c r="K571" s="8">
        <v>45310</v>
      </c>
      <c r="L571" s="8" t="s">
        <v>3877</v>
      </c>
      <c r="M571" s="7"/>
      <c r="N571" s="7" t="b">
        <f t="shared" si="16"/>
        <v>1</v>
      </c>
      <c r="O571" s="7"/>
      <c r="P571" s="11">
        <f t="shared" si="17"/>
        <v>0</v>
      </c>
      <c r="Q571" s="9"/>
    </row>
    <row r="572" spans="1:17" x14ac:dyDescent="0.25">
      <c r="A572" s="7">
        <v>570</v>
      </c>
      <c r="B572" s="9">
        <v>141925</v>
      </c>
      <c r="C572" s="9" t="s">
        <v>2507</v>
      </c>
      <c r="D572" s="9" t="s">
        <v>33</v>
      </c>
      <c r="E572" s="7" t="s">
        <v>141</v>
      </c>
      <c r="F572" s="46">
        <v>0.46</v>
      </c>
      <c r="G572" s="11">
        <v>10</v>
      </c>
      <c r="H572" s="11">
        <v>10</v>
      </c>
      <c r="I572" s="11" t="e">
        <f>VLOOKUP(B572:B2847,'[2]Qty by month'!$G$3:$N$527,8,0)</f>
        <v>#N/A</v>
      </c>
      <c r="J572" s="11"/>
      <c r="K572" s="8">
        <v>45309</v>
      </c>
      <c r="L572" s="8" t="s">
        <v>3873</v>
      </c>
      <c r="M572" s="7"/>
      <c r="N572" s="7" t="b">
        <f t="shared" si="16"/>
        <v>1</v>
      </c>
      <c r="O572" s="7"/>
      <c r="P572" s="11">
        <f t="shared" si="17"/>
        <v>0</v>
      </c>
      <c r="Q572" s="9"/>
    </row>
    <row r="573" spans="1:17" x14ac:dyDescent="0.25">
      <c r="A573" s="7">
        <v>571</v>
      </c>
      <c r="B573" s="9">
        <v>587902</v>
      </c>
      <c r="C573" s="9" t="s">
        <v>2508</v>
      </c>
      <c r="D573" s="9" t="s">
        <v>33</v>
      </c>
      <c r="E573" s="7" t="s">
        <v>141</v>
      </c>
      <c r="F573" s="46">
        <v>1.1000000000000001</v>
      </c>
      <c r="G573" s="11">
        <v>4</v>
      </c>
      <c r="H573" s="11">
        <v>4</v>
      </c>
      <c r="I573" s="11" t="e">
        <f>VLOOKUP(B573:B2848,'[2]Qty by month'!$G$3:$N$527,8,0)</f>
        <v>#N/A</v>
      </c>
      <c r="J573" s="11"/>
      <c r="K573" s="8">
        <v>45310</v>
      </c>
      <c r="L573" s="8" t="s">
        <v>3873</v>
      </c>
      <c r="M573" s="7"/>
      <c r="N573" s="7" t="b">
        <f t="shared" si="16"/>
        <v>1</v>
      </c>
      <c r="O573" s="7"/>
      <c r="P573" s="11">
        <f t="shared" si="17"/>
        <v>0</v>
      </c>
      <c r="Q573" s="9"/>
    </row>
    <row r="574" spans="1:17" x14ac:dyDescent="0.25">
      <c r="A574" s="7">
        <v>572</v>
      </c>
      <c r="B574" s="9" t="s">
        <v>577</v>
      </c>
      <c r="C574" s="9" t="s">
        <v>2509</v>
      </c>
      <c r="D574" s="9" t="s">
        <v>33</v>
      </c>
      <c r="E574" s="7" t="s">
        <v>141</v>
      </c>
      <c r="F574" s="46">
        <v>0.43</v>
      </c>
      <c r="G574" s="11">
        <v>4</v>
      </c>
      <c r="H574" s="11">
        <v>4</v>
      </c>
      <c r="I574" s="11" t="e">
        <f>VLOOKUP(B574:B2849,'[2]Qty by month'!$G$3:$N$527,8,0)</f>
        <v>#N/A</v>
      </c>
      <c r="J574" s="11"/>
      <c r="K574" s="8">
        <v>45310</v>
      </c>
      <c r="L574" s="8" t="s">
        <v>3877</v>
      </c>
      <c r="M574" s="7"/>
      <c r="N574" s="7" t="b">
        <f t="shared" si="16"/>
        <v>1</v>
      </c>
      <c r="O574" s="7"/>
      <c r="P574" s="11">
        <f t="shared" si="17"/>
        <v>0</v>
      </c>
      <c r="Q574" s="9"/>
    </row>
    <row r="575" spans="1:17" x14ac:dyDescent="0.25">
      <c r="A575" s="7">
        <v>573</v>
      </c>
      <c r="B575" s="9" t="s">
        <v>578</v>
      </c>
      <c r="C575" s="9" t="s">
        <v>2510</v>
      </c>
      <c r="D575" s="9" t="s">
        <v>33</v>
      </c>
      <c r="E575" s="7" t="s">
        <v>141</v>
      </c>
      <c r="F575" s="46">
        <v>0.43</v>
      </c>
      <c r="G575" s="11">
        <v>16</v>
      </c>
      <c r="H575" s="11">
        <f>15+1</f>
        <v>16</v>
      </c>
      <c r="I575" s="11" t="e">
        <f>VLOOKUP(B575:B2850,'[2]Qty by month'!$G$3:$N$527,8,0)</f>
        <v>#N/A</v>
      </c>
      <c r="J575" s="11"/>
      <c r="K575" s="57">
        <v>45310</v>
      </c>
      <c r="L575" s="8" t="s">
        <v>3873</v>
      </c>
      <c r="M575" s="7"/>
      <c r="N575" s="7" t="b">
        <f t="shared" si="16"/>
        <v>1</v>
      </c>
      <c r="O575" s="7"/>
      <c r="P575" s="11">
        <f t="shared" si="17"/>
        <v>0</v>
      </c>
      <c r="Q575" s="9"/>
    </row>
    <row r="576" spans="1:17" x14ac:dyDescent="0.25">
      <c r="A576" s="7">
        <v>574</v>
      </c>
      <c r="B576" s="9">
        <v>661493</v>
      </c>
      <c r="C576" s="9" t="s">
        <v>2511</v>
      </c>
      <c r="D576" s="9" t="s">
        <v>33</v>
      </c>
      <c r="E576" s="7" t="s">
        <v>141</v>
      </c>
      <c r="F576" s="46">
        <v>3.82</v>
      </c>
      <c r="G576" s="11">
        <v>8</v>
      </c>
      <c r="H576" s="11">
        <v>8</v>
      </c>
      <c r="I576" s="11" t="e">
        <f>VLOOKUP(B576:B2851,'[2]Qty by month'!$G$3:$N$527,8,0)</f>
        <v>#N/A</v>
      </c>
      <c r="J576" s="11"/>
      <c r="K576" s="8">
        <v>45310</v>
      </c>
      <c r="L576" s="8" t="s">
        <v>3877</v>
      </c>
      <c r="M576" s="7"/>
      <c r="N576" s="7" t="b">
        <f t="shared" si="16"/>
        <v>1</v>
      </c>
      <c r="O576" s="7"/>
      <c r="P576" s="11">
        <f t="shared" si="17"/>
        <v>0</v>
      </c>
      <c r="Q576" s="9"/>
    </row>
    <row r="577" spans="1:17" x14ac:dyDescent="0.25">
      <c r="A577" s="7">
        <v>575</v>
      </c>
      <c r="B577" s="9" t="s">
        <v>579</v>
      </c>
      <c r="C577" s="9" t="s">
        <v>2512</v>
      </c>
      <c r="D577" s="9" t="s">
        <v>33</v>
      </c>
      <c r="E577" s="7" t="s">
        <v>141</v>
      </c>
      <c r="F577" s="46">
        <v>0.73</v>
      </c>
      <c r="G577" s="11">
        <v>7</v>
      </c>
      <c r="H577" s="11">
        <v>7</v>
      </c>
      <c r="I577" s="11" t="e">
        <f>VLOOKUP(B577:B2852,'[2]Qty by month'!$G$3:$N$527,8,0)</f>
        <v>#N/A</v>
      </c>
      <c r="J577" s="11"/>
      <c r="K577" s="8">
        <v>45309</v>
      </c>
      <c r="L577" s="8" t="s">
        <v>3873</v>
      </c>
      <c r="M577" s="7"/>
      <c r="N577" s="7" t="b">
        <f t="shared" si="16"/>
        <v>1</v>
      </c>
      <c r="O577" s="7"/>
      <c r="P577" s="11">
        <f t="shared" si="17"/>
        <v>0</v>
      </c>
      <c r="Q577" s="9"/>
    </row>
    <row r="578" spans="1:17" x14ac:dyDescent="0.25">
      <c r="A578" s="7">
        <v>576</v>
      </c>
      <c r="B578" s="9" t="s">
        <v>580</v>
      </c>
      <c r="C578" s="9" t="s">
        <v>2513</v>
      </c>
      <c r="D578" s="9" t="s">
        <v>33</v>
      </c>
      <c r="E578" s="7" t="s">
        <v>141</v>
      </c>
      <c r="F578" s="46">
        <v>0.52</v>
      </c>
      <c r="G578" s="11">
        <v>8</v>
      </c>
      <c r="H578" s="11">
        <v>8</v>
      </c>
      <c r="I578" s="11" t="e">
        <f>VLOOKUP(B578:B2853,'[2]Qty by month'!$G$3:$N$527,8,0)</f>
        <v>#N/A</v>
      </c>
      <c r="J578" s="11"/>
      <c r="K578" s="8">
        <v>45309</v>
      </c>
      <c r="L578" s="8" t="s">
        <v>3873</v>
      </c>
      <c r="M578" s="7"/>
      <c r="N578" s="7" t="b">
        <f t="shared" si="16"/>
        <v>1</v>
      </c>
      <c r="O578" s="7"/>
      <c r="P578" s="11">
        <f t="shared" si="17"/>
        <v>0</v>
      </c>
      <c r="Q578" s="9"/>
    </row>
    <row r="579" spans="1:17" x14ac:dyDescent="0.25">
      <c r="A579" s="7">
        <v>577</v>
      </c>
      <c r="B579" s="9" t="s">
        <v>581</v>
      </c>
      <c r="C579" s="9" t="s">
        <v>2514</v>
      </c>
      <c r="D579" s="9" t="s">
        <v>33</v>
      </c>
      <c r="E579" s="55" t="s">
        <v>242</v>
      </c>
      <c r="F579" s="46">
        <v>45.71</v>
      </c>
      <c r="G579" s="11">
        <v>3</v>
      </c>
      <c r="H579" s="11">
        <v>3</v>
      </c>
      <c r="I579" s="11" t="e">
        <f>VLOOKUP(B579:B2854,'[2]Qty by month'!$G$3:$N$527,8,0)</f>
        <v>#N/A</v>
      </c>
      <c r="J579" s="11"/>
      <c r="K579" s="8">
        <v>45308</v>
      </c>
      <c r="L579" s="8" t="s">
        <v>3877</v>
      </c>
      <c r="M579" s="7"/>
      <c r="N579" s="7" t="b">
        <f t="shared" si="16"/>
        <v>1</v>
      </c>
      <c r="O579" s="7"/>
      <c r="P579" s="11">
        <f t="shared" si="17"/>
        <v>0</v>
      </c>
      <c r="Q579" s="9"/>
    </row>
    <row r="580" spans="1:17" x14ac:dyDescent="0.25">
      <c r="A580" s="7">
        <v>578</v>
      </c>
      <c r="B580" s="9">
        <v>127121016</v>
      </c>
      <c r="C580" s="9" t="s">
        <v>2515</v>
      </c>
      <c r="D580" s="9" t="s">
        <v>33</v>
      </c>
      <c r="E580" s="7" t="s">
        <v>141</v>
      </c>
      <c r="F580" s="46">
        <v>9.44</v>
      </c>
      <c r="G580" s="11">
        <v>2</v>
      </c>
      <c r="H580" s="11">
        <v>2</v>
      </c>
      <c r="I580" s="11" t="e">
        <f>VLOOKUP(B580:B2855,'[2]Qty by month'!$G$3:$N$527,8,0)</f>
        <v>#N/A</v>
      </c>
      <c r="J580" s="11"/>
      <c r="K580" s="8">
        <v>45309</v>
      </c>
      <c r="L580" s="8" t="s">
        <v>3873</v>
      </c>
      <c r="M580" s="7"/>
      <c r="N580" s="7" t="b">
        <f t="shared" ref="N580:N643" si="18">G580=H580</f>
        <v>1</v>
      </c>
      <c r="O580" s="7"/>
      <c r="P580" s="11">
        <f t="shared" ref="P580:P643" si="19">G580-H580</f>
        <v>0</v>
      </c>
      <c r="Q580" s="9"/>
    </row>
    <row r="581" spans="1:17" x14ac:dyDescent="0.25">
      <c r="A581" s="7">
        <v>579</v>
      </c>
      <c r="B581" s="9">
        <v>127112015</v>
      </c>
      <c r="C581" s="9" t="s">
        <v>2515</v>
      </c>
      <c r="D581" s="9" t="s">
        <v>33</v>
      </c>
      <c r="E581" s="7" t="s">
        <v>141</v>
      </c>
      <c r="F581" s="46">
        <v>9.4600000000000009</v>
      </c>
      <c r="G581" s="11">
        <v>2</v>
      </c>
      <c r="H581" s="11">
        <v>2</v>
      </c>
      <c r="I581" s="11" t="e">
        <f>VLOOKUP(B581:B2856,'[2]Qty by month'!$G$3:$N$527,8,0)</f>
        <v>#N/A</v>
      </c>
      <c r="J581" s="11"/>
      <c r="K581" s="8">
        <v>45308</v>
      </c>
      <c r="L581" s="8" t="s">
        <v>3873</v>
      </c>
      <c r="M581" s="7"/>
      <c r="N581" s="7" t="b">
        <f t="shared" si="18"/>
        <v>1</v>
      </c>
      <c r="O581" s="7"/>
      <c r="P581" s="11">
        <f t="shared" si="19"/>
        <v>0</v>
      </c>
      <c r="Q581" s="9"/>
    </row>
    <row r="582" spans="1:17" x14ac:dyDescent="0.25">
      <c r="A582" s="7">
        <v>580</v>
      </c>
      <c r="B582" s="9">
        <v>288730</v>
      </c>
      <c r="C582" s="9" t="s">
        <v>2516</v>
      </c>
      <c r="D582" s="9" t="s">
        <v>33</v>
      </c>
      <c r="E582" s="7" t="s">
        <v>141</v>
      </c>
      <c r="F582" s="46">
        <v>12.11</v>
      </c>
      <c r="G582" s="11">
        <v>2</v>
      </c>
      <c r="H582" s="11">
        <v>2</v>
      </c>
      <c r="I582" s="11" t="e">
        <f>VLOOKUP(B582:B2857,'[2]Qty by month'!$G$3:$N$527,8,0)</f>
        <v>#N/A</v>
      </c>
      <c r="J582" s="11"/>
      <c r="K582" s="8">
        <v>45309</v>
      </c>
      <c r="L582" s="8" t="s">
        <v>3873</v>
      </c>
      <c r="M582" s="7"/>
      <c r="N582" s="7" t="b">
        <f t="shared" si="18"/>
        <v>1</v>
      </c>
      <c r="O582" s="7"/>
      <c r="P582" s="11">
        <f t="shared" si="19"/>
        <v>0</v>
      </c>
      <c r="Q582" s="9"/>
    </row>
    <row r="583" spans="1:17" x14ac:dyDescent="0.25">
      <c r="A583" s="7">
        <v>581</v>
      </c>
      <c r="B583" s="9" t="s">
        <v>582</v>
      </c>
      <c r="C583" s="9" t="s">
        <v>2517</v>
      </c>
      <c r="D583" s="9" t="s">
        <v>33</v>
      </c>
      <c r="E583" s="7" t="s">
        <v>141</v>
      </c>
      <c r="F583" s="46">
        <v>6.03</v>
      </c>
      <c r="G583" s="11">
        <v>5</v>
      </c>
      <c r="H583" s="11">
        <v>5</v>
      </c>
      <c r="I583" s="11" t="e">
        <f>VLOOKUP(B583:B2858,'[2]Qty by month'!$G$3:$N$527,8,0)</f>
        <v>#N/A</v>
      </c>
      <c r="J583" s="11"/>
      <c r="K583" s="8">
        <v>45310</v>
      </c>
      <c r="L583" s="8" t="s">
        <v>3873</v>
      </c>
      <c r="M583" s="7"/>
      <c r="N583" s="7" t="b">
        <f t="shared" si="18"/>
        <v>1</v>
      </c>
      <c r="O583" s="7"/>
      <c r="P583" s="11">
        <f t="shared" si="19"/>
        <v>0</v>
      </c>
      <c r="Q583" s="9"/>
    </row>
    <row r="584" spans="1:17" x14ac:dyDescent="0.25">
      <c r="A584" s="7">
        <v>582</v>
      </c>
      <c r="B584" s="9" t="s">
        <v>583</v>
      </c>
      <c r="C584" s="9" t="s">
        <v>2518</v>
      </c>
      <c r="D584" s="9" t="s">
        <v>33</v>
      </c>
      <c r="E584" s="7" t="s">
        <v>141</v>
      </c>
      <c r="F584" s="46">
        <v>9.3000000000000007</v>
      </c>
      <c r="G584" s="11">
        <v>2</v>
      </c>
      <c r="H584" s="11">
        <v>2</v>
      </c>
      <c r="I584" s="11" t="e">
        <f>VLOOKUP(B584:B2859,'[2]Qty by month'!$G$3:$N$527,8,0)</f>
        <v>#N/A</v>
      </c>
      <c r="J584" s="11"/>
      <c r="K584" s="8">
        <v>45310</v>
      </c>
      <c r="L584" s="8" t="s">
        <v>3877</v>
      </c>
      <c r="M584" s="7"/>
      <c r="N584" s="7" t="b">
        <f t="shared" si="18"/>
        <v>1</v>
      </c>
      <c r="O584" s="7"/>
      <c r="P584" s="11">
        <f t="shared" si="19"/>
        <v>0</v>
      </c>
      <c r="Q584" s="9"/>
    </row>
    <row r="585" spans="1:17" x14ac:dyDescent="0.25">
      <c r="A585" s="7">
        <v>583</v>
      </c>
      <c r="B585" s="9">
        <v>136888</v>
      </c>
      <c r="C585" s="9" t="s">
        <v>2519</v>
      </c>
      <c r="D585" s="9" t="s">
        <v>33</v>
      </c>
      <c r="E585" s="7" t="s">
        <v>141</v>
      </c>
      <c r="F585" s="46">
        <v>2.82</v>
      </c>
      <c r="G585" s="11">
        <v>1</v>
      </c>
      <c r="H585" s="11">
        <v>1</v>
      </c>
      <c r="I585" s="11" t="e">
        <f>VLOOKUP(B585:B2860,'[2]Qty by month'!$G$3:$N$527,8,0)</f>
        <v>#N/A</v>
      </c>
      <c r="J585" s="11"/>
      <c r="K585" s="8">
        <v>45310</v>
      </c>
      <c r="L585" s="8" t="s">
        <v>3877</v>
      </c>
      <c r="M585" s="7"/>
      <c r="N585" s="7" t="b">
        <f t="shared" si="18"/>
        <v>1</v>
      </c>
      <c r="O585" s="7"/>
      <c r="P585" s="11">
        <f t="shared" si="19"/>
        <v>0</v>
      </c>
      <c r="Q585" s="9"/>
    </row>
    <row r="586" spans="1:17" x14ac:dyDescent="0.25">
      <c r="A586" s="7">
        <v>584</v>
      </c>
      <c r="B586" s="9">
        <v>602123</v>
      </c>
      <c r="C586" s="9" t="s">
        <v>2520</v>
      </c>
      <c r="D586" s="9" t="s">
        <v>33</v>
      </c>
      <c r="E586" s="7" t="s">
        <v>141</v>
      </c>
      <c r="F586" s="46">
        <v>4.18</v>
      </c>
      <c r="G586" s="11">
        <v>30</v>
      </c>
      <c r="H586" s="11">
        <v>30</v>
      </c>
      <c r="I586" s="11" t="e">
        <f>VLOOKUP(B586:B2861,'[2]Qty by month'!$G$3:$N$527,8,0)</f>
        <v>#N/A</v>
      </c>
      <c r="J586" s="11"/>
      <c r="K586" s="8">
        <v>45309</v>
      </c>
      <c r="L586" s="8" t="s">
        <v>3877</v>
      </c>
      <c r="M586" s="7"/>
      <c r="N586" s="7" t="b">
        <f t="shared" si="18"/>
        <v>1</v>
      </c>
      <c r="O586" s="7"/>
      <c r="P586" s="11">
        <f t="shared" si="19"/>
        <v>0</v>
      </c>
      <c r="Q586" s="9"/>
    </row>
    <row r="587" spans="1:17" x14ac:dyDescent="0.25">
      <c r="A587" s="7">
        <v>585</v>
      </c>
      <c r="B587" s="9">
        <v>632148</v>
      </c>
      <c r="C587" s="9" t="s">
        <v>2521</v>
      </c>
      <c r="D587" s="9" t="s">
        <v>33</v>
      </c>
      <c r="E587" s="7" t="s">
        <v>141</v>
      </c>
      <c r="F587" s="46">
        <v>4.75</v>
      </c>
      <c r="G587" s="11">
        <v>1</v>
      </c>
      <c r="H587" s="11">
        <v>1</v>
      </c>
      <c r="I587" s="11" t="e">
        <f>VLOOKUP(B587:B2862,'[2]Qty by month'!$G$3:$N$527,8,0)</f>
        <v>#N/A</v>
      </c>
      <c r="J587" s="11"/>
      <c r="K587" s="8">
        <v>45308</v>
      </c>
      <c r="L587" s="8" t="s">
        <v>3877</v>
      </c>
      <c r="M587" s="7"/>
      <c r="N587" s="7" t="b">
        <f t="shared" si="18"/>
        <v>1</v>
      </c>
      <c r="O587" s="7"/>
      <c r="P587" s="11">
        <f t="shared" si="19"/>
        <v>0</v>
      </c>
      <c r="Q587" s="9"/>
    </row>
    <row r="588" spans="1:17" x14ac:dyDescent="0.25">
      <c r="A588" s="7">
        <v>586</v>
      </c>
      <c r="B588" s="9" t="s">
        <v>584</v>
      </c>
      <c r="C588" s="9" t="s">
        <v>2522</v>
      </c>
      <c r="D588" s="9" t="s">
        <v>33</v>
      </c>
      <c r="E588" s="7" t="s">
        <v>141</v>
      </c>
      <c r="F588" s="46">
        <v>2.63</v>
      </c>
      <c r="G588" s="11">
        <v>5</v>
      </c>
      <c r="H588" s="11">
        <v>5</v>
      </c>
      <c r="I588" s="11" t="e">
        <f>VLOOKUP(B588:B2863,'[2]Qty by month'!$G$3:$N$527,8,0)</f>
        <v>#N/A</v>
      </c>
      <c r="J588" s="11"/>
      <c r="K588" s="8">
        <v>45309</v>
      </c>
      <c r="L588" s="8" t="s">
        <v>3873</v>
      </c>
      <c r="M588" s="7"/>
      <c r="N588" s="7" t="b">
        <f t="shared" si="18"/>
        <v>1</v>
      </c>
      <c r="O588" s="7"/>
      <c r="P588" s="11">
        <f t="shared" si="19"/>
        <v>0</v>
      </c>
      <c r="Q588" s="9"/>
    </row>
    <row r="589" spans="1:17" x14ac:dyDescent="0.25">
      <c r="A589" s="7">
        <v>587</v>
      </c>
      <c r="B589" s="9" t="s">
        <v>585</v>
      </c>
      <c r="C589" s="9" t="s">
        <v>2523</v>
      </c>
      <c r="D589" s="9" t="s">
        <v>33</v>
      </c>
      <c r="E589" s="7" t="s">
        <v>141</v>
      </c>
      <c r="F589" s="46">
        <v>2.63</v>
      </c>
      <c r="G589" s="11">
        <v>5</v>
      </c>
      <c r="H589" s="11">
        <v>5</v>
      </c>
      <c r="I589" s="11" t="e">
        <f>VLOOKUP(B589:B2864,'[2]Qty by month'!$G$3:$N$527,8,0)</f>
        <v>#N/A</v>
      </c>
      <c r="J589" s="11"/>
      <c r="K589" s="8">
        <v>45308</v>
      </c>
      <c r="L589" s="8" t="s">
        <v>3873</v>
      </c>
      <c r="M589" s="7"/>
      <c r="N589" s="7" t="b">
        <f t="shared" si="18"/>
        <v>1</v>
      </c>
      <c r="O589" s="7"/>
      <c r="P589" s="11">
        <f t="shared" si="19"/>
        <v>0</v>
      </c>
      <c r="Q589" s="9"/>
    </row>
    <row r="590" spans="1:17" x14ac:dyDescent="0.25">
      <c r="A590" s="7">
        <v>588</v>
      </c>
      <c r="B590" s="9" t="s">
        <v>586</v>
      </c>
      <c r="C590" s="9" t="s">
        <v>2524</v>
      </c>
      <c r="D590" s="9" t="s">
        <v>33</v>
      </c>
      <c r="E590" s="7" t="s">
        <v>141</v>
      </c>
      <c r="F590" s="46">
        <v>3.27</v>
      </c>
      <c r="G590" s="11">
        <v>2</v>
      </c>
      <c r="H590" s="11">
        <v>2</v>
      </c>
      <c r="I590" s="11" t="e">
        <f>VLOOKUP(B590:B2865,'[2]Qty by month'!$G$3:$N$527,8,0)</f>
        <v>#N/A</v>
      </c>
      <c r="J590" s="11"/>
      <c r="K590" s="8">
        <v>45310</v>
      </c>
      <c r="L590" s="8" t="s">
        <v>3877</v>
      </c>
      <c r="M590" s="7"/>
      <c r="N590" s="7" t="b">
        <f t="shared" si="18"/>
        <v>1</v>
      </c>
      <c r="O590" s="7"/>
      <c r="P590" s="11">
        <f t="shared" si="19"/>
        <v>0</v>
      </c>
      <c r="Q590" s="9"/>
    </row>
    <row r="591" spans="1:17" x14ac:dyDescent="0.25">
      <c r="A591" s="7">
        <v>589</v>
      </c>
      <c r="B591" s="9" t="s">
        <v>587</v>
      </c>
      <c r="C591" s="9" t="s">
        <v>2525</v>
      </c>
      <c r="D591" s="9" t="s">
        <v>33</v>
      </c>
      <c r="E591" s="7" t="s">
        <v>141</v>
      </c>
      <c r="F591" s="46">
        <v>2.09</v>
      </c>
      <c r="G591" s="11">
        <f>4-1</f>
        <v>3</v>
      </c>
      <c r="H591" s="11">
        <f>4-1</f>
        <v>3</v>
      </c>
      <c r="I591" s="11" t="e">
        <f>VLOOKUP(B591:B2866,'[2]Qty by month'!$G$3:$N$527,8,0)</f>
        <v>#N/A</v>
      </c>
      <c r="J591" s="11"/>
      <c r="K591" s="8">
        <v>45309</v>
      </c>
      <c r="L591" s="8" t="s">
        <v>3873</v>
      </c>
      <c r="M591" s="7"/>
      <c r="N591" s="7" t="b">
        <f t="shared" si="18"/>
        <v>1</v>
      </c>
      <c r="O591" s="7"/>
      <c r="P591" s="11">
        <f t="shared" si="19"/>
        <v>0</v>
      </c>
      <c r="Q591" s="65" t="s">
        <v>4038</v>
      </c>
    </row>
    <row r="592" spans="1:17" x14ac:dyDescent="0.25">
      <c r="A592" s="7">
        <v>590</v>
      </c>
      <c r="B592" s="9">
        <v>567484</v>
      </c>
      <c r="C592" s="9" t="s">
        <v>2526</v>
      </c>
      <c r="D592" s="9" t="s">
        <v>33</v>
      </c>
      <c r="E592" s="7" t="s">
        <v>141</v>
      </c>
      <c r="F592" s="46">
        <v>0.79</v>
      </c>
      <c r="G592" s="11">
        <v>5</v>
      </c>
      <c r="H592" s="11">
        <v>5</v>
      </c>
      <c r="I592" s="11" t="e">
        <f>VLOOKUP(B592:B2867,'[2]Qty by month'!$G$3:$N$527,8,0)</f>
        <v>#N/A</v>
      </c>
      <c r="J592" s="11"/>
      <c r="K592" s="8">
        <v>45309</v>
      </c>
      <c r="L592" s="8" t="s">
        <v>3873</v>
      </c>
      <c r="M592" s="7"/>
      <c r="N592" s="7" t="b">
        <f t="shared" si="18"/>
        <v>1</v>
      </c>
      <c r="O592" s="7"/>
      <c r="P592" s="11">
        <f t="shared" si="19"/>
        <v>0</v>
      </c>
      <c r="Q592" s="9"/>
    </row>
    <row r="593" spans="1:17" x14ac:dyDescent="0.25">
      <c r="A593" s="7">
        <v>591</v>
      </c>
      <c r="B593" s="9" t="s">
        <v>588</v>
      </c>
      <c r="C593" s="9" t="s">
        <v>2182</v>
      </c>
      <c r="D593" s="9" t="s">
        <v>33</v>
      </c>
      <c r="E593" s="7" t="s">
        <v>141</v>
      </c>
      <c r="F593" s="46">
        <v>0.19</v>
      </c>
      <c r="G593" s="11">
        <v>8</v>
      </c>
      <c r="H593" s="11">
        <v>8</v>
      </c>
      <c r="I593" s="11" t="e">
        <f>VLOOKUP(B593:B2868,'[2]Qty by month'!$G$3:$N$527,8,0)</f>
        <v>#N/A</v>
      </c>
      <c r="J593" s="11"/>
      <c r="K593" s="8">
        <v>45309</v>
      </c>
      <c r="L593" s="8" t="s">
        <v>3877</v>
      </c>
      <c r="M593" s="7"/>
      <c r="N593" s="7" t="b">
        <f t="shared" si="18"/>
        <v>1</v>
      </c>
      <c r="O593" s="7"/>
      <c r="P593" s="11">
        <f t="shared" si="19"/>
        <v>0</v>
      </c>
      <c r="Q593" s="9"/>
    </row>
    <row r="594" spans="1:17" x14ac:dyDescent="0.25">
      <c r="A594" s="7">
        <v>592</v>
      </c>
      <c r="B594" s="9">
        <v>925597</v>
      </c>
      <c r="C594" s="9" t="s">
        <v>2527</v>
      </c>
      <c r="D594" s="9" t="s">
        <v>33</v>
      </c>
      <c r="E594" s="7" t="s">
        <v>141</v>
      </c>
      <c r="F594" s="46">
        <v>2.41</v>
      </c>
      <c r="G594" s="11">
        <v>6</v>
      </c>
      <c r="H594" s="11">
        <v>6</v>
      </c>
      <c r="I594" s="11" t="e">
        <f>VLOOKUP(B594:B2869,'[2]Qty by month'!$G$3:$N$527,8,0)</f>
        <v>#N/A</v>
      </c>
      <c r="J594" s="11"/>
      <c r="K594" s="8">
        <v>45309</v>
      </c>
      <c r="L594" s="8" t="s">
        <v>3873</v>
      </c>
      <c r="M594" s="7"/>
      <c r="N594" s="7" t="b">
        <f t="shared" si="18"/>
        <v>1</v>
      </c>
      <c r="O594" s="7"/>
      <c r="P594" s="11">
        <f t="shared" si="19"/>
        <v>0</v>
      </c>
      <c r="Q594" s="9"/>
    </row>
    <row r="595" spans="1:17" x14ac:dyDescent="0.25">
      <c r="A595" s="7">
        <v>593</v>
      </c>
      <c r="B595" s="9" t="s">
        <v>589</v>
      </c>
      <c r="C595" s="9" t="s">
        <v>2528</v>
      </c>
      <c r="D595" s="9" t="s">
        <v>33</v>
      </c>
      <c r="E595" s="7" t="s">
        <v>141</v>
      </c>
      <c r="F595" s="46">
        <v>4.6500000000000004</v>
      </c>
      <c r="G595" s="11">
        <v>10</v>
      </c>
      <c r="H595" s="11">
        <v>10</v>
      </c>
      <c r="I595" s="11" t="e">
        <f>VLOOKUP(B595:B2870,'[2]Qty by month'!$G$3:$N$527,8,0)</f>
        <v>#N/A</v>
      </c>
      <c r="J595" s="11"/>
      <c r="K595" s="8">
        <v>45308</v>
      </c>
      <c r="L595" s="8" t="s">
        <v>3873</v>
      </c>
      <c r="M595" s="7"/>
      <c r="N595" s="7" t="b">
        <f t="shared" si="18"/>
        <v>1</v>
      </c>
      <c r="O595" s="7"/>
      <c r="P595" s="11">
        <f t="shared" si="19"/>
        <v>0</v>
      </c>
      <c r="Q595" s="9"/>
    </row>
    <row r="596" spans="1:17" x14ac:dyDescent="0.25">
      <c r="A596" s="7">
        <v>594</v>
      </c>
      <c r="B596" s="9" t="s">
        <v>590</v>
      </c>
      <c r="C596" s="9" t="s">
        <v>2438</v>
      </c>
      <c r="D596" s="9" t="s">
        <v>33</v>
      </c>
      <c r="E596" s="7" t="s">
        <v>141</v>
      </c>
      <c r="F596" s="46">
        <v>4.59</v>
      </c>
      <c r="G596" s="11">
        <v>1</v>
      </c>
      <c r="H596" s="11">
        <v>1</v>
      </c>
      <c r="I596" s="11" t="e">
        <f>VLOOKUP(B596:B2871,'[2]Qty by month'!$G$3:$N$527,8,0)</f>
        <v>#N/A</v>
      </c>
      <c r="J596" s="11"/>
      <c r="K596" s="8">
        <v>45310</v>
      </c>
      <c r="L596" s="8" t="s">
        <v>3877</v>
      </c>
      <c r="M596" s="7"/>
      <c r="N596" s="7" t="b">
        <f t="shared" si="18"/>
        <v>1</v>
      </c>
      <c r="O596" s="7"/>
      <c r="P596" s="11">
        <f t="shared" si="19"/>
        <v>0</v>
      </c>
      <c r="Q596" s="9"/>
    </row>
    <row r="597" spans="1:17" x14ac:dyDescent="0.25">
      <c r="A597" s="7">
        <v>595</v>
      </c>
      <c r="B597" s="9" t="s">
        <v>591</v>
      </c>
      <c r="C597" s="9" t="s">
        <v>2529</v>
      </c>
      <c r="D597" s="9" t="s">
        <v>33</v>
      </c>
      <c r="E597" s="7" t="s">
        <v>141</v>
      </c>
      <c r="F597" s="46">
        <v>0.56999999999999995</v>
      </c>
      <c r="G597" s="11">
        <v>2</v>
      </c>
      <c r="H597" s="11">
        <v>2</v>
      </c>
      <c r="I597" s="11" t="e">
        <f>VLOOKUP(B597:B2872,'[2]Qty by month'!$G$3:$N$527,8,0)</f>
        <v>#N/A</v>
      </c>
      <c r="J597" s="11"/>
      <c r="K597" s="8">
        <v>45308</v>
      </c>
      <c r="L597" s="8" t="s">
        <v>3877</v>
      </c>
      <c r="M597" s="7"/>
      <c r="N597" s="7" t="b">
        <f t="shared" si="18"/>
        <v>1</v>
      </c>
      <c r="O597" s="7"/>
      <c r="P597" s="11">
        <f t="shared" si="19"/>
        <v>0</v>
      </c>
      <c r="Q597" s="9"/>
    </row>
    <row r="598" spans="1:17" x14ac:dyDescent="0.25">
      <c r="A598" s="7">
        <v>596</v>
      </c>
      <c r="B598" s="9">
        <v>120238016</v>
      </c>
      <c r="C598" s="9" t="s">
        <v>2530</v>
      </c>
      <c r="D598" s="9" t="s">
        <v>33</v>
      </c>
      <c r="E598" s="7" t="s">
        <v>141</v>
      </c>
      <c r="F598" s="46">
        <v>0.14000000000000001</v>
      </c>
      <c r="G598" s="11">
        <v>23</v>
      </c>
      <c r="H598" s="11">
        <v>23</v>
      </c>
      <c r="I598" s="11" t="e">
        <f>VLOOKUP(B598:B2873,'[2]Qty by month'!$G$3:$N$527,8,0)</f>
        <v>#N/A</v>
      </c>
      <c r="J598" s="11"/>
      <c r="K598" s="8">
        <v>45309</v>
      </c>
      <c r="L598" s="8" t="s">
        <v>3873</v>
      </c>
      <c r="M598" s="7"/>
      <c r="N598" s="7" t="b">
        <f t="shared" si="18"/>
        <v>1</v>
      </c>
      <c r="O598" s="7"/>
      <c r="P598" s="11">
        <f t="shared" si="19"/>
        <v>0</v>
      </c>
      <c r="Q598" s="9"/>
    </row>
    <row r="599" spans="1:17" s="139" customFormat="1" x14ac:dyDescent="0.25">
      <c r="A599" s="134">
        <v>597</v>
      </c>
      <c r="B599" s="135" t="s">
        <v>592</v>
      </c>
      <c r="C599" s="135" t="s">
        <v>2531</v>
      </c>
      <c r="D599" s="135" t="s">
        <v>33</v>
      </c>
      <c r="E599" s="134" t="s">
        <v>141</v>
      </c>
      <c r="F599" s="136">
        <v>4.6399999999999997</v>
      </c>
      <c r="G599" s="137">
        <v>2</v>
      </c>
      <c r="H599" s="137">
        <v>3</v>
      </c>
      <c r="I599" s="11" t="e">
        <f>VLOOKUP(B599:B2874,'[2]Qty by month'!$G$3:$N$527,8,0)</f>
        <v>#N/A</v>
      </c>
      <c r="J599" s="11"/>
      <c r="K599" s="138">
        <v>45309</v>
      </c>
      <c r="L599" s="138" t="s">
        <v>3873</v>
      </c>
      <c r="M599" s="134"/>
      <c r="N599" s="134" t="b">
        <f t="shared" si="18"/>
        <v>0</v>
      </c>
      <c r="O599" s="134"/>
      <c r="P599" s="137">
        <f t="shared" si="19"/>
        <v>-1</v>
      </c>
      <c r="Q599" s="135"/>
    </row>
    <row r="600" spans="1:17" x14ac:dyDescent="0.25">
      <c r="A600" s="7">
        <v>598</v>
      </c>
      <c r="B600" s="9" t="s">
        <v>593</v>
      </c>
      <c r="C600" s="9" t="s">
        <v>2532</v>
      </c>
      <c r="D600" s="9" t="s">
        <v>33</v>
      </c>
      <c r="E600" s="7" t="s">
        <v>141</v>
      </c>
      <c r="F600" s="46">
        <v>0.19</v>
      </c>
      <c r="G600" s="11">
        <v>8</v>
      </c>
      <c r="H600" s="11">
        <v>8</v>
      </c>
      <c r="I600" s="11" t="e">
        <f>VLOOKUP(B600:B2875,'[2]Qty by month'!$G$3:$N$527,8,0)</f>
        <v>#N/A</v>
      </c>
      <c r="J600" s="11"/>
      <c r="K600" s="8">
        <v>45322</v>
      </c>
      <c r="L600" s="8" t="s">
        <v>3873</v>
      </c>
      <c r="M600" s="7"/>
      <c r="N600" s="7" t="b">
        <f t="shared" si="18"/>
        <v>1</v>
      </c>
      <c r="O600" s="7"/>
      <c r="P600" s="11">
        <f t="shared" si="19"/>
        <v>0</v>
      </c>
      <c r="Q600" s="9"/>
    </row>
    <row r="601" spans="1:17" x14ac:dyDescent="0.25">
      <c r="A601" s="7">
        <v>599</v>
      </c>
      <c r="B601" s="9" t="s">
        <v>594</v>
      </c>
      <c r="C601" s="9" t="s">
        <v>2181</v>
      </c>
      <c r="D601" s="9" t="s">
        <v>33</v>
      </c>
      <c r="E601" s="7" t="s">
        <v>141</v>
      </c>
      <c r="F601" s="46">
        <v>0.05</v>
      </c>
      <c r="G601" s="11">
        <v>47</v>
      </c>
      <c r="H601" s="11">
        <v>47</v>
      </c>
      <c r="I601" s="11" t="e">
        <f>VLOOKUP(B601:B2876,'[2]Qty by month'!$G$3:$N$527,8,0)</f>
        <v>#N/A</v>
      </c>
      <c r="J601" s="11"/>
      <c r="K601" s="8">
        <v>45309</v>
      </c>
      <c r="L601" s="8" t="s">
        <v>3877</v>
      </c>
      <c r="M601" s="7"/>
      <c r="N601" s="7" t="b">
        <f t="shared" si="18"/>
        <v>1</v>
      </c>
      <c r="O601" s="7"/>
      <c r="P601" s="11">
        <f t="shared" si="19"/>
        <v>0</v>
      </c>
      <c r="Q601" s="9"/>
    </row>
    <row r="602" spans="1:17" x14ac:dyDescent="0.25">
      <c r="A602" s="7">
        <v>600</v>
      </c>
      <c r="B602" s="9" t="s">
        <v>595</v>
      </c>
      <c r="C602" s="9" t="s">
        <v>2533</v>
      </c>
      <c r="D602" s="9" t="s">
        <v>3850</v>
      </c>
      <c r="E602" s="7" t="s">
        <v>141</v>
      </c>
      <c r="F602" s="46">
        <v>1.8360655737704918</v>
      </c>
      <c r="G602" s="11">
        <v>4</v>
      </c>
      <c r="H602" s="11">
        <v>4</v>
      </c>
      <c r="I602" s="11" t="e">
        <f>VLOOKUP(B602:B2877,'[2]Qty by month'!$G$3:$N$527,8,0)</f>
        <v>#N/A</v>
      </c>
      <c r="J602" s="11"/>
      <c r="K602" s="8">
        <v>45308</v>
      </c>
      <c r="L602" s="8" t="s">
        <v>3873</v>
      </c>
      <c r="M602" s="7"/>
      <c r="N602" s="7" t="b">
        <f t="shared" si="18"/>
        <v>1</v>
      </c>
      <c r="O602" s="7"/>
      <c r="P602" s="11">
        <f t="shared" si="19"/>
        <v>0</v>
      </c>
      <c r="Q602" s="9"/>
    </row>
    <row r="603" spans="1:17" x14ac:dyDescent="0.25">
      <c r="A603" s="7">
        <v>601</v>
      </c>
      <c r="B603" s="9">
        <v>604506</v>
      </c>
      <c r="C603" s="9" t="s">
        <v>2534</v>
      </c>
      <c r="D603" s="9" t="s">
        <v>33</v>
      </c>
      <c r="E603" s="7" t="s">
        <v>141</v>
      </c>
      <c r="F603" s="46">
        <v>0.27</v>
      </c>
      <c r="G603" s="11">
        <v>7</v>
      </c>
      <c r="H603" s="11">
        <f>5+2</f>
        <v>7</v>
      </c>
      <c r="I603" s="11" t="e">
        <f>VLOOKUP(B603:B2878,'[2]Qty by month'!$G$3:$N$527,8,0)</f>
        <v>#N/A</v>
      </c>
      <c r="J603" s="11"/>
      <c r="K603" s="8">
        <v>45309</v>
      </c>
      <c r="L603" s="8" t="s">
        <v>3877</v>
      </c>
      <c r="M603" s="7"/>
      <c r="N603" s="7" t="b">
        <f t="shared" si="18"/>
        <v>1</v>
      </c>
      <c r="O603" s="7"/>
      <c r="P603" s="11">
        <f t="shared" si="19"/>
        <v>0</v>
      </c>
      <c r="Q603" s="9"/>
    </row>
    <row r="604" spans="1:17" x14ac:dyDescent="0.25">
      <c r="A604" s="7">
        <v>602</v>
      </c>
      <c r="B604" s="9" t="s">
        <v>596</v>
      </c>
      <c r="C604" s="9" t="s">
        <v>2535</v>
      </c>
      <c r="D604" s="9" t="s">
        <v>33</v>
      </c>
      <c r="E604" s="7" t="s">
        <v>141</v>
      </c>
      <c r="F604" s="46">
        <v>2.5</v>
      </c>
      <c r="G604" s="11">
        <v>5</v>
      </c>
      <c r="H604" s="11">
        <v>5</v>
      </c>
      <c r="I604" s="11" t="e">
        <f>VLOOKUP(B604:B2879,'[2]Qty by month'!$G$3:$N$527,8,0)</f>
        <v>#N/A</v>
      </c>
      <c r="J604" s="11"/>
      <c r="K604" s="8">
        <v>45309</v>
      </c>
      <c r="L604" s="8" t="s">
        <v>3877</v>
      </c>
      <c r="M604" s="7"/>
      <c r="N604" s="7" t="b">
        <f t="shared" si="18"/>
        <v>1</v>
      </c>
      <c r="O604" s="7"/>
      <c r="P604" s="11">
        <f t="shared" si="19"/>
        <v>0</v>
      </c>
      <c r="Q604" s="9"/>
    </row>
    <row r="605" spans="1:17" x14ac:dyDescent="0.25">
      <c r="A605" s="7">
        <v>603</v>
      </c>
      <c r="B605" s="9" t="s">
        <v>597</v>
      </c>
      <c r="C605" s="9" t="s">
        <v>2345</v>
      </c>
      <c r="D605" s="9" t="s">
        <v>33</v>
      </c>
      <c r="E605" s="7" t="s">
        <v>141</v>
      </c>
      <c r="F605" s="46">
        <v>0.18</v>
      </c>
      <c r="G605" s="11">
        <v>10</v>
      </c>
      <c r="H605" s="11">
        <v>10</v>
      </c>
      <c r="I605" s="11" t="e">
        <f>VLOOKUP(B605:B2880,'[2]Qty by month'!$G$3:$N$527,8,0)</f>
        <v>#N/A</v>
      </c>
      <c r="J605" s="11"/>
      <c r="K605" s="8">
        <v>45309</v>
      </c>
      <c r="L605" s="8" t="s">
        <v>3877</v>
      </c>
      <c r="M605" s="7"/>
      <c r="N605" s="7" t="b">
        <f t="shared" si="18"/>
        <v>1</v>
      </c>
      <c r="O605" s="7"/>
      <c r="P605" s="11">
        <f t="shared" si="19"/>
        <v>0</v>
      </c>
      <c r="Q605" s="9"/>
    </row>
    <row r="606" spans="1:17" x14ac:dyDescent="0.25">
      <c r="A606" s="7">
        <v>604</v>
      </c>
      <c r="B606" s="9" t="s">
        <v>598</v>
      </c>
      <c r="C606" s="9" t="s">
        <v>2536</v>
      </c>
      <c r="D606" s="9" t="s">
        <v>33</v>
      </c>
      <c r="E606" s="7" t="s">
        <v>141</v>
      </c>
      <c r="F606" s="46">
        <v>1.93</v>
      </c>
      <c r="G606" s="11">
        <v>5</v>
      </c>
      <c r="H606" s="11">
        <v>5</v>
      </c>
      <c r="I606" s="11" t="e">
        <f>VLOOKUP(B606:B2881,'[2]Qty by month'!$G$3:$N$527,8,0)</f>
        <v>#N/A</v>
      </c>
      <c r="J606" s="11"/>
      <c r="K606" s="8">
        <v>45309</v>
      </c>
      <c r="L606" s="8" t="s">
        <v>3877</v>
      </c>
      <c r="M606" s="7"/>
      <c r="N606" s="7" t="b">
        <f t="shared" si="18"/>
        <v>1</v>
      </c>
      <c r="O606" s="7"/>
      <c r="P606" s="11">
        <f t="shared" si="19"/>
        <v>0</v>
      </c>
      <c r="Q606" s="9"/>
    </row>
    <row r="607" spans="1:17" x14ac:dyDescent="0.25">
      <c r="A607" s="7">
        <v>605</v>
      </c>
      <c r="B607" s="9" t="s">
        <v>599</v>
      </c>
      <c r="C607" s="9" t="s">
        <v>2537</v>
      </c>
      <c r="D607" s="9" t="s">
        <v>33</v>
      </c>
      <c r="E607" s="7" t="s">
        <v>141</v>
      </c>
      <c r="F607" s="46">
        <v>1.93</v>
      </c>
      <c r="G607" s="11">
        <v>5</v>
      </c>
      <c r="H607" s="11">
        <v>5</v>
      </c>
      <c r="I607" s="11" t="e">
        <f>VLOOKUP(B607:B2882,'[2]Qty by month'!$G$3:$N$527,8,0)</f>
        <v>#N/A</v>
      </c>
      <c r="J607" s="11"/>
      <c r="K607" s="8">
        <v>45309</v>
      </c>
      <c r="L607" s="8" t="s">
        <v>3877</v>
      </c>
      <c r="M607" s="7"/>
      <c r="N607" s="7" t="b">
        <f t="shared" si="18"/>
        <v>1</v>
      </c>
      <c r="O607" s="7"/>
      <c r="P607" s="11">
        <f t="shared" si="19"/>
        <v>0</v>
      </c>
      <c r="Q607" s="9"/>
    </row>
    <row r="608" spans="1:17" x14ac:dyDescent="0.25">
      <c r="A608" s="7">
        <v>606</v>
      </c>
      <c r="B608" s="9" t="s">
        <v>600</v>
      </c>
      <c r="C608" s="9" t="s">
        <v>2485</v>
      </c>
      <c r="D608" s="9" t="s">
        <v>33</v>
      </c>
      <c r="E608" s="7" t="s">
        <v>141</v>
      </c>
      <c r="F608" s="46">
        <v>0.55000000000000004</v>
      </c>
      <c r="G608" s="11">
        <v>11</v>
      </c>
      <c r="H608" s="11">
        <v>11</v>
      </c>
      <c r="I608" s="11" t="e">
        <f>VLOOKUP(B608:B2883,'[2]Qty by month'!$G$3:$N$527,8,0)</f>
        <v>#N/A</v>
      </c>
      <c r="J608" s="11"/>
      <c r="K608" s="8">
        <v>45309</v>
      </c>
      <c r="L608" s="8" t="s">
        <v>3877</v>
      </c>
      <c r="M608" s="7"/>
      <c r="N608" s="7" t="b">
        <f t="shared" si="18"/>
        <v>1</v>
      </c>
      <c r="O608" s="7"/>
      <c r="P608" s="11">
        <f t="shared" si="19"/>
        <v>0</v>
      </c>
      <c r="Q608" s="9"/>
    </row>
    <row r="609" spans="1:17" x14ac:dyDescent="0.25">
      <c r="A609" s="7">
        <v>607</v>
      </c>
      <c r="B609" s="9">
        <v>8970609260</v>
      </c>
      <c r="C609" s="9" t="s">
        <v>2538</v>
      </c>
      <c r="D609" s="9" t="s">
        <v>33</v>
      </c>
      <c r="E609" s="7" t="s">
        <v>141</v>
      </c>
      <c r="F609" s="46">
        <v>2.3117569352708056</v>
      </c>
      <c r="G609" s="11">
        <v>1</v>
      </c>
      <c r="H609" s="11">
        <v>1</v>
      </c>
      <c r="I609" s="11" t="e">
        <f>VLOOKUP(B609:B2884,'[2]Qty by month'!$G$3:$N$527,8,0)</f>
        <v>#N/A</v>
      </c>
      <c r="J609" s="11"/>
      <c r="K609" s="8">
        <v>45318</v>
      </c>
      <c r="L609" s="8" t="s">
        <v>3873</v>
      </c>
      <c r="M609" s="7"/>
      <c r="N609" s="7" t="b">
        <f t="shared" si="18"/>
        <v>1</v>
      </c>
      <c r="O609" s="7"/>
      <c r="P609" s="11">
        <f t="shared" si="19"/>
        <v>0</v>
      </c>
      <c r="Q609" s="9"/>
    </row>
    <row r="610" spans="1:17" x14ac:dyDescent="0.25">
      <c r="A610" s="7">
        <v>608</v>
      </c>
      <c r="B610" s="9" t="s">
        <v>601</v>
      </c>
      <c r="C610" s="9" t="s">
        <v>2539</v>
      </c>
      <c r="D610" s="9" t="s">
        <v>33</v>
      </c>
      <c r="E610" s="7" t="s">
        <v>141</v>
      </c>
      <c r="F610" s="46">
        <v>8.7200000000000006</v>
      </c>
      <c r="G610" s="11">
        <v>1</v>
      </c>
      <c r="H610" s="11">
        <v>1</v>
      </c>
      <c r="I610" s="11" t="e">
        <f>VLOOKUP(B610:B2885,'[2]Qty by month'!$G$3:$N$527,8,0)</f>
        <v>#N/A</v>
      </c>
      <c r="J610" s="11"/>
      <c r="K610" s="8">
        <v>45310</v>
      </c>
      <c r="L610" s="8" t="s">
        <v>3873</v>
      </c>
      <c r="M610" s="7"/>
      <c r="N610" s="7" t="b">
        <f t="shared" si="18"/>
        <v>1</v>
      </c>
      <c r="O610" s="7"/>
      <c r="P610" s="11">
        <f t="shared" si="19"/>
        <v>0</v>
      </c>
      <c r="Q610" s="9"/>
    </row>
    <row r="611" spans="1:17" x14ac:dyDescent="0.25">
      <c r="A611" s="7">
        <v>609</v>
      </c>
      <c r="B611" s="9" t="s">
        <v>602</v>
      </c>
      <c r="C611" s="9" t="s">
        <v>2540</v>
      </c>
      <c r="D611" s="9" t="s">
        <v>33</v>
      </c>
      <c r="E611" s="7" t="s">
        <v>141</v>
      </c>
      <c r="F611" s="46">
        <v>1.71</v>
      </c>
      <c r="G611" s="11">
        <v>3</v>
      </c>
      <c r="H611" s="53">
        <v>4</v>
      </c>
      <c r="I611" s="11" t="e">
        <f>VLOOKUP(B611:B2886,'[2]Qty by month'!$G$3:$N$527,8,0)</f>
        <v>#N/A</v>
      </c>
      <c r="J611" s="11"/>
      <c r="K611" s="8">
        <v>45308</v>
      </c>
      <c r="L611" s="8" t="s">
        <v>3877</v>
      </c>
      <c r="M611" s="7"/>
      <c r="N611" s="7" t="b">
        <f t="shared" si="18"/>
        <v>0</v>
      </c>
      <c r="O611" s="7"/>
      <c r="P611" s="11">
        <f t="shared" si="19"/>
        <v>-1</v>
      </c>
      <c r="Q611" s="9"/>
    </row>
    <row r="612" spans="1:17" x14ac:dyDescent="0.25">
      <c r="A612" s="7">
        <v>610</v>
      </c>
      <c r="B612" s="9" t="s">
        <v>603</v>
      </c>
      <c r="C612" s="9" t="s">
        <v>2541</v>
      </c>
      <c r="D612" s="9" t="s">
        <v>33</v>
      </c>
      <c r="E612" s="7" t="s">
        <v>141</v>
      </c>
      <c r="F612" s="46">
        <v>1.67</v>
      </c>
      <c r="G612" s="11">
        <f>2-1</f>
        <v>1</v>
      </c>
      <c r="H612" s="11">
        <v>1</v>
      </c>
      <c r="I612" s="11" t="e">
        <f>VLOOKUP(B612:B2887,'[2]Qty by month'!$G$3:$N$527,8,0)</f>
        <v>#N/A</v>
      </c>
      <c r="J612" s="11"/>
      <c r="K612" s="8">
        <v>45309</v>
      </c>
      <c r="L612" s="8" t="s">
        <v>3873</v>
      </c>
      <c r="M612" s="7"/>
      <c r="N612" s="7" t="b">
        <f t="shared" si="18"/>
        <v>1</v>
      </c>
      <c r="O612" s="7"/>
      <c r="P612" s="11">
        <f t="shared" si="19"/>
        <v>0</v>
      </c>
      <c r="Q612" s="65" t="s">
        <v>4038</v>
      </c>
    </row>
    <row r="613" spans="1:17" x14ac:dyDescent="0.25">
      <c r="A613" s="7">
        <v>611</v>
      </c>
      <c r="B613" s="9" t="s">
        <v>604</v>
      </c>
      <c r="C613" s="9" t="s">
        <v>2542</v>
      </c>
      <c r="D613" s="9" t="s">
        <v>33</v>
      </c>
      <c r="E613" s="7" t="s">
        <v>141</v>
      </c>
      <c r="F613" s="46">
        <v>1.49</v>
      </c>
      <c r="G613" s="11">
        <v>103</v>
      </c>
      <c r="H613" s="53">
        <f>56+48</f>
        <v>104</v>
      </c>
      <c r="I613" s="11" t="e">
        <f>VLOOKUP(B613:B2888,'[2]Qty by month'!$G$3:$N$527,8,0)</f>
        <v>#N/A</v>
      </c>
      <c r="J613" s="11"/>
      <c r="K613" s="57">
        <v>45310</v>
      </c>
      <c r="L613" s="8" t="s">
        <v>3877</v>
      </c>
      <c r="M613" s="7"/>
      <c r="N613" s="7" t="b">
        <f t="shared" si="18"/>
        <v>0</v>
      </c>
      <c r="O613" s="7"/>
      <c r="P613" s="11">
        <f t="shared" si="19"/>
        <v>-1</v>
      </c>
      <c r="Q613" s="9"/>
    </row>
    <row r="614" spans="1:17" x14ac:dyDescent="0.25">
      <c r="A614" s="7">
        <v>612</v>
      </c>
      <c r="B614" s="9" t="s">
        <v>605</v>
      </c>
      <c r="C614" s="9" t="s">
        <v>2543</v>
      </c>
      <c r="D614" s="9" t="s">
        <v>33</v>
      </c>
      <c r="E614" s="7" t="s">
        <v>141</v>
      </c>
      <c r="F614" s="46">
        <v>3.1475409836065573</v>
      </c>
      <c r="G614" s="11">
        <v>3</v>
      </c>
      <c r="H614" s="11">
        <v>3</v>
      </c>
      <c r="I614" s="11" t="e">
        <f>VLOOKUP(B614:B2889,'[2]Qty by month'!$G$3:$N$527,8,0)</f>
        <v>#N/A</v>
      </c>
      <c r="J614" s="11"/>
      <c r="K614" s="8">
        <v>45310</v>
      </c>
      <c r="L614" s="8" t="s">
        <v>3877</v>
      </c>
      <c r="M614" s="7"/>
      <c r="N614" s="7" t="b">
        <f t="shared" si="18"/>
        <v>1</v>
      </c>
      <c r="O614" s="7"/>
      <c r="P614" s="11">
        <f t="shared" si="19"/>
        <v>0</v>
      </c>
      <c r="Q614" s="9"/>
    </row>
    <row r="615" spans="1:17" x14ac:dyDescent="0.25">
      <c r="A615" s="7">
        <v>613</v>
      </c>
      <c r="B615" s="9" t="s">
        <v>606</v>
      </c>
      <c r="C615" s="9" t="s">
        <v>2484</v>
      </c>
      <c r="D615" s="9" t="s">
        <v>33</v>
      </c>
      <c r="E615" s="7" t="s">
        <v>141</v>
      </c>
      <c r="F615" s="46">
        <v>3.1475409836065573</v>
      </c>
      <c r="G615" s="11">
        <v>3</v>
      </c>
      <c r="H615" s="11">
        <v>3</v>
      </c>
      <c r="I615" s="11" t="e">
        <f>VLOOKUP(B615:B2890,'[2]Qty by month'!$G$3:$N$527,8,0)</f>
        <v>#N/A</v>
      </c>
      <c r="J615" s="11"/>
      <c r="K615" s="8">
        <v>45310</v>
      </c>
      <c r="L615" s="8" t="s">
        <v>3877</v>
      </c>
      <c r="M615" s="7"/>
      <c r="N615" s="7" t="b">
        <f t="shared" si="18"/>
        <v>1</v>
      </c>
      <c r="O615" s="7"/>
      <c r="P615" s="11">
        <f t="shared" si="19"/>
        <v>0</v>
      </c>
      <c r="Q615" s="9"/>
    </row>
    <row r="616" spans="1:17" x14ac:dyDescent="0.25">
      <c r="A616" s="7">
        <v>614</v>
      </c>
      <c r="B616" s="9" t="s">
        <v>607</v>
      </c>
      <c r="C616" s="9" t="s">
        <v>2544</v>
      </c>
      <c r="D616" s="9" t="s">
        <v>33</v>
      </c>
      <c r="E616" s="7" t="s">
        <v>141</v>
      </c>
      <c r="F616" s="46">
        <v>9.56</v>
      </c>
      <c r="G616" s="11">
        <v>1</v>
      </c>
      <c r="H616" s="11">
        <v>1</v>
      </c>
      <c r="I616" s="11" t="e">
        <f>VLOOKUP(B616:B2891,'[2]Qty by month'!$G$3:$N$527,8,0)</f>
        <v>#N/A</v>
      </c>
      <c r="J616" s="11"/>
      <c r="K616" s="8">
        <v>45316</v>
      </c>
      <c r="L616" s="8" t="s">
        <v>3873</v>
      </c>
      <c r="M616" s="7"/>
      <c r="N616" s="7" t="b">
        <f t="shared" si="18"/>
        <v>1</v>
      </c>
      <c r="O616" s="7"/>
      <c r="P616" s="11">
        <f t="shared" si="19"/>
        <v>0</v>
      </c>
      <c r="Q616" s="9"/>
    </row>
    <row r="617" spans="1:17" x14ac:dyDescent="0.25">
      <c r="A617" s="7">
        <v>615</v>
      </c>
      <c r="B617" s="9" t="s">
        <v>608</v>
      </c>
      <c r="C617" s="9" t="s">
        <v>2545</v>
      </c>
      <c r="D617" s="9" t="s">
        <v>33</v>
      </c>
      <c r="E617" s="7" t="s">
        <v>141</v>
      </c>
      <c r="F617" s="46">
        <v>6</v>
      </c>
      <c r="G617" s="11">
        <v>3</v>
      </c>
      <c r="H617" s="11">
        <v>3</v>
      </c>
      <c r="I617" s="11" t="e">
        <f>VLOOKUP(B617:B2892,'[2]Qty by month'!$G$3:$N$527,8,0)</f>
        <v>#N/A</v>
      </c>
      <c r="J617" s="11"/>
      <c r="K617" s="8">
        <v>45309</v>
      </c>
      <c r="L617" s="8" t="s">
        <v>3873</v>
      </c>
      <c r="M617" s="7"/>
      <c r="N617" s="7" t="b">
        <f t="shared" si="18"/>
        <v>1</v>
      </c>
      <c r="O617" s="7"/>
      <c r="P617" s="11">
        <f t="shared" si="19"/>
        <v>0</v>
      </c>
      <c r="Q617" s="9"/>
    </row>
    <row r="618" spans="1:17" x14ac:dyDescent="0.25">
      <c r="A618" s="7">
        <v>616</v>
      </c>
      <c r="B618" s="9" t="s">
        <v>609</v>
      </c>
      <c r="C618" s="9" t="s">
        <v>2546</v>
      </c>
      <c r="D618" s="9" t="s">
        <v>33</v>
      </c>
      <c r="E618" s="7" t="s">
        <v>141</v>
      </c>
      <c r="F618" s="46">
        <v>11.99</v>
      </c>
      <c r="G618" s="11">
        <v>3</v>
      </c>
      <c r="H618" s="11">
        <v>3</v>
      </c>
      <c r="I618" s="11" t="e">
        <f>VLOOKUP(B618:B2893,'[2]Qty by month'!$G$3:$N$527,8,0)</f>
        <v>#N/A</v>
      </c>
      <c r="J618" s="11"/>
      <c r="K618" s="8">
        <v>45310</v>
      </c>
      <c r="L618" s="8" t="s">
        <v>3877</v>
      </c>
      <c r="M618" s="7"/>
      <c r="N618" s="7" t="b">
        <f t="shared" si="18"/>
        <v>1</v>
      </c>
      <c r="O618" s="7"/>
      <c r="P618" s="11">
        <f t="shared" si="19"/>
        <v>0</v>
      </c>
      <c r="Q618" s="9"/>
    </row>
    <row r="619" spans="1:17" x14ac:dyDescent="0.25">
      <c r="A619" s="7">
        <v>617</v>
      </c>
      <c r="B619" s="9" t="s">
        <v>610</v>
      </c>
      <c r="C619" s="9" t="s">
        <v>2547</v>
      </c>
      <c r="D619" s="9" t="s">
        <v>33</v>
      </c>
      <c r="E619" s="7" t="s">
        <v>141</v>
      </c>
      <c r="F619" s="46">
        <v>3.33</v>
      </c>
      <c r="G619" s="11">
        <v>5</v>
      </c>
      <c r="H619" s="11">
        <v>5</v>
      </c>
      <c r="I619" s="11" t="e">
        <f>VLOOKUP(B619:B2894,'[2]Qty by month'!$G$3:$N$527,8,0)</f>
        <v>#N/A</v>
      </c>
      <c r="J619" s="11"/>
      <c r="K619" s="8">
        <v>45310</v>
      </c>
      <c r="L619" s="8" t="s">
        <v>3877</v>
      </c>
      <c r="M619" s="7"/>
      <c r="N619" s="7" t="b">
        <f t="shared" si="18"/>
        <v>1</v>
      </c>
      <c r="O619" s="7"/>
      <c r="P619" s="11">
        <f t="shared" si="19"/>
        <v>0</v>
      </c>
      <c r="Q619" s="9"/>
    </row>
    <row r="620" spans="1:17" x14ac:dyDescent="0.25">
      <c r="A620" s="7">
        <v>618</v>
      </c>
      <c r="B620" s="9" t="s">
        <v>611</v>
      </c>
      <c r="C620" s="9" t="s">
        <v>2548</v>
      </c>
      <c r="D620" s="9" t="s">
        <v>33</v>
      </c>
      <c r="E620" s="7" t="s">
        <v>141</v>
      </c>
      <c r="F620" s="46">
        <v>1.31</v>
      </c>
      <c r="G620" s="11">
        <v>1</v>
      </c>
      <c r="H620" s="11">
        <v>1</v>
      </c>
      <c r="I620" s="11" t="e">
        <f>VLOOKUP(B620:B2895,'[2]Qty by month'!$G$3:$N$527,8,0)</f>
        <v>#N/A</v>
      </c>
      <c r="J620" s="11"/>
      <c r="K620" s="8">
        <v>45308</v>
      </c>
      <c r="L620" s="8" t="s">
        <v>3877</v>
      </c>
      <c r="M620" s="7"/>
      <c r="N620" s="7" t="b">
        <f t="shared" si="18"/>
        <v>1</v>
      </c>
      <c r="O620" s="7"/>
      <c r="P620" s="11">
        <f t="shared" si="19"/>
        <v>0</v>
      </c>
      <c r="Q620" s="9"/>
    </row>
    <row r="621" spans="1:17" x14ac:dyDescent="0.25">
      <c r="A621" s="7">
        <v>619</v>
      </c>
      <c r="B621" s="9" t="s">
        <v>612</v>
      </c>
      <c r="C621" s="9" t="s">
        <v>2549</v>
      </c>
      <c r="D621" s="9" t="s">
        <v>33</v>
      </c>
      <c r="E621" s="7" t="s">
        <v>141</v>
      </c>
      <c r="F621" s="46">
        <v>2.3731147540983608</v>
      </c>
      <c r="G621" s="11">
        <f>5-1-2</f>
        <v>2</v>
      </c>
      <c r="H621" s="11">
        <v>2</v>
      </c>
      <c r="I621" s="11" t="e">
        <f>VLOOKUP(B621:B2896,'[2]Qty by month'!$G$3:$N$527,8,0)</f>
        <v>#N/A</v>
      </c>
      <c r="J621" s="11"/>
      <c r="K621" s="8">
        <v>45324</v>
      </c>
      <c r="L621" s="8" t="s">
        <v>3873</v>
      </c>
      <c r="M621" s="7"/>
      <c r="N621" s="7" t="b">
        <f t="shared" si="18"/>
        <v>1</v>
      </c>
      <c r="O621" s="7"/>
      <c r="P621" s="11">
        <f t="shared" si="19"/>
        <v>0</v>
      </c>
      <c r="Q621" s="9" t="s">
        <v>3967</v>
      </c>
    </row>
    <row r="622" spans="1:17" x14ac:dyDescent="0.25">
      <c r="A622" s="7">
        <v>620</v>
      </c>
      <c r="B622" s="9" t="s">
        <v>613</v>
      </c>
      <c r="C622" s="9" t="s">
        <v>2550</v>
      </c>
      <c r="D622" s="9" t="s">
        <v>33</v>
      </c>
      <c r="E622" s="7" t="s">
        <v>141</v>
      </c>
      <c r="F622" s="46">
        <v>2.3724590163934427</v>
      </c>
      <c r="G622" s="11">
        <f>35-1</f>
        <v>34</v>
      </c>
      <c r="H622" s="11">
        <f>34</f>
        <v>34</v>
      </c>
      <c r="I622" s="11" t="e">
        <f>VLOOKUP(B622:B2897,'[2]Qty by month'!$G$3:$N$527,8,0)</f>
        <v>#N/A</v>
      </c>
      <c r="J622" s="11"/>
      <c r="K622" s="8">
        <v>45308</v>
      </c>
      <c r="L622" s="8" t="s">
        <v>3873</v>
      </c>
      <c r="M622" s="7"/>
      <c r="N622" s="7" t="b">
        <f t="shared" si="18"/>
        <v>1</v>
      </c>
      <c r="O622" s="7"/>
      <c r="P622" s="11">
        <f t="shared" si="19"/>
        <v>0</v>
      </c>
      <c r="Q622" s="9" t="s">
        <v>3962</v>
      </c>
    </row>
    <row r="623" spans="1:17" x14ac:dyDescent="0.25">
      <c r="A623" s="7">
        <v>621</v>
      </c>
      <c r="B623" s="9" t="s">
        <v>614</v>
      </c>
      <c r="C623" s="9" t="s">
        <v>2551</v>
      </c>
      <c r="D623" s="9" t="s">
        <v>33</v>
      </c>
      <c r="E623" s="7" t="s">
        <v>141</v>
      </c>
      <c r="F623" s="46">
        <v>1.1000000000000001</v>
      </c>
      <c r="G623" s="11">
        <v>16</v>
      </c>
      <c r="H623" s="11">
        <v>16</v>
      </c>
      <c r="I623" s="11" t="e">
        <f>VLOOKUP(B623:B2898,'[2]Qty by month'!$G$3:$N$527,8,0)</f>
        <v>#N/A</v>
      </c>
      <c r="J623" s="11"/>
      <c r="K623" s="8">
        <v>45308</v>
      </c>
      <c r="L623" s="8" t="s">
        <v>3877</v>
      </c>
      <c r="M623" s="7"/>
      <c r="N623" s="7" t="b">
        <f t="shared" si="18"/>
        <v>1</v>
      </c>
      <c r="O623" s="7"/>
      <c r="P623" s="11">
        <f t="shared" si="19"/>
        <v>0</v>
      </c>
      <c r="Q623" s="9"/>
    </row>
    <row r="624" spans="1:17" x14ac:dyDescent="0.25">
      <c r="A624" s="7">
        <v>622</v>
      </c>
      <c r="B624" s="9" t="s">
        <v>615</v>
      </c>
      <c r="C624" s="9" t="s">
        <v>2552</v>
      </c>
      <c r="D624" s="9" t="s">
        <v>33</v>
      </c>
      <c r="E624" s="7" t="s">
        <v>141</v>
      </c>
      <c r="F624" s="46">
        <v>0.43</v>
      </c>
      <c r="G624" s="11">
        <v>13</v>
      </c>
      <c r="H624" s="11">
        <v>13</v>
      </c>
      <c r="I624" s="11" t="e">
        <f>VLOOKUP(B624:B2899,'[2]Qty by month'!$G$3:$N$527,8,0)</f>
        <v>#N/A</v>
      </c>
      <c r="J624" s="11"/>
      <c r="K624" s="8">
        <v>45309</v>
      </c>
      <c r="L624" s="8" t="s">
        <v>3877</v>
      </c>
      <c r="M624" s="7"/>
      <c r="N624" s="7" t="b">
        <f t="shared" si="18"/>
        <v>1</v>
      </c>
      <c r="O624" s="7"/>
      <c r="P624" s="11">
        <f t="shared" si="19"/>
        <v>0</v>
      </c>
      <c r="Q624" s="9"/>
    </row>
    <row r="625" spans="1:17" x14ac:dyDescent="0.25">
      <c r="A625" s="7">
        <v>623</v>
      </c>
      <c r="B625" s="9" t="s">
        <v>616</v>
      </c>
      <c r="C625" s="9" t="s">
        <v>2441</v>
      </c>
      <c r="D625" s="9" t="s">
        <v>33</v>
      </c>
      <c r="E625" s="7" t="s">
        <v>242</v>
      </c>
      <c r="F625" s="46">
        <v>0.88</v>
      </c>
      <c r="G625" s="11">
        <v>6</v>
      </c>
      <c r="H625" s="11">
        <v>6</v>
      </c>
      <c r="I625" s="11" t="e">
        <f>VLOOKUP(B625:B2900,'[2]Qty by month'!$G$3:$N$527,8,0)</f>
        <v>#N/A</v>
      </c>
      <c r="J625" s="11"/>
      <c r="K625" s="8">
        <v>45309</v>
      </c>
      <c r="L625" s="8" t="s">
        <v>3877</v>
      </c>
      <c r="M625" s="7"/>
      <c r="N625" s="7" t="b">
        <f t="shared" si="18"/>
        <v>1</v>
      </c>
      <c r="O625" s="7"/>
      <c r="P625" s="11">
        <f t="shared" si="19"/>
        <v>0</v>
      </c>
      <c r="Q625" s="9"/>
    </row>
    <row r="626" spans="1:17" x14ac:dyDescent="0.25">
      <c r="A626" s="7">
        <v>624</v>
      </c>
      <c r="B626" s="9" t="s">
        <v>617</v>
      </c>
      <c r="C626" s="9" t="s">
        <v>2553</v>
      </c>
      <c r="D626" s="9" t="s">
        <v>33</v>
      </c>
      <c r="E626" s="7" t="s">
        <v>141</v>
      </c>
      <c r="F626" s="46">
        <v>8.0500000000000007</v>
      </c>
      <c r="G626" s="11">
        <v>2</v>
      </c>
      <c r="H626" s="11">
        <v>2</v>
      </c>
      <c r="I626" s="11" t="e">
        <f>VLOOKUP(B626:B2901,'[2]Qty by month'!$G$3:$N$527,8,0)</f>
        <v>#N/A</v>
      </c>
      <c r="J626" s="11"/>
      <c r="K626" s="8">
        <v>45308</v>
      </c>
      <c r="L626" s="8" t="s">
        <v>3873</v>
      </c>
      <c r="M626" s="7"/>
      <c r="N626" s="7" t="b">
        <f t="shared" si="18"/>
        <v>1</v>
      </c>
      <c r="O626" s="7"/>
      <c r="P626" s="11">
        <f t="shared" si="19"/>
        <v>0</v>
      </c>
      <c r="Q626" s="9"/>
    </row>
    <row r="627" spans="1:17" x14ac:dyDescent="0.25">
      <c r="A627" s="7">
        <v>625</v>
      </c>
      <c r="B627" s="9" t="s">
        <v>618</v>
      </c>
      <c r="C627" s="9" t="s">
        <v>2554</v>
      </c>
      <c r="D627" s="9" t="s">
        <v>33</v>
      </c>
      <c r="E627" s="7" t="s">
        <v>141</v>
      </c>
      <c r="F627" s="46">
        <v>1.01</v>
      </c>
      <c r="G627" s="11">
        <v>15</v>
      </c>
      <c r="H627" s="11">
        <v>15</v>
      </c>
      <c r="I627" s="11" t="e">
        <f>VLOOKUP(B627:B2902,'[2]Qty by month'!$G$3:$N$527,8,0)</f>
        <v>#N/A</v>
      </c>
      <c r="J627" s="11"/>
      <c r="K627" s="8">
        <v>45308</v>
      </c>
      <c r="L627" s="8" t="s">
        <v>3877</v>
      </c>
      <c r="M627" s="7"/>
      <c r="N627" s="7" t="b">
        <f t="shared" si="18"/>
        <v>1</v>
      </c>
      <c r="O627" s="7"/>
      <c r="P627" s="11">
        <f t="shared" si="19"/>
        <v>0</v>
      </c>
      <c r="Q627" s="9"/>
    </row>
    <row r="628" spans="1:17" x14ac:dyDescent="0.25">
      <c r="A628" s="7">
        <v>626</v>
      </c>
      <c r="B628" s="9" t="s">
        <v>64</v>
      </c>
      <c r="C628" s="9" t="s">
        <v>65</v>
      </c>
      <c r="D628" s="9" t="s">
        <v>33</v>
      </c>
      <c r="E628" s="7" t="s">
        <v>141</v>
      </c>
      <c r="F628" s="46">
        <v>5.78</v>
      </c>
      <c r="G628" s="11">
        <v>15</v>
      </c>
      <c r="H628" s="11">
        <v>15</v>
      </c>
      <c r="I628" s="11" t="e">
        <f>VLOOKUP(B628:B2903,'[2]Qty by month'!$G$3:$N$527,8,0)</f>
        <v>#N/A</v>
      </c>
      <c r="J628" s="11"/>
      <c r="K628" s="8">
        <v>45308</v>
      </c>
      <c r="L628" s="8" t="s">
        <v>3873</v>
      </c>
      <c r="M628" s="7"/>
      <c r="N628" s="7" t="b">
        <f t="shared" si="18"/>
        <v>1</v>
      </c>
      <c r="O628" s="7"/>
      <c r="P628" s="11">
        <f t="shared" si="19"/>
        <v>0</v>
      </c>
      <c r="Q628" s="9"/>
    </row>
    <row r="629" spans="1:17" x14ac:dyDescent="0.25">
      <c r="A629" s="7">
        <v>627</v>
      </c>
      <c r="B629" s="9" t="s">
        <v>619</v>
      </c>
      <c r="C629" s="9" t="s">
        <v>2555</v>
      </c>
      <c r="D629" s="9" t="s">
        <v>33</v>
      </c>
      <c r="E629" s="7" t="s">
        <v>141</v>
      </c>
      <c r="F629" s="46">
        <v>1.65</v>
      </c>
      <c r="G629" s="11">
        <v>6</v>
      </c>
      <c r="H629" s="11">
        <v>6</v>
      </c>
      <c r="I629" s="11" t="e">
        <f>VLOOKUP(B629:B2904,'[2]Qty by month'!$G$3:$N$527,8,0)</f>
        <v>#N/A</v>
      </c>
      <c r="J629" s="11"/>
      <c r="K629" s="8">
        <v>45310</v>
      </c>
      <c r="L629" s="8" t="s">
        <v>3873</v>
      </c>
      <c r="M629" s="7"/>
      <c r="N629" s="7" t="b">
        <f t="shared" si="18"/>
        <v>1</v>
      </c>
      <c r="O629" s="7"/>
      <c r="P629" s="11">
        <f t="shared" si="19"/>
        <v>0</v>
      </c>
      <c r="Q629" s="9"/>
    </row>
    <row r="630" spans="1:17" x14ac:dyDescent="0.25">
      <c r="A630" s="7">
        <v>628</v>
      </c>
      <c r="B630" s="9" t="s">
        <v>620</v>
      </c>
      <c r="C630" s="9" t="s">
        <v>2556</v>
      </c>
      <c r="D630" s="9" t="s">
        <v>33</v>
      </c>
      <c r="E630" s="7" t="s">
        <v>141</v>
      </c>
      <c r="F630" s="46">
        <v>6.17</v>
      </c>
      <c r="G630" s="11">
        <v>1</v>
      </c>
      <c r="H630" s="11">
        <v>1</v>
      </c>
      <c r="I630" s="11" t="e">
        <f>VLOOKUP(B630:B2905,'[2]Qty by month'!$G$3:$N$527,8,0)</f>
        <v>#N/A</v>
      </c>
      <c r="J630" s="11"/>
      <c r="K630" s="8">
        <v>45308</v>
      </c>
      <c r="L630" s="8" t="s">
        <v>3873</v>
      </c>
      <c r="M630" s="7"/>
      <c r="N630" s="7" t="b">
        <f t="shared" si="18"/>
        <v>1</v>
      </c>
      <c r="O630" s="7"/>
      <c r="P630" s="11">
        <f t="shared" si="19"/>
        <v>0</v>
      </c>
      <c r="Q630" s="9"/>
    </row>
    <row r="631" spans="1:17" x14ac:dyDescent="0.25">
      <c r="A631" s="7">
        <v>629</v>
      </c>
      <c r="B631" s="9" t="s">
        <v>621</v>
      </c>
      <c r="C631" s="9" t="s">
        <v>2557</v>
      </c>
      <c r="D631" s="9" t="s">
        <v>33</v>
      </c>
      <c r="E631" s="7" t="s">
        <v>141</v>
      </c>
      <c r="F631" s="46">
        <v>0.52</v>
      </c>
      <c r="G631" s="11">
        <v>5</v>
      </c>
      <c r="H631" s="11">
        <v>5</v>
      </c>
      <c r="I631" s="11" t="e">
        <f>VLOOKUP(B631:B2906,'[2]Qty by month'!$G$3:$N$527,8,0)</f>
        <v>#N/A</v>
      </c>
      <c r="J631" s="11"/>
      <c r="K631" s="8">
        <v>45309</v>
      </c>
      <c r="L631" s="8" t="s">
        <v>3877</v>
      </c>
      <c r="M631" s="7"/>
      <c r="N631" s="7" t="b">
        <f t="shared" si="18"/>
        <v>1</v>
      </c>
      <c r="O631" s="7"/>
      <c r="P631" s="11">
        <f t="shared" si="19"/>
        <v>0</v>
      </c>
      <c r="Q631" s="9"/>
    </row>
    <row r="632" spans="1:17" x14ac:dyDescent="0.25">
      <c r="A632" s="7">
        <v>630</v>
      </c>
      <c r="B632" s="9" t="s">
        <v>622</v>
      </c>
      <c r="C632" s="9" t="s">
        <v>2558</v>
      </c>
      <c r="D632" s="9" t="s">
        <v>33</v>
      </c>
      <c r="E632" s="7" t="s">
        <v>141</v>
      </c>
      <c r="F632" s="46">
        <v>13.14</v>
      </c>
      <c r="G632" s="11">
        <v>5</v>
      </c>
      <c r="H632" s="11">
        <v>5</v>
      </c>
      <c r="I632" s="11" t="e">
        <f>VLOOKUP(B632:B2907,'[2]Qty by month'!$G$3:$N$527,8,0)</f>
        <v>#N/A</v>
      </c>
      <c r="J632" s="11"/>
      <c r="K632" s="8">
        <v>45310</v>
      </c>
      <c r="L632" s="8" t="s">
        <v>3877</v>
      </c>
      <c r="M632" s="7"/>
      <c r="N632" s="7" t="b">
        <f t="shared" si="18"/>
        <v>1</v>
      </c>
      <c r="O632" s="7"/>
      <c r="P632" s="11">
        <f t="shared" si="19"/>
        <v>0</v>
      </c>
      <c r="Q632" s="9"/>
    </row>
    <row r="633" spans="1:17" x14ac:dyDescent="0.25">
      <c r="A633" s="7">
        <v>631</v>
      </c>
      <c r="B633" s="9" t="s">
        <v>623</v>
      </c>
      <c r="C633" s="9" t="s">
        <v>2559</v>
      </c>
      <c r="D633" s="9" t="s">
        <v>33</v>
      </c>
      <c r="E633" s="7" t="s">
        <v>141</v>
      </c>
      <c r="F633" s="46">
        <v>19.940000000000001</v>
      </c>
      <c r="G633" s="11">
        <v>2</v>
      </c>
      <c r="H633" s="11">
        <v>2</v>
      </c>
      <c r="I633" s="11" t="e">
        <f>VLOOKUP(B633:B2908,'[2]Qty by month'!$G$3:$N$527,8,0)</f>
        <v>#N/A</v>
      </c>
      <c r="J633" s="11"/>
      <c r="K633" s="8">
        <v>45314</v>
      </c>
      <c r="L633" s="8" t="s">
        <v>3877</v>
      </c>
      <c r="M633" s="7"/>
      <c r="N633" s="7" t="b">
        <f t="shared" si="18"/>
        <v>1</v>
      </c>
      <c r="O633" s="7"/>
      <c r="P633" s="11">
        <f t="shared" si="19"/>
        <v>0</v>
      </c>
      <c r="Q633" s="9"/>
    </row>
    <row r="634" spans="1:17" x14ac:dyDescent="0.25">
      <c r="A634" s="7">
        <v>632</v>
      </c>
      <c r="B634" s="9" t="s">
        <v>624</v>
      </c>
      <c r="C634" s="9" t="s">
        <v>2560</v>
      </c>
      <c r="D634" s="9" t="s">
        <v>33</v>
      </c>
      <c r="E634" s="7" t="s">
        <v>141</v>
      </c>
      <c r="F634" s="46">
        <v>16.37</v>
      </c>
      <c r="G634" s="11">
        <v>2</v>
      </c>
      <c r="H634" s="11">
        <v>2</v>
      </c>
      <c r="I634" s="11" t="e">
        <f>VLOOKUP(B634:B2909,'[2]Qty by month'!$G$3:$N$527,8,0)</f>
        <v>#N/A</v>
      </c>
      <c r="J634" s="11"/>
      <c r="K634" s="8">
        <v>45314</v>
      </c>
      <c r="L634" s="8" t="s">
        <v>3877</v>
      </c>
      <c r="M634" s="7"/>
      <c r="N634" s="7" t="b">
        <f t="shared" si="18"/>
        <v>1</v>
      </c>
      <c r="O634" s="7"/>
      <c r="P634" s="11">
        <f t="shared" si="19"/>
        <v>0</v>
      </c>
      <c r="Q634" s="9"/>
    </row>
    <row r="635" spans="1:17" x14ac:dyDescent="0.25">
      <c r="A635" s="7">
        <v>633</v>
      </c>
      <c r="B635" s="9">
        <v>126022017</v>
      </c>
      <c r="C635" s="9" t="s">
        <v>2561</v>
      </c>
      <c r="D635" s="9" t="s">
        <v>33</v>
      </c>
      <c r="E635" s="7" t="s">
        <v>141</v>
      </c>
      <c r="F635" s="46">
        <v>0.09</v>
      </c>
      <c r="G635" s="11">
        <v>9</v>
      </c>
      <c r="H635" s="11">
        <v>9</v>
      </c>
      <c r="I635" s="11" t="e">
        <f>VLOOKUP(B635:B2910,'[2]Qty by month'!$G$3:$N$527,8,0)</f>
        <v>#N/A</v>
      </c>
      <c r="J635" s="11"/>
      <c r="K635" s="8">
        <v>45308</v>
      </c>
      <c r="L635" s="8" t="s">
        <v>3877</v>
      </c>
      <c r="M635" s="7"/>
      <c r="N635" s="7" t="b">
        <f t="shared" si="18"/>
        <v>1</v>
      </c>
      <c r="O635" s="7"/>
      <c r="P635" s="11">
        <f t="shared" si="19"/>
        <v>0</v>
      </c>
      <c r="Q635" s="9"/>
    </row>
    <row r="636" spans="1:17" x14ac:dyDescent="0.25">
      <c r="A636" s="7">
        <v>634</v>
      </c>
      <c r="B636" s="9" t="s">
        <v>625</v>
      </c>
      <c r="C636" s="9" t="s">
        <v>2562</v>
      </c>
      <c r="D636" s="9" t="s">
        <v>33</v>
      </c>
      <c r="E636" s="7" t="s">
        <v>141</v>
      </c>
      <c r="F636" s="46">
        <v>6.54</v>
      </c>
      <c r="G636" s="11">
        <v>5</v>
      </c>
      <c r="H636" s="11">
        <v>5</v>
      </c>
      <c r="I636" s="11" t="e">
        <f>VLOOKUP(B636:B2911,'[2]Qty by month'!$G$3:$N$527,8,0)</f>
        <v>#N/A</v>
      </c>
      <c r="J636" s="11"/>
      <c r="K636" s="8">
        <v>45308</v>
      </c>
      <c r="L636" s="8" t="s">
        <v>3877</v>
      </c>
      <c r="M636" s="7"/>
      <c r="N636" s="7" t="b">
        <f t="shared" si="18"/>
        <v>1</v>
      </c>
      <c r="O636" s="7"/>
      <c r="P636" s="11">
        <f t="shared" si="19"/>
        <v>0</v>
      </c>
      <c r="Q636" s="9"/>
    </row>
    <row r="637" spans="1:17" x14ac:dyDescent="0.25">
      <c r="A637" s="7">
        <v>635</v>
      </c>
      <c r="B637" s="9" t="s">
        <v>626</v>
      </c>
      <c r="C637" s="9" t="s">
        <v>2563</v>
      </c>
      <c r="D637" s="9" t="s">
        <v>33</v>
      </c>
      <c r="E637" s="7" t="s">
        <v>141</v>
      </c>
      <c r="F637" s="46">
        <v>33.15</v>
      </c>
      <c r="G637" s="11">
        <v>5</v>
      </c>
      <c r="H637" s="11">
        <v>5</v>
      </c>
      <c r="I637" s="11" t="e">
        <f>VLOOKUP(B637:B2912,'[2]Qty by month'!$G$3:$N$527,8,0)</f>
        <v>#N/A</v>
      </c>
      <c r="J637" s="11"/>
      <c r="K637" s="8">
        <v>45310</v>
      </c>
      <c r="L637" s="8" t="s">
        <v>3877</v>
      </c>
      <c r="M637" s="7"/>
      <c r="N637" s="7" t="b">
        <f t="shared" si="18"/>
        <v>1</v>
      </c>
      <c r="O637" s="7"/>
      <c r="P637" s="11">
        <f t="shared" si="19"/>
        <v>0</v>
      </c>
      <c r="Q637" s="9"/>
    </row>
    <row r="638" spans="1:17" x14ac:dyDescent="0.25">
      <c r="A638" s="7">
        <v>636</v>
      </c>
      <c r="B638" s="9" t="s">
        <v>627</v>
      </c>
      <c r="C638" s="9" t="s">
        <v>2564</v>
      </c>
      <c r="D638" s="9" t="s">
        <v>33</v>
      </c>
      <c r="E638" s="7" t="s">
        <v>141</v>
      </c>
      <c r="F638" s="46">
        <v>1.18</v>
      </c>
      <c r="G638" s="11">
        <v>1</v>
      </c>
      <c r="H638" s="11">
        <v>1</v>
      </c>
      <c r="I638" s="11" t="e">
        <f>VLOOKUP(B638:B2913,'[2]Qty by month'!$G$3:$N$527,8,0)</f>
        <v>#N/A</v>
      </c>
      <c r="J638" s="11"/>
      <c r="K638" s="8">
        <v>45308</v>
      </c>
      <c r="L638" s="8" t="s">
        <v>3877</v>
      </c>
      <c r="M638" s="7"/>
      <c r="N638" s="7" t="b">
        <f t="shared" si="18"/>
        <v>1</v>
      </c>
      <c r="O638" s="7"/>
      <c r="P638" s="11">
        <f t="shared" si="19"/>
        <v>0</v>
      </c>
      <c r="Q638" s="9"/>
    </row>
    <row r="639" spans="1:17" x14ac:dyDescent="0.25">
      <c r="A639" s="7">
        <v>637</v>
      </c>
      <c r="B639" s="9" t="s">
        <v>628</v>
      </c>
      <c r="C639" s="9" t="s">
        <v>63</v>
      </c>
      <c r="D639" s="9" t="s">
        <v>33</v>
      </c>
      <c r="E639" s="7" t="s">
        <v>141</v>
      </c>
      <c r="F639" s="46">
        <v>0.26</v>
      </c>
      <c r="G639" s="11">
        <v>5</v>
      </c>
      <c r="H639" s="11">
        <v>5</v>
      </c>
      <c r="I639" s="11" t="e">
        <f>VLOOKUP(B639:B2914,'[2]Qty by month'!$G$3:$N$527,8,0)</f>
        <v>#N/A</v>
      </c>
      <c r="J639" s="11"/>
      <c r="K639" s="8">
        <v>45309</v>
      </c>
      <c r="L639" s="8" t="s">
        <v>3877</v>
      </c>
      <c r="M639" s="7"/>
      <c r="N639" s="7" t="b">
        <f t="shared" si="18"/>
        <v>1</v>
      </c>
      <c r="O639" s="7"/>
      <c r="P639" s="11">
        <f t="shared" si="19"/>
        <v>0</v>
      </c>
      <c r="Q639" s="9"/>
    </row>
    <row r="640" spans="1:17" x14ac:dyDescent="0.25">
      <c r="A640" s="7">
        <v>638</v>
      </c>
      <c r="B640" s="9" t="s">
        <v>629</v>
      </c>
      <c r="C640" s="9" t="s">
        <v>2565</v>
      </c>
      <c r="D640" s="9" t="s">
        <v>33</v>
      </c>
      <c r="E640" s="7" t="s">
        <v>141</v>
      </c>
      <c r="F640" s="46">
        <v>1.3</v>
      </c>
      <c r="G640" s="11">
        <v>5</v>
      </c>
      <c r="H640" s="11">
        <v>5</v>
      </c>
      <c r="I640" s="11" t="e">
        <f>VLOOKUP(B640:B2915,'[2]Qty by month'!$G$3:$N$527,8,0)</f>
        <v>#N/A</v>
      </c>
      <c r="J640" s="11"/>
      <c r="K640" s="8">
        <v>45309</v>
      </c>
      <c r="L640" s="8" t="s">
        <v>3873</v>
      </c>
      <c r="M640" s="7"/>
      <c r="N640" s="7" t="b">
        <f t="shared" si="18"/>
        <v>1</v>
      </c>
      <c r="O640" s="7"/>
      <c r="P640" s="11">
        <f t="shared" si="19"/>
        <v>0</v>
      </c>
      <c r="Q640" s="9"/>
    </row>
    <row r="641" spans="1:17" x14ac:dyDescent="0.25">
      <c r="A641" s="7">
        <v>639</v>
      </c>
      <c r="B641" s="9" t="s">
        <v>630</v>
      </c>
      <c r="C641" s="9" t="s">
        <v>2566</v>
      </c>
      <c r="D641" s="9" t="s">
        <v>33</v>
      </c>
      <c r="E641" s="7" t="s">
        <v>141</v>
      </c>
      <c r="F641" s="46">
        <v>0.46</v>
      </c>
      <c r="G641" s="11">
        <v>5</v>
      </c>
      <c r="H641" s="11">
        <v>5</v>
      </c>
      <c r="I641" s="11" t="e">
        <f>VLOOKUP(B641:B2916,'[2]Qty by month'!$G$3:$N$527,8,0)</f>
        <v>#N/A</v>
      </c>
      <c r="J641" s="11"/>
      <c r="K641" s="8">
        <v>45309</v>
      </c>
      <c r="L641" s="8" t="s">
        <v>3877</v>
      </c>
      <c r="M641" s="7"/>
      <c r="N641" s="7" t="b">
        <f t="shared" si="18"/>
        <v>1</v>
      </c>
      <c r="O641" s="7"/>
      <c r="P641" s="11">
        <f t="shared" si="19"/>
        <v>0</v>
      </c>
      <c r="Q641" s="9"/>
    </row>
    <row r="642" spans="1:17" x14ac:dyDescent="0.25">
      <c r="A642" s="7">
        <v>640</v>
      </c>
      <c r="B642" s="9" t="s">
        <v>631</v>
      </c>
      <c r="C642" s="9" t="s">
        <v>2209</v>
      </c>
      <c r="D642" s="9" t="s">
        <v>33</v>
      </c>
      <c r="E642" s="7" t="s">
        <v>141</v>
      </c>
      <c r="F642" s="46">
        <v>0.05</v>
      </c>
      <c r="G642" s="11">
        <v>10</v>
      </c>
      <c r="H642" s="11">
        <v>10</v>
      </c>
      <c r="I642" s="11" t="e">
        <f>VLOOKUP(B642:B2917,'[2]Qty by month'!$G$3:$N$527,8,0)</f>
        <v>#N/A</v>
      </c>
      <c r="J642" s="11"/>
      <c r="K642" s="8">
        <v>45309</v>
      </c>
      <c r="L642" s="8" t="s">
        <v>3877</v>
      </c>
      <c r="M642" s="7"/>
      <c r="N642" s="7" t="b">
        <f t="shared" si="18"/>
        <v>1</v>
      </c>
      <c r="O642" s="7"/>
      <c r="P642" s="11">
        <f t="shared" si="19"/>
        <v>0</v>
      </c>
      <c r="Q642" s="9"/>
    </row>
    <row r="643" spans="1:17" x14ac:dyDescent="0.25">
      <c r="A643" s="7">
        <v>641</v>
      </c>
      <c r="B643" s="9" t="s">
        <v>632</v>
      </c>
      <c r="C643" s="9" t="s">
        <v>2567</v>
      </c>
      <c r="D643" s="9" t="s">
        <v>33</v>
      </c>
      <c r="E643" s="7" t="s">
        <v>141</v>
      </c>
      <c r="F643" s="46">
        <v>0.16</v>
      </c>
      <c r="G643" s="11">
        <v>10</v>
      </c>
      <c r="H643" s="11">
        <v>10</v>
      </c>
      <c r="I643" s="11" t="e">
        <f>VLOOKUP(B643:B2918,'[2]Qty by month'!$G$3:$N$527,8,0)</f>
        <v>#N/A</v>
      </c>
      <c r="J643" s="11"/>
      <c r="K643" s="8">
        <v>45309</v>
      </c>
      <c r="L643" s="8" t="s">
        <v>3877</v>
      </c>
      <c r="M643" s="7"/>
      <c r="N643" s="7" t="b">
        <f t="shared" si="18"/>
        <v>1</v>
      </c>
      <c r="O643" s="7"/>
      <c r="P643" s="11">
        <f t="shared" si="19"/>
        <v>0</v>
      </c>
      <c r="Q643" s="9"/>
    </row>
    <row r="644" spans="1:17" x14ac:dyDescent="0.25">
      <c r="A644" s="7">
        <v>642</v>
      </c>
      <c r="B644" s="9" t="s">
        <v>633</v>
      </c>
      <c r="C644" s="9" t="s">
        <v>2568</v>
      </c>
      <c r="D644" s="9" t="s">
        <v>33</v>
      </c>
      <c r="E644" s="7" t="s">
        <v>141</v>
      </c>
      <c r="F644" s="46">
        <v>2.2200000000000002</v>
      </c>
      <c r="G644" s="11">
        <v>1</v>
      </c>
      <c r="H644" s="11">
        <v>1</v>
      </c>
      <c r="I644" s="11" t="e">
        <f>VLOOKUP(B644:B2919,'[2]Qty by month'!$G$3:$N$527,8,0)</f>
        <v>#N/A</v>
      </c>
      <c r="J644" s="11"/>
      <c r="K644" s="8">
        <v>45308</v>
      </c>
      <c r="L644" s="8" t="s">
        <v>3877</v>
      </c>
      <c r="M644" s="7"/>
      <c r="N644" s="7" t="b">
        <f t="shared" ref="N644:N707" si="20">G644=H644</f>
        <v>1</v>
      </c>
      <c r="O644" s="7"/>
      <c r="P644" s="11">
        <f t="shared" ref="P644:P707" si="21">G644-H644</f>
        <v>0</v>
      </c>
      <c r="Q644" s="9"/>
    </row>
    <row r="645" spans="1:17" x14ac:dyDescent="0.25">
      <c r="A645" s="7">
        <v>643</v>
      </c>
      <c r="B645" s="9" t="s">
        <v>634</v>
      </c>
      <c r="C645" s="9" t="s">
        <v>2089</v>
      </c>
      <c r="D645" s="9" t="s">
        <v>33</v>
      </c>
      <c r="E645" s="7" t="s">
        <v>141</v>
      </c>
      <c r="F645" s="46">
        <v>0.37</v>
      </c>
      <c r="G645" s="11">
        <v>47</v>
      </c>
      <c r="H645" s="11">
        <v>47</v>
      </c>
      <c r="I645" s="11" t="e">
        <f>VLOOKUP(B645:B2920,'[2]Qty by month'!$G$3:$N$527,8,0)</f>
        <v>#N/A</v>
      </c>
      <c r="J645" s="11"/>
      <c r="K645" s="8">
        <v>45309</v>
      </c>
      <c r="L645" s="8" t="s">
        <v>3873</v>
      </c>
      <c r="M645" s="7"/>
      <c r="N645" s="7" t="b">
        <f t="shared" si="20"/>
        <v>1</v>
      </c>
      <c r="O645" s="7"/>
      <c r="P645" s="11">
        <f t="shared" si="21"/>
        <v>0</v>
      </c>
      <c r="Q645" s="9"/>
    </row>
    <row r="646" spans="1:17" x14ac:dyDescent="0.25">
      <c r="A646" s="7">
        <v>644</v>
      </c>
      <c r="B646" s="9" t="s">
        <v>635</v>
      </c>
      <c r="C646" s="9" t="s">
        <v>2569</v>
      </c>
      <c r="D646" s="9" t="s">
        <v>33</v>
      </c>
      <c r="E646" s="7" t="s">
        <v>141</v>
      </c>
      <c r="F646" s="46">
        <v>0.14000000000000001</v>
      </c>
      <c r="G646" s="11">
        <v>12</v>
      </c>
      <c r="H646" s="11">
        <f>10+2</f>
        <v>12</v>
      </c>
      <c r="I646" s="11" t="e">
        <f>VLOOKUP(B646:B2921,'[2]Qty by month'!$G$3:$N$527,8,0)</f>
        <v>#N/A</v>
      </c>
      <c r="J646" s="11"/>
      <c r="K646" s="8">
        <v>45313</v>
      </c>
      <c r="L646" s="8" t="s">
        <v>3877</v>
      </c>
      <c r="M646" s="7"/>
      <c r="N646" s="7" t="b">
        <f t="shared" si="20"/>
        <v>1</v>
      </c>
      <c r="O646" s="7"/>
      <c r="P646" s="11">
        <f t="shared" si="21"/>
        <v>0</v>
      </c>
      <c r="Q646" s="9"/>
    </row>
    <row r="647" spans="1:17" x14ac:dyDescent="0.25">
      <c r="A647" s="7">
        <v>645</v>
      </c>
      <c r="B647" s="9" t="s">
        <v>636</v>
      </c>
      <c r="C647" s="9" t="s">
        <v>2570</v>
      </c>
      <c r="D647" s="9" t="s">
        <v>33</v>
      </c>
      <c r="E647" s="7" t="s">
        <v>141</v>
      </c>
      <c r="F647" s="46">
        <v>0.72</v>
      </c>
      <c r="G647" s="11">
        <v>5</v>
      </c>
      <c r="H647" s="11">
        <v>5</v>
      </c>
      <c r="I647" s="11" t="e">
        <f>VLOOKUP(B647:B2922,'[2]Qty by month'!$G$3:$N$527,8,0)</f>
        <v>#N/A</v>
      </c>
      <c r="J647" s="11"/>
      <c r="K647" s="8">
        <v>45309</v>
      </c>
      <c r="L647" s="8" t="s">
        <v>3873</v>
      </c>
      <c r="M647" s="7"/>
      <c r="N647" s="7" t="b">
        <f t="shared" si="20"/>
        <v>1</v>
      </c>
      <c r="O647" s="7"/>
      <c r="P647" s="11">
        <f t="shared" si="21"/>
        <v>0</v>
      </c>
      <c r="Q647" s="9"/>
    </row>
    <row r="648" spans="1:17" x14ac:dyDescent="0.25">
      <c r="A648" s="7">
        <v>646</v>
      </c>
      <c r="B648" s="9" t="s">
        <v>637</v>
      </c>
      <c r="C648" s="9" t="s">
        <v>2571</v>
      </c>
      <c r="D648" s="9" t="s">
        <v>33</v>
      </c>
      <c r="E648" s="7" t="s">
        <v>141</v>
      </c>
      <c r="F648" s="46">
        <v>9.27</v>
      </c>
      <c r="G648" s="11">
        <v>1</v>
      </c>
      <c r="H648" s="11">
        <v>1</v>
      </c>
      <c r="I648" s="11" t="e">
        <f>VLOOKUP(B648:B2923,'[2]Qty by month'!$G$3:$N$527,8,0)</f>
        <v>#N/A</v>
      </c>
      <c r="J648" s="11"/>
      <c r="K648" s="8">
        <v>45309</v>
      </c>
      <c r="L648" s="8" t="s">
        <v>3873</v>
      </c>
      <c r="M648" s="7"/>
      <c r="N648" s="7" t="b">
        <f t="shared" si="20"/>
        <v>1</v>
      </c>
      <c r="O648" s="7"/>
      <c r="P648" s="11">
        <f t="shared" si="21"/>
        <v>0</v>
      </c>
      <c r="Q648" s="9"/>
    </row>
    <row r="649" spans="1:17" x14ac:dyDescent="0.25">
      <c r="A649" s="7">
        <v>647</v>
      </c>
      <c r="B649" s="9">
        <v>126004015</v>
      </c>
      <c r="C649" s="9" t="s">
        <v>2572</v>
      </c>
      <c r="D649" s="9" t="s">
        <v>33</v>
      </c>
      <c r="E649" s="7" t="s">
        <v>141</v>
      </c>
      <c r="F649" s="46">
        <v>0.1</v>
      </c>
      <c r="G649" s="11">
        <v>25</v>
      </c>
      <c r="H649" s="11">
        <v>25</v>
      </c>
      <c r="I649" s="11" t="e">
        <f>VLOOKUP(B649:B2924,'[2]Qty by month'!$G$3:$N$527,8,0)</f>
        <v>#N/A</v>
      </c>
      <c r="J649" s="11"/>
      <c r="K649" s="8">
        <v>45309</v>
      </c>
      <c r="L649" s="8" t="s">
        <v>3877</v>
      </c>
      <c r="M649" s="7"/>
      <c r="N649" s="7" t="b">
        <f t="shared" si="20"/>
        <v>1</v>
      </c>
      <c r="O649" s="7"/>
      <c r="P649" s="11">
        <f t="shared" si="21"/>
        <v>0</v>
      </c>
      <c r="Q649" s="9"/>
    </row>
    <row r="650" spans="1:17" x14ac:dyDescent="0.25">
      <c r="A650" s="7">
        <v>648</v>
      </c>
      <c r="B650" s="9">
        <v>127501010</v>
      </c>
      <c r="C650" s="9" t="s">
        <v>2573</v>
      </c>
      <c r="D650" s="9" t="s">
        <v>33</v>
      </c>
      <c r="E650" s="7" t="s">
        <v>141</v>
      </c>
      <c r="F650" s="46">
        <v>5.21</v>
      </c>
      <c r="G650" s="11">
        <v>1</v>
      </c>
      <c r="H650" s="11">
        <v>1</v>
      </c>
      <c r="I650" s="11" t="e">
        <f>VLOOKUP(B650:B2925,'[2]Qty by month'!$G$3:$N$527,8,0)</f>
        <v>#N/A</v>
      </c>
      <c r="J650" s="11"/>
      <c r="K650" s="8">
        <v>45310</v>
      </c>
      <c r="L650" s="8" t="s">
        <v>3873</v>
      </c>
      <c r="M650" s="7"/>
      <c r="N650" s="7" t="b">
        <f t="shared" si="20"/>
        <v>1</v>
      </c>
      <c r="O650" s="7"/>
      <c r="P650" s="11">
        <f t="shared" si="21"/>
        <v>0</v>
      </c>
      <c r="Q650" s="9"/>
    </row>
    <row r="651" spans="1:17" x14ac:dyDescent="0.25">
      <c r="A651" s="7">
        <v>649</v>
      </c>
      <c r="B651" s="9" t="s">
        <v>638</v>
      </c>
      <c r="C651" s="9" t="s">
        <v>2518</v>
      </c>
      <c r="D651" s="9" t="s">
        <v>33</v>
      </c>
      <c r="E651" s="7" t="s">
        <v>141</v>
      </c>
      <c r="F651" s="46">
        <v>9.69</v>
      </c>
      <c r="G651" s="11">
        <v>6</v>
      </c>
      <c r="H651" s="11">
        <v>6</v>
      </c>
      <c r="I651" s="11" t="e">
        <f>VLOOKUP(B651:B2926,'[2]Qty by month'!$G$3:$N$527,8,0)</f>
        <v>#N/A</v>
      </c>
      <c r="J651" s="11"/>
      <c r="K651" s="8">
        <v>45309</v>
      </c>
      <c r="L651" s="8" t="s">
        <v>3873</v>
      </c>
      <c r="M651" s="7"/>
      <c r="N651" s="7" t="b">
        <f t="shared" si="20"/>
        <v>1</v>
      </c>
      <c r="O651" s="7"/>
      <c r="P651" s="11">
        <f t="shared" si="21"/>
        <v>0</v>
      </c>
      <c r="Q651" s="9"/>
    </row>
    <row r="652" spans="1:17" x14ac:dyDescent="0.25">
      <c r="A652" s="7">
        <v>650</v>
      </c>
      <c r="B652" s="9" t="s">
        <v>639</v>
      </c>
      <c r="C652" s="9" t="s">
        <v>2574</v>
      </c>
      <c r="D652" s="9" t="s">
        <v>33</v>
      </c>
      <c r="E652" s="7" t="s">
        <v>141</v>
      </c>
      <c r="F652" s="46">
        <v>0.61</v>
      </c>
      <c r="G652" s="11">
        <v>4</v>
      </c>
      <c r="H652" s="11">
        <f>3+1</f>
        <v>4</v>
      </c>
      <c r="I652" s="11" t="e">
        <f>VLOOKUP(B652:B2927,'[2]Qty by month'!$G$3:$N$527,8,0)</f>
        <v>#N/A</v>
      </c>
      <c r="J652" s="11"/>
      <c r="K652" s="8">
        <v>45316</v>
      </c>
      <c r="L652" s="8" t="s">
        <v>3877</v>
      </c>
      <c r="M652" s="7"/>
      <c r="N652" s="7" t="b">
        <f t="shared" si="20"/>
        <v>1</v>
      </c>
      <c r="O652" s="7">
        <v>1</v>
      </c>
      <c r="P652" s="11">
        <f t="shared" si="21"/>
        <v>0</v>
      </c>
      <c r="Q652" s="9" t="s">
        <v>3879</v>
      </c>
    </row>
    <row r="653" spans="1:17" x14ac:dyDescent="0.25">
      <c r="A653" s="7">
        <v>651</v>
      </c>
      <c r="B653" s="9" t="s">
        <v>640</v>
      </c>
      <c r="C653" s="9" t="s">
        <v>2362</v>
      </c>
      <c r="D653" s="9" t="s">
        <v>33</v>
      </c>
      <c r="E653" s="7" t="s">
        <v>141</v>
      </c>
      <c r="F653" s="46">
        <v>31.28</v>
      </c>
      <c r="G653" s="11">
        <v>3</v>
      </c>
      <c r="H653" s="11">
        <f>2+1</f>
        <v>3</v>
      </c>
      <c r="I653" s="11" t="e">
        <f>VLOOKUP(B653:B2928,'[2]Qty by month'!$G$3:$N$527,8,0)</f>
        <v>#N/A</v>
      </c>
      <c r="J653" s="11"/>
      <c r="K653" s="8">
        <v>45309</v>
      </c>
      <c r="L653" s="8" t="s">
        <v>3873</v>
      </c>
      <c r="M653" s="7"/>
      <c r="N653" s="7" t="b">
        <f t="shared" si="20"/>
        <v>1</v>
      </c>
      <c r="O653" s="7"/>
      <c r="P653" s="11">
        <f t="shared" si="21"/>
        <v>0</v>
      </c>
      <c r="Q653" s="9"/>
    </row>
    <row r="654" spans="1:17" x14ac:dyDescent="0.25">
      <c r="A654" s="7">
        <v>652</v>
      </c>
      <c r="B654" s="9" t="s">
        <v>231</v>
      </c>
      <c r="C654" s="9" t="s">
        <v>237</v>
      </c>
      <c r="D654" s="9" t="s">
        <v>33</v>
      </c>
      <c r="E654" s="7" t="s">
        <v>141</v>
      </c>
      <c r="F654" s="46">
        <v>0.52</v>
      </c>
      <c r="G654" s="11">
        <v>1</v>
      </c>
      <c r="H654" s="11">
        <v>1</v>
      </c>
      <c r="I654" s="11" t="e">
        <f>VLOOKUP(B654:B2929,'[2]Qty by month'!$G$3:$N$527,8,0)</f>
        <v>#N/A</v>
      </c>
      <c r="J654" s="11"/>
      <c r="K654" s="8">
        <v>45322</v>
      </c>
      <c r="L654" s="8" t="s">
        <v>3873</v>
      </c>
      <c r="M654" s="7"/>
      <c r="N654" s="7" t="b">
        <f t="shared" si="20"/>
        <v>1</v>
      </c>
      <c r="O654" s="7"/>
      <c r="P654" s="11">
        <f t="shared" si="21"/>
        <v>0</v>
      </c>
      <c r="Q654" s="9"/>
    </row>
    <row r="655" spans="1:17" x14ac:dyDescent="0.25">
      <c r="A655" s="7">
        <v>653</v>
      </c>
      <c r="B655" s="9">
        <v>843307</v>
      </c>
      <c r="C655" s="9" t="s">
        <v>2190</v>
      </c>
      <c r="D655" s="9" t="s">
        <v>33</v>
      </c>
      <c r="E655" s="7" t="s">
        <v>141</v>
      </c>
      <c r="F655" s="46">
        <v>0.76</v>
      </c>
      <c r="G655" s="11">
        <v>10</v>
      </c>
      <c r="H655" s="11">
        <v>10</v>
      </c>
      <c r="I655" s="11" t="e">
        <f>VLOOKUP(B655:B2930,'[2]Qty by month'!$G$3:$N$527,8,0)</f>
        <v>#N/A</v>
      </c>
      <c r="J655" s="11"/>
      <c r="K655" s="8">
        <v>45309</v>
      </c>
      <c r="L655" s="8" t="s">
        <v>3877</v>
      </c>
      <c r="M655" s="7"/>
      <c r="N655" s="7" t="b">
        <f t="shared" si="20"/>
        <v>1</v>
      </c>
      <c r="O655" s="7"/>
      <c r="P655" s="11">
        <f t="shared" si="21"/>
        <v>0</v>
      </c>
      <c r="Q655" s="9"/>
    </row>
    <row r="656" spans="1:17" x14ac:dyDescent="0.25">
      <c r="A656" s="7">
        <v>654</v>
      </c>
      <c r="B656" s="9" t="s">
        <v>641</v>
      </c>
      <c r="C656" s="9" t="s">
        <v>2575</v>
      </c>
      <c r="D656" s="9" t="s">
        <v>33</v>
      </c>
      <c r="E656" s="7" t="s">
        <v>141</v>
      </c>
      <c r="F656" s="46">
        <v>12.55</v>
      </c>
      <c r="G656" s="11">
        <v>6</v>
      </c>
      <c r="H656" s="11">
        <v>6</v>
      </c>
      <c r="I656" s="11" t="e">
        <f>VLOOKUP(B656:B2931,'[2]Qty by month'!$G$3:$N$527,8,0)</f>
        <v>#N/A</v>
      </c>
      <c r="J656" s="11"/>
      <c r="K656" s="8">
        <v>45309</v>
      </c>
      <c r="L656" s="8" t="s">
        <v>3873</v>
      </c>
      <c r="M656" s="7"/>
      <c r="N656" s="7" t="b">
        <f t="shared" si="20"/>
        <v>1</v>
      </c>
      <c r="O656" s="7"/>
      <c r="P656" s="11">
        <f t="shared" si="21"/>
        <v>0</v>
      </c>
      <c r="Q656" s="9"/>
    </row>
    <row r="657" spans="1:17" x14ac:dyDescent="0.25">
      <c r="A657" s="7">
        <v>655</v>
      </c>
      <c r="B657" s="9">
        <v>400.8</v>
      </c>
      <c r="C657" s="9" t="s">
        <v>116</v>
      </c>
      <c r="D657" s="9" t="s">
        <v>33</v>
      </c>
      <c r="E657" s="7" t="s">
        <v>141</v>
      </c>
      <c r="F657" s="46">
        <v>2.64</v>
      </c>
      <c r="G657" s="11">
        <v>2</v>
      </c>
      <c r="H657" s="11">
        <v>2</v>
      </c>
      <c r="I657" s="11" t="e">
        <f>VLOOKUP(B657:B2932,'[2]Qty by month'!$G$3:$N$527,8,0)</f>
        <v>#N/A</v>
      </c>
      <c r="J657" s="11"/>
      <c r="K657" s="8">
        <v>45308</v>
      </c>
      <c r="L657" s="8" t="s">
        <v>3873</v>
      </c>
      <c r="M657" s="7"/>
      <c r="N657" s="7" t="b">
        <f t="shared" si="20"/>
        <v>1</v>
      </c>
      <c r="O657" s="7"/>
      <c r="P657" s="11">
        <f t="shared" si="21"/>
        <v>0</v>
      </c>
      <c r="Q657" s="9"/>
    </row>
    <row r="658" spans="1:17" x14ac:dyDescent="0.25">
      <c r="A658" s="7">
        <v>656</v>
      </c>
      <c r="B658" s="9">
        <v>500.12</v>
      </c>
      <c r="C658" s="9" t="s">
        <v>2576</v>
      </c>
      <c r="D658" s="9" t="s">
        <v>33</v>
      </c>
      <c r="E658" s="7" t="s">
        <v>141</v>
      </c>
      <c r="F658" s="46">
        <v>2.7</v>
      </c>
      <c r="G658" s="11">
        <v>4</v>
      </c>
      <c r="H658" s="11">
        <v>4</v>
      </c>
      <c r="I658" s="11" t="e">
        <f>VLOOKUP(B658:B2933,'[2]Qty by month'!$G$3:$N$527,8,0)</f>
        <v>#N/A</v>
      </c>
      <c r="J658" s="11"/>
      <c r="K658" s="8">
        <v>45308</v>
      </c>
      <c r="L658" s="8" t="s">
        <v>3873</v>
      </c>
      <c r="M658" s="7"/>
      <c r="N658" s="7" t="b">
        <f t="shared" si="20"/>
        <v>1</v>
      </c>
      <c r="O658" s="7"/>
      <c r="P658" s="11">
        <f t="shared" si="21"/>
        <v>0</v>
      </c>
      <c r="Q658" s="9"/>
    </row>
    <row r="659" spans="1:17" x14ac:dyDescent="0.25">
      <c r="A659" s="7">
        <v>657</v>
      </c>
      <c r="B659" s="9" t="s">
        <v>185</v>
      </c>
      <c r="C659" s="9" t="s">
        <v>214</v>
      </c>
      <c r="D659" s="9" t="s">
        <v>33</v>
      </c>
      <c r="E659" s="7" t="s">
        <v>141</v>
      </c>
      <c r="F659" s="46">
        <v>2.25</v>
      </c>
      <c r="G659" s="11">
        <v>10</v>
      </c>
      <c r="H659" s="11">
        <v>10</v>
      </c>
      <c r="I659" s="11" t="e">
        <f>VLOOKUP(B659:B2934,'[2]Qty by month'!$G$3:$N$527,8,0)</f>
        <v>#N/A</v>
      </c>
      <c r="J659" s="11"/>
      <c r="K659" s="8">
        <v>45313</v>
      </c>
      <c r="L659" s="8" t="s">
        <v>3873</v>
      </c>
      <c r="M659" s="7"/>
      <c r="N659" s="7" t="b">
        <f t="shared" si="20"/>
        <v>1</v>
      </c>
      <c r="O659" s="7"/>
      <c r="P659" s="11">
        <f t="shared" si="21"/>
        <v>0</v>
      </c>
      <c r="Q659" s="9"/>
    </row>
    <row r="660" spans="1:17" x14ac:dyDescent="0.25">
      <c r="A660" s="7">
        <v>658</v>
      </c>
      <c r="B660" s="9" t="s">
        <v>154</v>
      </c>
      <c r="C660" s="9" t="s">
        <v>174</v>
      </c>
      <c r="D660" s="9" t="s">
        <v>33</v>
      </c>
      <c r="E660" s="7" t="s">
        <v>141</v>
      </c>
      <c r="F660" s="46">
        <v>2.25</v>
      </c>
      <c r="G660" s="11">
        <v>2</v>
      </c>
      <c r="H660" s="11">
        <v>2</v>
      </c>
      <c r="I660" s="11" t="e">
        <f>VLOOKUP(B660:B2935,'[2]Qty by month'!$G$3:$N$527,8,0)</f>
        <v>#N/A</v>
      </c>
      <c r="J660" s="11"/>
      <c r="K660" s="8">
        <v>45308</v>
      </c>
      <c r="L660" s="8" t="s">
        <v>3873</v>
      </c>
      <c r="M660" s="7"/>
      <c r="N660" s="7" t="b">
        <f t="shared" si="20"/>
        <v>1</v>
      </c>
      <c r="O660" s="7"/>
      <c r="P660" s="11">
        <f t="shared" si="21"/>
        <v>0</v>
      </c>
      <c r="Q660" s="9"/>
    </row>
    <row r="661" spans="1:17" x14ac:dyDescent="0.25">
      <c r="A661" s="7">
        <v>659</v>
      </c>
      <c r="B661" s="9">
        <v>1114760</v>
      </c>
      <c r="C661" s="9" t="s">
        <v>175</v>
      </c>
      <c r="D661" s="9" t="s">
        <v>33</v>
      </c>
      <c r="E661" s="7" t="s">
        <v>141</v>
      </c>
      <c r="F661" s="46">
        <v>1.0695187165775402</v>
      </c>
      <c r="G661" s="11">
        <v>4</v>
      </c>
      <c r="H661" s="11">
        <v>4</v>
      </c>
      <c r="I661" s="11" t="e">
        <f>VLOOKUP(B661:B2936,'[2]Qty by month'!$G$3:$N$527,8,0)</f>
        <v>#N/A</v>
      </c>
      <c r="J661" s="11"/>
      <c r="K661" s="8">
        <v>45309</v>
      </c>
      <c r="L661" s="8" t="s">
        <v>3877</v>
      </c>
      <c r="M661" s="7"/>
      <c r="N661" s="7" t="b">
        <f t="shared" si="20"/>
        <v>1</v>
      </c>
      <c r="O661" s="7"/>
      <c r="P661" s="11">
        <f t="shared" si="21"/>
        <v>0</v>
      </c>
      <c r="Q661" s="9"/>
    </row>
    <row r="662" spans="1:17" x14ac:dyDescent="0.25">
      <c r="A662" s="7">
        <v>660</v>
      </c>
      <c r="B662" s="9" t="s">
        <v>642</v>
      </c>
      <c r="C662" s="9" t="s">
        <v>2577</v>
      </c>
      <c r="D662" s="9" t="s">
        <v>33</v>
      </c>
      <c r="E662" s="7" t="s">
        <v>141</v>
      </c>
      <c r="F662" s="46">
        <v>1.08</v>
      </c>
      <c r="G662" s="11">
        <v>4</v>
      </c>
      <c r="H662" s="11">
        <v>4</v>
      </c>
      <c r="I662" s="11" t="e">
        <f>VLOOKUP(B662:B2937,'[2]Qty by month'!$G$3:$N$527,8,0)</f>
        <v>#N/A</v>
      </c>
      <c r="J662" s="11"/>
      <c r="K662" s="8">
        <v>45308</v>
      </c>
      <c r="L662" s="8" t="s">
        <v>3877</v>
      </c>
      <c r="M662" s="7"/>
      <c r="N662" s="7" t="b">
        <f t="shared" si="20"/>
        <v>1</v>
      </c>
      <c r="O662" s="7"/>
      <c r="P662" s="11">
        <f t="shared" si="21"/>
        <v>0</v>
      </c>
      <c r="Q662" s="9"/>
    </row>
    <row r="663" spans="1:17" x14ac:dyDescent="0.25">
      <c r="A663" s="7">
        <v>661</v>
      </c>
      <c r="B663" s="9" t="s">
        <v>643</v>
      </c>
      <c r="C663" s="9" t="s">
        <v>2578</v>
      </c>
      <c r="D663" s="9" t="s">
        <v>33</v>
      </c>
      <c r="E663" s="7" t="s">
        <v>141</v>
      </c>
      <c r="F663" s="46">
        <v>2.37</v>
      </c>
      <c r="G663" s="11">
        <v>16</v>
      </c>
      <c r="H663" s="11">
        <v>16</v>
      </c>
      <c r="I663" s="11" t="e">
        <f>VLOOKUP(B663:B2938,'[2]Qty by month'!$G$3:$N$527,8,0)</f>
        <v>#N/A</v>
      </c>
      <c r="J663" s="11"/>
      <c r="K663" s="8">
        <v>45308</v>
      </c>
      <c r="L663" s="8" t="s">
        <v>3877</v>
      </c>
      <c r="M663" s="7"/>
      <c r="N663" s="7" t="b">
        <f t="shared" si="20"/>
        <v>1</v>
      </c>
      <c r="O663" s="7"/>
      <c r="P663" s="11">
        <f t="shared" si="21"/>
        <v>0</v>
      </c>
      <c r="Q663" s="9"/>
    </row>
    <row r="664" spans="1:17" x14ac:dyDescent="0.25">
      <c r="A664" s="7">
        <v>662</v>
      </c>
      <c r="B664" s="9" t="s">
        <v>644</v>
      </c>
      <c r="C664" s="9" t="s">
        <v>2579</v>
      </c>
      <c r="D664" s="9" t="s">
        <v>252</v>
      </c>
      <c r="E664" s="7" t="s">
        <v>141</v>
      </c>
      <c r="F664" s="46">
        <v>218.68</v>
      </c>
      <c r="G664" s="11">
        <v>1</v>
      </c>
      <c r="H664" s="11">
        <v>1</v>
      </c>
      <c r="I664" s="11" t="e">
        <f>VLOOKUP(B664:B2939,'[2]Qty by month'!$G$3:$N$527,8,0)</f>
        <v>#N/A</v>
      </c>
      <c r="J664" s="11"/>
      <c r="K664" s="8">
        <v>45313</v>
      </c>
      <c r="L664" s="8" t="s">
        <v>3877</v>
      </c>
      <c r="M664" s="7"/>
      <c r="N664" s="7" t="b">
        <f t="shared" si="20"/>
        <v>1</v>
      </c>
      <c r="O664" s="7"/>
      <c r="P664" s="11">
        <f t="shared" si="21"/>
        <v>0</v>
      </c>
      <c r="Q664" s="9"/>
    </row>
    <row r="665" spans="1:17" x14ac:dyDescent="0.25">
      <c r="A665" s="7">
        <v>663</v>
      </c>
      <c r="B665" s="9">
        <v>41508</v>
      </c>
      <c r="C665" s="9" t="s">
        <v>2580</v>
      </c>
      <c r="D665" s="9" t="s">
        <v>252</v>
      </c>
      <c r="E665" s="7" t="s">
        <v>141</v>
      </c>
      <c r="F665" s="46">
        <v>1.1499999999999999</v>
      </c>
      <c r="G665" s="11">
        <v>2</v>
      </c>
      <c r="H665" s="11">
        <v>2</v>
      </c>
      <c r="I665" s="11" t="e">
        <f>VLOOKUP(B665:B2940,'[2]Qty by month'!$G$3:$N$527,8,0)</f>
        <v>#N/A</v>
      </c>
      <c r="J665" s="11"/>
      <c r="K665" s="8">
        <v>45318</v>
      </c>
      <c r="L665" s="8" t="s">
        <v>3877</v>
      </c>
      <c r="M665" s="7"/>
      <c r="N665" s="7" t="b">
        <f t="shared" si="20"/>
        <v>1</v>
      </c>
      <c r="O665" s="7"/>
      <c r="P665" s="11">
        <f t="shared" si="21"/>
        <v>0</v>
      </c>
      <c r="Q665" s="9"/>
    </row>
    <row r="666" spans="1:17" x14ac:dyDescent="0.25">
      <c r="A666" s="7">
        <v>664</v>
      </c>
      <c r="B666" s="9" t="s">
        <v>645</v>
      </c>
      <c r="C666" s="9" t="s">
        <v>2580</v>
      </c>
      <c r="D666" s="9" t="s">
        <v>252</v>
      </c>
      <c r="E666" s="7" t="s">
        <v>141</v>
      </c>
      <c r="F666" s="46">
        <v>41.714285714285715</v>
      </c>
      <c r="G666" s="11">
        <v>3</v>
      </c>
      <c r="H666" s="11">
        <v>3</v>
      </c>
      <c r="I666" s="11" t="e">
        <f>VLOOKUP(B666:B2941,'[2]Qty by month'!$G$3:$N$527,8,0)</f>
        <v>#N/A</v>
      </c>
      <c r="J666" s="11"/>
      <c r="K666" s="8">
        <v>45318</v>
      </c>
      <c r="L666" s="8" t="s">
        <v>3877</v>
      </c>
      <c r="M666" s="7"/>
      <c r="N666" s="7" t="b">
        <f t="shared" si="20"/>
        <v>1</v>
      </c>
      <c r="O666" s="7"/>
      <c r="P666" s="11">
        <f t="shared" si="21"/>
        <v>0</v>
      </c>
      <c r="Q666" s="9"/>
    </row>
    <row r="667" spans="1:17" x14ac:dyDescent="0.25">
      <c r="A667" s="7">
        <v>665</v>
      </c>
      <c r="B667" s="9" t="s">
        <v>646</v>
      </c>
      <c r="C667" s="9" t="s">
        <v>2581</v>
      </c>
      <c r="D667" s="9" t="s">
        <v>252</v>
      </c>
      <c r="E667" s="7" t="s">
        <v>141</v>
      </c>
      <c r="F667" s="46">
        <v>28.571428571428573</v>
      </c>
      <c r="G667" s="11">
        <v>1</v>
      </c>
      <c r="H667" s="11">
        <v>1</v>
      </c>
      <c r="I667" s="11" t="e">
        <f>VLOOKUP(B667:B2942,'[2]Qty by month'!$G$3:$N$527,8,0)</f>
        <v>#N/A</v>
      </c>
      <c r="J667" s="11"/>
      <c r="K667" s="8">
        <v>45318</v>
      </c>
      <c r="L667" s="8" t="s">
        <v>3877</v>
      </c>
      <c r="M667" s="7"/>
      <c r="N667" s="7" t="b">
        <f t="shared" si="20"/>
        <v>1</v>
      </c>
      <c r="O667" s="7"/>
      <c r="P667" s="11">
        <f t="shared" si="21"/>
        <v>0</v>
      </c>
      <c r="Q667" s="9"/>
    </row>
    <row r="668" spans="1:17" x14ac:dyDescent="0.25">
      <c r="A668" s="7">
        <v>666</v>
      </c>
      <c r="B668" s="9" t="s">
        <v>647</v>
      </c>
      <c r="C668" s="9" t="s">
        <v>2582</v>
      </c>
      <c r="D668" s="9" t="s">
        <v>252</v>
      </c>
      <c r="E668" s="7" t="s">
        <v>141</v>
      </c>
      <c r="F668" s="46">
        <v>21.035714285714285</v>
      </c>
      <c r="G668" s="11">
        <v>1</v>
      </c>
      <c r="H668" s="11">
        <v>1</v>
      </c>
      <c r="I668" s="11" t="e">
        <f>VLOOKUP(B668:B2943,'[2]Qty by month'!$G$3:$N$527,8,0)</f>
        <v>#N/A</v>
      </c>
      <c r="J668" s="11"/>
      <c r="K668" s="8">
        <v>45322</v>
      </c>
      <c r="L668" s="8" t="s">
        <v>3873</v>
      </c>
      <c r="M668" s="7"/>
      <c r="N668" s="7" t="b">
        <f t="shared" si="20"/>
        <v>1</v>
      </c>
      <c r="O668" s="7"/>
      <c r="P668" s="11">
        <f t="shared" si="21"/>
        <v>0</v>
      </c>
      <c r="Q668" s="9"/>
    </row>
    <row r="669" spans="1:17" x14ac:dyDescent="0.25">
      <c r="A669" s="7">
        <v>667</v>
      </c>
      <c r="B669" s="9" t="s">
        <v>648</v>
      </c>
      <c r="C669" s="9" t="s">
        <v>2583</v>
      </c>
      <c r="D669" s="9" t="s">
        <v>252</v>
      </c>
      <c r="E669" s="7" t="s">
        <v>141</v>
      </c>
      <c r="F669" s="46">
        <v>5.9821428571428568</v>
      </c>
      <c r="G669" s="11">
        <v>2</v>
      </c>
      <c r="H669" s="11">
        <v>2</v>
      </c>
      <c r="I669" s="11" t="e">
        <f>VLOOKUP(B669:B2944,'[2]Qty by month'!$G$3:$N$527,8,0)</f>
        <v>#N/A</v>
      </c>
      <c r="J669" s="11"/>
      <c r="K669" s="8">
        <v>45318</v>
      </c>
      <c r="L669" s="8" t="s">
        <v>3877</v>
      </c>
      <c r="M669" s="7"/>
      <c r="N669" s="7" t="b">
        <f t="shared" si="20"/>
        <v>1</v>
      </c>
      <c r="O669" s="7"/>
      <c r="P669" s="11">
        <f t="shared" si="21"/>
        <v>0</v>
      </c>
      <c r="Q669" s="9"/>
    </row>
    <row r="670" spans="1:17" x14ac:dyDescent="0.25">
      <c r="A670" s="7">
        <v>668</v>
      </c>
      <c r="B670" s="9" t="s">
        <v>649</v>
      </c>
      <c r="C670" s="9" t="s">
        <v>2584</v>
      </c>
      <c r="D670" s="9" t="s">
        <v>252</v>
      </c>
      <c r="E670" s="7" t="s">
        <v>141</v>
      </c>
      <c r="F670" s="46">
        <v>8.44</v>
      </c>
      <c r="G670" s="11">
        <v>1</v>
      </c>
      <c r="H670" s="11">
        <v>1</v>
      </c>
      <c r="I670" s="11" t="e">
        <f>VLOOKUP(B670:B2945,'[2]Qty by month'!$G$3:$N$527,8,0)</f>
        <v>#N/A</v>
      </c>
      <c r="J670" s="11"/>
      <c r="K670" s="8">
        <v>45314</v>
      </c>
      <c r="L670" s="8" t="s">
        <v>3873</v>
      </c>
      <c r="M670" s="7"/>
      <c r="N670" s="7" t="b">
        <f t="shared" si="20"/>
        <v>1</v>
      </c>
      <c r="O670" s="7"/>
      <c r="P670" s="11">
        <f t="shared" si="21"/>
        <v>0</v>
      </c>
      <c r="Q670" s="9"/>
    </row>
    <row r="671" spans="1:17" x14ac:dyDescent="0.25">
      <c r="A671" s="7">
        <v>669</v>
      </c>
      <c r="B671" s="9" t="s">
        <v>650</v>
      </c>
      <c r="C671" s="9" t="s">
        <v>2585</v>
      </c>
      <c r="D671" s="9" t="s">
        <v>252</v>
      </c>
      <c r="E671" s="7" t="s">
        <v>141</v>
      </c>
      <c r="F671" s="46">
        <v>219.09</v>
      </c>
      <c r="G671" s="11">
        <v>1</v>
      </c>
      <c r="H671" s="11">
        <v>1</v>
      </c>
      <c r="I671" s="11" t="e">
        <f>VLOOKUP(B671:B2946,'[2]Qty by month'!$G$3:$N$527,8,0)</f>
        <v>#N/A</v>
      </c>
      <c r="J671" s="11"/>
      <c r="K671" s="8">
        <v>45310</v>
      </c>
      <c r="L671" s="8" t="s">
        <v>3877</v>
      </c>
      <c r="M671" s="7"/>
      <c r="N671" s="7" t="b">
        <f t="shared" si="20"/>
        <v>1</v>
      </c>
      <c r="O671" s="7"/>
      <c r="P671" s="11">
        <f t="shared" si="21"/>
        <v>0</v>
      </c>
      <c r="Q671" s="9"/>
    </row>
    <row r="672" spans="1:17" x14ac:dyDescent="0.25">
      <c r="A672" s="7">
        <v>670</v>
      </c>
      <c r="B672" s="9" t="s">
        <v>651</v>
      </c>
      <c r="C672" s="9" t="s">
        <v>2586</v>
      </c>
      <c r="D672" s="9" t="s">
        <v>252</v>
      </c>
      <c r="E672" s="7" t="s">
        <v>141</v>
      </c>
      <c r="F672" s="46">
        <v>43.58</v>
      </c>
      <c r="G672" s="11">
        <v>1</v>
      </c>
      <c r="H672" s="11">
        <v>1</v>
      </c>
      <c r="I672" s="11" t="e">
        <f>VLOOKUP(B672:B2947,'[2]Qty by month'!$G$3:$N$527,8,0)</f>
        <v>#N/A</v>
      </c>
      <c r="J672" s="11"/>
      <c r="K672" s="8">
        <v>45320</v>
      </c>
      <c r="L672" s="8" t="s">
        <v>3873</v>
      </c>
      <c r="M672" s="7"/>
      <c r="N672" s="7" t="b">
        <f t="shared" si="20"/>
        <v>1</v>
      </c>
      <c r="O672" s="7"/>
      <c r="P672" s="11">
        <f t="shared" si="21"/>
        <v>0</v>
      </c>
      <c r="Q672" s="9"/>
    </row>
    <row r="673" spans="1:17" x14ac:dyDescent="0.25">
      <c r="A673" s="7">
        <v>671</v>
      </c>
      <c r="B673" s="9" t="s">
        <v>652</v>
      </c>
      <c r="C673" s="9" t="s">
        <v>2587</v>
      </c>
      <c r="D673" s="9" t="s">
        <v>252</v>
      </c>
      <c r="E673" s="7" t="s">
        <v>141</v>
      </c>
      <c r="F673" s="46">
        <v>109.55</v>
      </c>
      <c r="G673" s="11">
        <v>1</v>
      </c>
      <c r="H673" s="11">
        <v>1</v>
      </c>
      <c r="I673" s="11" t="e">
        <f>VLOOKUP(B673:B2948,'[2]Qty by month'!$G$3:$N$527,8,0)</f>
        <v>#N/A</v>
      </c>
      <c r="J673" s="11"/>
      <c r="K673" s="8">
        <v>45310</v>
      </c>
      <c r="L673" s="8" t="s">
        <v>3877</v>
      </c>
      <c r="M673" s="7"/>
      <c r="N673" s="7" t="b">
        <f t="shared" si="20"/>
        <v>1</v>
      </c>
      <c r="O673" s="7"/>
      <c r="P673" s="11">
        <f t="shared" si="21"/>
        <v>0</v>
      </c>
      <c r="Q673" s="9"/>
    </row>
    <row r="674" spans="1:17" x14ac:dyDescent="0.25">
      <c r="A674" s="7">
        <v>672</v>
      </c>
      <c r="B674" s="9" t="s">
        <v>653</v>
      </c>
      <c r="C674" s="9" t="s">
        <v>2588</v>
      </c>
      <c r="D674" s="9" t="s">
        <v>252</v>
      </c>
      <c r="E674" s="55" t="s">
        <v>242</v>
      </c>
      <c r="F674" s="46">
        <v>82.7</v>
      </c>
      <c r="G674" s="11">
        <v>1</v>
      </c>
      <c r="H674" s="11">
        <v>1</v>
      </c>
      <c r="I674" s="11" t="e">
        <f>VLOOKUP(B674:B2949,'[2]Qty by month'!$G$3:$N$527,8,0)</f>
        <v>#N/A</v>
      </c>
      <c r="J674" s="11"/>
      <c r="K674" s="8">
        <v>45313</v>
      </c>
      <c r="L674" s="8" t="s">
        <v>3877</v>
      </c>
      <c r="M674" s="7"/>
      <c r="N674" s="7" t="b">
        <f t="shared" si="20"/>
        <v>1</v>
      </c>
      <c r="O674" s="7"/>
      <c r="P674" s="11">
        <f t="shared" si="21"/>
        <v>0</v>
      </c>
      <c r="Q674" s="9"/>
    </row>
    <row r="675" spans="1:17" x14ac:dyDescent="0.25">
      <c r="A675" s="7">
        <v>673</v>
      </c>
      <c r="B675" s="9" t="s">
        <v>654</v>
      </c>
      <c r="C675" s="9" t="s">
        <v>2589</v>
      </c>
      <c r="D675" s="9" t="s">
        <v>252</v>
      </c>
      <c r="E675" s="7" t="s">
        <v>141</v>
      </c>
      <c r="F675" s="46">
        <v>0.63719999999999988</v>
      </c>
      <c r="G675" s="11">
        <v>2</v>
      </c>
      <c r="H675" s="11">
        <f>1+1</f>
        <v>2</v>
      </c>
      <c r="I675" s="11" t="e">
        <f>VLOOKUP(B675:B2950,'[2]Qty by month'!$G$3:$N$527,8,0)</f>
        <v>#N/A</v>
      </c>
      <c r="J675" s="11"/>
      <c r="K675" s="8">
        <v>45320</v>
      </c>
      <c r="L675" s="8" t="s">
        <v>3873</v>
      </c>
      <c r="M675" s="7"/>
      <c r="N675" s="7" t="b">
        <f t="shared" si="20"/>
        <v>1</v>
      </c>
      <c r="O675" s="7"/>
      <c r="P675" s="11">
        <f t="shared" si="21"/>
        <v>0</v>
      </c>
      <c r="Q675" s="9"/>
    </row>
    <row r="676" spans="1:17" x14ac:dyDescent="0.25">
      <c r="A676" s="7">
        <v>674</v>
      </c>
      <c r="B676" s="9" t="s">
        <v>655</v>
      </c>
      <c r="C676" s="9" t="s">
        <v>2590</v>
      </c>
      <c r="D676" s="9" t="s">
        <v>252</v>
      </c>
      <c r="E676" s="7" t="s">
        <v>141</v>
      </c>
      <c r="F676" s="46">
        <v>4.9290000000000003</v>
      </c>
      <c r="G676" s="11">
        <v>2</v>
      </c>
      <c r="H676" s="11">
        <v>2</v>
      </c>
      <c r="I676" s="11" t="e">
        <f>VLOOKUP(B676:B2951,'[2]Qty by month'!$G$3:$N$527,8,0)</f>
        <v>#N/A</v>
      </c>
      <c r="J676" s="11"/>
      <c r="K676" s="8">
        <v>45315</v>
      </c>
      <c r="L676" s="8" t="s">
        <v>3877</v>
      </c>
      <c r="M676" s="7"/>
      <c r="N676" s="7" t="b">
        <f t="shared" si="20"/>
        <v>1</v>
      </c>
      <c r="O676" s="7"/>
      <c r="P676" s="11">
        <f t="shared" si="21"/>
        <v>0</v>
      </c>
      <c r="Q676" s="9"/>
    </row>
    <row r="677" spans="1:17" x14ac:dyDescent="0.25">
      <c r="A677" s="7">
        <v>675</v>
      </c>
      <c r="B677" s="9" t="s">
        <v>656</v>
      </c>
      <c r="C677" s="9" t="s">
        <v>2591</v>
      </c>
      <c r="D677" s="9" t="s">
        <v>252</v>
      </c>
      <c r="E677" s="7" t="s">
        <v>141</v>
      </c>
      <c r="F677" s="46">
        <v>0.17970000000000003</v>
      </c>
      <c r="G677" s="11">
        <v>2</v>
      </c>
      <c r="H677" s="11">
        <v>2</v>
      </c>
      <c r="I677" s="11" t="e">
        <f>VLOOKUP(B677:B2952,'[2]Qty by month'!$G$3:$N$527,8,0)</f>
        <v>#N/A</v>
      </c>
      <c r="J677" s="11"/>
      <c r="K677" s="8">
        <v>45313</v>
      </c>
      <c r="L677" s="8" t="s">
        <v>3877</v>
      </c>
      <c r="M677" s="7"/>
      <c r="N677" s="7" t="b">
        <f t="shared" si="20"/>
        <v>1</v>
      </c>
      <c r="O677" s="7"/>
      <c r="P677" s="11">
        <f t="shared" si="21"/>
        <v>0</v>
      </c>
      <c r="Q677" s="9"/>
    </row>
    <row r="678" spans="1:17" x14ac:dyDescent="0.25">
      <c r="A678" s="7">
        <v>676</v>
      </c>
      <c r="B678" s="9" t="s">
        <v>657</v>
      </c>
      <c r="C678" s="9" t="s">
        <v>2592</v>
      </c>
      <c r="D678" s="9" t="s">
        <v>252</v>
      </c>
      <c r="E678" s="7" t="s">
        <v>141</v>
      </c>
      <c r="F678" s="46">
        <v>0.97170000000000001</v>
      </c>
      <c r="G678" s="11">
        <v>2</v>
      </c>
      <c r="H678" s="11">
        <v>2</v>
      </c>
      <c r="I678" s="11" t="e">
        <f>VLOOKUP(B678:B2953,'[2]Qty by month'!$G$3:$N$527,8,0)</f>
        <v>#N/A</v>
      </c>
      <c r="J678" s="11"/>
      <c r="K678" s="8">
        <v>45313</v>
      </c>
      <c r="L678" s="8" t="s">
        <v>3877</v>
      </c>
      <c r="M678" s="7"/>
      <c r="N678" s="7" t="b">
        <f t="shared" si="20"/>
        <v>1</v>
      </c>
      <c r="O678" s="7"/>
      <c r="P678" s="11">
        <f t="shared" si="21"/>
        <v>0</v>
      </c>
      <c r="Q678" s="9"/>
    </row>
    <row r="679" spans="1:17" x14ac:dyDescent="0.25">
      <c r="A679" s="7">
        <v>677</v>
      </c>
      <c r="B679" s="9" t="s">
        <v>658</v>
      </c>
      <c r="C679" s="9" t="s">
        <v>2593</v>
      </c>
      <c r="D679" s="9" t="s">
        <v>252</v>
      </c>
      <c r="E679" s="7" t="s">
        <v>141</v>
      </c>
      <c r="F679" s="46">
        <v>2.4329999999999998</v>
      </c>
      <c r="G679" s="11">
        <v>2</v>
      </c>
      <c r="H679" s="11">
        <f>1+1</f>
        <v>2</v>
      </c>
      <c r="I679" s="11" t="e">
        <f>VLOOKUP(B679:B2954,'[2]Qty by month'!$G$3:$N$527,8,0)</f>
        <v>#N/A</v>
      </c>
      <c r="J679" s="11"/>
      <c r="K679" s="8">
        <v>45324</v>
      </c>
      <c r="L679" s="8" t="s">
        <v>3873</v>
      </c>
      <c r="M679" s="7"/>
      <c r="N679" s="7" t="b">
        <f t="shared" si="20"/>
        <v>1</v>
      </c>
      <c r="O679" s="7"/>
      <c r="P679" s="11">
        <f t="shared" si="21"/>
        <v>0</v>
      </c>
      <c r="Q679" s="9"/>
    </row>
    <row r="680" spans="1:17" x14ac:dyDescent="0.25">
      <c r="A680" s="7">
        <v>678</v>
      </c>
      <c r="B680" s="9" t="s">
        <v>659</v>
      </c>
      <c r="C680" s="9" t="s">
        <v>2594</v>
      </c>
      <c r="D680" s="9" t="s">
        <v>252</v>
      </c>
      <c r="E680" s="7" t="s">
        <v>141</v>
      </c>
      <c r="F680" s="46">
        <v>58.39</v>
      </c>
      <c r="G680" s="11">
        <v>1</v>
      </c>
      <c r="H680" s="11">
        <v>1</v>
      </c>
      <c r="I680" s="11" t="e">
        <f>VLOOKUP(B680:B2955,'[2]Qty by month'!$G$3:$N$527,8,0)</f>
        <v>#N/A</v>
      </c>
      <c r="J680" s="11"/>
      <c r="K680" s="8">
        <v>45316</v>
      </c>
      <c r="L680" s="8" t="s">
        <v>3877</v>
      </c>
      <c r="M680" s="7"/>
      <c r="N680" s="7" t="b">
        <f t="shared" si="20"/>
        <v>1</v>
      </c>
      <c r="O680" s="7"/>
      <c r="P680" s="11">
        <f t="shared" si="21"/>
        <v>0</v>
      </c>
      <c r="Q680" s="9"/>
    </row>
    <row r="681" spans="1:17" x14ac:dyDescent="0.25">
      <c r="A681" s="7">
        <v>679</v>
      </c>
      <c r="B681" s="9" t="s">
        <v>660</v>
      </c>
      <c r="C681" s="9" t="s">
        <v>2595</v>
      </c>
      <c r="D681" s="9" t="s">
        <v>252</v>
      </c>
      <c r="E681" s="7" t="s">
        <v>141</v>
      </c>
      <c r="F681" s="46">
        <v>0.42785714285714288</v>
      </c>
      <c r="G681" s="11">
        <v>2</v>
      </c>
      <c r="H681" s="11">
        <v>2</v>
      </c>
      <c r="I681" s="11" t="e">
        <f>VLOOKUP(B681:B2956,'[2]Qty by month'!$G$3:$N$527,8,0)</f>
        <v>#N/A</v>
      </c>
      <c r="J681" s="11"/>
      <c r="K681" s="8">
        <v>45316</v>
      </c>
      <c r="L681" s="8" t="s">
        <v>3877</v>
      </c>
      <c r="M681" s="7"/>
      <c r="N681" s="7" t="b">
        <f t="shared" si="20"/>
        <v>1</v>
      </c>
      <c r="O681" s="7"/>
      <c r="P681" s="11">
        <f t="shared" si="21"/>
        <v>0</v>
      </c>
      <c r="Q681" s="9"/>
    </row>
    <row r="682" spans="1:17" x14ac:dyDescent="0.25">
      <c r="A682" s="7">
        <v>680</v>
      </c>
      <c r="B682" s="9" t="s">
        <v>661</v>
      </c>
      <c r="C682" s="9" t="s">
        <v>2596</v>
      </c>
      <c r="D682" s="9" t="s">
        <v>252</v>
      </c>
      <c r="E682" s="7" t="s">
        <v>141</v>
      </c>
      <c r="F682" s="46">
        <v>101.84885714285714</v>
      </c>
      <c r="G682" s="11">
        <v>5</v>
      </c>
      <c r="H682" s="11">
        <f>3+2</f>
        <v>5</v>
      </c>
      <c r="I682" s="11" t="e">
        <f>VLOOKUP(B682:B2957,'[2]Qty by month'!$G$3:$N$527,8,0)</f>
        <v>#N/A</v>
      </c>
      <c r="J682" s="11"/>
      <c r="K682" s="8">
        <v>45317</v>
      </c>
      <c r="L682" s="8" t="s">
        <v>3873</v>
      </c>
      <c r="M682" s="7"/>
      <c r="N682" s="7" t="b">
        <f t="shared" si="20"/>
        <v>1</v>
      </c>
      <c r="O682" s="7"/>
      <c r="P682" s="11">
        <f t="shared" si="21"/>
        <v>0</v>
      </c>
      <c r="Q682" s="9"/>
    </row>
    <row r="683" spans="1:17" x14ac:dyDescent="0.25">
      <c r="A683" s="7">
        <v>681</v>
      </c>
      <c r="B683" s="9" t="s">
        <v>662</v>
      </c>
      <c r="C683" s="9" t="s">
        <v>2597</v>
      </c>
      <c r="D683" s="9" t="s">
        <v>252</v>
      </c>
      <c r="E683" s="7" t="s">
        <v>141</v>
      </c>
      <c r="F683" s="46">
        <v>16.76642857142857</v>
      </c>
      <c r="G683" s="11">
        <v>1</v>
      </c>
      <c r="H683" s="11">
        <v>1</v>
      </c>
      <c r="I683" s="11" t="e">
        <f>VLOOKUP(B683:B2958,'[2]Qty by month'!$G$3:$N$527,8,0)</f>
        <v>#N/A</v>
      </c>
      <c r="J683" s="11"/>
      <c r="K683" s="8">
        <v>45316</v>
      </c>
      <c r="L683" s="8" t="s">
        <v>3877</v>
      </c>
      <c r="M683" s="7"/>
      <c r="N683" s="7" t="b">
        <f t="shared" si="20"/>
        <v>1</v>
      </c>
      <c r="O683" s="7"/>
      <c r="P683" s="11">
        <f t="shared" si="21"/>
        <v>0</v>
      </c>
      <c r="Q683" s="9"/>
    </row>
    <row r="684" spans="1:17" x14ac:dyDescent="0.25">
      <c r="A684" s="7">
        <v>682</v>
      </c>
      <c r="B684" s="9" t="s">
        <v>663</v>
      </c>
      <c r="C684" s="9" t="s">
        <v>2598</v>
      </c>
      <c r="D684" s="9" t="s">
        <v>252</v>
      </c>
      <c r="E684" s="7" t="s">
        <v>141</v>
      </c>
      <c r="F684" s="46">
        <v>60.829428571428579</v>
      </c>
      <c r="G684" s="11">
        <v>4</v>
      </c>
      <c r="H684" s="11">
        <f>1+3</f>
        <v>4</v>
      </c>
      <c r="I684" s="11" t="e">
        <f>VLOOKUP(B684:B2959,'[2]Qty by month'!$G$3:$N$527,8,0)</f>
        <v>#N/A</v>
      </c>
      <c r="J684" s="11"/>
      <c r="K684" s="8">
        <v>45317</v>
      </c>
      <c r="L684" s="8" t="s">
        <v>3873</v>
      </c>
      <c r="M684" s="7"/>
      <c r="N684" s="7" t="b">
        <f t="shared" si="20"/>
        <v>1</v>
      </c>
      <c r="O684" s="7"/>
      <c r="P684" s="11">
        <f t="shared" si="21"/>
        <v>0</v>
      </c>
      <c r="Q684" s="9"/>
    </row>
    <row r="685" spans="1:17" x14ac:dyDescent="0.25">
      <c r="A685" s="7">
        <v>683</v>
      </c>
      <c r="B685" s="9" t="s">
        <v>664</v>
      </c>
      <c r="C685" s="9" t="s">
        <v>2599</v>
      </c>
      <c r="D685" s="9" t="s">
        <v>252</v>
      </c>
      <c r="E685" s="7" t="s">
        <v>141</v>
      </c>
      <c r="F685" s="46">
        <v>3.42</v>
      </c>
      <c r="G685" s="11">
        <v>16</v>
      </c>
      <c r="H685" s="11">
        <v>16</v>
      </c>
      <c r="I685" s="11" t="e">
        <f>VLOOKUP(B685:B2960,'[2]Qty by month'!$G$3:$N$527,8,0)</f>
        <v>#N/A</v>
      </c>
      <c r="J685" s="11"/>
      <c r="K685" s="8">
        <v>45313</v>
      </c>
      <c r="L685" s="8" t="s">
        <v>3877</v>
      </c>
      <c r="M685" s="7"/>
      <c r="N685" s="7" t="b">
        <f t="shared" si="20"/>
        <v>1</v>
      </c>
      <c r="O685" s="7"/>
      <c r="P685" s="11">
        <f t="shared" si="21"/>
        <v>0</v>
      </c>
      <c r="Q685" s="9"/>
    </row>
    <row r="686" spans="1:17" x14ac:dyDescent="0.25">
      <c r="A686" s="7">
        <v>684</v>
      </c>
      <c r="B686" s="9" t="s">
        <v>665</v>
      </c>
      <c r="C686" s="9" t="s">
        <v>2600</v>
      </c>
      <c r="D686" s="9" t="s">
        <v>252</v>
      </c>
      <c r="E686" s="7" t="s">
        <v>141</v>
      </c>
      <c r="F686" s="46">
        <v>5</v>
      </c>
      <c r="G686" s="11">
        <v>17</v>
      </c>
      <c r="H686" s="11">
        <f>16+1</f>
        <v>17</v>
      </c>
      <c r="I686" s="11" t="e">
        <f>VLOOKUP(B686:B2961,'[2]Qty by month'!$G$3:$N$527,8,0)</f>
        <v>#N/A</v>
      </c>
      <c r="J686" s="11"/>
      <c r="K686" s="8">
        <v>45324</v>
      </c>
      <c r="L686" s="8" t="s">
        <v>3873</v>
      </c>
      <c r="M686" s="7"/>
      <c r="N686" s="7" t="b">
        <f t="shared" si="20"/>
        <v>1</v>
      </c>
      <c r="O686" s="7"/>
      <c r="P686" s="11">
        <f t="shared" si="21"/>
        <v>0</v>
      </c>
      <c r="Q686" s="9"/>
    </row>
    <row r="687" spans="1:17" x14ac:dyDescent="0.25">
      <c r="A687" s="7">
        <v>685</v>
      </c>
      <c r="B687" s="9" t="s">
        <v>666</v>
      </c>
      <c r="C687" s="9" t="s">
        <v>2601</v>
      </c>
      <c r="D687" s="9" t="s">
        <v>252</v>
      </c>
      <c r="E687" s="7" t="s">
        <v>141</v>
      </c>
      <c r="F687" s="46">
        <v>161.9217142857143</v>
      </c>
      <c r="G687" s="11">
        <v>13</v>
      </c>
      <c r="H687" s="11">
        <v>13</v>
      </c>
      <c r="I687" s="11" t="e">
        <f>VLOOKUP(B687:B2962,'[2]Qty by month'!$G$3:$N$527,8,0)</f>
        <v>#N/A</v>
      </c>
      <c r="J687" s="11"/>
      <c r="K687" s="8">
        <v>45314</v>
      </c>
      <c r="L687" s="8" t="s">
        <v>3877</v>
      </c>
      <c r="M687" s="7"/>
      <c r="N687" s="7" t="b">
        <f t="shared" si="20"/>
        <v>1</v>
      </c>
      <c r="O687" s="7"/>
      <c r="P687" s="11">
        <f t="shared" si="21"/>
        <v>0</v>
      </c>
      <c r="Q687" s="9"/>
    </row>
    <row r="688" spans="1:17" x14ac:dyDescent="0.25">
      <c r="A688" s="7">
        <v>686</v>
      </c>
      <c r="B688" s="9" t="s">
        <v>667</v>
      </c>
      <c r="C688" s="9" t="s">
        <v>2602</v>
      </c>
      <c r="D688" s="9" t="s">
        <v>252</v>
      </c>
      <c r="E688" s="7" t="s">
        <v>141</v>
      </c>
      <c r="F688" s="46">
        <v>59.499714285714276</v>
      </c>
      <c r="G688" s="11">
        <v>1</v>
      </c>
      <c r="H688" s="11">
        <v>1</v>
      </c>
      <c r="I688" s="11" t="e">
        <f>VLOOKUP(B688:B2963,'[2]Qty by month'!$G$3:$N$527,8,0)</f>
        <v>#N/A</v>
      </c>
      <c r="J688" s="11"/>
      <c r="K688" s="8">
        <v>45313</v>
      </c>
      <c r="L688" s="8" t="s">
        <v>3877</v>
      </c>
      <c r="M688" s="7"/>
      <c r="N688" s="7" t="b">
        <f t="shared" si="20"/>
        <v>1</v>
      </c>
      <c r="O688" s="7"/>
      <c r="P688" s="11">
        <f t="shared" si="21"/>
        <v>0</v>
      </c>
      <c r="Q688" s="9"/>
    </row>
    <row r="689" spans="1:17" x14ac:dyDescent="0.25">
      <c r="A689" s="7">
        <v>687</v>
      </c>
      <c r="B689" s="9" t="s">
        <v>668</v>
      </c>
      <c r="C689" s="9" t="s">
        <v>2603</v>
      </c>
      <c r="D689" s="9" t="s">
        <v>252</v>
      </c>
      <c r="E689" s="7" t="s">
        <v>141</v>
      </c>
      <c r="F689" s="46">
        <v>0.68799999999999994</v>
      </c>
      <c r="G689" s="11">
        <v>40</v>
      </c>
      <c r="H689" s="11">
        <v>40</v>
      </c>
      <c r="I689" s="11" t="e">
        <f>VLOOKUP(B689:B2964,'[2]Qty by month'!$G$3:$N$527,8,0)</f>
        <v>#N/A</v>
      </c>
      <c r="J689" s="11"/>
      <c r="K689" s="8">
        <v>45314</v>
      </c>
      <c r="L689" s="8" t="s">
        <v>3877</v>
      </c>
      <c r="M689" s="7"/>
      <c r="N689" s="7" t="b">
        <f t="shared" si="20"/>
        <v>1</v>
      </c>
      <c r="O689" s="7"/>
      <c r="P689" s="11">
        <f t="shared" si="21"/>
        <v>0</v>
      </c>
      <c r="Q689" s="9"/>
    </row>
    <row r="690" spans="1:17" x14ac:dyDescent="0.25">
      <c r="A690" s="7">
        <v>688</v>
      </c>
      <c r="B690" s="9" t="s">
        <v>669</v>
      </c>
      <c r="C690" s="9" t="s">
        <v>2604</v>
      </c>
      <c r="D690" s="9" t="s">
        <v>252</v>
      </c>
      <c r="E690" s="7" t="s">
        <v>141</v>
      </c>
      <c r="F690" s="46">
        <v>4.448142857142857</v>
      </c>
      <c r="G690" s="11">
        <v>19</v>
      </c>
      <c r="H690" s="11">
        <f>18+1</f>
        <v>19</v>
      </c>
      <c r="I690" s="11" t="e">
        <f>VLOOKUP(B690:B2965,'[2]Qty by month'!$G$3:$N$527,8,0)</f>
        <v>#N/A</v>
      </c>
      <c r="J690" s="11"/>
      <c r="K690" s="8">
        <v>45323</v>
      </c>
      <c r="L690" s="8" t="s">
        <v>3877</v>
      </c>
      <c r="M690" s="7"/>
      <c r="N690" s="7" t="b">
        <f t="shared" si="20"/>
        <v>1</v>
      </c>
      <c r="O690" s="7"/>
      <c r="P690" s="11">
        <f t="shared" si="21"/>
        <v>0</v>
      </c>
      <c r="Q690" s="9"/>
    </row>
    <row r="691" spans="1:17" x14ac:dyDescent="0.25">
      <c r="A691" s="7">
        <v>689</v>
      </c>
      <c r="B691" s="9" t="s">
        <v>670</v>
      </c>
      <c r="C691" s="9" t="s">
        <v>2605</v>
      </c>
      <c r="D691" s="9" t="s">
        <v>252</v>
      </c>
      <c r="E691" s="7" t="s">
        <v>141</v>
      </c>
      <c r="F691" s="46">
        <v>16.451250000000002</v>
      </c>
      <c r="G691" s="11">
        <v>3</v>
      </c>
      <c r="H691" s="11">
        <v>3</v>
      </c>
      <c r="I691" s="11" t="e">
        <f>VLOOKUP(B691:B2966,'[2]Qty by month'!$G$3:$N$527,8,0)</f>
        <v>#N/A</v>
      </c>
      <c r="J691" s="11"/>
      <c r="K691" s="8">
        <v>45314</v>
      </c>
      <c r="L691" s="8" t="s">
        <v>3877</v>
      </c>
      <c r="M691" s="7"/>
      <c r="N691" s="7" t="b">
        <f t="shared" si="20"/>
        <v>1</v>
      </c>
      <c r="O691" s="7"/>
      <c r="P691" s="11">
        <f t="shared" si="21"/>
        <v>0</v>
      </c>
      <c r="Q691" s="9"/>
    </row>
    <row r="692" spans="1:17" x14ac:dyDescent="0.25">
      <c r="A692" s="7">
        <v>690</v>
      </c>
      <c r="B692" s="9" t="s">
        <v>671</v>
      </c>
      <c r="C692" s="9" t="s">
        <v>2606</v>
      </c>
      <c r="D692" s="9" t="s">
        <v>252</v>
      </c>
      <c r="E692" s="7" t="s">
        <v>141</v>
      </c>
      <c r="F692" s="46">
        <v>1.7884285714285715</v>
      </c>
      <c r="G692" s="11">
        <v>9</v>
      </c>
      <c r="H692" s="11">
        <f>3+6</f>
        <v>9</v>
      </c>
      <c r="I692" s="11" t="e">
        <f>VLOOKUP(B692:B2967,'[2]Qty by month'!$G$3:$N$527,8,0)</f>
        <v>#N/A</v>
      </c>
      <c r="J692" s="11"/>
      <c r="K692" s="8">
        <v>45314</v>
      </c>
      <c r="L692" s="8" t="s">
        <v>3873</v>
      </c>
      <c r="M692" s="7"/>
      <c r="N692" s="7" t="b">
        <f t="shared" si="20"/>
        <v>1</v>
      </c>
      <c r="O692" s="7"/>
      <c r="P692" s="11">
        <f t="shared" si="21"/>
        <v>0</v>
      </c>
      <c r="Q692" s="9"/>
    </row>
    <row r="693" spans="1:17" x14ac:dyDescent="0.25">
      <c r="A693" s="7">
        <v>691</v>
      </c>
      <c r="B693" s="9" t="s">
        <v>672</v>
      </c>
      <c r="C693" s="9" t="s">
        <v>2606</v>
      </c>
      <c r="D693" s="9" t="s">
        <v>252</v>
      </c>
      <c r="E693" s="7" t="s">
        <v>141</v>
      </c>
      <c r="F693" s="46">
        <v>0.57999999999999996</v>
      </c>
      <c r="G693" s="11">
        <v>10</v>
      </c>
      <c r="H693" s="11">
        <f>5+5</f>
        <v>10</v>
      </c>
      <c r="I693" s="11" t="e">
        <f>VLOOKUP(B693:B2968,'[2]Qty by month'!$G$3:$N$527,8,0)</f>
        <v>#N/A</v>
      </c>
      <c r="J693" s="11"/>
      <c r="K693" s="8">
        <v>45316</v>
      </c>
      <c r="L693" s="8" t="s">
        <v>3873</v>
      </c>
      <c r="M693" s="7"/>
      <c r="N693" s="7" t="b">
        <f t="shared" si="20"/>
        <v>1</v>
      </c>
      <c r="O693" s="7"/>
      <c r="P693" s="11">
        <f t="shared" si="21"/>
        <v>0</v>
      </c>
      <c r="Q693" s="9"/>
    </row>
    <row r="694" spans="1:17" x14ac:dyDescent="0.25">
      <c r="A694" s="7">
        <v>692</v>
      </c>
      <c r="B694" s="9" t="s">
        <v>673</v>
      </c>
      <c r="C694" s="9" t="s">
        <v>2607</v>
      </c>
      <c r="D694" s="9" t="s">
        <v>252</v>
      </c>
      <c r="E694" s="7" t="s">
        <v>141</v>
      </c>
      <c r="F694" s="46">
        <v>62.38</v>
      </c>
      <c r="G694" s="11">
        <v>1</v>
      </c>
      <c r="H694" s="11">
        <v>1</v>
      </c>
      <c r="I694" s="11" t="e">
        <f>VLOOKUP(B694:B2969,'[2]Qty by month'!$G$3:$N$527,8,0)</f>
        <v>#N/A</v>
      </c>
      <c r="J694" s="11"/>
      <c r="K694" s="8">
        <v>45313</v>
      </c>
      <c r="L694" s="8" t="s">
        <v>3877</v>
      </c>
      <c r="M694" s="7"/>
      <c r="N694" s="7" t="b">
        <f t="shared" si="20"/>
        <v>1</v>
      </c>
      <c r="O694" s="7"/>
      <c r="P694" s="11">
        <f t="shared" si="21"/>
        <v>0</v>
      </c>
      <c r="Q694" s="9"/>
    </row>
    <row r="695" spans="1:17" x14ac:dyDescent="0.25">
      <c r="A695" s="7">
        <v>693</v>
      </c>
      <c r="B695" s="9" t="s">
        <v>674</v>
      </c>
      <c r="C695" s="9" t="s">
        <v>2608</v>
      </c>
      <c r="D695" s="9" t="s">
        <v>252</v>
      </c>
      <c r="E695" s="7" t="s">
        <v>141</v>
      </c>
      <c r="F695" s="46">
        <v>9.4600000000000009</v>
      </c>
      <c r="G695" s="11">
        <v>8</v>
      </c>
      <c r="H695" s="11">
        <v>8</v>
      </c>
      <c r="I695" s="11" t="e">
        <f>VLOOKUP(B695:B2970,'[2]Qty by month'!$G$3:$N$527,8,0)</f>
        <v>#N/A</v>
      </c>
      <c r="J695" s="11"/>
      <c r="K695" s="8">
        <v>45314</v>
      </c>
      <c r="L695" s="8" t="s">
        <v>3873</v>
      </c>
      <c r="M695" s="7"/>
      <c r="N695" s="7" t="b">
        <f t="shared" si="20"/>
        <v>1</v>
      </c>
      <c r="O695" s="7"/>
      <c r="P695" s="11">
        <f t="shared" si="21"/>
        <v>0</v>
      </c>
      <c r="Q695" s="9"/>
    </row>
    <row r="696" spans="1:17" x14ac:dyDescent="0.25">
      <c r="A696" s="7">
        <v>694</v>
      </c>
      <c r="B696" s="9" t="s">
        <v>675</v>
      </c>
      <c r="C696" s="9" t="s">
        <v>2609</v>
      </c>
      <c r="D696" s="9" t="s">
        <v>252</v>
      </c>
      <c r="E696" s="7" t="s">
        <v>141</v>
      </c>
      <c r="F696" s="46">
        <v>4.05</v>
      </c>
      <c r="G696" s="11">
        <v>2</v>
      </c>
      <c r="H696" s="11">
        <v>2</v>
      </c>
      <c r="I696" s="11" t="e">
        <f>VLOOKUP(B696:B2971,'[2]Qty by month'!$G$3:$N$527,8,0)</f>
        <v>#N/A</v>
      </c>
      <c r="J696" s="11"/>
      <c r="K696" s="8">
        <v>45314</v>
      </c>
      <c r="L696" s="8" t="s">
        <v>3873</v>
      </c>
      <c r="M696" s="7"/>
      <c r="N696" s="7" t="b">
        <f t="shared" si="20"/>
        <v>1</v>
      </c>
      <c r="O696" s="7"/>
      <c r="P696" s="11">
        <f t="shared" si="21"/>
        <v>0</v>
      </c>
      <c r="Q696" s="9"/>
    </row>
    <row r="697" spans="1:17" x14ac:dyDescent="0.25">
      <c r="A697" s="7">
        <v>695</v>
      </c>
      <c r="B697" s="9" t="s">
        <v>676</v>
      </c>
      <c r="C697" s="9" t="s">
        <v>2610</v>
      </c>
      <c r="D697" s="9" t="s">
        <v>252</v>
      </c>
      <c r="E697" s="7" t="s">
        <v>141</v>
      </c>
      <c r="F697" s="46">
        <v>4</v>
      </c>
      <c r="G697" s="11">
        <v>2</v>
      </c>
      <c r="H697" s="11">
        <v>2</v>
      </c>
      <c r="I697" s="11" t="e">
        <f>VLOOKUP(B697:B2972,'[2]Qty by month'!$G$3:$N$527,8,0)</f>
        <v>#N/A</v>
      </c>
      <c r="J697" s="11"/>
      <c r="K697" s="8">
        <v>45316</v>
      </c>
      <c r="L697" s="8" t="s">
        <v>3873</v>
      </c>
      <c r="M697" s="7"/>
      <c r="N697" s="7" t="b">
        <f t="shared" si="20"/>
        <v>1</v>
      </c>
      <c r="O697" s="7"/>
      <c r="P697" s="11">
        <f t="shared" si="21"/>
        <v>0</v>
      </c>
      <c r="Q697" s="9"/>
    </row>
    <row r="698" spans="1:17" x14ac:dyDescent="0.25">
      <c r="A698" s="7">
        <v>696</v>
      </c>
      <c r="B698" s="9" t="s">
        <v>677</v>
      </c>
      <c r="C698" s="9" t="s">
        <v>2610</v>
      </c>
      <c r="D698" s="9" t="s">
        <v>252</v>
      </c>
      <c r="E698" s="7" t="s">
        <v>141</v>
      </c>
      <c r="F698" s="46">
        <v>3</v>
      </c>
      <c r="G698" s="11">
        <v>2</v>
      </c>
      <c r="H698" s="11">
        <v>2</v>
      </c>
      <c r="I698" s="11" t="e">
        <f>VLOOKUP(B698:B2973,'[2]Qty by month'!$G$3:$N$527,8,0)</f>
        <v>#N/A</v>
      </c>
      <c r="J698" s="11"/>
      <c r="K698" s="8">
        <v>45316</v>
      </c>
      <c r="L698" s="8" t="s">
        <v>3873</v>
      </c>
      <c r="M698" s="7"/>
      <c r="N698" s="7" t="b">
        <f t="shared" si="20"/>
        <v>1</v>
      </c>
      <c r="O698" s="7"/>
      <c r="P698" s="11">
        <f t="shared" si="21"/>
        <v>0</v>
      </c>
      <c r="Q698" s="9"/>
    </row>
    <row r="699" spans="1:17" x14ac:dyDescent="0.25">
      <c r="A699" s="7">
        <v>697</v>
      </c>
      <c r="B699" s="9" t="s">
        <v>678</v>
      </c>
      <c r="C699" s="9" t="s">
        <v>2611</v>
      </c>
      <c r="D699" s="9" t="s">
        <v>252</v>
      </c>
      <c r="E699" s="7" t="s">
        <v>141</v>
      </c>
      <c r="F699" s="46">
        <v>12.88</v>
      </c>
      <c r="G699" s="11">
        <v>6</v>
      </c>
      <c r="H699" s="11">
        <v>6</v>
      </c>
      <c r="I699" s="11" t="e">
        <f>VLOOKUP(B699:B2974,'[2]Qty by month'!$G$3:$N$527,8,0)</f>
        <v>#N/A</v>
      </c>
      <c r="J699" s="11"/>
      <c r="K699" s="8">
        <v>45316</v>
      </c>
      <c r="L699" s="8" t="s">
        <v>3877</v>
      </c>
      <c r="M699" s="7"/>
      <c r="N699" s="7" t="b">
        <f t="shared" si="20"/>
        <v>1</v>
      </c>
      <c r="O699" s="7"/>
      <c r="P699" s="11">
        <f t="shared" si="21"/>
        <v>0</v>
      </c>
      <c r="Q699" s="9"/>
    </row>
    <row r="700" spans="1:17" x14ac:dyDescent="0.25">
      <c r="A700" s="7">
        <v>698</v>
      </c>
      <c r="B700" s="9" t="s">
        <v>679</v>
      </c>
      <c r="C700" s="9" t="s">
        <v>2612</v>
      </c>
      <c r="D700" s="9" t="s">
        <v>252</v>
      </c>
      <c r="E700" s="7" t="s">
        <v>141</v>
      </c>
      <c r="F700" s="46">
        <v>5.07</v>
      </c>
      <c r="G700" s="11">
        <v>8</v>
      </c>
      <c r="H700" s="11">
        <v>8</v>
      </c>
      <c r="I700" s="11" t="e">
        <f>VLOOKUP(B700:B2975,'[2]Qty by month'!$G$3:$N$527,8,0)</f>
        <v>#N/A</v>
      </c>
      <c r="J700" s="11"/>
      <c r="K700" s="8">
        <v>45314</v>
      </c>
      <c r="L700" s="8" t="s">
        <v>3877</v>
      </c>
      <c r="M700" s="7"/>
      <c r="N700" s="7" t="b">
        <f t="shared" si="20"/>
        <v>1</v>
      </c>
      <c r="O700" s="7"/>
      <c r="P700" s="11">
        <f t="shared" si="21"/>
        <v>0</v>
      </c>
      <c r="Q700" s="9"/>
    </row>
    <row r="701" spans="1:17" x14ac:dyDescent="0.25">
      <c r="A701" s="7">
        <v>699</v>
      </c>
      <c r="B701" s="9" t="s">
        <v>680</v>
      </c>
      <c r="C701" s="9" t="s">
        <v>2613</v>
      </c>
      <c r="D701" s="9" t="s">
        <v>252</v>
      </c>
      <c r="E701" s="7" t="s">
        <v>141</v>
      </c>
      <c r="F701" s="46">
        <v>6.5</v>
      </c>
      <c r="G701" s="11">
        <v>8</v>
      </c>
      <c r="H701" s="11">
        <f>5+3</f>
        <v>8</v>
      </c>
      <c r="I701" s="11" t="e">
        <f>VLOOKUP(B701:B2976,'[2]Qty by month'!$G$3:$N$527,8,0)</f>
        <v>#N/A</v>
      </c>
      <c r="J701" s="11"/>
      <c r="K701" s="8">
        <v>45316</v>
      </c>
      <c r="L701" s="8" t="s">
        <v>3873</v>
      </c>
      <c r="M701" s="7"/>
      <c r="N701" s="7" t="b">
        <f t="shared" si="20"/>
        <v>1</v>
      </c>
      <c r="O701" s="7"/>
      <c r="P701" s="11">
        <f t="shared" si="21"/>
        <v>0</v>
      </c>
      <c r="Q701" s="9"/>
    </row>
    <row r="702" spans="1:17" x14ac:dyDescent="0.25">
      <c r="A702" s="7">
        <v>700</v>
      </c>
      <c r="B702" s="9" t="s">
        <v>681</v>
      </c>
      <c r="C702" s="9" t="s">
        <v>2614</v>
      </c>
      <c r="D702" s="9" t="s">
        <v>252</v>
      </c>
      <c r="E702" s="7" t="s">
        <v>141</v>
      </c>
      <c r="F702" s="46">
        <v>116.52</v>
      </c>
      <c r="G702" s="11">
        <v>1</v>
      </c>
      <c r="H702" s="11">
        <v>1</v>
      </c>
      <c r="I702" s="11" t="e">
        <f>VLOOKUP(B702:B2977,'[2]Qty by month'!$G$3:$N$527,8,0)</f>
        <v>#N/A</v>
      </c>
      <c r="J702" s="11"/>
      <c r="K702" s="8">
        <v>45316</v>
      </c>
      <c r="L702" s="8" t="s">
        <v>3877</v>
      </c>
      <c r="M702" s="7"/>
      <c r="N702" s="7" t="b">
        <f t="shared" si="20"/>
        <v>1</v>
      </c>
      <c r="O702" s="7"/>
      <c r="P702" s="11">
        <f t="shared" si="21"/>
        <v>0</v>
      </c>
      <c r="Q702" s="9"/>
    </row>
    <row r="703" spans="1:17" x14ac:dyDescent="0.25">
      <c r="A703" s="7">
        <v>701</v>
      </c>
      <c r="B703" s="9" t="s">
        <v>682</v>
      </c>
      <c r="C703" s="9" t="s">
        <v>2614</v>
      </c>
      <c r="D703" s="9" t="s">
        <v>252</v>
      </c>
      <c r="E703" s="7" t="s">
        <v>141</v>
      </c>
      <c r="F703" s="46">
        <v>205.71</v>
      </c>
      <c r="G703" s="11">
        <v>1</v>
      </c>
      <c r="H703" s="11">
        <v>1</v>
      </c>
      <c r="I703" s="11" t="e">
        <f>VLOOKUP(B703:B2978,'[2]Qty by month'!$G$3:$N$527,8,0)</f>
        <v>#N/A</v>
      </c>
      <c r="J703" s="11"/>
      <c r="K703" s="8">
        <v>45316</v>
      </c>
      <c r="L703" s="8" t="s">
        <v>3877</v>
      </c>
      <c r="M703" s="7"/>
      <c r="N703" s="7" t="b">
        <f t="shared" si="20"/>
        <v>1</v>
      </c>
      <c r="O703" s="7"/>
      <c r="P703" s="11">
        <f t="shared" si="21"/>
        <v>0</v>
      </c>
      <c r="Q703" s="9"/>
    </row>
    <row r="704" spans="1:17" x14ac:dyDescent="0.25">
      <c r="A704" s="7">
        <v>702</v>
      </c>
      <c r="B704" s="9" t="s">
        <v>683</v>
      </c>
      <c r="C704" s="9" t="s">
        <v>2614</v>
      </c>
      <c r="D704" s="9" t="s">
        <v>252</v>
      </c>
      <c r="E704" s="7" t="s">
        <v>141</v>
      </c>
      <c r="F704" s="46">
        <v>150.62</v>
      </c>
      <c r="G704" s="11">
        <v>1</v>
      </c>
      <c r="H704" s="11">
        <v>1</v>
      </c>
      <c r="I704" s="11" t="e">
        <f>VLOOKUP(B704:B2979,'[2]Qty by month'!$G$3:$N$527,8,0)</f>
        <v>#N/A</v>
      </c>
      <c r="J704" s="11"/>
      <c r="K704" s="8">
        <v>45314</v>
      </c>
      <c r="L704" s="8" t="s">
        <v>3877</v>
      </c>
      <c r="M704" s="7"/>
      <c r="N704" s="7" t="b">
        <f t="shared" si="20"/>
        <v>1</v>
      </c>
      <c r="O704" s="7"/>
      <c r="P704" s="11">
        <f t="shared" si="21"/>
        <v>0</v>
      </c>
      <c r="Q704" s="9"/>
    </row>
    <row r="705" spans="1:17" x14ac:dyDescent="0.25">
      <c r="A705" s="7">
        <v>703</v>
      </c>
      <c r="B705" s="9" t="s">
        <v>684</v>
      </c>
      <c r="C705" s="9" t="s">
        <v>2615</v>
      </c>
      <c r="D705" s="9" t="s">
        <v>252</v>
      </c>
      <c r="E705" s="7" t="s">
        <v>141</v>
      </c>
      <c r="F705" s="46">
        <v>2.0499999999999998</v>
      </c>
      <c r="G705" s="11">
        <v>9</v>
      </c>
      <c r="H705" s="11">
        <v>9</v>
      </c>
      <c r="I705" s="11" t="e">
        <f>VLOOKUP(B705:B2980,'[2]Qty by month'!$G$3:$N$527,8,0)</f>
        <v>#N/A</v>
      </c>
      <c r="J705" s="11"/>
      <c r="K705" s="8">
        <v>45316</v>
      </c>
      <c r="L705" s="8" t="s">
        <v>3873</v>
      </c>
      <c r="M705" s="7"/>
      <c r="N705" s="7" t="b">
        <f t="shared" si="20"/>
        <v>1</v>
      </c>
      <c r="O705" s="7"/>
      <c r="P705" s="11">
        <f t="shared" si="21"/>
        <v>0</v>
      </c>
      <c r="Q705" s="9"/>
    </row>
    <row r="706" spans="1:17" x14ac:dyDescent="0.25">
      <c r="A706" s="7">
        <v>704</v>
      </c>
      <c r="B706" s="9" t="s">
        <v>685</v>
      </c>
      <c r="C706" s="9" t="s">
        <v>2616</v>
      </c>
      <c r="D706" s="9" t="s">
        <v>252</v>
      </c>
      <c r="E706" s="7" t="s">
        <v>141</v>
      </c>
      <c r="F706" s="46">
        <v>0.36</v>
      </c>
      <c r="G706" s="11">
        <v>10</v>
      </c>
      <c r="H706" s="11">
        <v>10</v>
      </c>
      <c r="I706" s="11" t="e">
        <f>VLOOKUP(B706:B2981,'[2]Qty by month'!$G$3:$N$527,8,0)</f>
        <v>#N/A</v>
      </c>
      <c r="J706" s="11"/>
      <c r="K706" s="8">
        <v>45314</v>
      </c>
      <c r="L706" s="8" t="s">
        <v>3873</v>
      </c>
      <c r="M706" s="7"/>
      <c r="N706" s="7" t="b">
        <f t="shared" si="20"/>
        <v>1</v>
      </c>
      <c r="O706" s="7"/>
      <c r="P706" s="11">
        <f t="shared" si="21"/>
        <v>0</v>
      </c>
      <c r="Q706" s="9"/>
    </row>
    <row r="707" spans="1:17" x14ac:dyDescent="0.25">
      <c r="A707" s="7">
        <v>705</v>
      </c>
      <c r="B707" s="9" t="s">
        <v>686</v>
      </c>
      <c r="C707" s="9" t="s">
        <v>2617</v>
      </c>
      <c r="D707" s="9" t="s">
        <v>252</v>
      </c>
      <c r="E707" s="7" t="s">
        <v>141</v>
      </c>
      <c r="F707" s="46">
        <v>0.73</v>
      </c>
      <c r="G707" s="11">
        <v>3</v>
      </c>
      <c r="H707" s="11">
        <v>3</v>
      </c>
      <c r="I707" s="11" t="e">
        <f>VLOOKUP(B707:B2982,'[2]Qty by month'!$G$3:$N$527,8,0)</f>
        <v>#N/A</v>
      </c>
      <c r="J707" s="11"/>
      <c r="K707" s="8">
        <v>45314</v>
      </c>
      <c r="L707" s="8" t="s">
        <v>3873</v>
      </c>
      <c r="M707" s="7"/>
      <c r="N707" s="7" t="b">
        <f t="shared" si="20"/>
        <v>1</v>
      </c>
      <c r="O707" s="7"/>
      <c r="P707" s="11">
        <f t="shared" si="21"/>
        <v>0</v>
      </c>
      <c r="Q707" s="9"/>
    </row>
    <row r="708" spans="1:17" x14ac:dyDescent="0.25">
      <c r="A708" s="7">
        <v>706</v>
      </c>
      <c r="B708" s="9" t="s">
        <v>687</v>
      </c>
      <c r="C708" s="9" t="s">
        <v>2618</v>
      </c>
      <c r="D708" s="9" t="s">
        <v>252</v>
      </c>
      <c r="E708" s="7" t="s">
        <v>141</v>
      </c>
      <c r="F708" s="46">
        <v>0.19</v>
      </c>
      <c r="G708" s="11">
        <v>3</v>
      </c>
      <c r="H708" s="11">
        <v>3</v>
      </c>
      <c r="I708" s="11" t="e">
        <f>VLOOKUP(B708:B2983,'[2]Qty by month'!$G$3:$N$527,8,0)</f>
        <v>#N/A</v>
      </c>
      <c r="J708" s="11"/>
      <c r="K708" s="8">
        <v>45313</v>
      </c>
      <c r="L708" s="8" t="s">
        <v>3877</v>
      </c>
      <c r="M708" s="7"/>
      <c r="N708" s="7" t="b">
        <f t="shared" ref="N708:N771" si="22">G708=H708</f>
        <v>1</v>
      </c>
      <c r="O708" s="7"/>
      <c r="P708" s="11">
        <f t="shared" ref="P708:P771" si="23">G708-H708</f>
        <v>0</v>
      </c>
      <c r="Q708" s="9"/>
    </row>
    <row r="709" spans="1:17" x14ac:dyDescent="0.25">
      <c r="A709" s="7">
        <v>707</v>
      </c>
      <c r="B709" s="9" t="s">
        <v>688</v>
      </c>
      <c r="C709" s="9" t="s">
        <v>2619</v>
      </c>
      <c r="D709" s="9" t="s">
        <v>252</v>
      </c>
      <c r="E709" s="7" t="s">
        <v>141</v>
      </c>
      <c r="F709" s="46">
        <v>13.54</v>
      </c>
      <c r="G709" s="11">
        <v>1</v>
      </c>
      <c r="H709" s="11">
        <v>1</v>
      </c>
      <c r="I709" s="11" t="e">
        <f>VLOOKUP(B709:B2984,'[2]Qty by month'!$G$3:$N$527,8,0)</f>
        <v>#N/A</v>
      </c>
      <c r="J709" s="11"/>
      <c r="K709" s="8">
        <v>45314</v>
      </c>
      <c r="L709" s="8" t="s">
        <v>3873</v>
      </c>
      <c r="M709" s="7"/>
      <c r="N709" s="7" t="b">
        <f t="shared" si="22"/>
        <v>1</v>
      </c>
      <c r="O709" s="7"/>
      <c r="P709" s="11">
        <f t="shared" si="23"/>
        <v>0</v>
      </c>
      <c r="Q709" s="9"/>
    </row>
    <row r="710" spans="1:17" x14ac:dyDescent="0.25">
      <c r="A710" s="7">
        <v>708</v>
      </c>
      <c r="B710" s="9" t="s">
        <v>689</v>
      </c>
      <c r="C710" s="9" t="s">
        <v>2620</v>
      </c>
      <c r="D710" s="9" t="s">
        <v>252</v>
      </c>
      <c r="E710" s="7" t="s">
        <v>141</v>
      </c>
      <c r="F710" s="46">
        <v>5.08</v>
      </c>
      <c r="G710" s="11">
        <v>4</v>
      </c>
      <c r="H710" s="11">
        <v>4</v>
      </c>
      <c r="I710" s="11" t="e">
        <f>VLOOKUP(B710:B2985,'[2]Qty by month'!$G$3:$N$527,8,0)</f>
        <v>#N/A</v>
      </c>
      <c r="J710" s="11"/>
      <c r="K710" s="8">
        <v>45315</v>
      </c>
      <c r="L710" s="8" t="s">
        <v>3873</v>
      </c>
      <c r="M710" s="7"/>
      <c r="N710" s="7" t="b">
        <f t="shared" si="22"/>
        <v>1</v>
      </c>
      <c r="O710" s="7"/>
      <c r="P710" s="11">
        <f t="shared" si="23"/>
        <v>0</v>
      </c>
      <c r="Q710" s="9"/>
    </row>
    <row r="711" spans="1:17" x14ac:dyDescent="0.25">
      <c r="A711" s="7">
        <v>709</v>
      </c>
      <c r="B711" s="9" t="s">
        <v>690</v>
      </c>
      <c r="C711" s="9" t="s">
        <v>2621</v>
      </c>
      <c r="D711" s="9" t="s">
        <v>252</v>
      </c>
      <c r="E711" s="7" t="s">
        <v>141</v>
      </c>
      <c r="F711" s="46">
        <v>30</v>
      </c>
      <c r="G711" s="11">
        <v>5</v>
      </c>
      <c r="H711" s="11">
        <v>5</v>
      </c>
      <c r="I711" s="11" t="e">
        <f>VLOOKUP(B711:B2986,'[2]Qty by month'!$G$3:$N$527,8,0)</f>
        <v>#N/A</v>
      </c>
      <c r="J711" s="11"/>
      <c r="K711" s="8">
        <v>45314</v>
      </c>
      <c r="L711" s="8" t="s">
        <v>3873</v>
      </c>
      <c r="M711" s="7"/>
      <c r="N711" s="7" t="b">
        <f t="shared" si="22"/>
        <v>1</v>
      </c>
      <c r="O711" s="7"/>
      <c r="P711" s="11">
        <f t="shared" si="23"/>
        <v>0</v>
      </c>
      <c r="Q711" s="9"/>
    </row>
    <row r="712" spans="1:17" x14ac:dyDescent="0.25">
      <c r="A712" s="7">
        <v>710</v>
      </c>
      <c r="B712" s="9" t="s">
        <v>691</v>
      </c>
      <c r="C712" s="9" t="s">
        <v>2621</v>
      </c>
      <c r="D712" s="9" t="s">
        <v>252</v>
      </c>
      <c r="E712" s="7" t="s">
        <v>141</v>
      </c>
      <c r="F712" s="46">
        <v>22.54</v>
      </c>
      <c r="G712" s="11">
        <v>1</v>
      </c>
      <c r="H712" s="11">
        <v>1</v>
      </c>
      <c r="I712" s="11" t="e">
        <f>VLOOKUP(B712:B2987,'[2]Qty by month'!$G$3:$N$527,8,0)</f>
        <v>#N/A</v>
      </c>
      <c r="J712" s="11"/>
      <c r="K712" s="8">
        <v>45317</v>
      </c>
      <c r="L712" s="8" t="s">
        <v>3873</v>
      </c>
      <c r="M712" s="7"/>
      <c r="N712" s="7" t="b">
        <f t="shared" si="22"/>
        <v>1</v>
      </c>
      <c r="O712" s="7"/>
      <c r="P712" s="11">
        <f t="shared" si="23"/>
        <v>0</v>
      </c>
      <c r="Q712" s="9"/>
    </row>
    <row r="713" spans="1:17" x14ac:dyDescent="0.25">
      <c r="A713" s="7">
        <v>711</v>
      </c>
      <c r="B713" s="9" t="s">
        <v>692</v>
      </c>
      <c r="C713" s="9" t="s">
        <v>2622</v>
      </c>
      <c r="D713" s="9" t="s">
        <v>252</v>
      </c>
      <c r="E713" s="7" t="s">
        <v>141</v>
      </c>
      <c r="F713" s="46">
        <v>15.58</v>
      </c>
      <c r="G713" s="11">
        <v>10</v>
      </c>
      <c r="H713" s="11">
        <v>10</v>
      </c>
      <c r="I713" s="11" t="e">
        <f>VLOOKUP(B713:B2988,'[2]Qty by month'!$G$3:$N$527,8,0)</f>
        <v>#N/A</v>
      </c>
      <c r="J713" s="11"/>
      <c r="K713" s="8">
        <v>45314</v>
      </c>
      <c r="L713" s="8" t="s">
        <v>3873</v>
      </c>
      <c r="M713" s="7"/>
      <c r="N713" s="7" t="b">
        <f t="shared" si="22"/>
        <v>1</v>
      </c>
      <c r="O713" s="7"/>
      <c r="P713" s="11">
        <f t="shared" si="23"/>
        <v>0</v>
      </c>
      <c r="Q713" s="9"/>
    </row>
    <row r="714" spans="1:17" x14ac:dyDescent="0.25">
      <c r="A714" s="7">
        <v>712</v>
      </c>
      <c r="B714" s="9" t="s">
        <v>693</v>
      </c>
      <c r="C714" s="9" t="s">
        <v>2623</v>
      </c>
      <c r="D714" s="9" t="s">
        <v>252</v>
      </c>
      <c r="E714" s="7" t="s">
        <v>141</v>
      </c>
      <c r="F714" s="46">
        <v>0.95</v>
      </c>
      <c r="G714" s="11">
        <v>1</v>
      </c>
      <c r="H714" s="53">
        <v>5</v>
      </c>
      <c r="I714" s="11" t="e">
        <f>VLOOKUP(B714:B2989,'[2]Qty by month'!$G$3:$N$527,8,0)</f>
        <v>#N/A</v>
      </c>
      <c r="J714" s="11"/>
      <c r="K714" s="8">
        <v>45313</v>
      </c>
      <c r="L714" s="8" t="s">
        <v>3877</v>
      </c>
      <c r="M714" s="7"/>
      <c r="N714" s="7" t="b">
        <f t="shared" si="22"/>
        <v>0</v>
      </c>
      <c r="O714" s="7"/>
      <c r="P714" s="11">
        <f t="shared" si="23"/>
        <v>-4</v>
      </c>
      <c r="Q714" s="9"/>
    </row>
    <row r="715" spans="1:17" x14ac:dyDescent="0.25">
      <c r="A715" s="7">
        <v>713</v>
      </c>
      <c r="B715" s="9" t="s">
        <v>694</v>
      </c>
      <c r="C715" s="9" t="s">
        <v>2624</v>
      </c>
      <c r="D715" s="9" t="s">
        <v>252</v>
      </c>
      <c r="E715" s="7" t="s">
        <v>141</v>
      </c>
      <c r="F715" s="46">
        <v>0.65</v>
      </c>
      <c r="G715" s="11">
        <v>25</v>
      </c>
      <c r="H715" s="11">
        <f>22+1+1+1</f>
        <v>25</v>
      </c>
      <c r="I715" s="11" t="e">
        <f>VLOOKUP(B715:B2990,'[2]Qty by month'!$G$3:$N$527,8,0)</f>
        <v>#N/A</v>
      </c>
      <c r="J715" s="11"/>
      <c r="K715" s="8">
        <v>45314</v>
      </c>
      <c r="L715" s="8" t="s">
        <v>3873</v>
      </c>
      <c r="M715" s="7"/>
      <c r="N715" s="7" t="b">
        <f t="shared" si="22"/>
        <v>1</v>
      </c>
      <c r="O715" s="7"/>
      <c r="P715" s="11">
        <f t="shared" si="23"/>
        <v>0</v>
      </c>
      <c r="Q715" s="9"/>
    </row>
    <row r="716" spans="1:17" x14ac:dyDescent="0.25">
      <c r="A716" s="7">
        <v>714</v>
      </c>
      <c r="B716" s="9" t="s">
        <v>695</v>
      </c>
      <c r="C716" s="9" t="s">
        <v>2624</v>
      </c>
      <c r="D716" s="9" t="s">
        <v>252</v>
      </c>
      <c r="E716" s="7" t="s">
        <v>141</v>
      </c>
      <c r="F716" s="46">
        <v>1.1000000000000001</v>
      </c>
      <c r="G716" s="11">
        <v>3</v>
      </c>
      <c r="H716" s="11">
        <f>1+2</f>
        <v>3</v>
      </c>
      <c r="I716" s="11" t="e">
        <f>VLOOKUP(B716:B2991,'[2]Qty by month'!$G$3:$N$527,8,0)</f>
        <v>#N/A</v>
      </c>
      <c r="J716" s="11"/>
      <c r="K716" s="8">
        <v>45313</v>
      </c>
      <c r="L716" s="8" t="s">
        <v>3877</v>
      </c>
      <c r="M716" s="7"/>
      <c r="N716" s="7" t="b">
        <f t="shared" si="22"/>
        <v>1</v>
      </c>
      <c r="O716" s="7"/>
      <c r="P716" s="11">
        <f t="shared" si="23"/>
        <v>0</v>
      </c>
      <c r="Q716" s="9"/>
    </row>
    <row r="717" spans="1:17" x14ac:dyDescent="0.25">
      <c r="A717" s="7">
        <v>715</v>
      </c>
      <c r="B717" s="9" t="s">
        <v>696</v>
      </c>
      <c r="C717" s="9" t="s">
        <v>2624</v>
      </c>
      <c r="D717" s="9" t="s">
        <v>252</v>
      </c>
      <c r="E717" s="7" t="s">
        <v>141</v>
      </c>
      <c r="F717" s="46">
        <v>1.76</v>
      </c>
      <c r="G717" s="11">
        <v>11</v>
      </c>
      <c r="H717" s="11">
        <v>11</v>
      </c>
      <c r="I717" s="11" t="e">
        <f>VLOOKUP(B717:B2992,'[2]Qty by month'!$G$3:$N$527,8,0)</f>
        <v>#N/A</v>
      </c>
      <c r="J717" s="11"/>
      <c r="K717" s="8">
        <v>45314</v>
      </c>
      <c r="L717" s="8" t="s">
        <v>3873</v>
      </c>
      <c r="M717" s="7"/>
      <c r="N717" s="7" t="b">
        <f t="shared" si="22"/>
        <v>1</v>
      </c>
      <c r="O717" s="7"/>
      <c r="P717" s="11">
        <f t="shared" si="23"/>
        <v>0</v>
      </c>
      <c r="Q717" s="9"/>
    </row>
    <row r="718" spans="1:17" x14ac:dyDescent="0.25">
      <c r="A718" s="7">
        <v>716</v>
      </c>
      <c r="B718" s="9" t="s">
        <v>697</v>
      </c>
      <c r="C718" s="9" t="s">
        <v>2624</v>
      </c>
      <c r="D718" s="9" t="s">
        <v>252</v>
      </c>
      <c r="E718" s="7" t="s">
        <v>141</v>
      </c>
      <c r="F718" s="46">
        <v>1.1000000000000001</v>
      </c>
      <c r="G718" s="11">
        <v>14</v>
      </c>
      <c r="H718" s="11">
        <f>7+7</f>
        <v>14</v>
      </c>
      <c r="I718" s="11" t="e">
        <f>VLOOKUP(B718:B2993,'[2]Qty by month'!$G$3:$N$527,8,0)</f>
        <v>#N/A</v>
      </c>
      <c r="J718" s="11"/>
      <c r="K718" s="8">
        <v>45316</v>
      </c>
      <c r="L718" s="8" t="s">
        <v>3873</v>
      </c>
      <c r="M718" s="7"/>
      <c r="N718" s="7" t="b">
        <f t="shared" si="22"/>
        <v>1</v>
      </c>
      <c r="O718" s="7"/>
      <c r="P718" s="11">
        <f t="shared" si="23"/>
        <v>0</v>
      </c>
      <c r="Q718" s="9"/>
    </row>
    <row r="719" spans="1:17" x14ac:dyDescent="0.25">
      <c r="A719" s="7">
        <v>717</v>
      </c>
      <c r="B719" s="9" t="s">
        <v>698</v>
      </c>
      <c r="C719" s="9" t="s">
        <v>2625</v>
      </c>
      <c r="D719" s="9" t="s">
        <v>252</v>
      </c>
      <c r="E719" s="7" t="s">
        <v>141</v>
      </c>
      <c r="F719" s="46">
        <v>1.64</v>
      </c>
      <c r="G719" s="11">
        <v>1</v>
      </c>
      <c r="H719" s="11">
        <v>1</v>
      </c>
      <c r="I719" s="11" t="e">
        <f>VLOOKUP(B719:B2994,'[2]Qty by month'!$G$3:$N$527,8,0)</f>
        <v>#N/A</v>
      </c>
      <c r="J719" s="11"/>
      <c r="K719" s="8">
        <v>45320</v>
      </c>
      <c r="L719" s="8" t="s">
        <v>3873</v>
      </c>
      <c r="M719" s="7"/>
      <c r="N719" s="7" t="b">
        <f t="shared" si="22"/>
        <v>1</v>
      </c>
      <c r="O719" s="7"/>
      <c r="P719" s="11">
        <f t="shared" si="23"/>
        <v>0</v>
      </c>
      <c r="Q719" s="9"/>
    </row>
    <row r="720" spans="1:17" x14ac:dyDescent="0.25">
      <c r="A720" s="7">
        <v>718</v>
      </c>
      <c r="B720" s="9" t="s">
        <v>699</v>
      </c>
      <c r="C720" s="9" t="s">
        <v>2626</v>
      </c>
      <c r="D720" s="9" t="s">
        <v>252</v>
      </c>
      <c r="E720" s="7" t="s">
        <v>141</v>
      </c>
      <c r="F720" s="46">
        <v>1.97</v>
      </c>
      <c r="G720" s="11">
        <v>11</v>
      </c>
      <c r="H720" s="11">
        <f>8+3</f>
        <v>11</v>
      </c>
      <c r="I720" s="11" t="e">
        <f>VLOOKUP(B720:B2995,'[2]Qty by month'!$G$3:$N$527,8,0)</f>
        <v>#N/A</v>
      </c>
      <c r="J720" s="11"/>
      <c r="K720" s="8">
        <v>45313</v>
      </c>
      <c r="L720" s="8" t="s">
        <v>3877</v>
      </c>
      <c r="M720" s="7"/>
      <c r="N720" s="7" t="b">
        <f t="shared" si="22"/>
        <v>1</v>
      </c>
      <c r="O720" s="7"/>
      <c r="P720" s="11">
        <f t="shared" si="23"/>
        <v>0</v>
      </c>
      <c r="Q720" s="9"/>
    </row>
    <row r="721" spans="1:17" x14ac:dyDescent="0.25">
      <c r="A721" s="7">
        <v>719</v>
      </c>
      <c r="B721" s="9" t="s">
        <v>700</v>
      </c>
      <c r="C721" s="9" t="s">
        <v>2626</v>
      </c>
      <c r="D721" s="9" t="s">
        <v>252</v>
      </c>
      <c r="E721" s="7" t="s">
        <v>141</v>
      </c>
      <c r="F721" s="46">
        <v>1.61</v>
      </c>
      <c r="G721" s="11">
        <v>1</v>
      </c>
      <c r="H721" s="11">
        <v>1</v>
      </c>
      <c r="I721" s="11" t="e">
        <f>VLOOKUP(B721:B2996,'[2]Qty by month'!$G$3:$N$527,8,0)</f>
        <v>#N/A</v>
      </c>
      <c r="J721" s="11"/>
      <c r="K721" s="8">
        <v>45313</v>
      </c>
      <c r="L721" s="8" t="s">
        <v>3877</v>
      </c>
      <c r="M721" s="7"/>
      <c r="N721" s="7" t="b">
        <f t="shared" si="22"/>
        <v>1</v>
      </c>
      <c r="O721" s="7"/>
      <c r="P721" s="11">
        <f t="shared" si="23"/>
        <v>0</v>
      </c>
      <c r="Q721" s="9"/>
    </row>
    <row r="722" spans="1:17" x14ac:dyDescent="0.25">
      <c r="A722" s="7">
        <v>720</v>
      </c>
      <c r="B722" s="9" t="s">
        <v>701</v>
      </c>
      <c r="C722" s="9" t="s">
        <v>2627</v>
      </c>
      <c r="D722" s="9" t="s">
        <v>252</v>
      </c>
      <c r="E722" s="7" t="s">
        <v>141</v>
      </c>
      <c r="F722" s="46">
        <v>1.75</v>
      </c>
      <c r="G722" s="11">
        <v>10</v>
      </c>
      <c r="H722" s="11">
        <v>10</v>
      </c>
      <c r="I722" s="11" t="e">
        <f>VLOOKUP(B722:B2997,'[2]Qty by month'!$G$3:$N$527,8,0)</f>
        <v>#N/A</v>
      </c>
      <c r="J722" s="11"/>
      <c r="K722" s="8">
        <v>45313</v>
      </c>
      <c r="L722" s="8" t="s">
        <v>3877</v>
      </c>
      <c r="M722" s="7"/>
      <c r="N722" s="7" t="b">
        <f t="shared" si="22"/>
        <v>1</v>
      </c>
      <c r="O722" s="7"/>
      <c r="P722" s="11">
        <f t="shared" si="23"/>
        <v>0</v>
      </c>
      <c r="Q722" s="9"/>
    </row>
    <row r="723" spans="1:17" x14ac:dyDescent="0.25">
      <c r="A723" s="7">
        <v>721</v>
      </c>
      <c r="B723" s="9" t="s">
        <v>702</v>
      </c>
      <c r="C723" s="9" t="s">
        <v>2628</v>
      </c>
      <c r="D723" s="9" t="s">
        <v>252</v>
      </c>
      <c r="E723" s="7" t="s">
        <v>141</v>
      </c>
      <c r="F723" s="46">
        <v>10.53</v>
      </c>
      <c r="G723" s="11">
        <v>20</v>
      </c>
      <c r="H723" s="11">
        <v>20</v>
      </c>
      <c r="I723" s="11" t="e">
        <f>VLOOKUP(B723:B2998,'[2]Qty by month'!$G$3:$N$527,8,0)</f>
        <v>#N/A</v>
      </c>
      <c r="J723" s="11"/>
      <c r="K723" s="8">
        <v>45314</v>
      </c>
      <c r="L723" s="8" t="s">
        <v>3873</v>
      </c>
      <c r="M723" s="7"/>
      <c r="N723" s="7" t="b">
        <f t="shared" si="22"/>
        <v>1</v>
      </c>
      <c r="O723" s="7"/>
      <c r="P723" s="11">
        <f t="shared" si="23"/>
        <v>0</v>
      </c>
      <c r="Q723" s="9"/>
    </row>
    <row r="724" spans="1:17" x14ac:dyDescent="0.25">
      <c r="A724" s="7">
        <v>722</v>
      </c>
      <c r="B724" s="9" t="s">
        <v>703</v>
      </c>
      <c r="C724" s="9" t="s">
        <v>2628</v>
      </c>
      <c r="D724" s="9" t="s">
        <v>252</v>
      </c>
      <c r="E724" s="7" t="s">
        <v>141</v>
      </c>
      <c r="F724" s="46">
        <v>7.3</v>
      </c>
      <c r="G724" s="11">
        <v>1</v>
      </c>
      <c r="H724" s="11">
        <v>1</v>
      </c>
      <c r="I724" s="11" t="e">
        <f>VLOOKUP(B724:B2999,'[2]Qty by month'!$G$3:$N$527,8,0)</f>
        <v>#N/A</v>
      </c>
      <c r="J724" s="11"/>
      <c r="K724" s="8">
        <v>45316</v>
      </c>
      <c r="L724" s="8" t="s">
        <v>3873</v>
      </c>
      <c r="M724" s="7"/>
      <c r="N724" s="7" t="b">
        <f t="shared" si="22"/>
        <v>1</v>
      </c>
      <c r="O724" s="7"/>
      <c r="P724" s="11">
        <f t="shared" si="23"/>
        <v>0</v>
      </c>
      <c r="Q724" s="9"/>
    </row>
    <row r="725" spans="1:17" x14ac:dyDescent="0.25">
      <c r="A725" s="7">
        <v>723</v>
      </c>
      <c r="B725" s="9" t="s">
        <v>704</v>
      </c>
      <c r="C725" s="9" t="s">
        <v>2629</v>
      </c>
      <c r="D725" s="9" t="s">
        <v>252</v>
      </c>
      <c r="E725" s="7" t="s">
        <v>141</v>
      </c>
      <c r="F725" s="46">
        <v>15.428571428571429</v>
      </c>
      <c r="G725" s="11">
        <v>10</v>
      </c>
      <c r="H725" s="11">
        <f>2+8</f>
        <v>10</v>
      </c>
      <c r="I725" s="11" t="e">
        <f>VLOOKUP(B725:B3000,'[2]Qty by month'!$G$3:$N$527,8,0)</f>
        <v>#N/A</v>
      </c>
      <c r="J725" s="11"/>
      <c r="K725" s="8">
        <v>45313</v>
      </c>
      <c r="L725" s="8" t="s">
        <v>3877</v>
      </c>
      <c r="M725" s="7"/>
      <c r="N725" s="7" t="b">
        <f t="shared" si="22"/>
        <v>1</v>
      </c>
      <c r="O725" s="7"/>
      <c r="P725" s="11">
        <f t="shared" si="23"/>
        <v>0</v>
      </c>
      <c r="Q725" s="9"/>
    </row>
    <row r="726" spans="1:17" x14ac:dyDescent="0.25">
      <c r="A726" s="7">
        <v>724</v>
      </c>
      <c r="B726" s="9" t="s">
        <v>705</v>
      </c>
      <c r="C726" s="9" t="s">
        <v>2630</v>
      </c>
      <c r="D726" s="9" t="s">
        <v>252</v>
      </c>
      <c r="E726" s="7" t="s">
        <v>141</v>
      </c>
      <c r="F726" s="46">
        <v>1.23</v>
      </c>
      <c r="G726" s="11">
        <v>2</v>
      </c>
      <c r="H726" s="11">
        <v>2</v>
      </c>
      <c r="I726" s="11" t="e">
        <f>VLOOKUP(B726:B3001,'[2]Qty by month'!$G$3:$N$527,8,0)</f>
        <v>#N/A</v>
      </c>
      <c r="J726" s="11"/>
      <c r="K726" s="8">
        <v>45316</v>
      </c>
      <c r="L726" s="8" t="s">
        <v>3873</v>
      </c>
      <c r="M726" s="7"/>
      <c r="N726" s="7" t="b">
        <f t="shared" si="22"/>
        <v>1</v>
      </c>
      <c r="O726" s="7"/>
      <c r="P726" s="11">
        <f t="shared" si="23"/>
        <v>0</v>
      </c>
      <c r="Q726" s="9"/>
    </row>
    <row r="727" spans="1:17" x14ac:dyDescent="0.25">
      <c r="A727" s="7">
        <v>725</v>
      </c>
      <c r="B727" s="9" t="s">
        <v>706</v>
      </c>
      <c r="C727" s="9" t="s">
        <v>2631</v>
      </c>
      <c r="D727" s="9" t="s">
        <v>252</v>
      </c>
      <c r="E727" s="7" t="s">
        <v>141</v>
      </c>
      <c r="F727" s="46">
        <v>5.5</v>
      </c>
      <c r="G727" s="11">
        <v>8</v>
      </c>
      <c r="H727" s="11">
        <v>8</v>
      </c>
      <c r="I727" s="11" t="e">
        <f>VLOOKUP(B727:B3002,'[2]Qty by month'!$G$3:$N$527,8,0)</f>
        <v>#N/A</v>
      </c>
      <c r="J727" s="11"/>
      <c r="K727" s="8">
        <v>45314</v>
      </c>
      <c r="L727" s="8" t="s">
        <v>3877</v>
      </c>
      <c r="M727" s="7"/>
      <c r="N727" s="7" t="b">
        <f t="shared" si="22"/>
        <v>1</v>
      </c>
      <c r="O727" s="7"/>
      <c r="P727" s="11">
        <f t="shared" si="23"/>
        <v>0</v>
      </c>
      <c r="Q727" s="9"/>
    </row>
    <row r="728" spans="1:17" x14ac:dyDescent="0.25">
      <c r="A728" s="7">
        <v>726</v>
      </c>
      <c r="B728" s="9" t="s">
        <v>707</v>
      </c>
      <c r="C728" s="9" t="s">
        <v>2632</v>
      </c>
      <c r="D728" s="9" t="s">
        <v>252</v>
      </c>
      <c r="E728" s="7" t="s">
        <v>141</v>
      </c>
      <c r="F728" s="46">
        <v>3.73</v>
      </c>
      <c r="G728" s="11">
        <v>20</v>
      </c>
      <c r="H728" s="11">
        <v>20</v>
      </c>
      <c r="I728" s="11" t="e">
        <f>VLOOKUP(B728:B3003,'[2]Qty by month'!$G$3:$N$527,8,0)</f>
        <v>#N/A</v>
      </c>
      <c r="J728" s="11"/>
      <c r="K728" s="8">
        <v>45314</v>
      </c>
      <c r="L728" s="8" t="s">
        <v>3877</v>
      </c>
      <c r="M728" s="7"/>
      <c r="N728" s="7" t="b">
        <f t="shared" si="22"/>
        <v>1</v>
      </c>
      <c r="O728" s="7"/>
      <c r="P728" s="11">
        <f t="shared" si="23"/>
        <v>0</v>
      </c>
      <c r="Q728" s="9"/>
    </row>
    <row r="729" spans="1:17" x14ac:dyDescent="0.25">
      <c r="A729" s="7">
        <v>727</v>
      </c>
      <c r="B729" s="9" t="s">
        <v>708</v>
      </c>
      <c r="C729" s="9" t="s">
        <v>2633</v>
      </c>
      <c r="D729" s="9" t="s">
        <v>252</v>
      </c>
      <c r="E729" s="7" t="s">
        <v>141</v>
      </c>
      <c r="F729" s="46">
        <v>3.59</v>
      </c>
      <c r="G729" s="11">
        <v>8</v>
      </c>
      <c r="H729" s="11">
        <f>4+4</f>
        <v>8</v>
      </c>
      <c r="I729" s="11" t="e">
        <f>VLOOKUP(B729:B3004,'[2]Qty by month'!$G$3:$N$527,8,0)</f>
        <v>#N/A</v>
      </c>
      <c r="J729" s="11"/>
      <c r="K729" s="8">
        <v>45316</v>
      </c>
      <c r="L729" s="8" t="s">
        <v>3877</v>
      </c>
      <c r="M729" s="7"/>
      <c r="N729" s="7" t="b">
        <f t="shared" si="22"/>
        <v>1</v>
      </c>
      <c r="O729" s="7"/>
      <c r="P729" s="11">
        <f t="shared" si="23"/>
        <v>0</v>
      </c>
      <c r="Q729" s="9"/>
    </row>
    <row r="730" spans="1:17" x14ac:dyDescent="0.25">
      <c r="A730" s="7">
        <v>728</v>
      </c>
      <c r="B730" s="9" t="s">
        <v>709</v>
      </c>
      <c r="C730" s="9" t="s">
        <v>2633</v>
      </c>
      <c r="D730" s="9" t="s">
        <v>252</v>
      </c>
      <c r="E730" s="7" t="s">
        <v>141</v>
      </c>
      <c r="F730" s="46">
        <v>4</v>
      </c>
      <c r="G730" s="11">
        <v>16</v>
      </c>
      <c r="H730" s="11">
        <v>16</v>
      </c>
      <c r="I730" s="11" t="e">
        <f>VLOOKUP(B730:B3005,'[2]Qty by month'!$G$3:$N$527,8,0)</f>
        <v>#N/A</v>
      </c>
      <c r="J730" s="11"/>
      <c r="K730" s="8">
        <v>45314</v>
      </c>
      <c r="L730" s="8" t="s">
        <v>3877</v>
      </c>
      <c r="M730" s="7"/>
      <c r="N730" s="7" t="b">
        <f t="shared" si="22"/>
        <v>1</v>
      </c>
      <c r="O730" s="7"/>
      <c r="P730" s="11">
        <f t="shared" si="23"/>
        <v>0</v>
      </c>
      <c r="Q730" s="9"/>
    </row>
    <row r="731" spans="1:17" x14ac:dyDescent="0.25">
      <c r="A731" s="7">
        <v>729</v>
      </c>
      <c r="B731" s="9" t="s">
        <v>710</v>
      </c>
      <c r="C731" s="9" t="s">
        <v>2633</v>
      </c>
      <c r="D731" s="9" t="s">
        <v>252</v>
      </c>
      <c r="E731" s="7" t="s">
        <v>141</v>
      </c>
      <c r="F731" s="46">
        <v>3.59</v>
      </c>
      <c r="G731" s="11">
        <v>8</v>
      </c>
      <c r="H731" s="11">
        <f>4+4</f>
        <v>8</v>
      </c>
      <c r="I731" s="11" t="e">
        <f>VLOOKUP(B731:B3006,'[2]Qty by month'!$G$3:$N$527,8,0)</f>
        <v>#N/A</v>
      </c>
      <c r="J731" s="11"/>
      <c r="K731" s="8">
        <v>45316</v>
      </c>
      <c r="L731" s="8" t="s">
        <v>3877</v>
      </c>
      <c r="M731" s="7"/>
      <c r="N731" s="7" t="b">
        <f t="shared" si="22"/>
        <v>1</v>
      </c>
      <c r="O731" s="7"/>
      <c r="P731" s="11">
        <f t="shared" si="23"/>
        <v>0</v>
      </c>
      <c r="Q731" s="9"/>
    </row>
    <row r="732" spans="1:17" x14ac:dyDescent="0.25">
      <c r="A732" s="7">
        <v>730</v>
      </c>
      <c r="B732" s="9" t="s">
        <v>711</v>
      </c>
      <c r="C732" s="9" t="s">
        <v>2633</v>
      </c>
      <c r="D732" s="9" t="s">
        <v>252</v>
      </c>
      <c r="E732" s="7" t="s">
        <v>141</v>
      </c>
      <c r="F732" s="46">
        <v>4</v>
      </c>
      <c r="G732" s="11">
        <v>16</v>
      </c>
      <c r="H732" s="11">
        <v>16</v>
      </c>
      <c r="I732" s="11" t="e">
        <f>VLOOKUP(B732:B3007,'[2]Qty by month'!$G$3:$N$527,8,0)</f>
        <v>#N/A</v>
      </c>
      <c r="J732" s="11"/>
      <c r="K732" s="8">
        <v>45314</v>
      </c>
      <c r="L732" s="8" t="s">
        <v>3873</v>
      </c>
      <c r="M732" s="7"/>
      <c r="N732" s="7" t="b">
        <f t="shared" si="22"/>
        <v>1</v>
      </c>
      <c r="O732" s="7"/>
      <c r="P732" s="11">
        <f t="shared" si="23"/>
        <v>0</v>
      </c>
      <c r="Q732" s="9"/>
    </row>
    <row r="733" spans="1:17" x14ac:dyDescent="0.25">
      <c r="A733" s="7">
        <v>731</v>
      </c>
      <c r="B733" s="9" t="s">
        <v>712</v>
      </c>
      <c r="C733" s="9" t="s">
        <v>2634</v>
      </c>
      <c r="D733" s="9" t="s">
        <v>252</v>
      </c>
      <c r="E733" s="7" t="s">
        <v>141</v>
      </c>
      <c r="F733" s="46">
        <v>4</v>
      </c>
      <c r="G733" s="11">
        <v>8</v>
      </c>
      <c r="H733" s="11">
        <f>6+2</f>
        <v>8</v>
      </c>
      <c r="I733" s="11" t="e">
        <f>VLOOKUP(B733:B3008,'[2]Qty by month'!$G$3:$N$527,8,0)</f>
        <v>#N/A</v>
      </c>
      <c r="J733" s="11"/>
      <c r="K733" s="8">
        <v>45314</v>
      </c>
      <c r="L733" s="8" t="s">
        <v>3877</v>
      </c>
      <c r="M733" s="7"/>
      <c r="N733" s="7" t="b">
        <f t="shared" si="22"/>
        <v>1</v>
      </c>
      <c r="O733" s="7"/>
      <c r="P733" s="11">
        <f t="shared" si="23"/>
        <v>0</v>
      </c>
      <c r="Q733" s="9"/>
    </row>
    <row r="734" spans="1:17" x14ac:dyDescent="0.25">
      <c r="A734" s="7">
        <v>732</v>
      </c>
      <c r="B734" s="9" t="s">
        <v>713</v>
      </c>
      <c r="C734" s="9" t="s">
        <v>2635</v>
      </c>
      <c r="D734" s="9" t="s">
        <v>252</v>
      </c>
      <c r="E734" s="7" t="s">
        <v>141</v>
      </c>
      <c r="F734" s="46">
        <v>7.77</v>
      </c>
      <c r="G734" s="11">
        <v>5</v>
      </c>
      <c r="H734" s="11">
        <v>5</v>
      </c>
      <c r="I734" s="11" t="e">
        <f>VLOOKUP(B734:B3009,'[2]Qty by month'!$G$3:$N$527,8,0)</f>
        <v>#N/A</v>
      </c>
      <c r="J734" s="11"/>
      <c r="K734" s="8">
        <v>45317</v>
      </c>
      <c r="L734" s="8" t="s">
        <v>3873</v>
      </c>
      <c r="M734" s="7"/>
      <c r="N734" s="7" t="b">
        <f t="shared" si="22"/>
        <v>1</v>
      </c>
      <c r="O734" s="7"/>
      <c r="P734" s="11">
        <f t="shared" si="23"/>
        <v>0</v>
      </c>
      <c r="Q734" s="9"/>
    </row>
    <row r="735" spans="1:17" x14ac:dyDescent="0.25">
      <c r="A735" s="7">
        <v>733</v>
      </c>
      <c r="B735" s="9" t="s">
        <v>714</v>
      </c>
      <c r="C735" s="9" t="s">
        <v>2636</v>
      </c>
      <c r="D735" s="9" t="s">
        <v>252</v>
      </c>
      <c r="E735" s="7" t="s">
        <v>141</v>
      </c>
      <c r="F735" s="46">
        <v>7.8</v>
      </c>
      <c r="G735" s="11">
        <v>4</v>
      </c>
      <c r="H735" s="11">
        <v>4</v>
      </c>
      <c r="I735" s="11" t="e">
        <f>VLOOKUP(B735:B3010,'[2]Qty by month'!$G$3:$N$527,8,0)</f>
        <v>#N/A</v>
      </c>
      <c r="J735" s="11"/>
      <c r="K735" s="8">
        <v>45316</v>
      </c>
      <c r="L735" s="8" t="s">
        <v>3877</v>
      </c>
      <c r="M735" s="7"/>
      <c r="N735" s="7" t="b">
        <f t="shared" si="22"/>
        <v>1</v>
      </c>
      <c r="O735" s="7"/>
      <c r="P735" s="11">
        <f t="shared" si="23"/>
        <v>0</v>
      </c>
      <c r="Q735" s="9"/>
    </row>
    <row r="736" spans="1:17" x14ac:dyDescent="0.25">
      <c r="A736" s="7">
        <v>734</v>
      </c>
      <c r="B736" s="9" t="s">
        <v>715</v>
      </c>
      <c r="C736" s="9" t="s">
        <v>2637</v>
      </c>
      <c r="D736" s="9" t="s">
        <v>252</v>
      </c>
      <c r="E736" s="7" t="s">
        <v>141</v>
      </c>
      <c r="F736" s="46">
        <v>7.8</v>
      </c>
      <c r="G736" s="11">
        <v>4</v>
      </c>
      <c r="H736" s="11">
        <v>4</v>
      </c>
      <c r="I736" s="11" t="e">
        <f>VLOOKUP(B736:B3011,'[2]Qty by month'!$G$3:$N$527,8,0)</f>
        <v>#N/A</v>
      </c>
      <c r="J736" s="11"/>
      <c r="K736" s="8">
        <v>45316</v>
      </c>
      <c r="L736" s="8" t="s">
        <v>3873</v>
      </c>
      <c r="M736" s="7"/>
      <c r="N736" s="7" t="b">
        <f t="shared" si="22"/>
        <v>1</v>
      </c>
      <c r="O736" s="7"/>
      <c r="P736" s="11">
        <f t="shared" si="23"/>
        <v>0</v>
      </c>
      <c r="Q736" s="9"/>
    </row>
    <row r="737" spans="1:17" x14ac:dyDescent="0.25">
      <c r="A737" s="7">
        <v>735</v>
      </c>
      <c r="B737" s="9" t="s">
        <v>716</v>
      </c>
      <c r="C737" s="9" t="s">
        <v>2637</v>
      </c>
      <c r="D737" s="9" t="s">
        <v>252</v>
      </c>
      <c r="E737" s="7" t="s">
        <v>141</v>
      </c>
      <c r="F737" s="46">
        <v>7.8</v>
      </c>
      <c r="G737" s="11">
        <v>4</v>
      </c>
      <c r="H737" s="11">
        <v>4</v>
      </c>
      <c r="I737" s="11" t="e">
        <f>VLOOKUP(B737:B3012,'[2]Qty by month'!$G$3:$N$527,8,0)</f>
        <v>#N/A</v>
      </c>
      <c r="J737" s="11"/>
      <c r="K737" s="8">
        <v>45316</v>
      </c>
      <c r="L737" s="8" t="s">
        <v>3873</v>
      </c>
      <c r="M737" s="7"/>
      <c r="N737" s="7" t="b">
        <f t="shared" si="22"/>
        <v>1</v>
      </c>
      <c r="O737" s="7"/>
      <c r="P737" s="11">
        <f t="shared" si="23"/>
        <v>0</v>
      </c>
      <c r="Q737" s="9"/>
    </row>
    <row r="738" spans="1:17" x14ac:dyDescent="0.25">
      <c r="A738" s="7">
        <v>736</v>
      </c>
      <c r="B738" s="9" t="s">
        <v>717</v>
      </c>
      <c r="C738" s="9" t="s">
        <v>2637</v>
      </c>
      <c r="D738" s="9" t="s">
        <v>252</v>
      </c>
      <c r="E738" s="7" t="s">
        <v>141</v>
      </c>
      <c r="F738" s="46">
        <v>7.8</v>
      </c>
      <c r="G738" s="11">
        <v>4</v>
      </c>
      <c r="H738" s="11">
        <v>4</v>
      </c>
      <c r="I738" s="11" t="e">
        <f>VLOOKUP(B738:B3013,'[2]Qty by month'!$G$3:$N$527,8,0)</f>
        <v>#N/A</v>
      </c>
      <c r="J738" s="11"/>
      <c r="K738" s="8">
        <v>45316</v>
      </c>
      <c r="L738" s="8" t="s">
        <v>3877</v>
      </c>
      <c r="M738" s="7"/>
      <c r="N738" s="7" t="b">
        <f t="shared" si="22"/>
        <v>1</v>
      </c>
      <c r="O738" s="7"/>
      <c r="P738" s="11">
        <f t="shared" si="23"/>
        <v>0</v>
      </c>
      <c r="Q738" s="9"/>
    </row>
    <row r="739" spans="1:17" x14ac:dyDescent="0.25">
      <c r="A739" s="7">
        <v>737</v>
      </c>
      <c r="B739" s="9" t="s">
        <v>718</v>
      </c>
      <c r="C739" s="9" t="s">
        <v>2637</v>
      </c>
      <c r="D739" s="9" t="s">
        <v>252</v>
      </c>
      <c r="E739" s="7" t="s">
        <v>141</v>
      </c>
      <c r="F739" s="46">
        <v>7.8</v>
      </c>
      <c r="G739" s="11">
        <v>4</v>
      </c>
      <c r="H739" s="11">
        <v>4</v>
      </c>
      <c r="I739" s="11" t="e">
        <f>VLOOKUP(B739:B3014,'[2]Qty by month'!$G$3:$N$527,8,0)</f>
        <v>#N/A</v>
      </c>
      <c r="J739" s="11"/>
      <c r="K739" s="8">
        <v>45316</v>
      </c>
      <c r="L739" s="8" t="s">
        <v>3873</v>
      </c>
      <c r="M739" s="7"/>
      <c r="N739" s="7" t="b">
        <f t="shared" si="22"/>
        <v>1</v>
      </c>
      <c r="O739" s="7"/>
      <c r="P739" s="11">
        <f t="shared" si="23"/>
        <v>0</v>
      </c>
      <c r="Q739" s="9"/>
    </row>
    <row r="740" spans="1:17" x14ac:dyDescent="0.25">
      <c r="A740" s="7">
        <v>738</v>
      </c>
      <c r="B740" s="9" t="s">
        <v>719</v>
      </c>
      <c r="C740" s="9" t="s">
        <v>2638</v>
      </c>
      <c r="D740" s="9" t="s">
        <v>252</v>
      </c>
      <c r="E740" s="7" t="s">
        <v>141</v>
      </c>
      <c r="F740" s="46">
        <v>7.8</v>
      </c>
      <c r="G740" s="11">
        <v>4</v>
      </c>
      <c r="H740" s="11">
        <v>4</v>
      </c>
      <c r="I740" s="11" t="e">
        <f>VLOOKUP(B740:B3015,'[2]Qty by month'!$G$3:$N$527,8,0)</f>
        <v>#N/A</v>
      </c>
      <c r="J740" s="11"/>
      <c r="K740" s="8">
        <v>45316</v>
      </c>
      <c r="L740" s="8" t="s">
        <v>3873</v>
      </c>
      <c r="M740" s="7"/>
      <c r="N740" s="7" t="b">
        <f t="shared" si="22"/>
        <v>1</v>
      </c>
      <c r="O740" s="7"/>
      <c r="P740" s="11">
        <f t="shared" si="23"/>
        <v>0</v>
      </c>
      <c r="Q740" s="9"/>
    </row>
    <row r="741" spans="1:17" x14ac:dyDescent="0.25">
      <c r="A741" s="7">
        <v>739</v>
      </c>
      <c r="B741" s="9" t="s">
        <v>720</v>
      </c>
      <c r="C741" s="9" t="s">
        <v>2638</v>
      </c>
      <c r="D741" s="9" t="s">
        <v>252</v>
      </c>
      <c r="E741" s="7" t="s">
        <v>141</v>
      </c>
      <c r="F741" s="46">
        <v>7.8</v>
      </c>
      <c r="G741" s="11">
        <v>4</v>
      </c>
      <c r="H741" s="11">
        <v>4</v>
      </c>
      <c r="I741" s="11" t="e">
        <f>VLOOKUP(B741:B3016,'[2]Qty by month'!$G$3:$N$527,8,0)</f>
        <v>#N/A</v>
      </c>
      <c r="J741" s="11"/>
      <c r="K741" s="8">
        <v>45316</v>
      </c>
      <c r="L741" s="8" t="s">
        <v>3873</v>
      </c>
      <c r="M741" s="7"/>
      <c r="N741" s="7" t="b">
        <f t="shared" si="22"/>
        <v>1</v>
      </c>
      <c r="O741" s="7"/>
      <c r="P741" s="11">
        <f t="shared" si="23"/>
        <v>0</v>
      </c>
      <c r="Q741" s="9"/>
    </row>
    <row r="742" spans="1:17" x14ac:dyDescent="0.25">
      <c r="A742" s="7">
        <v>740</v>
      </c>
      <c r="B742" s="9" t="s">
        <v>721</v>
      </c>
      <c r="C742" s="9" t="s">
        <v>2638</v>
      </c>
      <c r="D742" s="9" t="s">
        <v>252</v>
      </c>
      <c r="E742" s="7" t="s">
        <v>141</v>
      </c>
      <c r="F742" s="46">
        <v>7.8</v>
      </c>
      <c r="G742" s="11">
        <v>4</v>
      </c>
      <c r="H742" s="11">
        <v>4</v>
      </c>
      <c r="I742" s="11" t="e">
        <f>VLOOKUP(B742:B3017,'[2]Qty by month'!$G$3:$N$527,8,0)</f>
        <v>#N/A</v>
      </c>
      <c r="J742" s="11"/>
      <c r="K742" s="8">
        <v>45316</v>
      </c>
      <c r="L742" s="8" t="s">
        <v>3873</v>
      </c>
      <c r="M742" s="7"/>
      <c r="N742" s="7" t="b">
        <f t="shared" si="22"/>
        <v>1</v>
      </c>
      <c r="O742" s="7"/>
      <c r="P742" s="11">
        <f t="shared" si="23"/>
        <v>0</v>
      </c>
      <c r="Q742" s="9"/>
    </row>
    <row r="743" spans="1:17" x14ac:dyDescent="0.25">
      <c r="A743" s="7">
        <v>741</v>
      </c>
      <c r="B743" s="9" t="s">
        <v>722</v>
      </c>
      <c r="C743" s="9" t="s">
        <v>2637</v>
      </c>
      <c r="D743" s="9" t="s">
        <v>252</v>
      </c>
      <c r="E743" s="7" t="s">
        <v>141</v>
      </c>
      <c r="F743" s="46">
        <v>7.8</v>
      </c>
      <c r="G743" s="11">
        <v>4</v>
      </c>
      <c r="H743" s="11">
        <v>4</v>
      </c>
      <c r="I743" s="11" t="e">
        <f>VLOOKUP(B743:B3018,'[2]Qty by month'!$G$3:$N$527,8,0)</f>
        <v>#N/A</v>
      </c>
      <c r="J743" s="11"/>
      <c r="K743" s="8">
        <v>45316</v>
      </c>
      <c r="L743" s="8" t="s">
        <v>3873</v>
      </c>
      <c r="M743" s="7"/>
      <c r="N743" s="7" t="b">
        <f t="shared" si="22"/>
        <v>1</v>
      </c>
      <c r="O743" s="7"/>
      <c r="P743" s="11">
        <f t="shared" si="23"/>
        <v>0</v>
      </c>
      <c r="Q743" s="9"/>
    </row>
    <row r="744" spans="1:17" x14ac:dyDescent="0.25">
      <c r="A744" s="7">
        <v>742</v>
      </c>
      <c r="B744" s="9" t="s">
        <v>723</v>
      </c>
      <c r="C744" s="9" t="s">
        <v>2637</v>
      </c>
      <c r="D744" s="9" t="s">
        <v>252</v>
      </c>
      <c r="E744" s="7" t="s">
        <v>141</v>
      </c>
      <c r="F744" s="46">
        <v>7.8</v>
      </c>
      <c r="G744" s="11">
        <v>4</v>
      </c>
      <c r="H744" s="11">
        <v>4</v>
      </c>
      <c r="I744" s="11" t="e">
        <f>VLOOKUP(B744:B3019,'[2]Qty by month'!$G$3:$N$527,8,0)</f>
        <v>#N/A</v>
      </c>
      <c r="J744" s="11"/>
      <c r="K744" s="8">
        <v>45316</v>
      </c>
      <c r="L744" s="8" t="s">
        <v>3873</v>
      </c>
      <c r="M744" s="7"/>
      <c r="N744" s="7" t="b">
        <f t="shared" si="22"/>
        <v>1</v>
      </c>
      <c r="O744" s="7"/>
      <c r="P744" s="11">
        <f t="shared" si="23"/>
        <v>0</v>
      </c>
      <c r="Q744" s="9"/>
    </row>
    <row r="745" spans="1:17" x14ac:dyDescent="0.25">
      <c r="A745" s="7">
        <v>743</v>
      </c>
      <c r="B745" s="9" t="s">
        <v>724</v>
      </c>
      <c r="C745" s="9" t="s">
        <v>2637</v>
      </c>
      <c r="D745" s="9" t="s">
        <v>252</v>
      </c>
      <c r="E745" s="7" t="s">
        <v>141</v>
      </c>
      <c r="F745" s="46">
        <v>7.8</v>
      </c>
      <c r="G745" s="11">
        <v>4</v>
      </c>
      <c r="H745" s="11">
        <v>4</v>
      </c>
      <c r="I745" s="11" t="e">
        <f>VLOOKUP(B745:B3020,'[2]Qty by month'!$G$3:$N$527,8,0)</f>
        <v>#N/A</v>
      </c>
      <c r="J745" s="11"/>
      <c r="K745" s="8">
        <v>45316</v>
      </c>
      <c r="L745" s="8" t="s">
        <v>3873</v>
      </c>
      <c r="M745" s="7"/>
      <c r="N745" s="7" t="b">
        <f t="shared" si="22"/>
        <v>1</v>
      </c>
      <c r="O745" s="7"/>
      <c r="P745" s="11">
        <f t="shared" si="23"/>
        <v>0</v>
      </c>
      <c r="Q745" s="9"/>
    </row>
    <row r="746" spans="1:17" x14ac:dyDescent="0.25">
      <c r="A746" s="7">
        <v>744</v>
      </c>
      <c r="B746" s="9" t="s">
        <v>725</v>
      </c>
      <c r="C746" s="9" t="s">
        <v>2636</v>
      </c>
      <c r="D746" s="9" t="s">
        <v>252</v>
      </c>
      <c r="E746" s="7" t="s">
        <v>141</v>
      </c>
      <c r="F746" s="46">
        <v>7.8</v>
      </c>
      <c r="G746" s="11">
        <v>4</v>
      </c>
      <c r="H746" s="11">
        <v>4</v>
      </c>
      <c r="I746" s="11" t="e">
        <f>VLOOKUP(B746:B3021,'[2]Qty by month'!$G$3:$N$527,8,0)</f>
        <v>#N/A</v>
      </c>
      <c r="J746" s="11"/>
      <c r="K746" s="8">
        <v>45316</v>
      </c>
      <c r="L746" s="8" t="s">
        <v>3877</v>
      </c>
      <c r="M746" s="7"/>
      <c r="N746" s="7" t="b">
        <f t="shared" si="22"/>
        <v>1</v>
      </c>
      <c r="O746" s="7"/>
      <c r="P746" s="11">
        <f t="shared" si="23"/>
        <v>0</v>
      </c>
      <c r="Q746" s="9"/>
    </row>
    <row r="747" spans="1:17" x14ac:dyDescent="0.25">
      <c r="A747" s="7">
        <v>745</v>
      </c>
      <c r="B747" s="9" t="s">
        <v>726</v>
      </c>
      <c r="C747" s="9" t="s">
        <v>2636</v>
      </c>
      <c r="D747" s="9" t="s">
        <v>252</v>
      </c>
      <c r="E747" s="7" t="s">
        <v>141</v>
      </c>
      <c r="F747" s="46">
        <v>7.8</v>
      </c>
      <c r="G747" s="11">
        <v>4</v>
      </c>
      <c r="H747" s="11">
        <v>4</v>
      </c>
      <c r="I747" s="11" t="e">
        <f>VLOOKUP(B747:B3022,'[2]Qty by month'!$G$3:$N$527,8,0)</f>
        <v>#N/A</v>
      </c>
      <c r="J747" s="11"/>
      <c r="K747" s="8">
        <v>45316</v>
      </c>
      <c r="L747" s="8" t="s">
        <v>3873</v>
      </c>
      <c r="M747" s="7"/>
      <c r="N747" s="7" t="b">
        <f t="shared" si="22"/>
        <v>1</v>
      </c>
      <c r="O747" s="7"/>
      <c r="P747" s="11">
        <f t="shared" si="23"/>
        <v>0</v>
      </c>
      <c r="Q747" s="9"/>
    </row>
    <row r="748" spans="1:17" x14ac:dyDescent="0.25">
      <c r="A748" s="7">
        <v>746</v>
      </c>
      <c r="B748" s="9" t="s">
        <v>727</v>
      </c>
      <c r="C748" s="9" t="s">
        <v>2636</v>
      </c>
      <c r="D748" s="9" t="s">
        <v>252</v>
      </c>
      <c r="E748" s="7" t="s">
        <v>141</v>
      </c>
      <c r="F748" s="46">
        <v>7.8</v>
      </c>
      <c r="G748" s="11">
        <v>4</v>
      </c>
      <c r="H748" s="11">
        <v>4</v>
      </c>
      <c r="I748" s="11" t="e">
        <f>VLOOKUP(B748:B3023,'[2]Qty by month'!$G$3:$N$527,8,0)</f>
        <v>#N/A</v>
      </c>
      <c r="J748" s="11"/>
      <c r="K748" s="8">
        <v>45316</v>
      </c>
      <c r="L748" s="8" t="s">
        <v>3873</v>
      </c>
      <c r="M748" s="7"/>
      <c r="N748" s="7" t="b">
        <f t="shared" si="22"/>
        <v>1</v>
      </c>
      <c r="O748" s="7"/>
      <c r="P748" s="11">
        <f t="shared" si="23"/>
        <v>0</v>
      </c>
      <c r="Q748" s="9"/>
    </row>
    <row r="749" spans="1:17" x14ac:dyDescent="0.25">
      <c r="A749" s="7">
        <v>747</v>
      </c>
      <c r="B749" s="9" t="s">
        <v>728</v>
      </c>
      <c r="C749" s="9" t="s">
        <v>2637</v>
      </c>
      <c r="D749" s="9" t="s">
        <v>252</v>
      </c>
      <c r="E749" s="7" t="s">
        <v>141</v>
      </c>
      <c r="F749" s="46">
        <v>7.8</v>
      </c>
      <c r="G749" s="11">
        <v>4</v>
      </c>
      <c r="H749" s="11">
        <v>4</v>
      </c>
      <c r="I749" s="11" t="e">
        <f>VLOOKUP(B749:B3024,'[2]Qty by month'!$G$3:$N$527,8,0)</f>
        <v>#N/A</v>
      </c>
      <c r="J749" s="11"/>
      <c r="K749" s="8">
        <v>45316</v>
      </c>
      <c r="L749" s="8" t="s">
        <v>3877</v>
      </c>
      <c r="M749" s="7"/>
      <c r="N749" s="7" t="b">
        <f t="shared" si="22"/>
        <v>1</v>
      </c>
      <c r="O749" s="7"/>
      <c r="P749" s="11">
        <f t="shared" si="23"/>
        <v>0</v>
      </c>
      <c r="Q749" s="9"/>
    </row>
    <row r="750" spans="1:17" x14ac:dyDescent="0.25">
      <c r="A750" s="7">
        <v>748</v>
      </c>
      <c r="B750" s="9" t="s">
        <v>729</v>
      </c>
      <c r="C750" s="9" t="s">
        <v>2637</v>
      </c>
      <c r="D750" s="9" t="s">
        <v>252</v>
      </c>
      <c r="E750" s="7" t="s">
        <v>141</v>
      </c>
      <c r="F750" s="46">
        <v>7.8</v>
      </c>
      <c r="G750" s="11">
        <v>4</v>
      </c>
      <c r="H750" s="11">
        <v>4</v>
      </c>
      <c r="I750" s="11" t="e">
        <f>VLOOKUP(B750:B3025,'[2]Qty by month'!$G$3:$N$527,8,0)</f>
        <v>#N/A</v>
      </c>
      <c r="J750" s="11"/>
      <c r="K750" s="8">
        <v>45314</v>
      </c>
      <c r="L750" s="8" t="s">
        <v>3873</v>
      </c>
      <c r="M750" s="7"/>
      <c r="N750" s="7" t="b">
        <f t="shared" si="22"/>
        <v>1</v>
      </c>
      <c r="O750" s="7"/>
      <c r="P750" s="11">
        <f t="shared" si="23"/>
        <v>0</v>
      </c>
      <c r="Q750" s="9"/>
    </row>
    <row r="751" spans="1:17" x14ac:dyDescent="0.25">
      <c r="A751" s="7">
        <v>749</v>
      </c>
      <c r="B751" s="9" t="s">
        <v>730</v>
      </c>
      <c r="C751" s="9" t="s">
        <v>2637</v>
      </c>
      <c r="D751" s="9" t="s">
        <v>252</v>
      </c>
      <c r="E751" s="7" t="s">
        <v>141</v>
      </c>
      <c r="F751" s="46">
        <v>7.8</v>
      </c>
      <c r="G751" s="11">
        <v>4</v>
      </c>
      <c r="H751" s="11">
        <v>4</v>
      </c>
      <c r="I751" s="11" t="e">
        <f>VLOOKUP(B751:B3026,'[2]Qty by month'!$G$3:$N$527,8,0)</f>
        <v>#N/A</v>
      </c>
      <c r="J751" s="11"/>
      <c r="K751" s="8">
        <v>45316</v>
      </c>
      <c r="L751" s="8" t="s">
        <v>3873</v>
      </c>
      <c r="M751" s="7"/>
      <c r="N751" s="7" t="b">
        <f t="shared" si="22"/>
        <v>1</v>
      </c>
      <c r="O751" s="7"/>
      <c r="P751" s="11">
        <f t="shared" si="23"/>
        <v>0</v>
      </c>
      <c r="Q751" s="9"/>
    </row>
    <row r="752" spans="1:17" x14ac:dyDescent="0.25">
      <c r="A752" s="7">
        <v>750</v>
      </c>
      <c r="B752" s="9" t="s">
        <v>731</v>
      </c>
      <c r="C752" s="9" t="s">
        <v>2637</v>
      </c>
      <c r="D752" s="9" t="s">
        <v>252</v>
      </c>
      <c r="E752" s="7" t="s">
        <v>141</v>
      </c>
      <c r="F752" s="46">
        <v>7.8</v>
      </c>
      <c r="G752" s="11">
        <v>4</v>
      </c>
      <c r="H752" s="11">
        <v>4</v>
      </c>
      <c r="I752" s="11" t="e">
        <f>VLOOKUP(B752:B3027,'[2]Qty by month'!$G$3:$N$527,8,0)</f>
        <v>#N/A</v>
      </c>
      <c r="J752" s="11"/>
      <c r="K752" s="8">
        <v>45316</v>
      </c>
      <c r="L752" s="8" t="s">
        <v>3877</v>
      </c>
      <c r="M752" s="7"/>
      <c r="N752" s="7" t="b">
        <f t="shared" si="22"/>
        <v>1</v>
      </c>
      <c r="O752" s="7"/>
      <c r="P752" s="11">
        <f t="shared" si="23"/>
        <v>0</v>
      </c>
      <c r="Q752" s="9"/>
    </row>
    <row r="753" spans="1:17" x14ac:dyDescent="0.25">
      <c r="A753" s="7">
        <v>751</v>
      </c>
      <c r="B753" s="9" t="s">
        <v>732</v>
      </c>
      <c r="C753" s="9" t="s">
        <v>2637</v>
      </c>
      <c r="D753" s="9" t="s">
        <v>252</v>
      </c>
      <c r="E753" s="7" t="s">
        <v>141</v>
      </c>
      <c r="F753" s="46">
        <v>7.8</v>
      </c>
      <c r="G753" s="11">
        <v>4</v>
      </c>
      <c r="H753" s="11">
        <v>4</v>
      </c>
      <c r="I753" s="11" t="e">
        <f>VLOOKUP(B753:B3028,'[2]Qty by month'!$G$3:$N$527,8,0)</f>
        <v>#N/A</v>
      </c>
      <c r="J753" s="11"/>
      <c r="K753" s="8">
        <v>45316</v>
      </c>
      <c r="L753" s="8" t="s">
        <v>3873</v>
      </c>
      <c r="M753" s="7"/>
      <c r="N753" s="7" t="b">
        <f t="shared" si="22"/>
        <v>1</v>
      </c>
      <c r="O753" s="7"/>
      <c r="P753" s="11">
        <f t="shared" si="23"/>
        <v>0</v>
      </c>
      <c r="Q753" s="9"/>
    </row>
    <row r="754" spans="1:17" x14ac:dyDescent="0.25">
      <c r="A754" s="7">
        <v>752</v>
      </c>
      <c r="B754" s="9" t="s">
        <v>733</v>
      </c>
      <c r="C754" s="9" t="s">
        <v>2637</v>
      </c>
      <c r="D754" s="9" t="s">
        <v>252</v>
      </c>
      <c r="E754" s="7" t="s">
        <v>141</v>
      </c>
      <c r="F754" s="46">
        <v>7.8</v>
      </c>
      <c r="G754" s="11">
        <v>4</v>
      </c>
      <c r="H754" s="11">
        <v>4</v>
      </c>
      <c r="I754" s="11" t="e">
        <f>VLOOKUP(B754:B3029,'[2]Qty by month'!$G$3:$N$527,8,0)</f>
        <v>#N/A</v>
      </c>
      <c r="J754" s="11"/>
      <c r="K754" s="8">
        <v>45316</v>
      </c>
      <c r="L754" s="8" t="s">
        <v>3877</v>
      </c>
      <c r="M754" s="7"/>
      <c r="N754" s="7" t="b">
        <f t="shared" si="22"/>
        <v>1</v>
      </c>
      <c r="O754" s="7"/>
      <c r="P754" s="11">
        <f t="shared" si="23"/>
        <v>0</v>
      </c>
      <c r="Q754" s="9"/>
    </row>
    <row r="755" spans="1:17" x14ac:dyDescent="0.25">
      <c r="A755" s="7">
        <v>753</v>
      </c>
      <c r="B755" s="9" t="s">
        <v>734</v>
      </c>
      <c r="C755" s="9" t="s">
        <v>2639</v>
      </c>
      <c r="D755" s="9" t="s">
        <v>252</v>
      </c>
      <c r="E755" s="7" t="s">
        <v>141</v>
      </c>
      <c r="F755" s="46">
        <v>7.77</v>
      </c>
      <c r="G755" s="11">
        <v>6</v>
      </c>
      <c r="H755" s="11">
        <v>6</v>
      </c>
      <c r="I755" s="11" t="e">
        <f>VLOOKUP(B755:B3030,'[2]Qty by month'!$G$3:$N$527,8,0)</f>
        <v>#N/A</v>
      </c>
      <c r="J755" s="11"/>
      <c r="K755" s="8">
        <v>45317</v>
      </c>
      <c r="L755" s="8" t="s">
        <v>3873</v>
      </c>
      <c r="M755" s="7"/>
      <c r="N755" s="7" t="b">
        <f t="shared" si="22"/>
        <v>1</v>
      </c>
      <c r="O755" s="7"/>
      <c r="P755" s="11">
        <f t="shared" si="23"/>
        <v>0</v>
      </c>
      <c r="Q755" s="9"/>
    </row>
    <row r="756" spans="1:17" x14ac:dyDescent="0.25">
      <c r="A756" s="7">
        <v>754</v>
      </c>
      <c r="B756" s="9" t="s">
        <v>735</v>
      </c>
      <c r="C756" s="9" t="s">
        <v>2640</v>
      </c>
      <c r="D756" s="9" t="s">
        <v>252</v>
      </c>
      <c r="E756" s="7" t="s">
        <v>141</v>
      </c>
      <c r="F756" s="46">
        <v>7.38</v>
      </c>
      <c r="G756" s="11">
        <v>2</v>
      </c>
      <c r="H756" s="11">
        <f>1+1</f>
        <v>2</v>
      </c>
      <c r="I756" s="11" t="e">
        <f>VLOOKUP(B756:B3031,'[2]Qty by month'!$G$3:$N$527,8,0)</f>
        <v>#N/A</v>
      </c>
      <c r="J756" s="11"/>
      <c r="K756" s="8">
        <v>45323</v>
      </c>
      <c r="L756" s="8" t="s">
        <v>3877</v>
      </c>
      <c r="M756" s="7"/>
      <c r="N756" s="7" t="b">
        <f t="shared" si="22"/>
        <v>1</v>
      </c>
      <c r="O756" s="7"/>
      <c r="P756" s="11">
        <f t="shared" si="23"/>
        <v>0</v>
      </c>
      <c r="Q756" s="9"/>
    </row>
    <row r="757" spans="1:17" x14ac:dyDescent="0.25">
      <c r="A757" s="7">
        <v>755</v>
      </c>
      <c r="B757" s="9" t="s">
        <v>736</v>
      </c>
      <c r="C757" s="9" t="s">
        <v>2641</v>
      </c>
      <c r="D757" s="9" t="s">
        <v>252</v>
      </c>
      <c r="E757" s="7" t="s">
        <v>141</v>
      </c>
      <c r="F757" s="46">
        <v>9.14</v>
      </c>
      <c r="G757" s="11">
        <v>3</v>
      </c>
      <c r="H757" s="11">
        <v>3</v>
      </c>
      <c r="I757" s="11" t="e">
        <f>VLOOKUP(B757:B3032,'[2]Qty by month'!$G$3:$N$527,8,0)</f>
        <v>#N/A</v>
      </c>
      <c r="J757" s="11"/>
      <c r="K757" s="8">
        <v>45317</v>
      </c>
      <c r="L757" s="8" t="s">
        <v>3873</v>
      </c>
      <c r="M757" s="7"/>
      <c r="N757" s="7" t="b">
        <f t="shared" si="22"/>
        <v>1</v>
      </c>
      <c r="O757" s="7"/>
      <c r="P757" s="11">
        <f t="shared" si="23"/>
        <v>0</v>
      </c>
      <c r="Q757" s="9"/>
    </row>
    <row r="758" spans="1:17" x14ac:dyDescent="0.25">
      <c r="A758" s="7">
        <v>756</v>
      </c>
      <c r="B758" s="9" t="s">
        <v>737</v>
      </c>
      <c r="C758" s="9" t="s">
        <v>2642</v>
      </c>
      <c r="D758" s="9" t="s">
        <v>252</v>
      </c>
      <c r="E758" s="7" t="s">
        <v>141</v>
      </c>
      <c r="F758" s="46">
        <v>7.76</v>
      </c>
      <c r="G758" s="11">
        <v>3</v>
      </c>
      <c r="H758" s="11">
        <v>3</v>
      </c>
      <c r="I758" s="11" t="e">
        <f>VLOOKUP(B758:B3033,'[2]Qty by month'!$G$3:$N$527,8,0)</f>
        <v>#N/A</v>
      </c>
      <c r="J758" s="11"/>
      <c r="K758" s="8">
        <v>45317</v>
      </c>
      <c r="L758" s="8" t="s">
        <v>3873</v>
      </c>
      <c r="M758" s="7"/>
      <c r="N758" s="7" t="b">
        <f t="shared" si="22"/>
        <v>1</v>
      </c>
      <c r="O758" s="7"/>
      <c r="P758" s="11">
        <f t="shared" si="23"/>
        <v>0</v>
      </c>
      <c r="Q758" s="9"/>
    </row>
    <row r="759" spans="1:17" x14ac:dyDescent="0.25">
      <c r="A759" s="7">
        <v>757</v>
      </c>
      <c r="B759" s="9" t="s">
        <v>738</v>
      </c>
      <c r="C759" s="9" t="s">
        <v>2642</v>
      </c>
      <c r="D759" s="9" t="s">
        <v>252</v>
      </c>
      <c r="E759" s="7" t="s">
        <v>141</v>
      </c>
      <c r="F759" s="46">
        <v>9.9</v>
      </c>
      <c r="G759" s="11">
        <v>5</v>
      </c>
      <c r="H759" s="11">
        <v>5</v>
      </c>
      <c r="I759" s="11" t="e">
        <f>VLOOKUP(B759:B3034,'[2]Qty by month'!$G$3:$N$527,8,0)</f>
        <v>#N/A</v>
      </c>
      <c r="J759" s="11"/>
      <c r="K759" s="8">
        <v>45317</v>
      </c>
      <c r="L759" s="8" t="s">
        <v>3873</v>
      </c>
      <c r="M759" s="7"/>
      <c r="N759" s="7" t="b">
        <f t="shared" si="22"/>
        <v>1</v>
      </c>
      <c r="O759" s="7"/>
      <c r="P759" s="11">
        <f t="shared" si="23"/>
        <v>0</v>
      </c>
      <c r="Q759" s="9"/>
    </row>
    <row r="760" spans="1:17" x14ac:dyDescent="0.25">
      <c r="A760" s="7">
        <v>758</v>
      </c>
      <c r="B760" s="9" t="s">
        <v>739</v>
      </c>
      <c r="C760" s="9" t="s">
        <v>2643</v>
      </c>
      <c r="D760" s="9" t="s">
        <v>252</v>
      </c>
      <c r="E760" s="7" t="s">
        <v>141</v>
      </c>
      <c r="F760" s="46">
        <v>8.5500000000000007</v>
      </c>
      <c r="G760" s="11">
        <v>1</v>
      </c>
      <c r="H760" s="11">
        <v>1</v>
      </c>
      <c r="I760" s="11" t="e">
        <f>VLOOKUP(B760:B3035,'[2]Qty by month'!$G$3:$N$527,8,0)</f>
        <v>#N/A</v>
      </c>
      <c r="J760" s="11"/>
      <c r="K760" s="8">
        <v>45316</v>
      </c>
      <c r="L760" s="8" t="s">
        <v>3877</v>
      </c>
      <c r="M760" s="7"/>
      <c r="N760" s="7" t="b">
        <f t="shared" si="22"/>
        <v>1</v>
      </c>
      <c r="O760" s="7"/>
      <c r="P760" s="11">
        <f t="shared" si="23"/>
        <v>0</v>
      </c>
      <c r="Q760" s="9"/>
    </row>
    <row r="761" spans="1:17" x14ac:dyDescent="0.25">
      <c r="A761" s="7">
        <v>759</v>
      </c>
      <c r="B761" s="9" t="s">
        <v>740</v>
      </c>
      <c r="C761" s="9" t="s">
        <v>2644</v>
      </c>
      <c r="D761" s="9" t="s">
        <v>252</v>
      </c>
      <c r="E761" s="7" t="s">
        <v>141</v>
      </c>
      <c r="F761" s="46">
        <v>3.9895714285714283</v>
      </c>
      <c r="G761" s="11">
        <v>2</v>
      </c>
      <c r="H761" s="11">
        <v>2</v>
      </c>
      <c r="I761" s="11" t="e">
        <f>VLOOKUP(B761:B3036,'[2]Qty by month'!$G$3:$N$527,8,0)</f>
        <v>#N/A</v>
      </c>
      <c r="J761" s="11"/>
      <c r="K761" s="8">
        <v>45317</v>
      </c>
      <c r="L761" s="8" t="s">
        <v>3873</v>
      </c>
      <c r="M761" s="7"/>
      <c r="N761" s="7" t="b">
        <f t="shared" si="22"/>
        <v>1</v>
      </c>
      <c r="O761" s="7"/>
      <c r="P761" s="11">
        <f t="shared" si="23"/>
        <v>0</v>
      </c>
      <c r="Q761" s="9"/>
    </row>
    <row r="762" spans="1:17" x14ac:dyDescent="0.25">
      <c r="A762" s="7">
        <v>760</v>
      </c>
      <c r="B762" s="9" t="s">
        <v>741</v>
      </c>
      <c r="C762" s="9" t="s">
        <v>2645</v>
      </c>
      <c r="D762" s="9" t="s">
        <v>252</v>
      </c>
      <c r="E762" s="7" t="s">
        <v>141</v>
      </c>
      <c r="F762" s="46">
        <v>97.22</v>
      </c>
      <c r="G762" s="11">
        <v>1</v>
      </c>
      <c r="H762" s="11">
        <v>1</v>
      </c>
      <c r="I762" s="11" t="e">
        <f>VLOOKUP(B762:B3037,'[2]Qty by month'!$G$3:$N$527,8,0)</f>
        <v>#N/A</v>
      </c>
      <c r="J762" s="11"/>
      <c r="K762" s="8">
        <v>45313</v>
      </c>
      <c r="L762" s="8" t="s">
        <v>3877</v>
      </c>
      <c r="M762" s="7"/>
      <c r="N762" s="7" t="b">
        <f t="shared" si="22"/>
        <v>1</v>
      </c>
      <c r="O762" s="7"/>
      <c r="P762" s="11">
        <f t="shared" si="23"/>
        <v>0</v>
      </c>
      <c r="Q762" s="9"/>
    </row>
    <row r="763" spans="1:17" x14ac:dyDescent="0.25">
      <c r="A763" s="7">
        <v>761</v>
      </c>
      <c r="B763" s="9" t="s">
        <v>742</v>
      </c>
      <c r="C763" s="9" t="s">
        <v>2646</v>
      </c>
      <c r="D763" s="9" t="s">
        <v>252</v>
      </c>
      <c r="E763" s="7" t="s">
        <v>141</v>
      </c>
      <c r="F763" s="46">
        <v>40</v>
      </c>
      <c r="G763" s="11">
        <v>1</v>
      </c>
      <c r="H763" s="11">
        <v>1</v>
      </c>
      <c r="I763" s="11" t="e">
        <f>VLOOKUP(B763:B3038,'[2]Qty by month'!$G$3:$N$527,8,0)</f>
        <v>#N/A</v>
      </c>
      <c r="J763" s="11"/>
      <c r="K763" s="8">
        <v>45316</v>
      </c>
      <c r="L763" s="8" t="s">
        <v>3873</v>
      </c>
      <c r="M763" s="7"/>
      <c r="N763" s="7" t="b">
        <f t="shared" si="22"/>
        <v>1</v>
      </c>
      <c r="O763" s="7"/>
      <c r="P763" s="11">
        <f t="shared" si="23"/>
        <v>0</v>
      </c>
      <c r="Q763" s="9"/>
    </row>
    <row r="764" spans="1:17" x14ac:dyDescent="0.25">
      <c r="A764" s="7">
        <v>762</v>
      </c>
      <c r="B764" s="9" t="s">
        <v>743</v>
      </c>
      <c r="C764" s="9" t="s">
        <v>2647</v>
      </c>
      <c r="D764" s="9" t="s">
        <v>252</v>
      </c>
      <c r="E764" s="7" t="s">
        <v>141</v>
      </c>
      <c r="F764" s="46">
        <v>24.418928571428573</v>
      </c>
      <c r="G764" s="11">
        <v>12</v>
      </c>
      <c r="H764" s="11">
        <f>6+2+4</f>
        <v>12</v>
      </c>
      <c r="I764" s="11" t="e">
        <f>VLOOKUP(B764:B3039,'[2]Qty by month'!$G$3:$N$527,8,0)</f>
        <v>#N/A</v>
      </c>
      <c r="J764" s="11"/>
      <c r="K764" s="8">
        <v>45323</v>
      </c>
      <c r="L764" s="8" t="s">
        <v>3877</v>
      </c>
      <c r="M764" s="7"/>
      <c r="N764" s="7" t="b">
        <f t="shared" si="22"/>
        <v>1</v>
      </c>
      <c r="O764" s="7"/>
      <c r="P764" s="11">
        <f t="shared" si="23"/>
        <v>0</v>
      </c>
      <c r="Q764" s="9"/>
    </row>
    <row r="765" spans="1:17" x14ac:dyDescent="0.25">
      <c r="A765" s="7">
        <v>763</v>
      </c>
      <c r="B765" s="9" t="s">
        <v>744</v>
      </c>
      <c r="C765" s="9" t="s">
        <v>2648</v>
      </c>
      <c r="D765" s="9" t="s">
        <v>252</v>
      </c>
      <c r="E765" s="7" t="s">
        <v>141</v>
      </c>
      <c r="F765" s="46">
        <v>3.5080714285714287</v>
      </c>
      <c r="G765" s="11">
        <v>15</v>
      </c>
      <c r="H765" s="11">
        <f>9+6</f>
        <v>15</v>
      </c>
      <c r="I765" s="11" t="e">
        <f>VLOOKUP(B765:B3040,'[2]Qty by month'!$G$3:$N$527,8,0)</f>
        <v>#N/A</v>
      </c>
      <c r="J765" s="11"/>
      <c r="K765" s="8">
        <v>45314</v>
      </c>
      <c r="L765" s="8" t="s">
        <v>3873</v>
      </c>
      <c r="M765" s="7"/>
      <c r="N765" s="7" t="b">
        <f t="shared" si="22"/>
        <v>1</v>
      </c>
      <c r="O765" s="7"/>
      <c r="P765" s="11">
        <f t="shared" si="23"/>
        <v>0</v>
      </c>
      <c r="Q765" s="9"/>
    </row>
    <row r="766" spans="1:17" x14ac:dyDescent="0.25">
      <c r="A766" s="7">
        <v>764</v>
      </c>
      <c r="B766" s="9" t="s">
        <v>745</v>
      </c>
      <c r="C766" s="9" t="s">
        <v>2649</v>
      </c>
      <c r="D766" s="9" t="s">
        <v>252</v>
      </c>
      <c r="E766" s="7" t="s">
        <v>141</v>
      </c>
      <c r="F766" s="46">
        <v>23.42</v>
      </c>
      <c r="G766" s="11">
        <v>5</v>
      </c>
      <c r="H766" s="11">
        <v>5</v>
      </c>
      <c r="I766" s="11" t="e">
        <f>VLOOKUP(B766:B3041,'[2]Qty by month'!$G$3:$N$527,8,0)</f>
        <v>#N/A</v>
      </c>
      <c r="J766" s="11"/>
      <c r="K766" s="8">
        <v>45314</v>
      </c>
      <c r="L766" s="8" t="s">
        <v>3877</v>
      </c>
      <c r="M766" s="7"/>
      <c r="N766" s="7" t="b">
        <f t="shared" si="22"/>
        <v>1</v>
      </c>
      <c r="O766" s="7"/>
      <c r="P766" s="11">
        <f t="shared" si="23"/>
        <v>0</v>
      </c>
      <c r="Q766" s="9"/>
    </row>
    <row r="767" spans="1:17" x14ac:dyDescent="0.25">
      <c r="A767" s="7">
        <v>765</v>
      </c>
      <c r="B767" s="9" t="s">
        <v>746</v>
      </c>
      <c r="C767" s="9" t="s">
        <v>2650</v>
      </c>
      <c r="D767" s="9" t="s">
        <v>252</v>
      </c>
      <c r="E767" s="7" t="s">
        <v>141</v>
      </c>
      <c r="F767" s="46">
        <v>6.57</v>
      </c>
      <c r="G767" s="11">
        <v>12</v>
      </c>
      <c r="H767" s="11">
        <v>12</v>
      </c>
      <c r="I767" s="11" t="e">
        <f>VLOOKUP(B767:B3042,'[2]Qty by month'!$G$3:$N$527,8,0)</f>
        <v>#N/A</v>
      </c>
      <c r="J767" s="11"/>
      <c r="K767" s="8">
        <v>45315</v>
      </c>
      <c r="L767" s="8" t="s">
        <v>3873</v>
      </c>
      <c r="M767" s="7"/>
      <c r="N767" s="7" t="b">
        <f t="shared" si="22"/>
        <v>1</v>
      </c>
      <c r="O767" s="7"/>
      <c r="P767" s="11">
        <f t="shared" si="23"/>
        <v>0</v>
      </c>
      <c r="Q767" s="9"/>
    </row>
    <row r="768" spans="1:17" x14ac:dyDescent="0.25">
      <c r="A768" s="7">
        <v>766</v>
      </c>
      <c r="B768" s="9" t="s">
        <v>747</v>
      </c>
      <c r="C768" s="9" t="s">
        <v>2651</v>
      </c>
      <c r="D768" s="9" t="s">
        <v>252</v>
      </c>
      <c r="E768" s="7" t="s">
        <v>141</v>
      </c>
      <c r="F768" s="46">
        <v>65.84</v>
      </c>
      <c r="G768" s="11">
        <v>26</v>
      </c>
      <c r="H768" s="11">
        <v>26</v>
      </c>
      <c r="I768" s="11" t="e">
        <f>VLOOKUP(B768:B3043,'[2]Qty by month'!$G$3:$N$527,8,0)</f>
        <v>#N/A</v>
      </c>
      <c r="J768" s="11"/>
      <c r="K768" s="8">
        <v>45314</v>
      </c>
      <c r="L768" s="8" t="s">
        <v>3877</v>
      </c>
      <c r="M768" s="7"/>
      <c r="N768" s="7" t="b">
        <f t="shared" si="22"/>
        <v>1</v>
      </c>
      <c r="O768" s="7"/>
      <c r="P768" s="11">
        <f t="shared" si="23"/>
        <v>0</v>
      </c>
      <c r="Q768" s="9"/>
    </row>
    <row r="769" spans="1:17" x14ac:dyDescent="0.25">
      <c r="A769" s="7">
        <v>767</v>
      </c>
      <c r="B769" s="9" t="s">
        <v>748</v>
      </c>
      <c r="C769" s="9" t="s">
        <v>2651</v>
      </c>
      <c r="D769" s="9" t="s">
        <v>252</v>
      </c>
      <c r="E769" s="7" t="s">
        <v>141</v>
      </c>
      <c r="F769" s="46">
        <v>67.37</v>
      </c>
      <c r="G769" s="11">
        <v>4</v>
      </c>
      <c r="H769" s="11">
        <v>4</v>
      </c>
      <c r="I769" s="11" t="e">
        <f>VLOOKUP(B769:B3044,'[2]Qty by month'!$G$3:$N$527,8,0)</f>
        <v>#N/A</v>
      </c>
      <c r="J769" s="11"/>
      <c r="K769" s="8">
        <v>45314</v>
      </c>
      <c r="L769" s="8" t="s">
        <v>3877</v>
      </c>
      <c r="M769" s="7"/>
      <c r="N769" s="7" t="b">
        <f t="shared" si="22"/>
        <v>1</v>
      </c>
      <c r="O769" s="7"/>
      <c r="P769" s="11">
        <f t="shared" si="23"/>
        <v>0</v>
      </c>
      <c r="Q769" s="9"/>
    </row>
    <row r="770" spans="1:17" x14ac:dyDescent="0.25">
      <c r="A770" s="7">
        <v>768</v>
      </c>
      <c r="B770" s="9" t="s">
        <v>749</v>
      </c>
      <c r="C770" s="9" t="s">
        <v>2651</v>
      </c>
      <c r="D770" s="9" t="s">
        <v>252</v>
      </c>
      <c r="E770" s="7" t="s">
        <v>141</v>
      </c>
      <c r="F770" s="46">
        <v>81.39</v>
      </c>
      <c r="G770" s="11">
        <v>22</v>
      </c>
      <c r="H770" s="11">
        <v>22</v>
      </c>
      <c r="I770" s="11" t="e">
        <f>VLOOKUP(B770:B3045,'[2]Qty by month'!$G$3:$N$527,8,0)</f>
        <v>#N/A</v>
      </c>
      <c r="J770" s="11"/>
      <c r="K770" s="8">
        <v>45314</v>
      </c>
      <c r="L770" s="8" t="s">
        <v>3877</v>
      </c>
      <c r="M770" s="7"/>
      <c r="N770" s="7" t="b">
        <f t="shared" si="22"/>
        <v>1</v>
      </c>
      <c r="O770" s="7"/>
      <c r="P770" s="11">
        <f t="shared" si="23"/>
        <v>0</v>
      </c>
      <c r="Q770" s="9"/>
    </row>
    <row r="771" spans="1:17" x14ac:dyDescent="0.25">
      <c r="A771" s="7">
        <v>769</v>
      </c>
      <c r="B771" s="9" t="s">
        <v>750</v>
      </c>
      <c r="C771" s="9" t="s">
        <v>2652</v>
      </c>
      <c r="D771" s="9" t="s">
        <v>252</v>
      </c>
      <c r="E771" s="7" t="s">
        <v>141</v>
      </c>
      <c r="F771" s="46">
        <v>10.919732142857143</v>
      </c>
      <c r="G771" s="11">
        <v>1</v>
      </c>
      <c r="H771" s="11">
        <v>1</v>
      </c>
      <c r="I771" s="11" t="e">
        <f>VLOOKUP(B771:B3046,'[2]Qty by month'!$G$3:$N$527,8,0)</f>
        <v>#N/A</v>
      </c>
      <c r="J771" s="11"/>
      <c r="K771" s="8">
        <v>45316</v>
      </c>
      <c r="L771" s="8" t="s">
        <v>3877</v>
      </c>
      <c r="M771" s="7"/>
      <c r="N771" s="7" t="b">
        <f t="shared" si="22"/>
        <v>1</v>
      </c>
      <c r="O771" s="7"/>
      <c r="P771" s="11">
        <f t="shared" si="23"/>
        <v>0</v>
      </c>
      <c r="Q771" s="9"/>
    </row>
    <row r="772" spans="1:17" x14ac:dyDescent="0.25">
      <c r="A772" s="7">
        <v>770</v>
      </c>
      <c r="B772" s="9" t="s">
        <v>751</v>
      </c>
      <c r="C772" s="9" t="s">
        <v>2653</v>
      </c>
      <c r="D772" s="9" t="s">
        <v>252</v>
      </c>
      <c r="E772" s="7" t="s">
        <v>141</v>
      </c>
      <c r="F772" s="46">
        <v>25.93</v>
      </c>
      <c r="G772" s="11">
        <v>4</v>
      </c>
      <c r="H772" s="11">
        <f>3+1</f>
        <v>4</v>
      </c>
      <c r="I772" s="11" t="e">
        <f>VLOOKUP(B772:B3047,'[2]Qty by month'!$G$3:$N$527,8,0)</f>
        <v>#N/A</v>
      </c>
      <c r="J772" s="11"/>
      <c r="K772" s="8">
        <v>45316</v>
      </c>
      <c r="L772" s="8" t="s">
        <v>3873</v>
      </c>
      <c r="M772" s="7"/>
      <c r="N772" s="7" t="b">
        <f t="shared" ref="N772:N835" si="24">G772=H772</f>
        <v>1</v>
      </c>
      <c r="O772" s="7"/>
      <c r="P772" s="11">
        <f t="shared" ref="P772:P835" si="25">G772-H772</f>
        <v>0</v>
      </c>
      <c r="Q772" s="9"/>
    </row>
    <row r="773" spans="1:17" x14ac:dyDescent="0.25">
      <c r="A773" s="7">
        <v>771</v>
      </c>
      <c r="B773" s="9" t="s">
        <v>752</v>
      </c>
      <c r="C773" s="9" t="s">
        <v>2654</v>
      </c>
      <c r="D773" s="9" t="s">
        <v>252</v>
      </c>
      <c r="E773" s="7" t="s">
        <v>141</v>
      </c>
      <c r="F773" s="46">
        <v>0.43</v>
      </c>
      <c r="G773" s="11">
        <v>9</v>
      </c>
      <c r="H773" s="11">
        <v>9</v>
      </c>
      <c r="I773" s="11" t="e">
        <f>VLOOKUP(B773:B3048,'[2]Qty by month'!$G$3:$N$527,8,0)</f>
        <v>#N/A</v>
      </c>
      <c r="J773" s="11"/>
      <c r="K773" s="8">
        <v>45314</v>
      </c>
      <c r="L773" s="8" t="s">
        <v>3873</v>
      </c>
      <c r="M773" s="7"/>
      <c r="N773" s="7" t="b">
        <f t="shared" si="24"/>
        <v>1</v>
      </c>
      <c r="O773" s="7"/>
      <c r="P773" s="11">
        <f t="shared" si="25"/>
        <v>0</v>
      </c>
      <c r="Q773" s="9"/>
    </row>
    <row r="774" spans="1:17" x14ac:dyDescent="0.25">
      <c r="A774" s="7">
        <v>772</v>
      </c>
      <c r="B774" s="9" t="s">
        <v>753</v>
      </c>
      <c r="C774" s="9" t="s">
        <v>2655</v>
      </c>
      <c r="D774" s="9" t="s">
        <v>252</v>
      </c>
      <c r="E774" s="7" t="s">
        <v>141</v>
      </c>
      <c r="F774" s="46">
        <v>0.34285714285714286</v>
      </c>
      <c r="G774" s="11">
        <v>10</v>
      </c>
      <c r="H774" s="11">
        <v>10</v>
      </c>
      <c r="I774" s="11" t="e">
        <f>VLOOKUP(B774:B3049,'[2]Qty by month'!$G$3:$N$527,8,0)</f>
        <v>#N/A</v>
      </c>
      <c r="J774" s="11"/>
      <c r="K774" s="8">
        <v>45314</v>
      </c>
      <c r="L774" s="8" t="s">
        <v>3873</v>
      </c>
      <c r="M774" s="7"/>
      <c r="N774" s="7" t="b">
        <f t="shared" si="24"/>
        <v>1</v>
      </c>
      <c r="O774" s="7"/>
      <c r="P774" s="11">
        <f t="shared" si="25"/>
        <v>0</v>
      </c>
      <c r="Q774" s="9"/>
    </row>
    <row r="775" spans="1:17" x14ac:dyDescent="0.25">
      <c r="A775" s="7">
        <v>773</v>
      </c>
      <c r="B775" s="9" t="s">
        <v>754</v>
      </c>
      <c r="C775" s="9" t="s">
        <v>2656</v>
      </c>
      <c r="D775" s="9" t="s">
        <v>252</v>
      </c>
      <c r="E775" s="7" t="s">
        <v>141</v>
      </c>
      <c r="F775" s="46">
        <v>0.17142857142857143</v>
      </c>
      <c r="G775" s="11">
        <v>12</v>
      </c>
      <c r="H775" s="11">
        <f>3+9</f>
        <v>12</v>
      </c>
      <c r="I775" s="11" t="e">
        <f>VLOOKUP(B775:B3050,'[2]Qty by month'!$G$3:$N$527,8,0)</f>
        <v>#N/A</v>
      </c>
      <c r="J775" s="11"/>
      <c r="K775" s="8">
        <v>45314</v>
      </c>
      <c r="L775" s="8" t="s">
        <v>3873</v>
      </c>
      <c r="M775" s="7"/>
      <c r="N775" s="7" t="b">
        <f t="shared" si="24"/>
        <v>1</v>
      </c>
      <c r="O775" s="7"/>
      <c r="P775" s="11">
        <f t="shared" si="25"/>
        <v>0</v>
      </c>
      <c r="Q775" s="9"/>
    </row>
    <row r="776" spans="1:17" x14ac:dyDescent="0.25">
      <c r="A776" s="7">
        <v>774</v>
      </c>
      <c r="B776" s="9" t="s">
        <v>755</v>
      </c>
      <c r="C776" s="9" t="s">
        <v>2657</v>
      </c>
      <c r="D776" s="9" t="s">
        <v>252</v>
      </c>
      <c r="E776" s="7" t="s">
        <v>141</v>
      </c>
      <c r="F776" s="46">
        <v>15.5</v>
      </c>
      <c r="G776" s="11">
        <v>1</v>
      </c>
      <c r="H776" s="11">
        <v>1</v>
      </c>
      <c r="I776" s="11" t="e">
        <f>VLOOKUP(B776:B3051,'[2]Qty by month'!$G$3:$N$527,8,0)</f>
        <v>#N/A</v>
      </c>
      <c r="J776" s="11"/>
      <c r="K776" s="8">
        <v>45316</v>
      </c>
      <c r="L776" s="8" t="s">
        <v>3877</v>
      </c>
      <c r="M776" s="7"/>
      <c r="N776" s="7" t="b">
        <f t="shared" si="24"/>
        <v>1</v>
      </c>
      <c r="O776" s="7"/>
      <c r="P776" s="11">
        <f t="shared" si="25"/>
        <v>0</v>
      </c>
      <c r="Q776" s="9"/>
    </row>
    <row r="777" spans="1:17" x14ac:dyDescent="0.25">
      <c r="A777" s="7">
        <v>775</v>
      </c>
      <c r="B777" s="9" t="s">
        <v>756</v>
      </c>
      <c r="C777" s="9" t="s">
        <v>2658</v>
      </c>
      <c r="D777" s="9" t="s">
        <v>252</v>
      </c>
      <c r="E777" s="7" t="s">
        <v>141</v>
      </c>
      <c r="F777" s="46">
        <v>15.5</v>
      </c>
      <c r="G777" s="11">
        <v>3</v>
      </c>
      <c r="H777" s="11">
        <v>3</v>
      </c>
      <c r="I777" s="11" t="e">
        <f>VLOOKUP(B777:B3052,'[2]Qty by month'!$G$3:$N$527,8,0)</f>
        <v>#N/A</v>
      </c>
      <c r="J777" s="11"/>
      <c r="K777" s="8">
        <v>45316</v>
      </c>
      <c r="L777" s="8" t="s">
        <v>3877</v>
      </c>
      <c r="M777" s="7"/>
      <c r="N777" s="7" t="b">
        <f t="shared" si="24"/>
        <v>1</v>
      </c>
      <c r="O777" s="7"/>
      <c r="P777" s="11">
        <f t="shared" si="25"/>
        <v>0</v>
      </c>
      <c r="Q777" s="9"/>
    </row>
    <row r="778" spans="1:17" x14ac:dyDescent="0.25">
      <c r="A778" s="7">
        <v>776</v>
      </c>
      <c r="B778" s="9" t="s">
        <v>757</v>
      </c>
      <c r="C778" s="9" t="s">
        <v>2659</v>
      </c>
      <c r="D778" s="9" t="s">
        <v>252</v>
      </c>
      <c r="E778" s="7" t="s">
        <v>141</v>
      </c>
      <c r="F778" s="46">
        <v>84.52</v>
      </c>
      <c r="G778" s="11">
        <v>1</v>
      </c>
      <c r="H778" s="11">
        <v>1</v>
      </c>
      <c r="I778" s="11" t="e">
        <f>VLOOKUP(B778:B3053,'[2]Qty by month'!$G$3:$N$527,8,0)</f>
        <v>#N/A</v>
      </c>
      <c r="J778" s="11"/>
      <c r="K778" s="8">
        <v>45317</v>
      </c>
      <c r="L778" s="8" t="s">
        <v>3873</v>
      </c>
      <c r="M778" s="7"/>
      <c r="N778" s="7" t="b">
        <f t="shared" si="24"/>
        <v>1</v>
      </c>
      <c r="O778" s="7"/>
      <c r="P778" s="11">
        <f t="shared" si="25"/>
        <v>0</v>
      </c>
      <c r="Q778" s="9"/>
    </row>
    <row r="779" spans="1:17" x14ac:dyDescent="0.25">
      <c r="A779" s="7">
        <v>777</v>
      </c>
      <c r="B779" s="9" t="s">
        <v>758</v>
      </c>
      <c r="C779" s="9" t="s">
        <v>2660</v>
      </c>
      <c r="D779" s="9" t="s">
        <v>252</v>
      </c>
      <c r="E779" s="7" t="s">
        <v>141</v>
      </c>
      <c r="F779" s="46">
        <v>27.84</v>
      </c>
      <c r="G779" s="11">
        <v>3</v>
      </c>
      <c r="H779" s="11">
        <f>1+2</f>
        <v>3</v>
      </c>
      <c r="I779" s="11" t="e">
        <f>VLOOKUP(B779:B3054,'[2]Qty by month'!$G$3:$N$527,8,0)</f>
        <v>#N/A</v>
      </c>
      <c r="J779" s="11"/>
      <c r="K779" s="8">
        <v>45314</v>
      </c>
      <c r="L779" s="8" t="s">
        <v>3873</v>
      </c>
      <c r="M779" s="7"/>
      <c r="N779" s="7" t="b">
        <f t="shared" si="24"/>
        <v>1</v>
      </c>
      <c r="O779" s="7"/>
      <c r="P779" s="11">
        <f t="shared" si="25"/>
        <v>0</v>
      </c>
      <c r="Q779" s="9"/>
    </row>
    <row r="780" spans="1:17" x14ac:dyDescent="0.25">
      <c r="A780" s="7">
        <v>778</v>
      </c>
      <c r="B780" s="9" t="s">
        <v>759</v>
      </c>
      <c r="C780" s="9" t="s">
        <v>2661</v>
      </c>
      <c r="D780" s="9" t="s">
        <v>252</v>
      </c>
      <c r="E780" s="7" t="s">
        <v>141</v>
      </c>
      <c r="F780" s="46">
        <v>0.81</v>
      </c>
      <c r="G780" s="11">
        <v>20</v>
      </c>
      <c r="H780" s="11">
        <v>20</v>
      </c>
      <c r="I780" s="11" t="e">
        <f>VLOOKUP(B780:B3055,'[2]Qty by month'!$G$3:$N$527,8,0)</f>
        <v>#N/A</v>
      </c>
      <c r="J780" s="11"/>
      <c r="K780" s="8">
        <v>45314</v>
      </c>
      <c r="L780" s="8" t="s">
        <v>3873</v>
      </c>
      <c r="M780" s="7"/>
      <c r="N780" s="7" t="b">
        <f t="shared" si="24"/>
        <v>1</v>
      </c>
      <c r="O780" s="7"/>
      <c r="P780" s="11">
        <f t="shared" si="25"/>
        <v>0</v>
      </c>
      <c r="Q780" s="9"/>
    </row>
    <row r="781" spans="1:17" x14ac:dyDescent="0.25">
      <c r="A781" s="7">
        <v>779</v>
      </c>
      <c r="B781" s="9" t="s">
        <v>760</v>
      </c>
      <c r="C781" s="9" t="s">
        <v>2662</v>
      </c>
      <c r="D781" s="9" t="s">
        <v>252</v>
      </c>
      <c r="E781" s="7" t="s">
        <v>141</v>
      </c>
      <c r="F781" s="46">
        <v>33.107142857142854</v>
      </c>
      <c r="G781" s="11">
        <v>2</v>
      </c>
      <c r="H781" s="11">
        <v>2</v>
      </c>
      <c r="I781" s="11" t="e">
        <f>VLOOKUP(B781:B3056,'[2]Qty by month'!$G$3:$N$527,8,0)</f>
        <v>#N/A</v>
      </c>
      <c r="J781" s="11"/>
      <c r="K781" s="8">
        <v>45317</v>
      </c>
      <c r="L781" s="8" t="s">
        <v>3873</v>
      </c>
      <c r="M781" s="7"/>
      <c r="N781" s="7" t="b">
        <f t="shared" si="24"/>
        <v>1</v>
      </c>
      <c r="O781" s="7"/>
      <c r="P781" s="11">
        <f t="shared" si="25"/>
        <v>0</v>
      </c>
      <c r="Q781" s="9"/>
    </row>
    <row r="782" spans="1:17" x14ac:dyDescent="0.25">
      <c r="A782" s="7">
        <v>780</v>
      </c>
      <c r="B782" s="9" t="s">
        <v>761</v>
      </c>
      <c r="C782" s="9" t="s">
        <v>2663</v>
      </c>
      <c r="D782" s="9" t="s">
        <v>252</v>
      </c>
      <c r="E782" s="7" t="s">
        <v>141</v>
      </c>
      <c r="F782" s="46">
        <v>40.619999999999997</v>
      </c>
      <c r="G782" s="11">
        <v>3</v>
      </c>
      <c r="H782" s="11">
        <f>1+2</f>
        <v>3</v>
      </c>
      <c r="I782" s="11" t="e">
        <f>VLOOKUP(B782:B3057,'[2]Qty by month'!$G$3:$N$527,8,0)</f>
        <v>#N/A</v>
      </c>
      <c r="J782" s="11"/>
      <c r="K782" s="8">
        <v>45313</v>
      </c>
      <c r="L782" s="8" t="s">
        <v>3877</v>
      </c>
      <c r="M782" s="7"/>
      <c r="N782" s="7" t="b">
        <f t="shared" si="24"/>
        <v>1</v>
      </c>
      <c r="O782" s="7"/>
      <c r="P782" s="11">
        <f t="shared" si="25"/>
        <v>0</v>
      </c>
      <c r="Q782" s="9"/>
    </row>
    <row r="783" spans="1:17" x14ac:dyDescent="0.25">
      <c r="A783" s="7">
        <v>781</v>
      </c>
      <c r="B783" s="9" t="s">
        <v>762</v>
      </c>
      <c r="C783" s="9" t="s">
        <v>2664</v>
      </c>
      <c r="D783" s="9" t="s">
        <v>252</v>
      </c>
      <c r="E783" s="7" t="s">
        <v>141</v>
      </c>
      <c r="F783" s="46">
        <v>23.79</v>
      </c>
      <c r="G783" s="11">
        <v>1</v>
      </c>
      <c r="H783" s="11">
        <v>1</v>
      </c>
      <c r="I783" s="11" t="e">
        <f>VLOOKUP(B783:B3058,'[2]Qty by month'!$G$3:$N$527,8,0)</f>
        <v>#N/A</v>
      </c>
      <c r="J783" s="11"/>
      <c r="K783" s="8">
        <v>45313</v>
      </c>
      <c r="L783" s="8" t="s">
        <v>3877</v>
      </c>
      <c r="M783" s="7"/>
      <c r="N783" s="7" t="b">
        <f t="shared" si="24"/>
        <v>1</v>
      </c>
      <c r="O783" s="7"/>
      <c r="P783" s="11">
        <f t="shared" si="25"/>
        <v>0</v>
      </c>
      <c r="Q783" s="9"/>
    </row>
    <row r="784" spans="1:17" x14ac:dyDescent="0.25">
      <c r="A784" s="7">
        <v>782</v>
      </c>
      <c r="B784" s="9" t="s">
        <v>763</v>
      </c>
      <c r="C784" s="9" t="s">
        <v>2664</v>
      </c>
      <c r="D784" s="9" t="s">
        <v>252</v>
      </c>
      <c r="E784" s="7" t="s">
        <v>141</v>
      </c>
      <c r="F784" s="46">
        <v>47.36</v>
      </c>
      <c r="G784" s="11">
        <v>1</v>
      </c>
      <c r="H784" s="11">
        <v>1</v>
      </c>
      <c r="I784" s="11" t="e">
        <f>VLOOKUP(B784:B3059,'[2]Qty by month'!$G$3:$N$527,8,0)</f>
        <v>#N/A</v>
      </c>
      <c r="J784" s="11"/>
      <c r="K784" s="8">
        <v>45313</v>
      </c>
      <c r="L784" s="8" t="s">
        <v>3877</v>
      </c>
      <c r="M784" s="7"/>
      <c r="N784" s="7" t="b">
        <f t="shared" si="24"/>
        <v>1</v>
      </c>
      <c r="O784" s="7"/>
      <c r="P784" s="11">
        <f t="shared" si="25"/>
        <v>0</v>
      </c>
      <c r="Q784" s="9"/>
    </row>
    <row r="785" spans="1:17" x14ac:dyDescent="0.25">
      <c r="A785" s="7">
        <v>783</v>
      </c>
      <c r="B785" s="9" t="s">
        <v>764</v>
      </c>
      <c r="C785" s="9" t="s">
        <v>2665</v>
      </c>
      <c r="D785" s="9" t="s">
        <v>252</v>
      </c>
      <c r="E785" s="7" t="s">
        <v>141</v>
      </c>
      <c r="F785" s="46">
        <v>13.88</v>
      </c>
      <c r="G785" s="11">
        <v>3</v>
      </c>
      <c r="H785" s="11">
        <v>3</v>
      </c>
      <c r="I785" s="11" t="e">
        <f>VLOOKUP(B785:B3060,'[2]Qty by month'!$G$3:$N$527,8,0)</f>
        <v>#N/A</v>
      </c>
      <c r="J785" s="11"/>
      <c r="K785" s="8">
        <v>45313</v>
      </c>
      <c r="L785" s="8" t="s">
        <v>3877</v>
      </c>
      <c r="M785" s="7"/>
      <c r="N785" s="7" t="b">
        <f t="shared" si="24"/>
        <v>1</v>
      </c>
      <c r="O785" s="7"/>
      <c r="P785" s="11">
        <f t="shared" si="25"/>
        <v>0</v>
      </c>
      <c r="Q785" s="9"/>
    </row>
    <row r="786" spans="1:17" x14ac:dyDescent="0.25">
      <c r="A786" s="7">
        <v>784</v>
      </c>
      <c r="B786" s="9" t="s">
        <v>765</v>
      </c>
      <c r="C786" s="9" t="s">
        <v>2666</v>
      </c>
      <c r="D786" s="9" t="s">
        <v>252</v>
      </c>
      <c r="E786" s="7" t="s">
        <v>141</v>
      </c>
      <c r="F786" s="46">
        <v>45.55</v>
      </c>
      <c r="G786" s="11">
        <v>3</v>
      </c>
      <c r="H786" s="11">
        <v>3</v>
      </c>
      <c r="I786" s="11" t="e">
        <f>VLOOKUP(B786:B3061,'[2]Qty by month'!$G$3:$N$527,8,0)</f>
        <v>#N/A</v>
      </c>
      <c r="J786" s="11"/>
      <c r="K786" s="8">
        <v>45313</v>
      </c>
      <c r="L786" s="8" t="s">
        <v>3877</v>
      </c>
      <c r="M786" s="7"/>
      <c r="N786" s="7" t="b">
        <f t="shared" si="24"/>
        <v>1</v>
      </c>
      <c r="O786" s="7"/>
      <c r="P786" s="11">
        <f t="shared" si="25"/>
        <v>0</v>
      </c>
      <c r="Q786" s="9"/>
    </row>
    <row r="787" spans="1:17" x14ac:dyDescent="0.25">
      <c r="A787" s="7">
        <v>785</v>
      </c>
      <c r="B787" s="9" t="s">
        <v>766</v>
      </c>
      <c r="C787" s="9" t="s">
        <v>2667</v>
      </c>
      <c r="D787" s="9" t="s">
        <v>252</v>
      </c>
      <c r="E787" s="7" t="s">
        <v>141</v>
      </c>
      <c r="F787" s="46">
        <v>6.88</v>
      </c>
      <c r="G787" s="11">
        <v>2</v>
      </c>
      <c r="H787" s="11">
        <v>2</v>
      </c>
      <c r="I787" s="11" t="e">
        <f>VLOOKUP(B787:B3062,'[2]Qty by month'!$G$3:$N$527,8,0)</f>
        <v>#N/A</v>
      </c>
      <c r="J787" s="11"/>
      <c r="K787" s="8">
        <v>45316</v>
      </c>
      <c r="L787" s="8" t="s">
        <v>3873</v>
      </c>
      <c r="M787" s="7"/>
      <c r="N787" s="7" t="b">
        <f t="shared" si="24"/>
        <v>1</v>
      </c>
      <c r="O787" s="7"/>
      <c r="P787" s="11">
        <f t="shared" si="25"/>
        <v>0</v>
      </c>
      <c r="Q787" s="9"/>
    </row>
    <row r="788" spans="1:17" x14ac:dyDescent="0.25">
      <c r="A788" s="7">
        <v>786</v>
      </c>
      <c r="B788" s="9" t="s">
        <v>767</v>
      </c>
      <c r="C788" s="9" t="s">
        <v>2668</v>
      </c>
      <c r="D788" s="9" t="s">
        <v>252</v>
      </c>
      <c r="E788" s="55" t="s">
        <v>242</v>
      </c>
      <c r="F788" s="46">
        <v>4.7699999999999996</v>
      </c>
      <c r="G788" s="11">
        <v>1</v>
      </c>
      <c r="H788" s="11">
        <v>1</v>
      </c>
      <c r="I788" s="11" t="e">
        <f>VLOOKUP(B788:B3063,'[2]Qty by month'!$G$3:$N$527,8,0)</f>
        <v>#N/A</v>
      </c>
      <c r="J788" s="11"/>
      <c r="K788" s="8">
        <v>45316</v>
      </c>
      <c r="L788" s="8" t="s">
        <v>3877</v>
      </c>
      <c r="M788" s="7"/>
      <c r="N788" s="7" t="b">
        <f t="shared" si="24"/>
        <v>1</v>
      </c>
      <c r="O788" s="7"/>
      <c r="P788" s="11">
        <f t="shared" si="25"/>
        <v>0</v>
      </c>
      <c r="Q788" s="9"/>
    </row>
    <row r="789" spans="1:17" x14ac:dyDescent="0.25">
      <c r="A789" s="7">
        <v>787</v>
      </c>
      <c r="B789" s="9" t="s">
        <v>768</v>
      </c>
      <c r="C789" s="9" t="s">
        <v>2669</v>
      </c>
      <c r="D789" s="9" t="s">
        <v>252</v>
      </c>
      <c r="E789" s="7" t="s">
        <v>141</v>
      </c>
      <c r="F789" s="46">
        <v>1.69</v>
      </c>
      <c r="G789" s="11">
        <v>10</v>
      </c>
      <c r="H789" s="11">
        <v>10</v>
      </c>
      <c r="I789" s="11" t="e">
        <f>VLOOKUP(B789:B3064,'[2]Qty by month'!$G$3:$N$527,8,0)</f>
        <v>#N/A</v>
      </c>
      <c r="J789" s="11"/>
      <c r="K789" s="8">
        <v>45314</v>
      </c>
      <c r="L789" s="8" t="s">
        <v>3873</v>
      </c>
      <c r="M789" s="7"/>
      <c r="N789" s="7" t="b">
        <f t="shared" si="24"/>
        <v>1</v>
      </c>
      <c r="O789" s="7"/>
      <c r="P789" s="11">
        <f t="shared" si="25"/>
        <v>0</v>
      </c>
      <c r="Q789" s="9"/>
    </row>
    <row r="790" spans="1:17" x14ac:dyDescent="0.25">
      <c r="A790" s="7">
        <v>788</v>
      </c>
      <c r="B790" s="9" t="s">
        <v>769</v>
      </c>
      <c r="C790" s="9" t="s">
        <v>2670</v>
      </c>
      <c r="D790" s="9" t="s">
        <v>252</v>
      </c>
      <c r="E790" s="7" t="s">
        <v>141</v>
      </c>
      <c r="F790" s="46">
        <v>21.93</v>
      </c>
      <c r="G790" s="11">
        <v>1</v>
      </c>
      <c r="H790" s="11">
        <v>1</v>
      </c>
      <c r="I790" s="11" t="e">
        <f>VLOOKUP(B790:B3065,'[2]Qty by month'!$G$3:$N$527,8,0)</f>
        <v>#N/A</v>
      </c>
      <c r="J790" s="11"/>
      <c r="K790" s="8">
        <v>45313</v>
      </c>
      <c r="L790" s="8" t="s">
        <v>3877</v>
      </c>
      <c r="M790" s="7"/>
      <c r="N790" s="7" t="b">
        <f t="shared" si="24"/>
        <v>1</v>
      </c>
      <c r="O790" s="7"/>
      <c r="P790" s="11">
        <f t="shared" si="25"/>
        <v>0</v>
      </c>
      <c r="Q790" s="9"/>
    </row>
    <row r="791" spans="1:17" x14ac:dyDescent="0.25">
      <c r="A791" s="7">
        <v>789</v>
      </c>
      <c r="B791" s="9" t="s">
        <v>770</v>
      </c>
      <c r="C791" s="9" t="s">
        <v>2671</v>
      </c>
      <c r="D791" s="9" t="s">
        <v>252</v>
      </c>
      <c r="E791" s="7" t="s">
        <v>141</v>
      </c>
      <c r="F791" s="46">
        <v>19.399999999999999</v>
      </c>
      <c r="G791" s="11">
        <v>5</v>
      </c>
      <c r="H791" s="11">
        <f>4+1</f>
        <v>5</v>
      </c>
      <c r="I791" s="11" t="e">
        <f>VLOOKUP(B791:B3066,'[2]Qty by month'!$G$3:$N$527,8,0)</f>
        <v>#N/A</v>
      </c>
      <c r="J791" s="11"/>
      <c r="K791" s="8">
        <v>45314</v>
      </c>
      <c r="L791" s="8" t="s">
        <v>3873</v>
      </c>
      <c r="M791" s="7"/>
      <c r="N791" s="7" t="b">
        <f t="shared" si="24"/>
        <v>1</v>
      </c>
      <c r="O791" s="7"/>
      <c r="P791" s="11">
        <f t="shared" si="25"/>
        <v>0</v>
      </c>
      <c r="Q791" s="9"/>
    </row>
    <row r="792" spans="1:17" x14ac:dyDescent="0.25">
      <c r="A792" s="7">
        <v>790</v>
      </c>
      <c r="B792" s="9" t="s">
        <v>771</v>
      </c>
      <c r="C792" s="9" t="s">
        <v>2672</v>
      </c>
      <c r="D792" s="9" t="s">
        <v>252</v>
      </c>
      <c r="E792" s="7" t="s">
        <v>141</v>
      </c>
      <c r="F792" s="46">
        <v>100.31</v>
      </c>
      <c r="G792" s="11">
        <v>5</v>
      </c>
      <c r="H792" s="11">
        <v>5</v>
      </c>
      <c r="I792" s="11" t="e">
        <f>VLOOKUP(B792:B3067,'[2]Qty by month'!$G$3:$N$527,8,0)</f>
        <v>#N/A</v>
      </c>
      <c r="J792" s="11"/>
      <c r="K792" s="8">
        <v>45314</v>
      </c>
      <c r="L792" s="8" t="s">
        <v>3877</v>
      </c>
      <c r="M792" s="7"/>
      <c r="N792" s="7" t="b">
        <f t="shared" si="24"/>
        <v>1</v>
      </c>
      <c r="O792" s="7"/>
      <c r="P792" s="11">
        <f t="shared" si="25"/>
        <v>0</v>
      </c>
      <c r="Q792" s="9"/>
    </row>
    <row r="793" spans="1:17" x14ac:dyDescent="0.25">
      <c r="A793" s="7">
        <v>791</v>
      </c>
      <c r="B793" s="9" t="s">
        <v>772</v>
      </c>
      <c r="C793" s="9" t="s">
        <v>2673</v>
      </c>
      <c r="D793" s="9" t="s">
        <v>252</v>
      </c>
      <c r="E793" s="7" t="s">
        <v>141</v>
      </c>
      <c r="F793" s="46">
        <v>34.65</v>
      </c>
      <c r="G793" s="11">
        <v>2</v>
      </c>
      <c r="H793" s="11">
        <v>2</v>
      </c>
      <c r="I793" s="11" t="e">
        <f>VLOOKUP(B793:B3068,'[2]Qty by month'!$G$3:$N$527,8,0)</f>
        <v>#N/A</v>
      </c>
      <c r="J793" s="11"/>
      <c r="K793" s="8">
        <v>45321</v>
      </c>
      <c r="L793" s="8" t="s">
        <v>3877</v>
      </c>
      <c r="M793" s="7"/>
      <c r="N793" s="7" t="b">
        <f t="shared" si="24"/>
        <v>1</v>
      </c>
      <c r="O793" s="7"/>
      <c r="P793" s="11">
        <f t="shared" si="25"/>
        <v>0</v>
      </c>
      <c r="Q793" s="9"/>
    </row>
    <row r="794" spans="1:17" x14ac:dyDescent="0.25">
      <c r="A794" s="7">
        <v>792</v>
      </c>
      <c r="B794" s="9" t="s">
        <v>773</v>
      </c>
      <c r="C794" s="9" t="s">
        <v>2674</v>
      </c>
      <c r="D794" s="9" t="s">
        <v>252</v>
      </c>
      <c r="E794" s="7" t="s">
        <v>141</v>
      </c>
      <c r="F794" s="46">
        <v>61.04</v>
      </c>
      <c r="G794" s="11">
        <v>5</v>
      </c>
      <c r="H794" s="11">
        <v>5</v>
      </c>
      <c r="I794" s="11" t="e">
        <f>VLOOKUP(B794:B3069,'[2]Qty by month'!$G$3:$N$527,8,0)</f>
        <v>#N/A</v>
      </c>
      <c r="J794" s="11"/>
      <c r="K794" s="8">
        <v>45314</v>
      </c>
      <c r="L794" s="8" t="s">
        <v>3877</v>
      </c>
      <c r="M794" s="7"/>
      <c r="N794" s="7" t="b">
        <f t="shared" si="24"/>
        <v>1</v>
      </c>
      <c r="O794" s="7"/>
      <c r="P794" s="11">
        <f t="shared" si="25"/>
        <v>0</v>
      </c>
      <c r="Q794" s="9"/>
    </row>
    <row r="795" spans="1:17" x14ac:dyDescent="0.25">
      <c r="A795" s="7">
        <v>793</v>
      </c>
      <c r="B795" s="9" t="s">
        <v>774</v>
      </c>
      <c r="C795" s="9" t="s">
        <v>2675</v>
      </c>
      <c r="D795" s="9" t="s">
        <v>252</v>
      </c>
      <c r="E795" s="7" t="s">
        <v>141</v>
      </c>
      <c r="F795" s="46">
        <v>67.03</v>
      </c>
      <c r="G795" s="11">
        <v>4</v>
      </c>
      <c r="H795" s="11">
        <v>4</v>
      </c>
      <c r="I795" s="11" t="e">
        <f>VLOOKUP(B795:B3070,'[2]Qty by month'!$G$3:$N$527,8,0)</f>
        <v>#N/A</v>
      </c>
      <c r="J795" s="11"/>
      <c r="K795" s="8">
        <v>45314</v>
      </c>
      <c r="L795" s="8" t="s">
        <v>3877</v>
      </c>
      <c r="M795" s="7"/>
      <c r="N795" s="7" t="b">
        <f t="shared" si="24"/>
        <v>1</v>
      </c>
      <c r="O795" s="7"/>
      <c r="P795" s="11">
        <f t="shared" si="25"/>
        <v>0</v>
      </c>
      <c r="Q795" s="9"/>
    </row>
    <row r="796" spans="1:17" x14ac:dyDescent="0.25">
      <c r="A796" s="7">
        <v>794</v>
      </c>
      <c r="B796" s="9" t="s">
        <v>775</v>
      </c>
      <c r="C796" s="9" t="s">
        <v>2676</v>
      </c>
      <c r="D796" s="9" t="s">
        <v>252</v>
      </c>
      <c r="E796" s="7" t="s">
        <v>141</v>
      </c>
      <c r="F796" s="46">
        <v>28.114285714285714</v>
      </c>
      <c r="G796" s="11">
        <v>5</v>
      </c>
      <c r="H796" s="11">
        <v>5</v>
      </c>
      <c r="I796" s="11" t="e">
        <f>VLOOKUP(B796:B3071,'[2]Qty by month'!$G$3:$N$527,8,0)</f>
        <v>#N/A</v>
      </c>
      <c r="J796" s="11"/>
      <c r="K796" s="8">
        <v>45318</v>
      </c>
      <c r="L796" s="8" t="s">
        <v>3877</v>
      </c>
      <c r="M796" s="7"/>
      <c r="N796" s="7" t="b">
        <f t="shared" si="24"/>
        <v>1</v>
      </c>
      <c r="O796" s="7">
        <v>5</v>
      </c>
      <c r="P796" s="11">
        <f t="shared" si="25"/>
        <v>0</v>
      </c>
      <c r="Q796" s="9" t="s">
        <v>3898</v>
      </c>
    </row>
    <row r="797" spans="1:17" x14ac:dyDescent="0.25">
      <c r="A797" s="7">
        <v>795</v>
      </c>
      <c r="B797" s="9" t="s">
        <v>776</v>
      </c>
      <c r="C797" s="9" t="s">
        <v>2677</v>
      </c>
      <c r="D797" s="9" t="s">
        <v>252</v>
      </c>
      <c r="E797" s="7" t="s">
        <v>141</v>
      </c>
      <c r="F797" s="46">
        <v>3</v>
      </c>
      <c r="G797" s="11">
        <v>7</v>
      </c>
      <c r="H797" s="11">
        <v>7</v>
      </c>
      <c r="I797" s="11" t="e">
        <f>VLOOKUP(B797:B3072,'[2]Qty by month'!$G$3:$N$527,8,0)</f>
        <v>#N/A</v>
      </c>
      <c r="J797" s="11"/>
      <c r="K797" s="8">
        <v>45320</v>
      </c>
      <c r="L797" s="8" t="s">
        <v>3873</v>
      </c>
      <c r="M797" s="7"/>
      <c r="N797" s="7" t="b">
        <f t="shared" si="24"/>
        <v>1</v>
      </c>
      <c r="O797" s="7">
        <v>7</v>
      </c>
      <c r="P797" s="11">
        <f t="shared" si="25"/>
        <v>0</v>
      </c>
      <c r="Q797" s="9" t="s">
        <v>3899</v>
      </c>
    </row>
    <row r="798" spans="1:17" x14ac:dyDescent="0.25">
      <c r="A798" s="7">
        <v>796</v>
      </c>
      <c r="B798" s="9" t="s">
        <v>777</v>
      </c>
      <c r="C798" s="9" t="s">
        <v>2678</v>
      </c>
      <c r="D798" s="9" t="s">
        <v>252</v>
      </c>
      <c r="E798" s="7" t="s">
        <v>141</v>
      </c>
      <c r="F798" s="46">
        <v>3.77</v>
      </c>
      <c r="G798" s="11">
        <v>17</v>
      </c>
      <c r="H798" s="11">
        <f>16+1</f>
        <v>17</v>
      </c>
      <c r="I798" s="11" t="e">
        <f>VLOOKUP(B798:B3073,'[2]Qty by month'!$G$3:$N$527,8,0)</f>
        <v>#N/A</v>
      </c>
      <c r="J798" s="11"/>
      <c r="K798" s="8">
        <v>45323</v>
      </c>
      <c r="L798" s="8" t="s">
        <v>3877</v>
      </c>
      <c r="M798" s="7"/>
      <c r="N798" s="7" t="b">
        <f t="shared" si="24"/>
        <v>1</v>
      </c>
      <c r="O798" s="7"/>
      <c r="P798" s="11">
        <f t="shared" si="25"/>
        <v>0</v>
      </c>
      <c r="Q798" s="9"/>
    </row>
    <row r="799" spans="1:17" x14ac:dyDescent="0.25">
      <c r="A799" s="7">
        <v>797</v>
      </c>
      <c r="B799" s="9" t="s">
        <v>778</v>
      </c>
      <c r="C799" s="9" t="s">
        <v>2679</v>
      </c>
      <c r="D799" s="9" t="s">
        <v>252</v>
      </c>
      <c r="E799" s="7" t="s">
        <v>141</v>
      </c>
      <c r="F799" s="46">
        <v>5.4340714285714284</v>
      </c>
      <c r="G799" s="11">
        <f>30-1</f>
        <v>29</v>
      </c>
      <c r="H799" s="11">
        <v>29</v>
      </c>
      <c r="I799" s="11" t="e">
        <f>VLOOKUP(B799:B3074,'[2]Qty by month'!$G$3:$N$527,8,0)</f>
        <v>#N/A</v>
      </c>
      <c r="J799" s="11"/>
      <c r="K799" s="8">
        <v>45315</v>
      </c>
      <c r="L799" s="8" t="s">
        <v>3877</v>
      </c>
      <c r="M799" s="7"/>
      <c r="N799" s="7" t="b">
        <f t="shared" si="24"/>
        <v>1</v>
      </c>
      <c r="O799" s="7"/>
      <c r="P799" s="11">
        <f t="shared" si="25"/>
        <v>0</v>
      </c>
      <c r="Q799" s="9" t="s">
        <v>4025</v>
      </c>
    </row>
    <row r="800" spans="1:17" x14ac:dyDescent="0.25">
      <c r="A800" s="7">
        <v>798</v>
      </c>
      <c r="B800" s="9" t="s">
        <v>779</v>
      </c>
      <c r="C800" s="9" t="s">
        <v>29</v>
      </c>
      <c r="D800" s="9" t="s">
        <v>252</v>
      </c>
      <c r="E800" s="7" t="s">
        <v>141</v>
      </c>
      <c r="F800" s="46">
        <v>13.58</v>
      </c>
      <c r="G800" s="11">
        <v>4</v>
      </c>
      <c r="H800" s="53">
        <v>5</v>
      </c>
      <c r="I800" s="11" t="e">
        <f>VLOOKUP(B800:B3075,'[2]Qty by month'!$G$3:$N$527,8,0)</f>
        <v>#N/A</v>
      </c>
      <c r="J800" s="11"/>
      <c r="K800" s="8">
        <v>45314</v>
      </c>
      <c r="L800" s="8" t="s">
        <v>3873</v>
      </c>
      <c r="M800" s="7"/>
      <c r="N800" s="7" t="b">
        <f t="shared" si="24"/>
        <v>0</v>
      </c>
      <c r="O800" s="7"/>
      <c r="P800" s="11">
        <f t="shared" si="25"/>
        <v>-1</v>
      </c>
      <c r="Q800" s="9"/>
    </row>
    <row r="801" spans="1:17" x14ac:dyDescent="0.25">
      <c r="A801" s="7">
        <v>799</v>
      </c>
      <c r="B801" s="9" t="s">
        <v>780</v>
      </c>
      <c r="C801" s="9" t="s">
        <v>2680</v>
      </c>
      <c r="D801" s="9" t="s">
        <v>252</v>
      </c>
      <c r="E801" s="7" t="s">
        <v>141</v>
      </c>
      <c r="F801" s="46">
        <v>73.599999999999994</v>
      </c>
      <c r="G801" s="11">
        <v>1</v>
      </c>
      <c r="H801" s="11">
        <v>1</v>
      </c>
      <c r="I801" s="11" t="e">
        <f>VLOOKUP(B801:B3076,'[2]Qty by month'!$G$3:$N$527,8,0)</f>
        <v>#N/A</v>
      </c>
      <c r="J801" s="11"/>
      <c r="K801" s="8">
        <v>45320</v>
      </c>
      <c r="L801" s="8" t="s">
        <v>3873</v>
      </c>
      <c r="M801" s="7"/>
      <c r="N801" s="7" t="b">
        <f t="shared" si="24"/>
        <v>1</v>
      </c>
      <c r="O801" s="7"/>
      <c r="P801" s="11">
        <f t="shared" si="25"/>
        <v>0</v>
      </c>
      <c r="Q801" s="9"/>
    </row>
    <row r="802" spans="1:17" x14ac:dyDescent="0.25">
      <c r="A802" s="7">
        <v>800</v>
      </c>
      <c r="B802" s="9" t="s">
        <v>781</v>
      </c>
      <c r="C802" s="9" t="s">
        <v>2680</v>
      </c>
      <c r="D802" s="9" t="s">
        <v>252</v>
      </c>
      <c r="E802" s="7" t="s">
        <v>141</v>
      </c>
      <c r="F802" s="46">
        <v>47.48</v>
      </c>
      <c r="G802" s="11">
        <v>2</v>
      </c>
      <c r="H802" s="11">
        <v>2</v>
      </c>
      <c r="I802" s="11" t="e">
        <f>VLOOKUP(B802:B3077,'[2]Qty by month'!$G$3:$N$527,8,0)</f>
        <v>#N/A</v>
      </c>
      <c r="J802" s="11"/>
      <c r="K802" s="8">
        <v>45315</v>
      </c>
      <c r="L802" s="8" t="s">
        <v>3873</v>
      </c>
      <c r="M802" s="7"/>
      <c r="N802" s="7" t="b">
        <f t="shared" si="24"/>
        <v>1</v>
      </c>
      <c r="O802" s="7"/>
      <c r="P802" s="11">
        <f t="shared" si="25"/>
        <v>0</v>
      </c>
      <c r="Q802" s="9"/>
    </row>
    <row r="803" spans="1:17" x14ac:dyDescent="0.25">
      <c r="A803" s="7">
        <v>801</v>
      </c>
      <c r="B803" s="9" t="s">
        <v>782</v>
      </c>
      <c r="C803" s="9" t="s">
        <v>2681</v>
      </c>
      <c r="D803" s="9" t="s">
        <v>252</v>
      </c>
      <c r="E803" s="7" t="s">
        <v>141</v>
      </c>
      <c r="F803" s="46">
        <v>8</v>
      </c>
      <c r="G803" s="11">
        <v>4</v>
      </c>
      <c r="H803" s="11">
        <v>4</v>
      </c>
      <c r="I803" s="11" t="e">
        <f>VLOOKUP(B803:B3078,'[2]Qty by month'!$G$3:$N$527,8,0)</f>
        <v>#N/A</v>
      </c>
      <c r="J803" s="11"/>
      <c r="K803" s="8">
        <v>45316</v>
      </c>
      <c r="L803" s="8" t="s">
        <v>3873</v>
      </c>
      <c r="M803" s="7"/>
      <c r="N803" s="7" t="b">
        <f t="shared" si="24"/>
        <v>1</v>
      </c>
      <c r="O803" s="7"/>
      <c r="P803" s="11">
        <f t="shared" si="25"/>
        <v>0</v>
      </c>
      <c r="Q803" s="9"/>
    </row>
    <row r="804" spans="1:17" x14ac:dyDescent="0.25">
      <c r="A804" s="7">
        <v>802</v>
      </c>
      <c r="B804" s="9" t="s">
        <v>783</v>
      </c>
      <c r="C804" s="9" t="s">
        <v>783</v>
      </c>
      <c r="D804" s="9" t="s">
        <v>252</v>
      </c>
      <c r="E804" s="7" t="s">
        <v>141</v>
      </c>
      <c r="F804" s="46">
        <v>122.14285714285712</v>
      </c>
      <c r="G804" s="11">
        <v>1</v>
      </c>
      <c r="H804" s="11">
        <v>1</v>
      </c>
      <c r="I804" s="11" t="e">
        <f>VLOOKUP(B804:B3079,'[2]Qty by month'!$G$3:$N$527,8,0)</f>
        <v>#N/A</v>
      </c>
      <c r="J804" s="11"/>
      <c r="K804" s="8">
        <v>45316</v>
      </c>
      <c r="L804" s="8" t="s">
        <v>3877</v>
      </c>
      <c r="M804" s="7"/>
      <c r="N804" s="7" t="b">
        <f t="shared" si="24"/>
        <v>1</v>
      </c>
      <c r="O804" s="7"/>
      <c r="P804" s="11">
        <f t="shared" si="25"/>
        <v>0</v>
      </c>
      <c r="Q804" s="9"/>
    </row>
    <row r="805" spans="1:17" x14ac:dyDescent="0.25">
      <c r="A805" s="7">
        <v>803</v>
      </c>
      <c r="B805" s="9" t="s">
        <v>784</v>
      </c>
      <c r="C805" s="9" t="s">
        <v>784</v>
      </c>
      <c r="D805" s="9" t="s">
        <v>252</v>
      </c>
      <c r="E805" s="7" t="s">
        <v>141</v>
      </c>
      <c r="F805" s="46">
        <v>7.5</v>
      </c>
      <c r="G805" s="11">
        <v>1</v>
      </c>
      <c r="H805" s="11">
        <v>1</v>
      </c>
      <c r="I805" s="11" t="e">
        <f>VLOOKUP(B805:B3080,'[2]Qty by month'!$G$3:$N$527,8,0)</f>
        <v>#N/A</v>
      </c>
      <c r="J805" s="11"/>
      <c r="K805" s="8">
        <v>45316</v>
      </c>
      <c r="L805" s="8" t="s">
        <v>3877</v>
      </c>
      <c r="M805" s="7"/>
      <c r="N805" s="7" t="b">
        <f t="shared" si="24"/>
        <v>1</v>
      </c>
      <c r="O805" s="7"/>
      <c r="P805" s="11">
        <f t="shared" si="25"/>
        <v>0</v>
      </c>
      <c r="Q805" s="9"/>
    </row>
    <row r="806" spans="1:17" x14ac:dyDescent="0.25">
      <c r="A806" s="7">
        <v>804</v>
      </c>
      <c r="B806" s="9" t="s">
        <v>785</v>
      </c>
      <c r="C806" s="9" t="s">
        <v>2682</v>
      </c>
      <c r="D806" s="9" t="s">
        <v>252</v>
      </c>
      <c r="E806" s="7" t="s">
        <v>141</v>
      </c>
      <c r="F806" s="46">
        <v>8.1428571428571423</v>
      </c>
      <c r="G806" s="11">
        <v>2</v>
      </c>
      <c r="H806" s="11">
        <v>2</v>
      </c>
      <c r="I806" s="11" t="e">
        <f>VLOOKUP(B806:B3081,'[2]Qty by month'!$G$3:$N$527,8,0)</f>
        <v>#N/A</v>
      </c>
      <c r="J806" s="11"/>
      <c r="K806" s="8">
        <v>45316</v>
      </c>
      <c r="L806" s="8" t="s">
        <v>3877</v>
      </c>
      <c r="M806" s="7"/>
      <c r="N806" s="7" t="b">
        <f t="shared" si="24"/>
        <v>1</v>
      </c>
      <c r="O806" s="7"/>
      <c r="P806" s="11">
        <f t="shared" si="25"/>
        <v>0</v>
      </c>
      <c r="Q806" s="9"/>
    </row>
    <row r="807" spans="1:17" x14ac:dyDescent="0.25">
      <c r="A807" s="7">
        <v>805</v>
      </c>
      <c r="B807" s="9" t="s">
        <v>786</v>
      </c>
      <c r="C807" s="9" t="s">
        <v>786</v>
      </c>
      <c r="D807" s="9" t="s">
        <v>252</v>
      </c>
      <c r="E807" s="7" t="s">
        <v>141</v>
      </c>
      <c r="F807" s="46">
        <v>8.1428571428571423</v>
      </c>
      <c r="G807" s="11">
        <v>1</v>
      </c>
      <c r="H807" s="11">
        <v>1</v>
      </c>
      <c r="I807" s="11" t="e">
        <f>VLOOKUP(B807:B3082,'[2]Qty by month'!$G$3:$N$527,8,0)</f>
        <v>#N/A</v>
      </c>
      <c r="J807" s="11"/>
      <c r="K807" s="8">
        <v>45320</v>
      </c>
      <c r="L807" s="8" t="s">
        <v>3873</v>
      </c>
      <c r="M807" s="7"/>
      <c r="N807" s="7" t="b">
        <f t="shared" si="24"/>
        <v>1</v>
      </c>
      <c r="O807" s="7"/>
      <c r="P807" s="11">
        <f t="shared" si="25"/>
        <v>0</v>
      </c>
      <c r="Q807" s="9"/>
    </row>
    <row r="808" spans="1:17" x14ac:dyDescent="0.25">
      <c r="A808" s="7">
        <v>806</v>
      </c>
      <c r="B808" s="9" t="s">
        <v>787</v>
      </c>
      <c r="C808" s="9" t="s">
        <v>787</v>
      </c>
      <c r="D808" s="9" t="s">
        <v>252</v>
      </c>
      <c r="E808" s="7" t="s">
        <v>141</v>
      </c>
      <c r="F808" s="46">
        <v>10.178571428571427</v>
      </c>
      <c r="G808" s="11">
        <v>1</v>
      </c>
      <c r="H808" s="11">
        <v>1</v>
      </c>
      <c r="I808" s="11" t="e">
        <f>VLOOKUP(B808:B3083,'[2]Qty by month'!$G$3:$N$527,8,0)</f>
        <v>#N/A</v>
      </c>
      <c r="J808" s="11"/>
      <c r="K808" s="8">
        <v>45320</v>
      </c>
      <c r="L808" s="8" t="s">
        <v>3873</v>
      </c>
      <c r="M808" s="7"/>
      <c r="N808" s="7" t="b">
        <f t="shared" si="24"/>
        <v>1</v>
      </c>
      <c r="O808" s="7"/>
      <c r="P808" s="11">
        <f t="shared" si="25"/>
        <v>0</v>
      </c>
      <c r="Q808" s="9"/>
    </row>
    <row r="809" spans="1:17" x14ac:dyDescent="0.25">
      <c r="A809" s="7">
        <v>807</v>
      </c>
      <c r="B809" s="9" t="s">
        <v>788</v>
      </c>
      <c r="C809" s="9" t="s">
        <v>788</v>
      </c>
      <c r="D809" s="9" t="s">
        <v>252</v>
      </c>
      <c r="E809" s="7" t="s">
        <v>141</v>
      </c>
      <c r="F809" s="46">
        <v>0.12214285714285712</v>
      </c>
      <c r="G809" s="11">
        <v>1</v>
      </c>
      <c r="H809" s="11">
        <v>1</v>
      </c>
      <c r="I809" s="11" t="e">
        <f>VLOOKUP(B809:B3084,'[2]Qty by month'!$G$3:$N$527,8,0)</f>
        <v>#N/A</v>
      </c>
      <c r="J809" s="11"/>
      <c r="K809" s="8">
        <v>45316</v>
      </c>
      <c r="L809" s="8" t="s">
        <v>3877</v>
      </c>
      <c r="M809" s="7"/>
      <c r="N809" s="7" t="b">
        <f t="shared" si="24"/>
        <v>1</v>
      </c>
      <c r="O809" s="7"/>
      <c r="P809" s="11">
        <f t="shared" si="25"/>
        <v>0</v>
      </c>
      <c r="Q809" s="9"/>
    </row>
    <row r="810" spans="1:17" x14ac:dyDescent="0.25">
      <c r="A810" s="7">
        <v>808</v>
      </c>
      <c r="B810" s="9" t="s">
        <v>789</v>
      </c>
      <c r="C810" s="9" t="s">
        <v>789</v>
      </c>
      <c r="D810" s="9" t="s">
        <v>252</v>
      </c>
      <c r="E810" s="7" t="s">
        <v>141</v>
      </c>
      <c r="F810" s="46">
        <v>16.285714285714285</v>
      </c>
      <c r="G810" s="11">
        <v>1</v>
      </c>
      <c r="H810" s="11">
        <v>1</v>
      </c>
      <c r="I810" s="11" t="e">
        <f>VLOOKUP(B810:B3085,'[2]Qty by month'!$G$3:$N$527,8,0)</f>
        <v>#N/A</v>
      </c>
      <c r="J810" s="11"/>
      <c r="K810" s="8">
        <v>45316</v>
      </c>
      <c r="L810" s="8" t="s">
        <v>3877</v>
      </c>
      <c r="M810" s="7"/>
      <c r="N810" s="7" t="b">
        <f t="shared" si="24"/>
        <v>1</v>
      </c>
      <c r="O810" s="7"/>
      <c r="P810" s="11">
        <f t="shared" si="25"/>
        <v>0</v>
      </c>
      <c r="Q810" s="9"/>
    </row>
    <row r="811" spans="1:17" x14ac:dyDescent="0.25">
      <c r="A811" s="7">
        <v>809</v>
      </c>
      <c r="B811" s="9" t="s">
        <v>790</v>
      </c>
      <c r="C811" s="9" t="s">
        <v>790</v>
      </c>
      <c r="D811" s="9" t="s">
        <v>252</v>
      </c>
      <c r="E811" s="55" t="s">
        <v>242</v>
      </c>
      <c r="F811" s="46">
        <v>0.12214285714285712</v>
      </c>
      <c r="G811" s="11">
        <v>1</v>
      </c>
      <c r="H811" s="11">
        <v>1</v>
      </c>
      <c r="I811" s="11" t="e">
        <f>VLOOKUP(B811:B3086,'[2]Qty by month'!$G$3:$N$527,8,0)</f>
        <v>#N/A</v>
      </c>
      <c r="J811" s="11"/>
      <c r="K811" s="8">
        <v>45316</v>
      </c>
      <c r="L811" s="8" t="s">
        <v>3877</v>
      </c>
      <c r="M811" s="7"/>
      <c r="N811" s="7" t="b">
        <f t="shared" si="24"/>
        <v>1</v>
      </c>
      <c r="O811" s="7"/>
      <c r="P811" s="11">
        <f t="shared" si="25"/>
        <v>0</v>
      </c>
      <c r="Q811" s="9"/>
    </row>
    <row r="812" spans="1:17" x14ac:dyDescent="0.25">
      <c r="A812" s="7">
        <v>810</v>
      </c>
      <c r="B812" s="9" t="s">
        <v>791</v>
      </c>
      <c r="C812" s="9" t="s">
        <v>791</v>
      </c>
      <c r="D812" s="9" t="s">
        <v>252</v>
      </c>
      <c r="E812" s="55" t="s">
        <v>242</v>
      </c>
      <c r="F812" s="46">
        <v>16.285714285714285</v>
      </c>
      <c r="G812" s="11">
        <v>1</v>
      </c>
      <c r="H812" s="11">
        <v>1</v>
      </c>
      <c r="I812" s="11" t="e">
        <f>VLOOKUP(B812:B3087,'[2]Qty by month'!$G$3:$N$527,8,0)</f>
        <v>#N/A</v>
      </c>
      <c r="J812" s="11"/>
      <c r="K812" s="8">
        <v>45320</v>
      </c>
      <c r="L812" s="8" t="s">
        <v>3873</v>
      </c>
      <c r="M812" s="7"/>
      <c r="N812" s="7" t="b">
        <f t="shared" si="24"/>
        <v>1</v>
      </c>
      <c r="O812" s="7"/>
      <c r="P812" s="11">
        <f t="shared" si="25"/>
        <v>0</v>
      </c>
      <c r="Q812" s="9"/>
    </row>
    <row r="813" spans="1:17" x14ac:dyDescent="0.25">
      <c r="A813" s="7">
        <v>811</v>
      </c>
      <c r="B813" s="9" t="s">
        <v>792</v>
      </c>
      <c r="C813" s="9" t="s">
        <v>792</v>
      </c>
      <c r="D813" s="9" t="s">
        <v>252</v>
      </c>
      <c r="E813" s="7" t="s">
        <v>141</v>
      </c>
      <c r="F813" s="46">
        <v>8.1428571428571423</v>
      </c>
      <c r="G813" s="11">
        <v>1</v>
      </c>
      <c r="H813" s="11">
        <v>1</v>
      </c>
      <c r="I813" s="11" t="e">
        <f>VLOOKUP(B813:B3088,'[2]Qty by month'!$G$3:$N$527,8,0)</f>
        <v>#N/A</v>
      </c>
      <c r="J813" s="11"/>
      <c r="K813" s="8">
        <v>45320</v>
      </c>
      <c r="L813" s="8" t="s">
        <v>3873</v>
      </c>
      <c r="M813" s="7"/>
      <c r="N813" s="7" t="b">
        <f t="shared" si="24"/>
        <v>1</v>
      </c>
      <c r="O813" s="7"/>
      <c r="P813" s="11">
        <f t="shared" si="25"/>
        <v>0</v>
      </c>
      <c r="Q813" s="9"/>
    </row>
    <row r="814" spans="1:17" x14ac:dyDescent="0.25">
      <c r="A814" s="7">
        <v>812</v>
      </c>
      <c r="B814" s="9" t="s">
        <v>793</v>
      </c>
      <c r="C814" s="9" t="s">
        <v>793</v>
      </c>
      <c r="D814" s="9" t="s">
        <v>252</v>
      </c>
      <c r="E814" s="7" t="s">
        <v>141</v>
      </c>
      <c r="F814" s="46">
        <v>1</v>
      </c>
      <c r="G814" s="11">
        <v>1</v>
      </c>
      <c r="H814" s="11">
        <v>1</v>
      </c>
      <c r="I814" s="11" t="e">
        <f>VLOOKUP(B814:B3089,'[2]Qty by month'!$G$3:$N$527,8,0)</f>
        <v>#N/A</v>
      </c>
      <c r="J814" s="11"/>
      <c r="K814" s="8">
        <v>45316</v>
      </c>
      <c r="L814" s="8" t="s">
        <v>3877</v>
      </c>
      <c r="M814" s="7"/>
      <c r="N814" s="7" t="b">
        <f t="shared" si="24"/>
        <v>1</v>
      </c>
      <c r="O814" s="7"/>
      <c r="P814" s="11">
        <f t="shared" si="25"/>
        <v>0</v>
      </c>
      <c r="Q814" s="9"/>
    </row>
    <row r="815" spans="1:17" x14ac:dyDescent="0.25">
      <c r="A815" s="7">
        <v>813</v>
      </c>
      <c r="B815" s="9" t="s">
        <v>794</v>
      </c>
      <c r="C815" s="9" t="s">
        <v>794</v>
      </c>
      <c r="D815" s="9" t="s">
        <v>252</v>
      </c>
      <c r="E815" s="7" t="s">
        <v>141</v>
      </c>
      <c r="F815" s="46">
        <v>0.97</v>
      </c>
      <c r="G815" s="11">
        <v>1</v>
      </c>
      <c r="H815" s="11">
        <v>1</v>
      </c>
      <c r="I815" s="11" t="e">
        <f>VLOOKUP(B815:B3090,'[2]Qty by month'!$G$3:$N$527,8,0)</f>
        <v>#N/A</v>
      </c>
      <c r="J815" s="11"/>
      <c r="K815" s="8">
        <v>45316</v>
      </c>
      <c r="L815" s="8" t="s">
        <v>3877</v>
      </c>
      <c r="M815" s="7"/>
      <c r="N815" s="7" t="b">
        <f t="shared" si="24"/>
        <v>1</v>
      </c>
      <c r="O815" s="7"/>
      <c r="P815" s="11">
        <f t="shared" si="25"/>
        <v>0</v>
      </c>
      <c r="Q815" s="9"/>
    </row>
    <row r="816" spans="1:17" x14ac:dyDescent="0.25">
      <c r="A816" s="7">
        <v>814</v>
      </c>
      <c r="B816" s="9" t="s">
        <v>795</v>
      </c>
      <c r="C816" s="9" t="s">
        <v>795</v>
      </c>
      <c r="D816" s="9" t="s">
        <v>252</v>
      </c>
      <c r="E816" s="7" t="s">
        <v>141</v>
      </c>
      <c r="F816" s="46">
        <v>0.39</v>
      </c>
      <c r="G816" s="11">
        <v>1</v>
      </c>
      <c r="H816" s="11">
        <v>1</v>
      </c>
      <c r="I816" s="11" t="e">
        <f>VLOOKUP(B816:B3091,'[2]Qty by month'!$G$3:$N$527,8,0)</f>
        <v>#N/A</v>
      </c>
      <c r="J816" s="11"/>
      <c r="K816" s="8">
        <v>45318</v>
      </c>
      <c r="L816" s="8" t="s">
        <v>3873</v>
      </c>
      <c r="M816" s="7"/>
      <c r="N816" s="7" t="b">
        <f t="shared" si="24"/>
        <v>1</v>
      </c>
      <c r="O816" s="7"/>
      <c r="P816" s="11">
        <f t="shared" si="25"/>
        <v>0</v>
      </c>
      <c r="Q816" s="9"/>
    </row>
    <row r="817" spans="1:17" x14ac:dyDescent="0.25">
      <c r="A817" s="7">
        <v>815</v>
      </c>
      <c r="B817" s="9" t="s">
        <v>796</v>
      </c>
      <c r="C817" s="9" t="s">
        <v>796</v>
      </c>
      <c r="D817" s="9" t="s">
        <v>252</v>
      </c>
      <c r="E817" s="7" t="s">
        <v>141</v>
      </c>
      <c r="F817" s="46">
        <v>1</v>
      </c>
      <c r="G817" s="11">
        <v>1</v>
      </c>
      <c r="H817" s="11">
        <v>1</v>
      </c>
      <c r="I817" s="11" t="e">
        <f>VLOOKUP(B817:B3092,'[2]Qty by month'!$G$3:$N$527,8,0)</f>
        <v>#N/A</v>
      </c>
      <c r="J817" s="11"/>
      <c r="K817" s="8">
        <v>45316</v>
      </c>
      <c r="L817" s="8" t="s">
        <v>3877</v>
      </c>
      <c r="M817" s="7"/>
      <c r="N817" s="7" t="b">
        <f t="shared" si="24"/>
        <v>1</v>
      </c>
      <c r="O817" s="7"/>
      <c r="P817" s="11">
        <f t="shared" si="25"/>
        <v>0</v>
      </c>
      <c r="Q817" s="9"/>
    </row>
    <row r="818" spans="1:17" x14ac:dyDescent="0.25">
      <c r="A818" s="7">
        <v>816</v>
      </c>
      <c r="B818" s="9" t="s">
        <v>797</v>
      </c>
      <c r="C818" s="9" t="s">
        <v>2683</v>
      </c>
      <c r="D818" s="9" t="s">
        <v>252</v>
      </c>
      <c r="E818" s="7" t="s">
        <v>141</v>
      </c>
      <c r="F818" s="46">
        <v>4.3600000000000003</v>
      </c>
      <c r="G818" s="11">
        <v>6</v>
      </c>
      <c r="H818" s="11">
        <f>1+5</f>
        <v>6</v>
      </c>
      <c r="I818" s="11" t="e">
        <f>VLOOKUP(B818:B3093,'[2]Qty by month'!$G$3:$N$527,8,0)</f>
        <v>#N/A</v>
      </c>
      <c r="J818" s="11"/>
      <c r="K818" s="8">
        <v>45314</v>
      </c>
      <c r="L818" s="8" t="s">
        <v>3873</v>
      </c>
      <c r="M818" s="7"/>
      <c r="N818" s="7" t="b">
        <f t="shared" si="24"/>
        <v>1</v>
      </c>
      <c r="O818" s="7"/>
      <c r="P818" s="11">
        <f t="shared" si="25"/>
        <v>0</v>
      </c>
      <c r="Q818" s="9"/>
    </row>
    <row r="819" spans="1:17" x14ac:dyDescent="0.25">
      <c r="A819" s="7">
        <v>817</v>
      </c>
      <c r="B819" s="9" t="s">
        <v>798</v>
      </c>
      <c r="C819" s="9" t="s">
        <v>2683</v>
      </c>
      <c r="D819" s="9" t="s">
        <v>252</v>
      </c>
      <c r="E819" s="7" t="s">
        <v>141</v>
      </c>
      <c r="F819" s="46">
        <v>14.63</v>
      </c>
      <c r="G819" s="11">
        <v>6</v>
      </c>
      <c r="H819" s="11">
        <f>5+1</f>
        <v>6</v>
      </c>
      <c r="I819" s="11" t="e">
        <f>VLOOKUP(B819:B3094,'[2]Qty by month'!$G$3:$N$527,8,0)</f>
        <v>#N/A</v>
      </c>
      <c r="J819" s="11"/>
      <c r="K819" s="8">
        <v>45316</v>
      </c>
      <c r="L819" s="8" t="s">
        <v>3877</v>
      </c>
      <c r="M819" s="7"/>
      <c r="N819" s="7" t="b">
        <f t="shared" si="24"/>
        <v>1</v>
      </c>
      <c r="O819" s="7"/>
      <c r="P819" s="11">
        <f t="shared" si="25"/>
        <v>0</v>
      </c>
      <c r="Q819" s="9"/>
    </row>
    <row r="820" spans="1:17" x14ac:dyDescent="0.25">
      <c r="A820" s="7">
        <v>818</v>
      </c>
      <c r="B820" s="9" t="s">
        <v>799</v>
      </c>
      <c r="C820" s="9" t="s">
        <v>2684</v>
      </c>
      <c r="D820" s="9" t="s">
        <v>252</v>
      </c>
      <c r="E820" s="7" t="s">
        <v>141</v>
      </c>
      <c r="F820" s="46">
        <v>2.11</v>
      </c>
      <c r="G820" s="11">
        <v>57</v>
      </c>
      <c r="H820" s="11">
        <v>57</v>
      </c>
      <c r="I820" s="11" t="e">
        <f>VLOOKUP(B820:B3095,'[2]Qty by month'!$G$3:$N$527,8,0)</f>
        <v>#N/A</v>
      </c>
      <c r="J820" s="11"/>
      <c r="K820" s="8">
        <v>45314</v>
      </c>
      <c r="L820" s="8" t="s">
        <v>3877</v>
      </c>
      <c r="M820" s="7"/>
      <c r="N820" s="7" t="b">
        <f t="shared" si="24"/>
        <v>1</v>
      </c>
      <c r="O820" s="7"/>
      <c r="P820" s="11">
        <f t="shared" si="25"/>
        <v>0</v>
      </c>
      <c r="Q820" s="9"/>
    </row>
    <row r="821" spans="1:17" x14ac:dyDescent="0.25">
      <c r="A821" s="7">
        <v>819</v>
      </c>
      <c r="B821" s="9" t="s">
        <v>800</v>
      </c>
      <c r="C821" s="9" t="s">
        <v>2684</v>
      </c>
      <c r="D821" s="9" t="s">
        <v>252</v>
      </c>
      <c r="E821" s="7" t="s">
        <v>141</v>
      </c>
      <c r="F821" s="46">
        <v>4.59</v>
      </c>
      <c r="G821" s="11">
        <v>27</v>
      </c>
      <c r="H821" s="11">
        <f>8+19</f>
        <v>27</v>
      </c>
      <c r="I821" s="11" t="e">
        <f>VLOOKUP(B821:B3096,'[2]Qty by month'!$G$3:$N$527,8,0)</f>
        <v>#N/A</v>
      </c>
      <c r="J821" s="11"/>
      <c r="K821" s="8">
        <v>45314</v>
      </c>
      <c r="L821" s="8" t="s">
        <v>3873</v>
      </c>
      <c r="M821" s="7"/>
      <c r="N821" s="7" t="b">
        <f t="shared" si="24"/>
        <v>1</v>
      </c>
      <c r="O821" s="7"/>
      <c r="P821" s="11">
        <f t="shared" si="25"/>
        <v>0</v>
      </c>
      <c r="Q821" s="9"/>
    </row>
    <row r="822" spans="1:17" x14ac:dyDescent="0.25">
      <c r="A822" s="7">
        <v>820</v>
      </c>
      <c r="B822" s="9" t="s">
        <v>801</v>
      </c>
      <c r="C822" s="9" t="s">
        <v>2684</v>
      </c>
      <c r="D822" s="9" t="s">
        <v>252</v>
      </c>
      <c r="E822" s="7" t="s">
        <v>141</v>
      </c>
      <c r="F822" s="46">
        <v>3.15</v>
      </c>
      <c r="G822" s="11">
        <v>59</v>
      </c>
      <c r="H822" s="11">
        <v>59</v>
      </c>
      <c r="I822" s="11" t="e">
        <f>VLOOKUP(B822:B3097,'[2]Qty by month'!$G$3:$N$527,8,0)</f>
        <v>#N/A</v>
      </c>
      <c r="J822" s="11"/>
      <c r="K822" s="8">
        <v>45314</v>
      </c>
      <c r="L822" s="8" t="s">
        <v>3877</v>
      </c>
      <c r="M822" s="7"/>
      <c r="N822" s="7" t="b">
        <f t="shared" si="24"/>
        <v>1</v>
      </c>
      <c r="O822" s="7"/>
      <c r="P822" s="11">
        <f t="shared" si="25"/>
        <v>0</v>
      </c>
      <c r="Q822" s="9"/>
    </row>
    <row r="823" spans="1:17" x14ac:dyDescent="0.25">
      <c r="A823" s="7">
        <v>821</v>
      </c>
      <c r="B823" s="9" t="s">
        <v>802</v>
      </c>
      <c r="C823" s="9" t="s">
        <v>2685</v>
      </c>
      <c r="D823" s="9" t="s">
        <v>252</v>
      </c>
      <c r="E823" s="7" t="s">
        <v>141</v>
      </c>
      <c r="F823" s="46">
        <v>9.86</v>
      </c>
      <c r="G823" s="11">
        <v>11</v>
      </c>
      <c r="H823" s="11">
        <v>11</v>
      </c>
      <c r="I823" s="11" t="e">
        <f>VLOOKUP(B823:B3098,'[2]Qty by month'!$G$3:$N$527,8,0)</f>
        <v>#N/A</v>
      </c>
      <c r="J823" s="11"/>
      <c r="K823" s="8">
        <v>45313</v>
      </c>
      <c r="L823" s="8" t="s">
        <v>3877</v>
      </c>
      <c r="M823" s="7"/>
      <c r="N823" s="7" t="b">
        <f t="shared" si="24"/>
        <v>1</v>
      </c>
      <c r="O823" s="7"/>
      <c r="P823" s="11">
        <f t="shared" si="25"/>
        <v>0</v>
      </c>
      <c r="Q823" s="9"/>
    </row>
    <row r="824" spans="1:17" x14ac:dyDescent="0.25">
      <c r="A824" s="7">
        <v>822</v>
      </c>
      <c r="B824" s="9" t="s">
        <v>803</v>
      </c>
      <c r="C824" s="9" t="s">
        <v>2686</v>
      </c>
      <c r="D824" s="9" t="s">
        <v>252</v>
      </c>
      <c r="E824" s="7" t="s">
        <v>141</v>
      </c>
      <c r="F824" s="46">
        <v>143.33000000000001</v>
      </c>
      <c r="G824" s="11">
        <v>1</v>
      </c>
      <c r="H824" s="11">
        <v>1</v>
      </c>
      <c r="I824" s="11" t="e">
        <f>VLOOKUP(B824:B3099,'[2]Qty by month'!$G$3:$N$527,8,0)</f>
        <v>#N/A</v>
      </c>
      <c r="J824" s="11"/>
      <c r="K824" s="8">
        <v>45315</v>
      </c>
      <c r="L824" s="8" t="s">
        <v>3873</v>
      </c>
      <c r="M824" s="7"/>
      <c r="N824" s="7" t="b">
        <f t="shared" si="24"/>
        <v>1</v>
      </c>
      <c r="O824" s="7"/>
      <c r="P824" s="11">
        <f t="shared" si="25"/>
        <v>0</v>
      </c>
      <c r="Q824" s="9"/>
    </row>
    <row r="825" spans="1:17" x14ac:dyDescent="0.25">
      <c r="A825" s="7">
        <v>823</v>
      </c>
      <c r="B825" s="9" t="s">
        <v>804</v>
      </c>
      <c r="C825" s="9" t="s">
        <v>2687</v>
      </c>
      <c r="D825" s="9" t="s">
        <v>252</v>
      </c>
      <c r="E825" s="7" t="s">
        <v>141</v>
      </c>
      <c r="F825" s="46">
        <v>0.94</v>
      </c>
      <c r="G825" s="11">
        <v>2</v>
      </c>
      <c r="H825" s="11">
        <v>2</v>
      </c>
      <c r="I825" s="11" t="e">
        <f>VLOOKUP(B825:B3100,'[2]Qty by month'!$G$3:$N$527,8,0)</f>
        <v>#N/A</v>
      </c>
      <c r="J825" s="11"/>
      <c r="K825" s="8">
        <v>45313</v>
      </c>
      <c r="L825" s="8" t="s">
        <v>3877</v>
      </c>
      <c r="M825" s="7"/>
      <c r="N825" s="7" t="b">
        <f t="shared" si="24"/>
        <v>1</v>
      </c>
      <c r="O825" s="7"/>
      <c r="P825" s="11">
        <f t="shared" si="25"/>
        <v>0</v>
      </c>
      <c r="Q825" s="9"/>
    </row>
    <row r="826" spans="1:17" x14ac:dyDescent="0.25">
      <c r="A826" s="7">
        <v>824</v>
      </c>
      <c r="B826" s="9" t="s">
        <v>805</v>
      </c>
      <c r="C826" s="9" t="s">
        <v>2688</v>
      </c>
      <c r="D826" s="9" t="s">
        <v>252</v>
      </c>
      <c r="E826" s="7" t="s">
        <v>141</v>
      </c>
      <c r="F826" s="46">
        <v>1.72</v>
      </c>
      <c r="G826" s="11">
        <v>2</v>
      </c>
      <c r="H826" s="11">
        <v>2</v>
      </c>
      <c r="I826" s="11" t="e">
        <f>VLOOKUP(B826:B3101,'[2]Qty by month'!$G$3:$N$527,8,0)</f>
        <v>#N/A</v>
      </c>
      <c r="J826" s="11"/>
      <c r="K826" s="8">
        <v>45314</v>
      </c>
      <c r="L826" s="8" t="s">
        <v>3873</v>
      </c>
      <c r="M826" s="7"/>
      <c r="N826" s="7" t="b">
        <f t="shared" si="24"/>
        <v>1</v>
      </c>
      <c r="O826" s="7"/>
      <c r="P826" s="11">
        <f t="shared" si="25"/>
        <v>0</v>
      </c>
      <c r="Q826" s="9"/>
    </row>
    <row r="827" spans="1:17" x14ac:dyDescent="0.25">
      <c r="A827" s="7">
        <v>825</v>
      </c>
      <c r="B827" s="9" t="s">
        <v>806</v>
      </c>
      <c r="C827" s="9" t="s">
        <v>2689</v>
      </c>
      <c r="D827" s="9" t="s">
        <v>252</v>
      </c>
      <c r="E827" s="7" t="s">
        <v>141</v>
      </c>
      <c r="F827" s="46">
        <v>0.95</v>
      </c>
      <c r="G827" s="11">
        <v>10</v>
      </c>
      <c r="H827" s="11">
        <f>5+5</f>
        <v>10</v>
      </c>
      <c r="I827" s="11" t="e">
        <f>VLOOKUP(B827:B3102,'[2]Qty by month'!$G$3:$N$527,8,0)</f>
        <v>#N/A</v>
      </c>
      <c r="J827" s="11"/>
      <c r="K827" s="8">
        <v>45316</v>
      </c>
      <c r="L827" s="8" t="s">
        <v>3873</v>
      </c>
      <c r="M827" s="7"/>
      <c r="N827" s="7" t="b">
        <f t="shared" si="24"/>
        <v>1</v>
      </c>
      <c r="O827" s="7"/>
      <c r="P827" s="11">
        <f t="shared" si="25"/>
        <v>0</v>
      </c>
      <c r="Q827" s="9"/>
    </row>
    <row r="828" spans="1:17" x14ac:dyDescent="0.25">
      <c r="A828" s="7">
        <v>826</v>
      </c>
      <c r="B828" s="9" t="s">
        <v>807</v>
      </c>
      <c r="C828" s="9" t="s">
        <v>2690</v>
      </c>
      <c r="D828" s="9" t="s">
        <v>252</v>
      </c>
      <c r="E828" s="7" t="s">
        <v>141</v>
      </c>
      <c r="F828" s="46">
        <v>1.0900000000000001</v>
      </c>
      <c r="G828" s="11">
        <v>2</v>
      </c>
      <c r="H828" s="11">
        <v>2</v>
      </c>
      <c r="I828" s="11" t="e">
        <f>VLOOKUP(B828:B3103,'[2]Qty by month'!$G$3:$N$527,8,0)</f>
        <v>#N/A</v>
      </c>
      <c r="J828" s="11"/>
      <c r="K828" s="8">
        <v>45313</v>
      </c>
      <c r="L828" s="8" t="s">
        <v>3877</v>
      </c>
      <c r="M828" s="7"/>
      <c r="N828" s="7" t="b">
        <f t="shared" si="24"/>
        <v>1</v>
      </c>
      <c r="O828" s="7"/>
      <c r="P828" s="11">
        <f t="shared" si="25"/>
        <v>0</v>
      </c>
      <c r="Q828" s="9"/>
    </row>
    <row r="829" spans="1:17" x14ac:dyDescent="0.25">
      <c r="A829" s="7">
        <v>827</v>
      </c>
      <c r="B829" s="9" t="s">
        <v>808</v>
      </c>
      <c r="C829" s="9" t="s">
        <v>2691</v>
      </c>
      <c r="D829" s="9" t="s">
        <v>252</v>
      </c>
      <c r="E829" s="7" t="s">
        <v>141</v>
      </c>
      <c r="F829" s="46">
        <v>1.03</v>
      </c>
      <c r="G829" s="11">
        <v>2</v>
      </c>
      <c r="H829" s="11">
        <v>2</v>
      </c>
      <c r="I829" s="11" t="e">
        <f>VLOOKUP(B829:B3104,'[2]Qty by month'!$G$3:$N$527,8,0)</f>
        <v>#N/A</v>
      </c>
      <c r="J829" s="11"/>
      <c r="K829" s="8">
        <v>45314</v>
      </c>
      <c r="L829" s="8" t="s">
        <v>3873</v>
      </c>
      <c r="M829" s="7"/>
      <c r="N829" s="7" t="b">
        <f t="shared" si="24"/>
        <v>1</v>
      </c>
      <c r="O829" s="7"/>
      <c r="P829" s="11">
        <f t="shared" si="25"/>
        <v>0</v>
      </c>
      <c r="Q829" s="9"/>
    </row>
    <row r="830" spans="1:17" x14ac:dyDescent="0.25">
      <c r="A830" s="7">
        <v>828</v>
      </c>
      <c r="B830" s="9" t="s">
        <v>809</v>
      </c>
      <c r="C830" s="9" t="s">
        <v>2692</v>
      </c>
      <c r="D830" s="9" t="s">
        <v>252</v>
      </c>
      <c r="E830" s="7" t="s">
        <v>141</v>
      </c>
      <c r="F830" s="46">
        <v>1.19</v>
      </c>
      <c r="G830" s="11">
        <v>3</v>
      </c>
      <c r="H830" s="11">
        <v>3</v>
      </c>
      <c r="I830" s="11" t="e">
        <f>VLOOKUP(B830:B3105,'[2]Qty by month'!$G$3:$N$527,8,0)</f>
        <v>#N/A</v>
      </c>
      <c r="J830" s="11"/>
      <c r="K830" s="8">
        <v>45315</v>
      </c>
      <c r="L830" s="8" t="s">
        <v>3873</v>
      </c>
      <c r="M830" s="7"/>
      <c r="N830" s="7" t="b">
        <f t="shared" si="24"/>
        <v>1</v>
      </c>
      <c r="O830" s="7"/>
      <c r="P830" s="11">
        <f t="shared" si="25"/>
        <v>0</v>
      </c>
      <c r="Q830" s="9"/>
    </row>
    <row r="831" spans="1:17" x14ac:dyDescent="0.25">
      <c r="A831" s="7">
        <v>829</v>
      </c>
      <c r="B831" s="9" t="s">
        <v>810</v>
      </c>
      <c r="C831" s="9" t="s">
        <v>2693</v>
      </c>
      <c r="D831" s="9" t="s">
        <v>252</v>
      </c>
      <c r="E831" s="7" t="s">
        <v>141</v>
      </c>
      <c r="F831" s="46">
        <v>1.0900000000000001</v>
      </c>
      <c r="G831" s="11">
        <v>7</v>
      </c>
      <c r="H831" s="11">
        <v>7</v>
      </c>
      <c r="I831" s="11" t="e">
        <f>VLOOKUP(B831:B3106,'[2]Qty by month'!$G$3:$N$527,8,0)</f>
        <v>#N/A</v>
      </c>
      <c r="J831" s="11"/>
      <c r="K831" s="8">
        <v>45314</v>
      </c>
      <c r="L831" s="8" t="s">
        <v>3873</v>
      </c>
      <c r="M831" s="7"/>
      <c r="N831" s="7" t="b">
        <f t="shared" si="24"/>
        <v>1</v>
      </c>
      <c r="O831" s="7"/>
      <c r="P831" s="11">
        <f t="shared" si="25"/>
        <v>0</v>
      </c>
      <c r="Q831" s="9"/>
    </row>
    <row r="832" spans="1:17" x14ac:dyDescent="0.25">
      <c r="A832" s="7">
        <v>830</v>
      </c>
      <c r="B832" s="9" t="s">
        <v>811</v>
      </c>
      <c r="C832" s="9" t="s">
        <v>2694</v>
      </c>
      <c r="D832" s="9" t="s">
        <v>252</v>
      </c>
      <c r="E832" s="7" t="s">
        <v>141</v>
      </c>
      <c r="F832" s="46">
        <v>0.94</v>
      </c>
      <c r="G832" s="11">
        <v>14</v>
      </c>
      <c r="H832" s="53">
        <v>15</v>
      </c>
      <c r="I832" s="11" t="e">
        <f>VLOOKUP(B832:B3107,'[2]Qty by month'!$G$3:$N$527,8,0)</f>
        <v>#N/A</v>
      </c>
      <c r="J832" s="11"/>
      <c r="K832" s="8">
        <v>45320</v>
      </c>
      <c r="L832" s="8" t="s">
        <v>3877</v>
      </c>
      <c r="M832" s="7"/>
      <c r="N832" s="7" t="b">
        <f t="shared" si="24"/>
        <v>0</v>
      </c>
      <c r="O832" s="7"/>
      <c r="P832" s="11">
        <f t="shared" si="25"/>
        <v>-1</v>
      </c>
      <c r="Q832" s="9"/>
    </row>
    <row r="833" spans="1:17" x14ac:dyDescent="0.25">
      <c r="A833" s="7">
        <v>831</v>
      </c>
      <c r="B833" s="9" t="s">
        <v>812</v>
      </c>
      <c r="C833" s="9" t="s">
        <v>2695</v>
      </c>
      <c r="D833" s="9" t="s">
        <v>252</v>
      </c>
      <c r="E833" s="7" t="s">
        <v>141</v>
      </c>
      <c r="F833" s="46">
        <v>1.72</v>
      </c>
      <c r="G833" s="11">
        <v>2</v>
      </c>
      <c r="H833" s="11">
        <v>2</v>
      </c>
      <c r="I833" s="11" t="e">
        <f>VLOOKUP(B833:B3108,'[2]Qty by month'!$G$3:$N$527,8,0)</f>
        <v>#N/A</v>
      </c>
      <c r="J833" s="11"/>
      <c r="K833" s="8">
        <v>45314</v>
      </c>
      <c r="L833" s="8" t="s">
        <v>3877</v>
      </c>
      <c r="M833" s="7"/>
      <c r="N833" s="7" t="b">
        <f t="shared" si="24"/>
        <v>1</v>
      </c>
      <c r="O833" s="7"/>
      <c r="P833" s="11">
        <f t="shared" si="25"/>
        <v>0</v>
      </c>
      <c r="Q833" s="9"/>
    </row>
    <row r="834" spans="1:17" x14ac:dyDescent="0.25">
      <c r="A834" s="7">
        <v>832</v>
      </c>
      <c r="B834" s="9" t="s">
        <v>813</v>
      </c>
      <c r="C834" s="9" t="s">
        <v>2696</v>
      </c>
      <c r="D834" s="9" t="s">
        <v>252</v>
      </c>
      <c r="E834" s="7" t="s">
        <v>141</v>
      </c>
      <c r="F834" s="46">
        <v>1.0900000000000001</v>
      </c>
      <c r="G834" s="11">
        <v>2</v>
      </c>
      <c r="H834" s="11">
        <v>2</v>
      </c>
      <c r="I834" s="11" t="e">
        <f>VLOOKUP(B834:B3109,'[2]Qty by month'!$G$3:$N$527,8,0)</f>
        <v>#N/A</v>
      </c>
      <c r="J834" s="11"/>
      <c r="K834" s="8">
        <v>45314</v>
      </c>
      <c r="L834" s="8" t="s">
        <v>3873</v>
      </c>
      <c r="M834" s="7"/>
      <c r="N834" s="7" t="b">
        <f t="shared" si="24"/>
        <v>1</v>
      </c>
      <c r="O834" s="7"/>
      <c r="P834" s="11">
        <f t="shared" si="25"/>
        <v>0</v>
      </c>
      <c r="Q834" s="9"/>
    </row>
    <row r="835" spans="1:17" x14ac:dyDescent="0.25">
      <c r="A835" s="7">
        <v>833</v>
      </c>
      <c r="B835" s="9" t="s">
        <v>814</v>
      </c>
      <c r="C835" s="9" t="s">
        <v>2697</v>
      </c>
      <c r="D835" s="9" t="s">
        <v>252</v>
      </c>
      <c r="E835" s="7" t="s">
        <v>141</v>
      </c>
      <c r="F835" s="46">
        <v>1.22</v>
      </c>
      <c r="G835" s="11">
        <v>11</v>
      </c>
      <c r="H835" s="11">
        <v>11</v>
      </c>
      <c r="I835" s="11" t="e">
        <f>VLOOKUP(B835:B3110,'[2]Qty by month'!$G$3:$N$527,8,0)</f>
        <v>#N/A</v>
      </c>
      <c r="J835" s="11"/>
      <c r="K835" s="8">
        <v>45315</v>
      </c>
      <c r="L835" s="8" t="s">
        <v>3873</v>
      </c>
      <c r="M835" s="7"/>
      <c r="N835" s="7" t="b">
        <f t="shared" si="24"/>
        <v>1</v>
      </c>
      <c r="O835" s="7"/>
      <c r="P835" s="11">
        <f t="shared" si="25"/>
        <v>0</v>
      </c>
      <c r="Q835" s="9"/>
    </row>
    <row r="836" spans="1:17" x14ac:dyDescent="0.25">
      <c r="A836" s="7">
        <v>834</v>
      </c>
      <c r="B836" s="9" t="s">
        <v>815</v>
      </c>
      <c r="C836" s="9" t="s">
        <v>2697</v>
      </c>
      <c r="D836" s="9" t="s">
        <v>252</v>
      </c>
      <c r="E836" s="7" t="s">
        <v>141</v>
      </c>
      <c r="F836" s="46">
        <v>2.85</v>
      </c>
      <c r="G836" s="11">
        <v>2</v>
      </c>
      <c r="H836" s="11">
        <v>2</v>
      </c>
      <c r="I836" s="11" t="e">
        <f>VLOOKUP(B836:B3111,'[2]Qty by month'!$G$3:$N$527,8,0)</f>
        <v>#N/A</v>
      </c>
      <c r="J836" s="11"/>
      <c r="K836" s="8">
        <v>45314</v>
      </c>
      <c r="L836" s="8" t="s">
        <v>3873</v>
      </c>
      <c r="M836" s="7"/>
      <c r="N836" s="7" t="b">
        <f t="shared" ref="N836:N899" si="26">G836=H836</f>
        <v>1</v>
      </c>
      <c r="O836" s="7"/>
      <c r="P836" s="11">
        <f t="shared" ref="P836:P899" si="27">G836-H836</f>
        <v>0</v>
      </c>
      <c r="Q836" s="9"/>
    </row>
    <row r="837" spans="1:17" x14ac:dyDescent="0.25">
      <c r="A837" s="7">
        <v>835</v>
      </c>
      <c r="B837" s="9" t="s">
        <v>816</v>
      </c>
      <c r="C837" s="9" t="s">
        <v>2698</v>
      </c>
      <c r="D837" s="9" t="s">
        <v>252</v>
      </c>
      <c r="E837" s="7" t="s">
        <v>141</v>
      </c>
      <c r="F837" s="46">
        <v>0.61</v>
      </c>
      <c r="G837" s="11">
        <v>8</v>
      </c>
      <c r="H837" s="11">
        <v>8</v>
      </c>
      <c r="I837" s="11" t="e">
        <f>VLOOKUP(B837:B3112,'[2]Qty by month'!$G$3:$N$527,8,0)</f>
        <v>#N/A</v>
      </c>
      <c r="J837" s="11"/>
      <c r="K837" s="8">
        <v>45316</v>
      </c>
      <c r="L837" s="8" t="s">
        <v>3873</v>
      </c>
      <c r="M837" s="7"/>
      <c r="N837" s="7" t="b">
        <f t="shared" si="26"/>
        <v>1</v>
      </c>
      <c r="O837" s="7"/>
      <c r="P837" s="11">
        <f t="shared" si="27"/>
        <v>0</v>
      </c>
      <c r="Q837" s="9"/>
    </row>
    <row r="838" spans="1:17" x14ac:dyDescent="0.25">
      <c r="A838" s="7">
        <v>836</v>
      </c>
      <c r="B838" s="9" t="s">
        <v>817</v>
      </c>
      <c r="C838" s="9" t="s">
        <v>2699</v>
      </c>
      <c r="D838" s="9" t="s">
        <v>252</v>
      </c>
      <c r="E838" s="7" t="s">
        <v>141</v>
      </c>
      <c r="F838" s="46">
        <v>0.78</v>
      </c>
      <c r="G838" s="11">
        <v>1</v>
      </c>
      <c r="H838" s="11">
        <v>1</v>
      </c>
      <c r="I838" s="11" t="e">
        <f>VLOOKUP(B838:B3113,'[2]Qty by month'!$G$3:$N$527,8,0)</f>
        <v>#N/A</v>
      </c>
      <c r="J838" s="11"/>
      <c r="K838" s="8">
        <v>45315</v>
      </c>
      <c r="L838" s="8" t="s">
        <v>3873</v>
      </c>
      <c r="M838" s="7"/>
      <c r="N838" s="7" t="b">
        <f t="shared" si="26"/>
        <v>1</v>
      </c>
      <c r="O838" s="7"/>
      <c r="P838" s="11">
        <f t="shared" si="27"/>
        <v>0</v>
      </c>
      <c r="Q838" s="9"/>
    </row>
    <row r="839" spans="1:17" x14ac:dyDescent="0.25">
      <c r="A839" s="7">
        <v>837</v>
      </c>
      <c r="B839" s="9" t="s">
        <v>818</v>
      </c>
      <c r="C839" s="9" t="s">
        <v>2700</v>
      </c>
      <c r="D839" s="9" t="s">
        <v>252</v>
      </c>
      <c r="E839" s="7" t="s">
        <v>141</v>
      </c>
      <c r="F839" s="46">
        <v>5.57</v>
      </c>
      <c r="G839" s="11">
        <v>13</v>
      </c>
      <c r="H839" s="11">
        <f>1+12</f>
        <v>13</v>
      </c>
      <c r="I839" s="11" t="e">
        <f>VLOOKUP(B839:B3114,'[2]Qty by month'!$G$3:$N$527,8,0)</f>
        <v>#N/A</v>
      </c>
      <c r="J839" s="11"/>
      <c r="K839" s="8">
        <v>45313</v>
      </c>
      <c r="L839" s="8" t="s">
        <v>3877</v>
      </c>
      <c r="M839" s="7"/>
      <c r="N839" s="7" t="b">
        <f t="shared" si="26"/>
        <v>1</v>
      </c>
      <c r="O839" s="7"/>
      <c r="P839" s="11">
        <f t="shared" si="27"/>
        <v>0</v>
      </c>
      <c r="Q839" s="9"/>
    </row>
    <row r="840" spans="1:17" x14ac:dyDescent="0.25">
      <c r="A840" s="7">
        <v>838</v>
      </c>
      <c r="B840" s="9" t="s">
        <v>819</v>
      </c>
      <c r="C840" s="9" t="s">
        <v>2701</v>
      </c>
      <c r="D840" s="9" t="s">
        <v>252</v>
      </c>
      <c r="E840" s="7" t="s">
        <v>141</v>
      </c>
      <c r="F840" s="46">
        <v>8.5399999999999991</v>
      </c>
      <c r="G840" s="11">
        <v>1</v>
      </c>
      <c r="H840" s="11">
        <v>1</v>
      </c>
      <c r="I840" s="11" t="e">
        <f>VLOOKUP(B840:B3115,'[2]Qty by month'!$G$3:$N$527,8,0)</f>
        <v>#N/A</v>
      </c>
      <c r="J840" s="11"/>
      <c r="K840" s="8">
        <v>45316</v>
      </c>
      <c r="L840" s="8" t="s">
        <v>3877</v>
      </c>
      <c r="M840" s="7"/>
      <c r="N840" s="7" t="b">
        <f t="shared" si="26"/>
        <v>1</v>
      </c>
      <c r="O840" s="7"/>
      <c r="P840" s="11">
        <f t="shared" si="27"/>
        <v>0</v>
      </c>
      <c r="Q840" s="9"/>
    </row>
    <row r="841" spans="1:17" x14ac:dyDescent="0.25">
      <c r="A841" s="7">
        <v>839</v>
      </c>
      <c r="B841" s="9" t="s">
        <v>820</v>
      </c>
      <c r="C841" s="9" t="s">
        <v>2701</v>
      </c>
      <c r="D841" s="9" t="s">
        <v>252</v>
      </c>
      <c r="E841" s="7" t="s">
        <v>141</v>
      </c>
      <c r="F841" s="46">
        <v>2.2699285714285713</v>
      </c>
      <c r="G841" s="11">
        <f>13-1</f>
        <v>12</v>
      </c>
      <c r="H841" s="11">
        <v>12</v>
      </c>
      <c r="I841" s="11" t="e">
        <f>VLOOKUP(B841:B3116,'[2]Qty by month'!$G$3:$N$527,8,0)</f>
        <v>#N/A</v>
      </c>
      <c r="J841" s="11"/>
      <c r="K841" s="8">
        <v>45315</v>
      </c>
      <c r="L841" s="8" t="s">
        <v>3873</v>
      </c>
      <c r="M841" s="7"/>
      <c r="N841" s="7" t="b">
        <f t="shared" si="26"/>
        <v>1</v>
      </c>
      <c r="O841" s="7"/>
      <c r="P841" s="11">
        <f t="shared" si="27"/>
        <v>0</v>
      </c>
      <c r="Q841" s="9" t="s">
        <v>4124</v>
      </c>
    </row>
    <row r="842" spans="1:17" x14ac:dyDescent="0.25">
      <c r="A842" s="7">
        <v>840</v>
      </c>
      <c r="B842" s="9" t="s">
        <v>821</v>
      </c>
      <c r="C842" s="9" t="s">
        <v>2701</v>
      </c>
      <c r="D842" s="9" t="s">
        <v>252</v>
      </c>
      <c r="E842" s="7" t="s">
        <v>141</v>
      </c>
      <c r="F842" s="46">
        <v>8.8000000000000007</v>
      </c>
      <c r="G842" s="11">
        <v>9</v>
      </c>
      <c r="H842" s="11">
        <f>1+8</f>
        <v>9</v>
      </c>
      <c r="I842" s="11" t="e">
        <f>VLOOKUP(B842:B3117,'[2]Qty by month'!$G$3:$N$527,8,0)</f>
        <v>#N/A</v>
      </c>
      <c r="J842" s="11"/>
      <c r="K842" s="8">
        <v>45313</v>
      </c>
      <c r="L842" s="8" t="s">
        <v>3877</v>
      </c>
      <c r="M842" s="7"/>
      <c r="N842" s="7" t="b">
        <f t="shared" si="26"/>
        <v>1</v>
      </c>
      <c r="O842" s="7"/>
      <c r="P842" s="11">
        <f t="shared" si="27"/>
        <v>0</v>
      </c>
      <c r="Q842" s="9"/>
    </row>
    <row r="843" spans="1:17" x14ac:dyDescent="0.25">
      <c r="A843" s="7">
        <v>841</v>
      </c>
      <c r="B843" s="9" t="s">
        <v>822</v>
      </c>
      <c r="C843" s="9" t="s">
        <v>2702</v>
      </c>
      <c r="D843" s="9" t="s">
        <v>252</v>
      </c>
      <c r="E843" s="7" t="s">
        <v>141</v>
      </c>
      <c r="F843" s="46">
        <v>2.41</v>
      </c>
      <c r="G843" s="11">
        <v>5</v>
      </c>
      <c r="H843" s="11">
        <v>5</v>
      </c>
      <c r="I843" s="11" t="e">
        <f>VLOOKUP(B843:B3118,'[2]Qty by month'!$G$3:$N$527,8,0)</f>
        <v>#N/A</v>
      </c>
      <c r="J843" s="11"/>
      <c r="K843" s="8">
        <v>45316</v>
      </c>
      <c r="L843" s="8" t="s">
        <v>3873</v>
      </c>
      <c r="M843" s="7"/>
      <c r="N843" s="7" t="b">
        <f t="shared" si="26"/>
        <v>1</v>
      </c>
      <c r="O843" s="7"/>
      <c r="P843" s="11">
        <f t="shared" si="27"/>
        <v>0</v>
      </c>
      <c r="Q843" s="9"/>
    </row>
    <row r="844" spans="1:17" x14ac:dyDescent="0.25">
      <c r="A844" s="7">
        <v>842</v>
      </c>
      <c r="B844" s="9" t="s">
        <v>823</v>
      </c>
      <c r="C844" s="9" t="s">
        <v>2703</v>
      </c>
      <c r="D844" s="9" t="s">
        <v>252</v>
      </c>
      <c r="E844" s="7" t="s">
        <v>141</v>
      </c>
      <c r="F844" s="46">
        <v>1.35</v>
      </c>
      <c r="G844" s="11">
        <f>8-1</f>
        <v>7</v>
      </c>
      <c r="H844" s="11">
        <f>6+1</f>
        <v>7</v>
      </c>
      <c r="I844" s="11" t="e">
        <f>VLOOKUP(B844:B3119,'[2]Qty by month'!$G$3:$N$527,8,0)</f>
        <v>#N/A</v>
      </c>
      <c r="J844" s="11"/>
      <c r="K844" s="8">
        <v>45316</v>
      </c>
      <c r="L844" s="8" t="s">
        <v>3873</v>
      </c>
      <c r="M844" s="7"/>
      <c r="N844" s="7" t="b">
        <f t="shared" si="26"/>
        <v>1</v>
      </c>
      <c r="O844" s="7"/>
      <c r="P844" s="11">
        <f t="shared" si="27"/>
        <v>0</v>
      </c>
      <c r="Q844" s="9" t="s">
        <v>4124</v>
      </c>
    </row>
    <row r="845" spans="1:17" x14ac:dyDescent="0.25">
      <c r="A845" s="7">
        <v>843</v>
      </c>
      <c r="B845" s="9" t="s">
        <v>824</v>
      </c>
      <c r="C845" s="9" t="s">
        <v>2703</v>
      </c>
      <c r="D845" s="9" t="s">
        <v>252</v>
      </c>
      <c r="E845" s="7" t="s">
        <v>141</v>
      </c>
      <c r="F845" s="46">
        <v>8.4</v>
      </c>
      <c r="G845" s="11">
        <v>11</v>
      </c>
      <c r="H845" s="11">
        <f>2+1+7+1</f>
        <v>11</v>
      </c>
      <c r="I845" s="11" t="e">
        <f>VLOOKUP(B845:B3120,'[2]Qty by month'!$G$3:$N$527,8,0)</f>
        <v>#N/A</v>
      </c>
      <c r="J845" s="11"/>
      <c r="K845" s="8">
        <v>45316</v>
      </c>
      <c r="L845" s="8" t="s">
        <v>3877</v>
      </c>
      <c r="M845" s="7"/>
      <c r="N845" s="7" t="b">
        <f t="shared" si="26"/>
        <v>1</v>
      </c>
      <c r="O845" s="7"/>
      <c r="P845" s="11">
        <f t="shared" si="27"/>
        <v>0</v>
      </c>
      <c r="Q845" s="9"/>
    </row>
    <row r="846" spans="1:17" x14ac:dyDescent="0.25">
      <c r="A846" s="7">
        <v>844</v>
      </c>
      <c r="B846" s="9" t="s">
        <v>825</v>
      </c>
      <c r="C846" s="9" t="s">
        <v>2704</v>
      </c>
      <c r="D846" s="9" t="s">
        <v>252</v>
      </c>
      <c r="E846" s="7" t="s">
        <v>141</v>
      </c>
      <c r="F846" s="46">
        <v>10.52</v>
      </c>
      <c r="G846" s="11">
        <v>7</v>
      </c>
      <c r="H846" s="11">
        <f>1+6</f>
        <v>7</v>
      </c>
      <c r="I846" s="11" t="e">
        <f>VLOOKUP(B846:B3121,'[2]Qty by month'!$G$3:$N$527,8,0)</f>
        <v>#N/A</v>
      </c>
      <c r="J846" s="11"/>
      <c r="K846" s="8">
        <v>45314</v>
      </c>
      <c r="L846" s="8" t="s">
        <v>3873</v>
      </c>
      <c r="M846" s="7"/>
      <c r="N846" s="7" t="b">
        <f t="shared" si="26"/>
        <v>1</v>
      </c>
      <c r="O846" s="7"/>
      <c r="P846" s="11">
        <f t="shared" si="27"/>
        <v>0</v>
      </c>
      <c r="Q846" s="9"/>
    </row>
    <row r="847" spans="1:17" x14ac:dyDescent="0.25">
      <c r="A847" s="7">
        <v>845</v>
      </c>
      <c r="B847" s="9" t="s">
        <v>826</v>
      </c>
      <c r="C847" s="9" t="s">
        <v>2705</v>
      </c>
      <c r="D847" s="9" t="s">
        <v>252</v>
      </c>
      <c r="E847" s="7" t="s">
        <v>141</v>
      </c>
      <c r="F847" s="46">
        <v>3.84</v>
      </c>
      <c r="G847" s="11">
        <v>3</v>
      </c>
      <c r="H847" s="11">
        <v>3</v>
      </c>
      <c r="I847" s="11" t="e">
        <f>VLOOKUP(B847:B3122,'[2]Qty by month'!$G$3:$N$527,8,0)</f>
        <v>#N/A</v>
      </c>
      <c r="J847" s="11"/>
      <c r="K847" s="8">
        <v>45315</v>
      </c>
      <c r="L847" s="8" t="s">
        <v>3873</v>
      </c>
      <c r="M847" s="7"/>
      <c r="N847" s="7" t="b">
        <f t="shared" si="26"/>
        <v>1</v>
      </c>
      <c r="O847" s="7"/>
      <c r="P847" s="11">
        <f t="shared" si="27"/>
        <v>0</v>
      </c>
      <c r="Q847" s="9"/>
    </row>
    <row r="848" spans="1:17" x14ac:dyDescent="0.25">
      <c r="A848" s="7">
        <v>846</v>
      </c>
      <c r="B848" s="9" t="s">
        <v>827</v>
      </c>
      <c r="C848" s="9" t="s">
        <v>2706</v>
      </c>
      <c r="D848" s="9" t="s">
        <v>252</v>
      </c>
      <c r="E848" s="7" t="s">
        <v>141</v>
      </c>
      <c r="F848" s="46">
        <v>5.53</v>
      </c>
      <c r="G848" s="11">
        <v>2</v>
      </c>
      <c r="H848" s="11">
        <v>2</v>
      </c>
      <c r="I848" s="11" t="e">
        <f>VLOOKUP(B848:B3123,'[2]Qty by month'!$G$3:$N$527,8,0)</f>
        <v>#N/A</v>
      </c>
      <c r="J848" s="11"/>
      <c r="K848" s="8">
        <v>45316</v>
      </c>
      <c r="L848" s="8" t="s">
        <v>3873</v>
      </c>
      <c r="M848" s="7"/>
      <c r="N848" s="7" t="b">
        <f t="shared" si="26"/>
        <v>1</v>
      </c>
      <c r="O848" s="7"/>
      <c r="P848" s="11">
        <f t="shared" si="27"/>
        <v>0</v>
      </c>
      <c r="Q848" s="9"/>
    </row>
    <row r="849" spans="1:17" x14ac:dyDescent="0.25">
      <c r="A849" s="7">
        <v>847</v>
      </c>
      <c r="B849" s="9" t="s">
        <v>828</v>
      </c>
      <c r="C849" s="9" t="s">
        <v>2706</v>
      </c>
      <c r="D849" s="9" t="s">
        <v>252</v>
      </c>
      <c r="E849" s="7" t="s">
        <v>141</v>
      </c>
      <c r="F849" s="46">
        <v>2.31</v>
      </c>
      <c r="G849" s="11">
        <v>23</v>
      </c>
      <c r="H849" s="11">
        <f>22+1</f>
        <v>23</v>
      </c>
      <c r="I849" s="11" t="e">
        <f>VLOOKUP(B849:B3124,'[2]Qty by month'!$G$3:$N$527,8,0)</f>
        <v>#N/A</v>
      </c>
      <c r="J849" s="11"/>
      <c r="K849" s="8">
        <v>45316</v>
      </c>
      <c r="L849" s="8" t="s">
        <v>3877</v>
      </c>
      <c r="M849" s="7"/>
      <c r="N849" s="7" t="b">
        <f t="shared" si="26"/>
        <v>1</v>
      </c>
      <c r="O849" s="7"/>
      <c r="P849" s="11">
        <f t="shared" si="27"/>
        <v>0</v>
      </c>
      <c r="Q849" s="9"/>
    </row>
    <row r="850" spans="1:17" x14ac:dyDescent="0.25">
      <c r="A850" s="7">
        <v>848</v>
      </c>
      <c r="B850" s="9" t="s">
        <v>829</v>
      </c>
      <c r="C850" s="9" t="s">
        <v>2706</v>
      </c>
      <c r="D850" s="9" t="s">
        <v>252</v>
      </c>
      <c r="E850" s="7" t="s">
        <v>141</v>
      </c>
      <c r="F850" s="46">
        <v>10.74</v>
      </c>
      <c r="G850" s="11">
        <v>16</v>
      </c>
      <c r="H850" s="11">
        <f>2+2+12</f>
        <v>16</v>
      </c>
      <c r="I850" s="11" t="e">
        <f>VLOOKUP(B850:B3125,'[2]Qty by month'!$G$3:$N$527,8,0)</f>
        <v>#N/A</v>
      </c>
      <c r="J850" s="11"/>
      <c r="K850" s="8">
        <v>45316</v>
      </c>
      <c r="L850" s="8" t="s">
        <v>3873</v>
      </c>
      <c r="M850" s="7"/>
      <c r="N850" s="7" t="b">
        <f t="shared" si="26"/>
        <v>1</v>
      </c>
      <c r="O850" s="7"/>
      <c r="P850" s="11">
        <f t="shared" si="27"/>
        <v>0</v>
      </c>
      <c r="Q850" s="9"/>
    </row>
    <row r="851" spans="1:17" x14ac:dyDescent="0.25">
      <c r="A851" s="7">
        <v>849</v>
      </c>
      <c r="B851" s="9" t="s">
        <v>830</v>
      </c>
      <c r="C851" s="9" t="s">
        <v>2706</v>
      </c>
      <c r="D851" s="9" t="s">
        <v>252</v>
      </c>
      <c r="E851" s="7" t="s">
        <v>141</v>
      </c>
      <c r="F851" s="46">
        <v>9.49</v>
      </c>
      <c r="G851" s="11">
        <v>16</v>
      </c>
      <c r="H851" s="11">
        <v>16</v>
      </c>
      <c r="I851" s="11" t="e">
        <f>VLOOKUP(B851:B3126,'[2]Qty by month'!$G$3:$N$527,8,0)</f>
        <v>#N/A</v>
      </c>
      <c r="J851" s="11"/>
      <c r="K851" s="8">
        <v>45316</v>
      </c>
      <c r="L851" s="8" t="s">
        <v>3873</v>
      </c>
      <c r="M851" s="7"/>
      <c r="N851" s="7" t="b">
        <f t="shared" si="26"/>
        <v>1</v>
      </c>
      <c r="O851" s="7"/>
      <c r="P851" s="11">
        <f t="shared" si="27"/>
        <v>0</v>
      </c>
      <c r="Q851" s="9"/>
    </row>
    <row r="852" spans="1:17" x14ac:dyDescent="0.25">
      <c r="A852" s="7">
        <v>850</v>
      </c>
      <c r="B852" s="9" t="s">
        <v>831</v>
      </c>
      <c r="C852" s="9" t="s">
        <v>2707</v>
      </c>
      <c r="D852" s="9" t="s">
        <v>252</v>
      </c>
      <c r="E852" s="7" t="s">
        <v>141</v>
      </c>
      <c r="F852" s="46">
        <v>11.48</v>
      </c>
      <c r="G852" s="11">
        <v>3</v>
      </c>
      <c r="H852" s="11">
        <v>3</v>
      </c>
      <c r="I852" s="11" t="e">
        <f>VLOOKUP(B852:B3127,'[2]Qty by month'!$G$3:$N$527,8,0)</f>
        <v>#N/A</v>
      </c>
      <c r="J852" s="11"/>
      <c r="K852" s="8">
        <v>45313</v>
      </c>
      <c r="L852" s="8" t="s">
        <v>3877</v>
      </c>
      <c r="M852" s="7"/>
      <c r="N852" s="7" t="b">
        <f t="shared" si="26"/>
        <v>1</v>
      </c>
      <c r="O852" s="7"/>
      <c r="P852" s="11">
        <f t="shared" si="27"/>
        <v>0</v>
      </c>
      <c r="Q852" s="9"/>
    </row>
    <row r="853" spans="1:17" x14ac:dyDescent="0.25">
      <c r="A853" s="7">
        <v>851</v>
      </c>
      <c r="B853" s="9" t="s">
        <v>832</v>
      </c>
      <c r="C853" s="9" t="s">
        <v>2708</v>
      </c>
      <c r="D853" s="9" t="s">
        <v>252</v>
      </c>
      <c r="E853" s="7" t="s">
        <v>141</v>
      </c>
      <c r="F853" s="46">
        <v>3.7</v>
      </c>
      <c r="G853" s="11">
        <v>5</v>
      </c>
      <c r="H853" s="11">
        <f>1+1+3</f>
        <v>5</v>
      </c>
      <c r="I853" s="11" t="e">
        <f>VLOOKUP(B853:B3128,'[2]Qty by month'!$G$3:$N$527,8,0)</f>
        <v>#N/A</v>
      </c>
      <c r="J853" s="11"/>
      <c r="K853" s="8">
        <v>45313</v>
      </c>
      <c r="L853" s="8" t="s">
        <v>3877</v>
      </c>
      <c r="M853" s="7"/>
      <c r="N853" s="7" t="b">
        <f t="shared" si="26"/>
        <v>1</v>
      </c>
      <c r="O853" s="7"/>
      <c r="P853" s="11">
        <f t="shared" si="27"/>
        <v>0</v>
      </c>
      <c r="Q853" s="9"/>
    </row>
    <row r="854" spans="1:17" x14ac:dyDescent="0.25">
      <c r="A854" s="7">
        <v>852</v>
      </c>
      <c r="B854" s="9" t="s">
        <v>833</v>
      </c>
      <c r="C854" s="9" t="s">
        <v>2708</v>
      </c>
      <c r="D854" s="9" t="s">
        <v>252</v>
      </c>
      <c r="E854" s="7" t="s">
        <v>141</v>
      </c>
      <c r="F854" s="46">
        <v>6.69</v>
      </c>
      <c r="G854" s="11">
        <v>1</v>
      </c>
      <c r="H854" s="11">
        <v>1</v>
      </c>
      <c r="I854" s="11" t="e">
        <f>VLOOKUP(B854:B3129,'[2]Qty by month'!$G$3:$N$527,8,0)</f>
        <v>#N/A</v>
      </c>
      <c r="J854" s="11"/>
      <c r="K854" s="8">
        <v>45316</v>
      </c>
      <c r="L854" s="8" t="s">
        <v>3877</v>
      </c>
      <c r="M854" s="7"/>
      <c r="N854" s="7" t="b">
        <f t="shared" si="26"/>
        <v>1</v>
      </c>
      <c r="O854" s="7"/>
      <c r="P854" s="11">
        <f t="shared" si="27"/>
        <v>0</v>
      </c>
      <c r="Q854" s="9"/>
    </row>
    <row r="855" spans="1:17" x14ac:dyDescent="0.25">
      <c r="A855" s="7">
        <v>853</v>
      </c>
      <c r="B855" s="9" t="s">
        <v>834</v>
      </c>
      <c r="C855" s="9" t="s">
        <v>2709</v>
      </c>
      <c r="D855" s="9" t="s">
        <v>252</v>
      </c>
      <c r="E855" s="7" t="s">
        <v>141</v>
      </c>
      <c r="F855" s="46">
        <v>1.96</v>
      </c>
      <c r="G855" s="11">
        <v>1</v>
      </c>
      <c r="H855" s="11">
        <v>1</v>
      </c>
      <c r="I855" s="11" t="e">
        <f>VLOOKUP(B855:B3130,'[2]Qty by month'!$G$3:$N$527,8,0)</f>
        <v>#N/A</v>
      </c>
      <c r="J855" s="11"/>
      <c r="K855" s="8">
        <v>45316</v>
      </c>
      <c r="L855" s="8" t="s">
        <v>3877</v>
      </c>
      <c r="M855" s="7"/>
      <c r="N855" s="7" t="b">
        <f t="shared" si="26"/>
        <v>1</v>
      </c>
      <c r="O855" s="7"/>
      <c r="P855" s="11">
        <f t="shared" si="27"/>
        <v>0</v>
      </c>
      <c r="Q855" s="9"/>
    </row>
    <row r="856" spans="1:17" x14ac:dyDescent="0.25">
      <c r="A856" s="7">
        <v>854</v>
      </c>
      <c r="B856" s="9" t="s">
        <v>835</v>
      </c>
      <c r="C856" s="9" t="s">
        <v>2710</v>
      </c>
      <c r="D856" s="9" t="s">
        <v>252</v>
      </c>
      <c r="E856" s="7" t="s">
        <v>141</v>
      </c>
      <c r="F856" s="46">
        <v>3.45</v>
      </c>
      <c r="G856" s="11">
        <v>5</v>
      </c>
      <c r="H856" s="11">
        <f>1+4</f>
        <v>5</v>
      </c>
      <c r="I856" s="11" t="e">
        <f>VLOOKUP(B856:B3131,'[2]Qty by month'!$G$3:$N$527,8,0)</f>
        <v>#N/A</v>
      </c>
      <c r="J856" s="11"/>
      <c r="K856" s="8">
        <v>45313</v>
      </c>
      <c r="L856" s="8" t="s">
        <v>3877</v>
      </c>
      <c r="M856" s="7"/>
      <c r="N856" s="7" t="b">
        <f t="shared" si="26"/>
        <v>1</v>
      </c>
      <c r="O856" s="7"/>
      <c r="P856" s="11">
        <f t="shared" si="27"/>
        <v>0</v>
      </c>
      <c r="Q856" s="9"/>
    </row>
    <row r="857" spans="1:17" x14ac:dyDescent="0.25">
      <c r="A857" s="7">
        <v>855</v>
      </c>
      <c r="B857" s="9" t="s">
        <v>836</v>
      </c>
      <c r="C857" s="9" t="s">
        <v>2711</v>
      </c>
      <c r="D857" s="9" t="s">
        <v>252</v>
      </c>
      <c r="E857" s="7" t="s">
        <v>141</v>
      </c>
      <c r="F857" s="46">
        <v>1.35</v>
      </c>
      <c r="G857" s="11">
        <v>8</v>
      </c>
      <c r="H857" s="11">
        <f>6+2</f>
        <v>8</v>
      </c>
      <c r="I857" s="11" t="e">
        <f>VLOOKUP(B857:B3132,'[2]Qty by month'!$G$3:$N$527,8,0)</f>
        <v>#N/A</v>
      </c>
      <c r="J857" s="11"/>
      <c r="K857" s="8">
        <v>45316</v>
      </c>
      <c r="L857" s="8" t="s">
        <v>3873</v>
      </c>
      <c r="M857" s="7"/>
      <c r="N857" s="7" t="b">
        <f t="shared" si="26"/>
        <v>1</v>
      </c>
      <c r="O857" s="7"/>
      <c r="P857" s="11">
        <f t="shared" si="27"/>
        <v>0</v>
      </c>
      <c r="Q857" s="9"/>
    </row>
    <row r="858" spans="1:17" x14ac:dyDescent="0.25">
      <c r="A858" s="7">
        <v>856</v>
      </c>
      <c r="B858" s="9" t="s">
        <v>837</v>
      </c>
      <c r="C858" s="9" t="s">
        <v>2712</v>
      </c>
      <c r="D858" s="9" t="s">
        <v>252</v>
      </c>
      <c r="E858" s="55" t="s">
        <v>242</v>
      </c>
      <c r="F858" s="46">
        <v>17.420000000000002</v>
      </c>
      <c r="G858" s="11">
        <v>1</v>
      </c>
      <c r="H858" s="11">
        <v>1</v>
      </c>
      <c r="I858" s="11" t="e">
        <f>VLOOKUP(B858:B3133,'[2]Qty by month'!$G$3:$N$527,8,0)</f>
        <v>#N/A</v>
      </c>
      <c r="J858" s="11"/>
      <c r="K858" s="8">
        <v>45316</v>
      </c>
      <c r="L858" s="8" t="s">
        <v>3873</v>
      </c>
      <c r="M858" s="7"/>
      <c r="N858" s="7" t="b">
        <f t="shared" si="26"/>
        <v>1</v>
      </c>
      <c r="O858" s="7"/>
      <c r="P858" s="11">
        <f t="shared" si="27"/>
        <v>0</v>
      </c>
      <c r="Q858" s="9"/>
    </row>
    <row r="859" spans="1:17" x14ac:dyDescent="0.25">
      <c r="A859" s="7">
        <v>857</v>
      </c>
      <c r="B859" s="9" t="s">
        <v>838</v>
      </c>
      <c r="C859" s="9" t="s">
        <v>838</v>
      </c>
      <c r="D859" s="9" t="s">
        <v>252</v>
      </c>
      <c r="E859" s="7" t="s">
        <v>242</v>
      </c>
      <c r="F859" s="46">
        <v>16.285714285714285</v>
      </c>
      <c r="G859" s="11">
        <v>1</v>
      </c>
      <c r="H859" s="11">
        <v>1</v>
      </c>
      <c r="I859" s="11" t="e">
        <f>VLOOKUP(B859:B3134,'[2]Qty by month'!$G$3:$N$527,8,0)</f>
        <v>#N/A</v>
      </c>
      <c r="J859" s="11"/>
      <c r="K859" s="8">
        <v>45318</v>
      </c>
      <c r="L859" s="8" t="s">
        <v>3873</v>
      </c>
      <c r="M859" s="7"/>
      <c r="N859" s="7" t="b">
        <f t="shared" si="26"/>
        <v>1</v>
      </c>
      <c r="O859" s="7"/>
      <c r="P859" s="11">
        <f t="shared" si="27"/>
        <v>0</v>
      </c>
      <c r="Q859" s="9"/>
    </row>
    <row r="860" spans="1:17" x14ac:dyDescent="0.25">
      <c r="A860" s="7">
        <v>858</v>
      </c>
      <c r="B860" s="9" t="s">
        <v>839</v>
      </c>
      <c r="C860" s="9" t="s">
        <v>2713</v>
      </c>
      <c r="D860" s="9" t="s">
        <v>252</v>
      </c>
      <c r="E860" s="7" t="s">
        <v>141</v>
      </c>
      <c r="F860" s="46">
        <v>6.78</v>
      </c>
      <c r="G860" s="11">
        <v>3</v>
      </c>
      <c r="H860" s="11">
        <v>3</v>
      </c>
      <c r="I860" s="11" t="e">
        <f>VLOOKUP(B860:B3135,'[2]Qty by month'!$G$3:$N$527,8,0)</f>
        <v>#N/A</v>
      </c>
      <c r="J860" s="11"/>
      <c r="K860" s="8">
        <v>45316</v>
      </c>
      <c r="L860" s="8" t="s">
        <v>3873</v>
      </c>
      <c r="M860" s="7"/>
      <c r="N860" s="7" t="b">
        <f t="shared" si="26"/>
        <v>1</v>
      </c>
      <c r="O860" s="7"/>
      <c r="P860" s="11">
        <f t="shared" si="27"/>
        <v>0</v>
      </c>
      <c r="Q860" s="9"/>
    </row>
    <row r="861" spans="1:17" x14ac:dyDescent="0.25">
      <c r="A861" s="7">
        <v>859</v>
      </c>
      <c r="B861" s="9" t="s">
        <v>840</v>
      </c>
      <c r="C861" s="9" t="s">
        <v>2714</v>
      </c>
      <c r="D861" s="9" t="s">
        <v>252</v>
      </c>
      <c r="E861" s="7" t="s">
        <v>141</v>
      </c>
      <c r="F861" s="46">
        <v>4.628571428571429</v>
      </c>
      <c r="G861" s="11">
        <v>5</v>
      </c>
      <c r="H861" s="11">
        <v>5</v>
      </c>
      <c r="I861" s="11" t="e">
        <f>VLOOKUP(B861:B3136,'[2]Qty by month'!$G$3:$N$527,8,0)</f>
        <v>#N/A</v>
      </c>
      <c r="J861" s="11"/>
      <c r="K861" s="8">
        <v>45314</v>
      </c>
      <c r="L861" s="8" t="s">
        <v>3873</v>
      </c>
      <c r="M861" s="7"/>
      <c r="N861" s="7" t="b">
        <f t="shared" si="26"/>
        <v>1</v>
      </c>
      <c r="O861" s="7"/>
      <c r="P861" s="11">
        <f t="shared" si="27"/>
        <v>0</v>
      </c>
      <c r="Q861" s="9"/>
    </row>
    <row r="862" spans="1:17" x14ac:dyDescent="0.25">
      <c r="A862" s="7">
        <v>860</v>
      </c>
      <c r="B862" s="9" t="s">
        <v>841</v>
      </c>
      <c r="C862" s="9" t="s">
        <v>2715</v>
      </c>
      <c r="D862" s="9" t="s">
        <v>252</v>
      </c>
      <c r="E862" s="7" t="s">
        <v>141</v>
      </c>
      <c r="F862" s="46">
        <v>2.4571428571428573</v>
      </c>
      <c r="G862" s="11">
        <v>11</v>
      </c>
      <c r="H862" s="11">
        <v>11</v>
      </c>
      <c r="I862" s="11" t="e">
        <f>VLOOKUP(B862:B3137,'[2]Qty by month'!$G$3:$N$527,8,0)</f>
        <v>#N/A</v>
      </c>
      <c r="J862" s="11"/>
      <c r="K862" s="8">
        <v>45314</v>
      </c>
      <c r="L862" s="8" t="s">
        <v>3877</v>
      </c>
      <c r="M862" s="7"/>
      <c r="N862" s="7" t="b">
        <f t="shared" si="26"/>
        <v>1</v>
      </c>
      <c r="O862" s="7"/>
      <c r="P862" s="11">
        <f t="shared" si="27"/>
        <v>0</v>
      </c>
      <c r="Q862" s="9"/>
    </row>
    <row r="863" spans="1:17" x14ac:dyDescent="0.25">
      <c r="A863" s="7">
        <v>861</v>
      </c>
      <c r="B863" s="9" t="s">
        <v>842</v>
      </c>
      <c r="C863" s="9" t="s">
        <v>2716</v>
      </c>
      <c r="D863" s="9" t="s">
        <v>252</v>
      </c>
      <c r="E863" s="7" t="s">
        <v>141</v>
      </c>
      <c r="F863" s="46">
        <v>2.02</v>
      </c>
      <c r="G863" s="11">
        <v>19</v>
      </c>
      <c r="H863" s="11">
        <v>19</v>
      </c>
      <c r="I863" s="11" t="e">
        <f>VLOOKUP(B863:B3138,'[2]Qty by month'!$G$3:$N$527,8,0)</f>
        <v>#N/A</v>
      </c>
      <c r="J863" s="11"/>
      <c r="K863" s="8">
        <v>45313</v>
      </c>
      <c r="L863" s="8" t="s">
        <v>3877</v>
      </c>
      <c r="M863" s="7"/>
      <c r="N863" s="7" t="b">
        <f t="shared" si="26"/>
        <v>1</v>
      </c>
      <c r="O863" s="7"/>
      <c r="P863" s="11">
        <f t="shared" si="27"/>
        <v>0</v>
      </c>
      <c r="Q863" s="9"/>
    </row>
    <row r="864" spans="1:17" x14ac:dyDescent="0.25">
      <c r="A864" s="7">
        <v>862</v>
      </c>
      <c r="B864" s="9" t="s">
        <v>843</v>
      </c>
      <c r="C864" s="9" t="s">
        <v>2717</v>
      </c>
      <c r="D864" s="9" t="s">
        <v>252</v>
      </c>
      <c r="E864" s="7" t="s">
        <v>141</v>
      </c>
      <c r="F864" s="46">
        <v>13.61</v>
      </c>
      <c r="G864" s="11">
        <v>2</v>
      </c>
      <c r="H864" s="11">
        <v>2</v>
      </c>
      <c r="I864" s="11" t="e">
        <f>VLOOKUP(B864:B3139,'[2]Qty by month'!$G$3:$N$527,8,0)</f>
        <v>#N/A</v>
      </c>
      <c r="J864" s="11"/>
      <c r="K864" s="8">
        <v>45316</v>
      </c>
      <c r="L864" s="8" t="s">
        <v>3873</v>
      </c>
      <c r="M864" s="7"/>
      <c r="N864" s="7" t="b">
        <f t="shared" si="26"/>
        <v>1</v>
      </c>
      <c r="O864" s="7"/>
      <c r="P864" s="11">
        <f t="shared" si="27"/>
        <v>0</v>
      </c>
      <c r="Q864" s="9"/>
    </row>
    <row r="865" spans="1:17" x14ac:dyDescent="0.25">
      <c r="A865" s="7">
        <v>863</v>
      </c>
      <c r="B865" s="9" t="s">
        <v>844</v>
      </c>
      <c r="C865" s="9" t="s">
        <v>2717</v>
      </c>
      <c r="D865" s="9" t="s">
        <v>252</v>
      </c>
      <c r="E865" s="7" t="s">
        <v>141</v>
      </c>
      <c r="F865" s="46">
        <v>2.19</v>
      </c>
      <c r="G865" s="11">
        <v>2</v>
      </c>
      <c r="H865" s="11">
        <v>2</v>
      </c>
      <c r="I865" s="11" t="e">
        <f>VLOOKUP(B865:B3140,'[2]Qty by month'!$G$3:$N$527,8,0)</f>
        <v>#N/A</v>
      </c>
      <c r="J865" s="11"/>
      <c r="K865" s="8">
        <v>45315</v>
      </c>
      <c r="L865" s="8" t="s">
        <v>3873</v>
      </c>
      <c r="M865" s="7"/>
      <c r="N865" s="7" t="b">
        <f t="shared" si="26"/>
        <v>1</v>
      </c>
      <c r="O865" s="7"/>
      <c r="P865" s="11">
        <f t="shared" si="27"/>
        <v>0</v>
      </c>
      <c r="Q865" s="9"/>
    </row>
    <row r="866" spans="1:17" x14ac:dyDescent="0.25">
      <c r="A866" s="7">
        <v>864</v>
      </c>
      <c r="B866" s="9" t="s">
        <v>845</v>
      </c>
      <c r="C866" s="9" t="s">
        <v>2718</v>
      </c>
      <c r="D866" s="9" t="s">
        <v>252</v>
      </c>
      <c r="E866" s="7" t="s">
        <v>141</v>
      </c>
      <c r="F866" s="46">
        <v>7.46</v>
      </c>
      <c r="G866" s="11">
        <v>30</v>
      </c>
      <c r="H866" s="11">
        <v>30</v>
      </c>
      <c r="I866" s="11" t="e">
        <f>VLOOKUP(B866:B3141,'[2]Qty by month'!$G$3:$N$527,8,0)</f>
        <v>#N/A</v>
      </c>
      <c r="J866" s="11"/>
      <c r="K866" s="8">
        <v>45314</v>
      </c>
      <c r="L866" s="8" t="s">
        <v>3877</v>
      </c>
      <c r="M866" s="7"/>
      <c r="N866" s="7" t="b">
        <f t="shared" si="26"/>
        <v>1</v>
      </c>
      <c r="O866" s="7"/>
      <c r="P866" s="11">
        <f t="shared" si="27"/>
        <v>0</v>
      </c>
      <c r="Q866" s="9"/>
    </row>
    <row r="867" spans="1:17" x14ac:dyDescent="0.25">
      <c r="A867" s="7">
        <v>865</v>
      </c>
      <c r="B867" s="9" t="s">
        <v>846</v>
      </c>
      <c r="C867" s="9" t="s">
        <v>2718</v>
      </c>
      <c r="D867" s="9" t="s">
        <v>252</v>
      </c>
      <c r="E867" s="7" t="s">
        <v>141</v>
      </c>
      <c r="F867" s="46">
        <v>4.1399999999999997</v>
      </c>
      <c r="G867" s="11">
        <v>9</v>
      </c>
      <c r="H867" s="11">
        <f>8+1</f>
        <v>9</v>
      </c>
      <c r="I867" s="11" t="e">
        <f>VLOOKUP(B867:B3142,'[2]Qty by month'!$G$3:$N$527,8,0)</f>
        <v>#N/A</v>
      </c>
      <c r="J867" s="11"/>
      <c r="K867" s="8">
        <v>45314</v>
      </c>
      <c r="L867" s="8" t="s">
        <v>3873</v>
      </c>
      <c r="M867" s="7"/>
      <c r="N867" s="7" t="b">
        <f t="shared" si="26"/>
        <v>1</v>
      </c>
      <c r="O867" s="7"/>
      <c r="P867" s="11">
        <f t="shared" si="27"/>
        <v>0</v>
      </c>
      <c r="Q867" s="9"/>
    </row>
    <row r="868" spans="1:17" x14ac:dyDescent="0.25">
      <c r="A868" s="7">
        <v>866</v>
      </c>
      <c r="B868" s="9" t="s">
        <v>847</v>
      </c>
      <c r="C868" s="9" t="s">
        <v>2719</v>
      </c>
      <c r="D868" s="9" t="s">
        <v>252</v>
      </c>
      <c r="E868" s="7" t="s">
        <v>141</v>
      </c>
      <c r="F868" s="46">
        <v>2.0499999999999998</v>
      </c>
      <c r="G868" s="11">
        <v>10</v>
      </c>
      <c r="H868" s="11">
        <v>10</v>
      </c>
      <c r="I868" s="11" t="e">
        <f>VLOOKUP(B868:B3143,'[2]Qty by month'!$G$3:$N$527,8,0)</f>
        <v>#N/A</v>
      </c>
      <c r="J868" s="11"/>
      <c r="K868" s="8">
        <v>45314</v>
      </c>
      <c r="L868" s="8" t="s">
        <v>3873</v>
      </c>
      <c r="M868" s="7"/>
      <c r="N868" s="7" t="b">
        <f t="shared" si="26"/>
        <v>1</v>
      </c>
      <c r="O868" s="7"/>
      <c r="P868" s="11">
        <f t="shared" si="27"/>
        <v>0</v>
      </c>
      <c r="Q868" s="9"/>
    </row>
    <row r="869" spans="1:17" x14ac:dyDescent="0.25">
      <c r="A869" s="7">
        <v>867</v>
      </c>
      <c r="B869" s="9" t="s">
        <v>848</v>
      </c>
      <c r="C869" s="9" t="s">
        <v>2720</v>
      </c>
      <c r="D869" s="9" t="s">
        <v>252</v>
      </c>
      <c r="E869" s="7" t="s">
        <v>141</v>
      </c>
      <c r="F869" s="46">
        <v>9.49</v>
      </c>
      <c r="G869" s="11">
        <v>3</v>
      </c>
      <c r="H869" s="11">
        <v>3</v>
      </c>
      <c r="I869" s="11" t="e">
        <f>VLOOKUP(B869:B3144,'[2]Qty by month'!$G$3:$N$527,8,0)</f>
        <v>#N/A</v>
      </c>
      <c r="J869" s="11"/>
      <c r="K869" s="8">
        <v>45316</v>
      </c>
      <c r="L869" s="8" t="s">
        <v>3873</v>
      </c>
      <c r="M869" s="7"/>
      <c r="N869" s="7" t="b">
        <f t="shared" si="26"/>
        <v>1</v>
      </c>
      <c r="O869" s="7"/>
      <c r="P869" s="11">
        <f t="shared" si="27"/>
        <v>0</v>
      </c>
      <c r="Q869" s="9"/>
    </row>
    <row r="870" spans="1:17" x14ac:dyDescent="0.25">
      <c r="A870" s="7">
        <v>868</v>
      </c>
      <c r="B870" s="9" t="s">
        <v>849</v>
      </c>
      <c r="C870" s="9" t="s">
        <v>2721</v>
      </c>
      <c r="D870" s="9" t="s">
        <v>252</v>
      </c>
      <c r="E870" s="7" t="s">
        <v>141</v>
      </c>
      <c r="F870" s="46">
        <v>11.02</v>
      </c>
      <c r="G870" s="11">
        <v>5</v>
      </c>
      <c r="H870" s="11">
        <v>5</v>
      </c>
      <c r="I870" s="11" t="e">
        <f>VLOOKUP(B870:B3145,'[2]Qty by month'!$G$3:$N$527,8,0)</f>
        <v>#N/A</v>
      </c>
      <c r="J870" s="11"/>
      <c r="K870" s="8">
        <v>45313</v>
      </c>
      <c r="L870" s="8" t="s">
        <v>3877</v>
      </c>
      <c r="M870" s="7"/>
      <c r="N870" s="7" t="b">
        <f t="shared" si="26"/>
        <v>1</v>
      </c>
      <c r="O870" s="7"/>
      <c r="P870" s="11">
        <f t="shared" si="27"/>
        <v>0</v>
      </c>
      <c r="Q870" s="9"/>
    </row>
    <row r="871" spans="1:17" x14ac:dyDescent="0.25">
      <c r="A871" s="7">
        <v>869</v>
      </c>
      <c r="B871" s="9" t="s">
        <v>850</v>
      </c>
      <c r="C871" s="9" t="s">
        <v>2722</v>
      </c>
      <c r="D871" s="9" t="s">
        <v>252</v>
      </c>
      <c r="E871" s="7" t="s">
        <v>141</v>
      </c>
      <c r="F871" s="46">
        <v>9.49</v>
      </c>
      <c r="G871" s="11">
        <v>4</v>
      </c>
      <c r="H871" s="11">
        <f>1+3</f>
        <v>4</v>
      </c>
      <c r="I871" s="11" t="e">
        <f>VLOOKUP(B871:B3146,'[2]Qty by month'!$G$3:$N$527,8,0)</f>
        <v>#N/A</v>
      </c>
      <c r="J871" s="11"/>
      <c r="K871" s="8">
        <v>45316</v>
      </c>
      <c r="L871" s="8" t="s">
        <v>3873</v>
      </c>
      <c r="M871" s="7"/>
      <c r="N871" s="7" t="b">
        <f t="shared" si="26"/>
        <v>1</v>
      </c>
      <c r="O871" s="7"/>
      <c r="P871" s="11">
        <f t="shared" si="27"/>
        <v>0</v>
      </c>
      <c r="Q871" s="9"/>
    </row>
    <row r="872" spans="1:17" x14ac:dyDescent="0.25">
      <c r="A872" s="7">
        <v>870</v>
      </c>
      <c r="B872" s="9" t="s">
        <v>851</v>
      </c>
      <c r="C872" s="9" t="s">
        <v>2723</v>
      </c>
      <c r="D872" s="9" t="s">
        <v>252</v>
      </c>
      <c r="E872" s="7" t="s">
        <v>141</v>
      </c>
      <c r="F872" s="46">
        <v>8.1300000000000008</v>
      </c>
      <c r="G872" s="11">
        <v>2</v>
      </c>
      <c r="H872" s="11">
        <v>2</v>
      </c>
      <c r="I872" s="11" t="e">
        <f>VLOOKUP(B872:B3147,'[2]Qty by month'!$G$3:$N$527,8,0)</f>
        <v>#N/A</v>
      </c>
      <c r="J872" s="11"/>
      <c r="K872" s="8">
        <v>45314</v>
      </c>
      <c r="L872" s="8" t="s">
        <v>3873</v>
      </c>
      <c r="M872" s="7"/>
      <c r="N872" s="7" t="b">
        <f t="shared" si="26"/>
        <v>1</v>
      </c>
      <c r="O872" s="7"/>
      <c r="P872" s="11">
        <f t="shared" si="27"/>
        <v>0</v>
      </c>
      <c r="Q872" s="9"/>
    </row>
    <row r="873" spans="1:17" x14ac:dyDescent="0.25">
      <c r="A873" s="7">
        <v>871</v>
      </c>
      <c r="B873" s="9" t="s">
        <v>852</v>
      </c>
      <c r="C873" s="9" t="s">
        <v>2724</v>
      </c>
      <c r="D873" s="9" t="s">
        <v>252</v>
      </c>
      <c r="E873" s="7" t="s">
        <v>141</v>
      </c>
      <c r="F873" s="46">
        <v>8.31</v>
      </c>
      <c r="G873" s="11">
        <v>12</v>
      </c>
      <c r="H873" s="11">
        <v>12</v>
      </c>
      <c r="I873" s="11" t="e">
        <f>VLOOKUP(B873:B3148,'[2]Qty by month'!$G$3:$N$527,8,0)</f>
        <v>#N/A</v>
      </c>
      <c r="J873" s="11"/>
      <c r="K873" s="8">
        <v>45314</v>
      </c>
      <c r="L873" s="8" t="s">
        <v>3873</v>
      </c>
      <c r="M873" s="7"/>
      <c r="N873" s="7" t="b">
        <f t="shared" si="26"/>
        <v>1</v>
      </c>
      <c r="O873" s="7"/>
      <c r="P873" s="11">
        <f t="shared" si="27"/>
        <v>0</v>
      </c>
      <c r="Q873" s="9"/>
    </row>
    <row r="874" spans="1:17" x14ac:dyDescent="0.25">
      <c r="A874" s="7">
        <v>872</v>
      </c>
      <c r="B874" s="9" t="s">
        <v>853</v>
      </c>
      <c r="C874" s="9" t="s">
        <v>2725</v>
      </c>
      <c r="D874" s="9" t="s">
        <v>252</v>
      </c>
      <c r="E874" s="7" t="s">
        <v>141</v>
      </c>
      <c r="F874" s="46">
        <v>23.76</v>
      </c>
      <c r="G874" s="11">
        <v>1</v>
      </c>
      <c r="H874" s="11">
        <v>1</v>
      </c>
      <c r="I874" s="11" t="e">
        <f>VLOOKUP(B874:B3149,'[2]Qty by month'!$G$3:$N$527,8,0)</f>
        <v>#N/A</v>
      </c>
      <c r="J874" s="11"/>
      <c r="K874" s="8">
        <v>45315</v>
      </c>
      <c r="L874" s="8" t="s">
        <v>3873</v>
      </c>
      <c r="M874" s="7"/>
      <c r="N874" s="7" t="b">
        <f t="shared" si="26"/>
        <v>1</v>
      </c>
      <c r="O874" s="7"/>
      <c r="P874" s="11">
        <f t="shared" si="27"/>
        <v>0</v>
      </c>
      <c r="Q874" s="9"/>
    </row>
    <row r="875" spans="1:17" x14ac:dyDescent="0.25">
      <c r="A875" s="7">
        <v>873</v>
      </c>
      <c r="B875" s="9" t="s">
        <v>854</v>
      </c>
      <c r="C875" s="9" t="s">
        <v>2725</v>
      </c>
      <c r="D875" s="9" t="s">
        <v>252</v>
      </c>
      <c r="E875" s="7" t="s">
        <v>141</v>
      </c>
      <c r="F875" s="46">
        <v>16.079999999999998</v>
      </c>
      <c r="G875" s="11">
        <v>1</v>
      </c>
      <c r="H875" s="11">
        <v>1</v>
      </c>
      <c r="I875" s="11" t="e">
        <f>VLOOKUP(B875:B3150,'[2]Qty by month'!$G$3:$N$527,8,0)</f>
        <v>#N/A</v>
      </c>
      <c r="J875" s="11"/>
      <c r="K875" s="8">
        <v>45315</v>
      </c>
      <c r="L875" s="8" t="s">
        <v>3873</v>
      </c>
      <c r="M875" s="7"/>
      <c r="N875" s="7" t="b">
        <f t="shared" si="26"/>
        <v>1</v>
      </c>
      <c r="O875" s="7"/>
      <c r="P875" s="11">
        <f t="shared" si="27"/>
        <v>0</v>
      </c>
      <c r="Q875" s="9"/>
    </row>
    <row r="876" spans="1:17" x14ac:dyDescent="0.25">
      <c r="A876" s="7">
        <v>874</v>
      </c>
      <c r="B876" s="9" t="s">
        <v>855</v>
      </c>
      <c r="C876" s="9" t="s">
        <v>2637</v>
      </c>
      <c r="D876" s="9" t="s">
        <v>252</v>
      </c>
      <c r="E876" s="7" t="s">
        <v>141</v>
      </c>
      <c r="F876" s="46">
        <v>5.3</v>
      </c>
      <c r="G876" s="11">
        <v>4</v>
      </c>
      <c r="H876" s="11">
        <v>4</v>
      </c>
      <c r="I876" s="11" t="e">
        <f>VLOOKUP(B876:B3151,'[2]Qty by month'!$G$3:$N$527,8,0)</f>
        <v>#N/A</v>
      </c>
      <c r="J876" s="11"/>
      <c r="K876" s="8">
        <v>45316</v>
      </c>
      <c r="L876" s="8" t="s">
        <v>3873</v>
      </c>
      <c r="M876" s="7"/>
      <c r="N876" s="7" t="b">
        <f t="shared" si="26"/>
        <v>1</v>
      </c>
      <c r="O876" s="7"/>
      <c r="P876" s="11">
        <f t="shared" si="27"/>
        <v>0</v>
      </c>
      <c r="Q876" s="9"/>
    </row>
    <row r="877" spans="1:17" x14ac:dyDescent="0.25">
      <c r="A877" s="7">
        <v>875</v>
      </c>
      <c r="B877" s="9" t="s">
        <v>856</v>
      </c>
      <c r="C877" s="9" t="s">
        <v>2726</v>
      </c>
      <c r="D877" s="9" t="s">
        <v>252</v>
      </c>
      <c r="E877" s="7" t="s">
        <v>141</v>
      </c>
      <c r="F877" s="46">
        <v>22.813928571428573</v>
      </c>
      <c r="G877" s="11">
        <v>4</v>
      </c>
      <c r="H877" s="11">
        <f>1+3</f>
        <v>4</v>
      </c>
      <c r="I877" s="11" t="e">
        <f>VLOOKUP(B877:B3152,'[2]Qty by month'!$G$3:$N$527,8,0)</f>
        <v>#N/A</v>
      </c>
      <c r="J877" s="11"/>
      <c r="K877" s="8">
        <v>45317</v>
      </c>
      <c r="L877" s="8" t="s">
        <v>3873</v>
      </c>
      <c r="M877" s="7"/>
      <c r="N877" s="7" t="b">
        <f t="shared" si="26"/>
        <v>1</v>
      </c>
      <c r="O877" s="7"/>
      <c r="P877" s="11">
        <f t="shared" si="27"/>
        <v>0</v>
      </c>
      <c r="Q877" s="9"/>
    </row>
    <row r="878" spans="1:17" x14ac:dyDescent="0.25">
      <c r="A878" s="7">
        <v>876</v>
      </c>
      <c r="B878" s="9" t="s">
        <v>857</v>
      </c>
      <c r="C878" s="9" t="s">
        <v>2727</v>
      </c>
      <c r="D878" s="9" t="s">
        <v>252</v>
      </c>
      <c r="E878" s="7" t="s">
        <v>141</v>
      </c>
      <c r="F878" s="46">
        <v>12.782678571428571</v>
      </c>
      <c r="G878" s="11">
        <v>2</v>
      </c>
      <c r="H878" s="11">
        <v>2</v>
      </c>
      <c r="I878" s="11" t="e">
        <f>VLOOKUP(B878:B3153,'[2]Qty by month'!$G$3:$N$527,8,0)</f>
        <v>#N/A</v>
      </c>
      <c r="J878" s="11"/>
      <c r="K878" s="8">
        <v>45317</v>
      </c>
      <c r="L878" s="8" t="s">
        <v>3873</v>
      </c>
      <c r="M878" s="7"/>
      <c r="N878" s="7" t="b">
        <f t="shared" si="26"/>
        <v>1</v>
      </c>
      <c r="O878" s="7"/>
      <c r="P878" s="11">
        <f t="shared" si="27"/>
        <v>0</v>
      </c>
      <c r="Q878" s="9"/>
    </row>
    <row r="879" spans="1:17" x14ac:dyDescent="0.25">
      <c r="A879" s="7">
        <v>877</v>
      </c>
      <c r="B879" s="9" t="s">
        <v>858</v>
      </c>
      <c r="C879" s="9" t="s">
        <v>2727</v>
      </c>
      <c r="D879" s="9" t="s">
        <v>252</v>
      </c>
      <c r="E879" s="7" t="s">
        <v>141</v>
      </c>
      <c r="F879" s="46">
        <v>9.125571428571428</v>
      </c>
      <c r="G879" s="11">
        <v>2</v>
      </c>
      <c r="H879" s="11">
        <f>1+1</f>
        <v>2</v>
      </c>
      <c r="I879" s="11" t="e">
        <f>VLOOKUP(B879:B3154,'[2]Qty by month'!$G$3:$N$527,8,0)</f>
        <v>#N/A</v>
      </c>
      <c r="J879" s="11"/>
      <c r="K879" s="8">
        <v>45316</v>
      </c>
      <c r="L879" s="8" t="s">
        <v>3877</v>
      </c>
      <c r="M879" s="7"/>
      <c r="N879" s="7" t="b">
        <f t="shared" si="26"/>
        <v>1</v>
      </c>
      <c r="O879" s="7"/>
      <c r="P879" s="11">
        <f t="shared" si="27"/>
        <v>0</v>
      </c>
      <c r="Q879" s="9"/>
    </row>
    <row r="880" spans="1:17" x14ac:dyDescent="0.25">
      <c r="A880" s="7">
        <v>878</v>
      </c>
      <c r="B880" s="9" t="s">
        <v>859</v>
      </c>
      <c r="C880" s="9" t="s">
        <v>2728</v>
      </c>
      <c r="D880" s="9" t="s">
        <v>252</v>
      </c>
      <c r="E880" s="7" t="s">
        <v>141</v>
      </c>
      <c r="F880" s="46">
        <v>10.65</v>
      </c>
      <c r="G880" s="11">
        <v>2</v>
      </c>
      <c r="H880" s="11">
        <v>2</v>
      </c>
      <c r="I880" s="11" t="e">
        <f>VLOOKUP(B880:B3155,'[2]Qty by month'!$G$3:$N$527,8,0)</f>
        <v>#N/A</v>
      </c>
      <c r="J880" s="11"/>
      <c r="K880" s="8">
        <v>45314</v>
      </c>
      <c r="L880" s="8" t="s">
        <v>3877</v>
      </c>
      <c r="M880" s="7"/>
      <c r="N880" s="7" t="b">
        <f t="shared" si="26"/>
        <v>1</v>
      </c>
      <c r="O880" s="7"/>
      <c r="P880" s="11">
        <f t="shared" si="27"/>
        <v>0</v>
      </c>
      <c r="Q880" s="9"/>
    </row>
    <row r="881" spans="1:17" x14ac:dyDescent="0.25">
      <c r="A881" s="7">
        <v>879</v>
      </c>
      <c r="B881" s="9" t="s">
        <v>860</v>
      </c>
      <c r="C881" s="9" t="s">
        <v>2728</v>
      </c>
      <c r="D881" s="9" t="s">
        <v>252</v>
      </c>
      <c r="E881" s="7" t="s">
        <v>141</v>
      </c>
      <c r="F881" s="46">
        <v>267.92</v>
      </c>
      <c r="G881" s="11">
        <v>2</v>
      </c>
      <c r="H881" s="11">
        <v>2</v>
      </c>
      <c r="I881" s="11" t="e">
        <f>VLOOKUP(B881:B3156,'[2]Qty by month'!$G$3:$N$527,8,0)</f>
        <v>#N/A</v>
      </c>
      <c r="J881" s="11"/>
      <c r="K881" s="8">
        <v>45313</v>
      </c>
      <c r="L881" s="8" t="s">
        <v>3877</v>
      </c>
      <c r="M881" s="7"/>
      <c r="N881" s="7" t="b">
        <f t="shared" si="26"/>
        <v>1</v>
      </c>
      <c r="O881" s="7"/>
      <c r="P881" s="11">
        <f t="shared" si="27"/>
        <v>0</v>
      </c>
      <c r="Q881" s="9"/>
    </row>
    <row r="882" spans="1:17" x14ac:dyDescent="0.25">
      <c r="A882" s="7">
        <v>880</v>
      </c>
      <c r="B882" s="9" t="s">
        <v>861</v>
      </c>
      <c r="C882" s="9" t="s">
        <v>2729</v>
      </c>
      <c r="D882" s="9" t="s">
        <v>252</v>
      </c>
      <c r="E882" s="7" t="s">
        <v>141</v>
      </c>
      <c r="F882" s="46">
        <v>11.922857142857143</v>
      </c>
      <c r="G882" s="11">
        <v>2</v>
      </c>
      <c r="H882" s="11">
        <v>2</v>
      </c>
      <c r="I882" s="11" t="e">
        <f>VLOOKUP(B882:B3157,'[2]Qty by month'!$G$3:$N$527,8,0)</f>
        <v>#N/A</v>
      </c>
      <c r="J882" s="11"/>
      <c r="K882" s="8">
        <v>45317</v>
      </c>
      <c r="L882" s="8" t="s">
        <v>3873</v>
      </c>
      <c r="M882" s="7"/>
      <c r="N882" s="7" t="b">
        <f t="shared" si="26"/>
        <v>1</v>
      </c>
      <c r="O882" s="7"/>
      <c r="P882" s="11">
        <f t="shared" si="27"/>
        <v>0</v>
      </c>
      <c r="Q882" s="9"/>
    </row>
    <row r="883" spans="1:17" x14ac:dyDescent="0.25">
      <c r="A883" s="7">
        <v>881</v>
      </c>
      <c r="B883" s="9" t="s">
        <v>862</v>
      </c>
      <c r="C883" s="9" t="s">
        <v>2729</v>
      </c>
      <c r="D883" s="9" t="s">
        <v>252</v>
      </c>
      <c r="E883" s="7" t="s">
        <v>141</v>
      </c>
      <c r="F883" s="46">
        <v>25.2</v>
      </c>
      <c r="G883" s="11">
        <v>10</v>
      </c>
      <c r="H883" s="11">
        <f>2+8</f>
        <v>10</v>
      </c>
      <c r="I883" s="11" t="e">
        <f>VLOOKUP(B883:B3158,'[2]Qty by month'!$G$3:$N$527,8,0)</f>
        <v>#N/A</v>
      </c>
      <c r="J883" s="11"/>
      <c r="K883" s="8">
        <v>45317</v>
      </c>
      <c r="L883" s="8" t="s">
        <v>3873</v>
      </c>
      <c r="M883" s="7"/>
      <c r="N883" s="7" t="b">
        <f t="shared" si="26"/>
        <v>1</v>
      </c>
      <c r="O883" s="7"/>
      <c r="P883" s="11">
        <f t="shared" si="27"/>
        <v>0</v>
      </c>
      <c r="Q883" s="9"/>
    </row>
    <row r="884" spans="1:17" x14ac:dyDescent="0.25">
      <c r="A884" s="7">
        <v>882</v>
      </c>
      <c r="B884" s="9" t="s">
        <v>863</v>
      </c>
      <c r="C884" s="9" t="s">
        <v>2730</v>
      </c>
      <c r="D884" s="9" t="s">
        <v>252</v>
      </c>
      <c r="E884" s="7" t="s">
        <v>141</v>
      </c>
      <c r="F884" s="46">
        <v>10.84</v>
      </c>
      <c r="G884" s="11">
        <v>1</v>
      </c>
      <c r="H884" s="11">
        <v>1</v>
      </c>
      <c r="I884" s="11" t="e">
        <f>VLOOKUP(B884:B3159,'[2]Qty by month'!$G$3:$N$527,8,0)</f>
        <v>#N/A</v>
      </c>
      <c r="J884" s="11"/>
      <c r="K884" s="8">
        <v>45317</v>
      </c>
      <c r="L884" s="8" t="s">
        <v>3873</v>
      </c>
      <c r="M884" s="7"/>
      <c r="N884" s="7" t="b">
        <f t="shared" si="26"/>
        <v>1</v>
      </c>
      <c r="O884" s="7"/>
      <c r="P884" s="11">
        <f t="shared" si="27"/>
        <v>0</v>
      </c>
      <c r="Q884" s="9"/>
    </row>
    <row r="885" spans="1:17" x14ac:dyDescent="0.25">
      <c r="A885" s="7">
        <v>883</v>
      </c>
      <c r="B885" s="9" t="s">
        <v>864</v>
      </c>
      <c r="C885" s="9" t="s">
        <v>2730</v>
      </c>
      <c r="D885" s="9" t="s">
        <v>252</v>
      </c>
      <c r="E885" s="7" t="s">
        <v>141</v>
      </c>
      <c r="F885" s="46">
        <v>10.84</v>
      </c>
      <c r="G885" s="11">
        <v>1</v>
      </c>
      <c r="H885" s="11">
        <v>1</v>
      </c>
      <c r="I885" s="11" t="e">
        <f>VLOOKUP(B885:B3160,'[2]Qty by month'!$G$3:$N$527,8,0)</f>
        <v>#N/A</v>
      </c>
      <c r="J885" s="11"/>
      <c r="K885" s="8">
        <v>45321</v>
      </c>
      <c r="L885" s="8" t="s">
        <v>3877</v>
      </c>
      <c r="M885" s="7"/>
      <c r="N885" s="7" t="b">
        <f t="shared" si="26"/>
        <v>1</v>
      </c>
      <c r="O885" s="7"/>
      <c r="P885" s="11">
        <f t="shared" si="27"/>
        <v>0</v>
      </c>
      <c r="Q885" s="9"/>
    </row>
    <row r="886" spans="1:17" x14ac:dyDescent="0.25">
      <c r="A886" s="7">
        <v>884</v>
      </c>
      <c r="B886" s="9" t="s">
        <v>865</v>
      </c>
      <c r="C886" s="9" t="s">
        <v>2731</v>
      </c>
      <c r="D886" s="9" t="s">
        <v>252</v>
      </c>
      <c r="E886" s="7" t="s">
        <v>141</v>
      </c>
      <c r="F886" s="46">
        <v>3.73</v>
      </c>
      <c r="G886" s="11">
        <v>1</v>
      </c>
      <c r="H886" s="11">
        <v>1</v>
      </c>
      <c r="I886" s="11" t="e">
        <f>VLOOKUP(B886:B3161,'[2]Qty by month'!$G$3:$N$527,8,0)</f>
        <v>#N/A</v>
      </c>
      <c r="J886" s="11"/>
      <c r="K886" s="8">
        <v>45316</v>
      </c>
      <c r="L886" s="8" t="s">
        <v>3873</v>
      </c>
      <c r="M886" s="7"/>
      <c r="N886" s="7" t="b">
        <f t="shared" si="26"/>
        <v>1</v>
      </c>
      <c r="O886" s="7"/>
      <c r="P886" s="11">
        <f t="shared" si="27"/>
        <v>0</v>
      </c>
      <c r="Q886" s="9"/>
    </row>
    <row r="887" spans="1:17" x14ac:dyDescent="0.25">
      <c r="A887" s="7">
        <v>885</v>
      </c>
      <c r="B887" s="9" t="s">
        <v>866</v>
      </c>
      <c r="C887" s="9" t="s">
        <v>2732</v>
      </c>
      <c r="D887" s="9" t="s">
        <v>252</v>
      </c>
      <c r="E887" s="7" t="s">
        <v>141</v>
      </c>
      <c r="F887" s="46">
        <v>3.73</v>
      </c>
      <c r="G887" s="11">
        <v>1</v>
      </c>
      <c r="H887" s="11">
        <v>1</v>
      </c>
      <c r="I887" s="11" t="e">
        <f>VLOOKUP(B887:B3162,'[2]Qty by month'!$G$3:$N$527,8,0)</f>
        <v>#N/A</v>
      </c>
      <c r="J887" s="11"/>
      <c r="K887" s="8">
        <v>45316</v>
      </c>
      <c r="L887" s="8" t="s">
        <v>3873</v>
      </c>
      <c r="M887" s="7"/>
      <c r="N887" s="7" t="b">
        <f t="shared" si="26"/>
        <v>1</v>
      </c>
      <c r="O887" s="7"/>
      <c r="P887" s="11">
        <f t="shared" si="27"/>
        <v>0</v>
      </c>
      <c r="Q887" s="9"/>
    </row>
    <row r="888" spans="1:17" x14ac:dyDescent="0.25">
      <c r="A888" s="7">
        <v>886</v>
      </c>
      <c r="B888" s="9" t="s">
        <v>867</v>
      </c>
      <c r="C888" s="9" t="s">
        <v>2733</v>
      </c>
      <c r="D888" s="9" t="s">
        <v>252</v>
      </c>
      <c r="E888" s="7" t="s">
        <v>141</v>
      </c>
      <c r="F888" s="46">
        <v>3.73</v>
      </c>
      <c r="G888" s="11">
        <v>1</v>
      </c>
      <c r="H888" s="11">
        <v>1</v>
      </c>
      <c r="I888" s="11" t="e">
        <f>VLOOKUP(B888:B3163,'[2]Qty by month'!$G$3:$N$527,8,0)</f>
        <v>#N/A</v>
      </c>
      <c r="J888" s="11"/>
      <c r="K888" s="8">
        <v>45316</v>
      </c>
      <c r="L888" s="8" t="s">
        <v>3873</v>
      </c>
      <c r="M888" s="7"/>
      <c r="N888" s="7" t="b">
        <f t="shared" si="26"/>
        <v>1</v>
      </c>
      <c r="O888" s="7"/>
      <c r="P888" s="11">
        <f t="shared" si="27"/>
        <v>0</v>
      </c>
      <c r="Q888" s="9"/>
    </row>
    <row r="889" spans="1:17" x14ac:dyDescent="0.25">
      <c r="A889" s="7">
        <v>887</v>
      </c>
      <c r="B889" s="9" t="s">
        <v>868</v>
      </c>
      <c r="C889" s="9" t="s">
        <v>2730</v>
      </c>
      <c r="D889" s="9" t="s">
        <v>252</v>
      </c>
      <c r="E889" s="7" t="s">
        <v>141</v>
      </c>
      <c r="F889" s="46">
        <v>9.86</v>
      </c>
      <c r="G889" s="11">
        <v>17</v>
      </c>
      <c r="H889" s="11">
        <f>16+1</f>
        <v>17</v>
      </c>
      <c r="I889" s="11" t="e">
        <f>VLOOKUP(B889:B3164,'[2]Qty by month'!$G$3:$N$527,8,0)</f>
        <v>#N/A</v>
      </c>
      <c r="J889" s="11"/>
      <c r="K889" s="8">
        <v>45313</v>
      </c>
      <c r="L889" s="8" t="s">
        <v>3877</v>
      </c>
      <c r="M889" s="7"/>
      <c r="N889" s="7" t="b">
        <f t="shared" si="26"/>
        <v>1</v>
      </c>
      <c r="O889" s="7"/>
      <c r="P889" s="11">
        <f t="shared" si="27"/>
        <v>0</v>
      </c>
      <c r="Q889" s="9"/>
    </row>
    <row r="890" spans="1:17" x14ac:dyDescent="0.25">
      <c r="A890" s="7">
        <v>888</v>
      </c>
      <c r="B890" s="9" t="s">
        <v>869</v>
      </c>
      <c r="C890" s="9" t="s">
        <v>2734</v>
      </c>
      <c r="D890" s="9" t="s">
        <v>252</v>
      </c>
      <c r="E890" s="7" t="s">
        <v>141</v>
      </c>
      <c r="F890" s="46">
        <v>10.84</v>
      </c>
      <c r="G890" s="11">
        <v>3</v>
      </c>
      <c r="H890" s="11">
        <f>1+1+1</f>
        <v>3</v>
      </c>
      <c r="I890" s="11" t="e">
        <f>VLOOKUP(B890:B3165,'[2]Qty by month'!$G$3:$N$527,8,0)</f>
        <v>#N/A</v>
      </c>
      <c r="J890" s="11"/>
      <c r="K890" s="8">
        <v>45313</v>
      </c>
      <c r="L890" s="8" t="s">
        <v>3877</v>
      </c>
      <c r="M890" s="7"/>
      <c r="N890" s="7" t="b">
        <f t="shared" si="26"/>
        <v>1</v>
      </c>
      <c r="O890" s="7"/>
      <c r="P890" s="11">
        <f t="shared" si="27"/>
        <v>0</v>
      </c>
      <c r="Q890" s="9"/>
    </row>
    <row r="891" spans="1:17" x14ac:dyDescent="0.25">
      <c r="A891" s="7">
        <v>889</v>
      </c>
      <c r="B891" s="9" t="s">
        <v>870</v>
      </c>
      <c r="C891" s="9" t="s">
        <v>2735</v>
      </c>
      <c r="D891" s="9" t="s">
        <v>252</v>
      </c>
      <c r="E891" s="7" t="s">
        <v>141</v>
      </c>
      <c r="F891" s="46">
        <v>11.120357142857143</v>
      </c>
      <c r="G891" s="11">
        <v>9</v>
      </c>
      <c r="H891" s="11">
        <v>9</v>
      </c>
      <c r="I891" s="11" t="e">
        <f>VLOOKUP(B891:B3166,'[2]Qty by month'!$G$3:$N$527,8,0)</f>
        <v>#N/A</v>
      </c>
      <c r="J891" s="11"/>
      <c r="K891" s="8">
        <v>45313</v>
      </c>
      <c r="L891" s="8" t="s">
        <v>3877</v>
      </c>
      <c r="M891" s="7"/>
      <c r="N891" s="7" t="b">
        <f t="shared" si="26"/>
        <v>1</v>
      </c>
      <c r="O891" s="7"/>
      <c r="P891" s="11">
        <f t="shared" si="27"/>
        <v>0</v>
      </c>
      <c r="Q891" s="9"/>
    </row>
    <row r="892" spans="1:17" x14ac:dyDescent="0.25">
      <c r="A892" s="7">
        <v>890</v>
      </c>
      <c r="B892" s="9" t="s">
        <v>871</v>
      </c>
      <c r="C892" s="9" t="s">
        <v>2736</v>
      </c>
      <c r="D892" s="9" t="s">
        <v>252</v>
      </c>
      <c r="E892" s="7" t="s">
        <v>141</v>
      </c>
      <c r="F892" s="46">
        <v>11.120357142857143</v>
      </c>
      <c r="G892" s="11">
        <v>7</v>
      </c>
      <c r="H892" s="11">
        <v>7</v>
      </c>
      <c r="I892" s="11" t="e">
        <f>VLOOKUP(B892:B3167,'[2]Qty by month'!$G$3:$N$527,8,0)</f>
        <v>#N/A</v>
      </c>
      <c r="J892" s="11"/>
      <c r="K892" s="8">
        <v>45313</v>
      </c>
      <c r="L892" s="8" t="s">
        <v>3877</v>
      </c>
      <c r="M892" s="7"/>
      <c r="N892" s="7" t="b">
        <f t="shared" si="26"/>
        <v>1</v>
      </c>
      <c r="O892" s="7"/>
      <c r="P892" s="11">
        <f t="shared" si="27"/>
        <v>0</v>
      </c>
      <c r="Q892" s="9"/>
    </row>
    <row r="893" spans="1:17" x14ac:dyDescent="0.25">
      <c r="A893" s="7">
        <v>891</v>
      </c>
      <c r="B893" s="9" t="s">
        <v>872</v>
      </c>
      <c r="C893" s="9" t="s">
        <v>2737</v>
      </c>
      <c r="D893" s="9" t="s">
        <v>252</v>
      </c>
      <c r="E893" s="7" t="s">
        <v>141</v>
      </c>
      <c r="F893" s="46">
        <v>18.457499999999996</v>
      </c>
      <c r="G893" s="11">
        <v>3</v>
      </c>
      <c r="H893" s="11">
        <v>3</v>
      </c>
      <c r="I893" s="11" t="e">
        <f>VLOOKUP(B893:B3168,'[2]Qty by month'!$G$3:$N$527,8,0)</f>
        <v>#N/A</v>
      </c>
      <c r="J893" s="11"/>
      <c r="K893" s="8">
        <v>45316</v>
      </c>
      <c r="L893" s="8" t="s">
        <v>3877</v>
      </c>
      <c r="M893" s="7"/>
      <c r="N893" s="7" t="b">
        <f t="shared" si="26"/>
        <v>1</v>
      </c>
      <c r="O893" s="7"/>
      <c r="P893" s="11">
        <f t="shared" si="27"/>
        <v>0</v>
      </c>
      <c r="Q893" s="9"/>
    </row>
    <row r="894" spans="1:17" x14ac:dyDescent="0.25">
      <c r="A894" s="7">
        <v>892</v>
      </c>
      <c r="B894" s="9" t="s">
        <v>873</v>
      </c>
      <c r="C894" s="9" t="s">
        <v>2738</v>
      </c>
      <c r="D894" s="9" t="s">
        <v>252</v>
      </c>
      <c r="E894" s="7" t="s">
        <v>141</v>
      </c>
      <c r="F894" s="46">
        <v>9.423642857142859</v>
      </c>
      <c r="G894" s="11">
        <v>3</v>
      </c>
      <c r="H894" s="11">
        <v>3</v>
      </c>
      <c r="I894" s="11" t="e">
        <f>VLOOKUP(B894:B3169,'[2]Qty by month'!$G$3:$N$527,8,0)</f>
        <v>#N/A</v>
      </c>
      <c r="J894" s="11"/>
      <c r="K894" s="8">
        <v>45315</v>
      </c>
      <c r="L894" s="8" t="s">
        <v>3873</v>
      </c>
      <c r="M894" s="7"/>
      <c r="N894" s="7" t="b">
        <f t="shared" si="26"/>
        <v>1</v>
      </c>
      <c r="O894" s="7"/>
      <c r="P894" s="11">
        <f t="shared" si="27"/>
        <v>0</v>
      </c>
      <c r="Q894" s="9"/>
    </row>
    <row r="895" spans="1:17" x14ac:dyDescent="0.25">
      <c r="A895" s="7">
        <v>893</v>
      </c>
      <c r="B895" s="9" t="s">
        <v>874</v>
      </c>
      <c r="C895" s="9" t="s">
        <v>2739</v>
      </c>
      <c r="D895" s="9" t="s">
        <v>252</v>
      </c>
      <c r="E895" s="7" t="s">
        <v>141</v>
      </c>
      <c r="F895" s="46">
        <v>75.297428571428568</v>
      </c>
      <c r="G895" s="11">
        <v>3</v>
      </c>
      <c r="H895" s="11">
        <v>3</v>
      </c>
      <c r="I895" s="11" t="e">
        <f>VLOOKUP(B895:B3170,'[2]Qty by month'!$G$3:$N$527,8,0)</f>
        <v>#N/A</v>
      </c>
      <c r="J895" s="11"/>
      <c r="K895" s="8">
        <v>45313</v>
      </c>
      <c r="L895" s="8" t="s">
        <v>3877</v>
      </c>
      <c r="M895" s="7"/>
      <c r="N895" s="7" t="b">
        <f t="shared" si="26"/>
        <v>1</v>
      </c>
      <c r="O895" s="7"/>
      <c r="P895" s="11">
        <f t="shared" si="27"/>
        <v>0</v>
      </c>
      <c r="Q895" s="9"/>
    </row>
    <row r="896" spans="1:17" x14ac:dyDescent="0.25">
      <c r="A896" s="7">
        <v>894</v>
      </c>
      <c r="B896" s="9" t="s">
        <v>875</v>
      </c>
      <c r="C896" s="9" t="s">
        <v>2740</v>
      </c>
      <c r="D896" s="9" t="s">
        <v>252</v>
      </c>
      <c r="E896" s="7" t="s">
        <v>141</v>
      </c>
      <c r="F896" s="46">
        <v>42.48</v>
      </c>
      <c r="G896" s="11">
        <v>5</v>
      </c>
      <c r="H896" s="11">
        <f>4+1</f>
        <v>5</v>
      </c>
      <c r="I896" s="11" t="e">
        <f>VLOOKUP(B896:B3171,'[2]Qty by month'!$G$3:$N$527,8,0)</f>
        <v>#N/A</v>
      </c>
      <c r="J896" s="11"/>
      <c r="K896" s="8">
        <v>45317</v>
      </c>
      <c r="L896" s="8" t="s">
        <v>3873</v>
      </c>
      <c r="M896" s="7"/>
      <c r="N896" s="7" t="b">
        <f t="shared" si="26"/>
        <v>1</v>
      </c>
      <c r="O896" s="7"/>
      <c r="P896" s="11">
        <f t="shared" si="27"/>
        <v>0</v>
      </c>
      <c r="Q896" s="9"/>
    </row>
    <row r="897" spans="1:17" x14ac:dyDescent="0.25">
      <c r="A897" s="7">
        <v>895</v>
      </c>
      <c r="B897" s="9" t="s">
        <v>876</v>
      </c>
      <c r="C897" s="9" t="s">
        <v>2740</v>
      </c>
      <c r="D897" s="9" t="s">
        <v>252</v>
      </c>
      <c r="E897" s="7" t="s">
        <v>141</v>
      </c>
      <c r="F897" s="46">
        <v>28.18</v>
      </c>
      <c r="G897" s="11">
        <v>4</v>
      </c>
      <c r="H897" s="11">
        <f>1+3</f>
        <v>4</v>
      </c>
      <c r="I897" s="11" t="e">
        <f>VLOOKUP(B897:B3172,'[2]Qty by month'!$G$3:$N$527,8,0)</f>
        <v>#N/A</v>
      </c>
      <c r="J897" s="11"/>
      <c r="K897" s="8">
        <v>45317</v>
      </c>
      <c r="L897" s="8" t="s">
        <v>3873</v>
      </c>
      <c r="M897" s="7"/>
      <c r="N897" s="7" t="b">
        <f t="shared" si="26"/>
        <v>1</v>
      </c>
      <c r="O897" s="7"/>
      <c r="P897" s="11">
        <f t="shared" si="27"/>
        <v>0</v>
      </c>
      <c r="Q897" s="9"/>
    </row>
    <row r="898" spans="1:17" x14ac:dyDescent="0.25">
      <c r="A898" s="7">
        <v>896</v>
      </c>
      <c r="B898" s="9" t="s">
        <v>877</v>
      </c>
      <c r="C898" s="9" t="s">
        <v>2741</v>
      </c>
      <c r="D898" s="9" t="s">
        <v>252</v>
      </c>
      <c r="E898" s="7" t="s">
        <v>141</v>
      </c>
      <c r="F898" s="46">
        <v>1.61</v>
      </c>
      <c r="G898" s="11">
        <v>7</v>
      </c>
      <c r="H898" s="11">
        <f>4+3</f>
        <v>7</v>
      </c>
      <c r="I898" s="11" t="e">
        <f>VLOOKUP(B898:B3173,'[2]Qty by month'!$G$3:$N$527,8,0)</f>
        <v>#N/A</v>
      </c>
      <c r="J898" s="11"/>
      <c r="K898" s="8">
        <v>45314</v>
      </c>
      <c r="L898" s="8" t="s">
        <v>3873</v>
      </c>
      <c r="M898" s="7"/>
      <c r="N898" s="7" t="b">
        <f t="shared" si="26"/>
        <v>1</v>
      </c>
      <c r="O898" s="7"/>
      <c r="P898" s="11">
        <f t="shared" si="27"/>
        <v>0</v>
      </c>
      <c r="Q898" s="9"/>
    </row>
    <row r="899" spans="1:17" x14ac:dyDescent="0.25">
      <c r="A899" s="7">
        <v>897</v>
      </c>
      <c r="B899" s="9" t="s">
        <v>878</v>
      </c>
      <c r="C899" s="9" t="s">
        <v>2742</v>
      </c>
      <c r="D899" s="9" t="s">
        <v>252</v>
      </c>
      <c r="E899" s="7" t="s">
        <v>141</v>
      </c>
      <c r="F899" s="46">
        <v>14.07</v>
      </c>
      <c r="G899" s="11">
        <v>2</v>
      </c>
      <c r="H899" s="11">
        <v>2</v>
      </c>
      <c r="I899" s="11" t="e">
        <f>VLOOKUP(B899:B3174,'[2]Qty by month'!$G$3:$N$527,8,0)</f>
        <v>#N/A</v>
      </c>
      <c r="J899" s="11"/>
      <c r="K899" s="8">
        <v>45317</v>
      </c>
      <c r="L899" s="8" t="s">
        <v>3873</v>
      </c>
      <c r="M899" s="7"/>
      <c r="N899" s="7" t="b">
        <f t="shared" si="26"/>
        <v>1</v>
      </c>
      <c r="O899" s="7"/>
      <c r="P899" s="11">
        <f t="shared" si="27"/>
        <v>0</v>
      </c>
      <c r="Q899" s="9"/>
    </row>
    <row r="900" spans="1:17" x14ac:dyDescent="0.25">
      <c r="A900" s="7">
        <v>898</v>
      </c>
      <c r="B900" s="9" t="s">
        <v>879</v>
      </c>
      <c r="C900" s="9" t="s">
        <v>2743</v>
      </c>
      <c r="D900" s="9" t="s">
        <v>252</v>
      </c>
      <c r="E900" s="7" t="s">
        <v>141</v>
      </c>
      <c r="F900" s="46">
        <v>2.52</v>
      </c>
      <c r="G900" s="11">
        <v>15</v>
      </c>
      <c r="H900" s="11">
        <f>10+5</f>
        <v>15</v>
      </c>
      <c r="I900" s="11" t="e">
        <f>VLOOKUP(B900:B3175,'[2]Qty by month'!$G$3:$N$527,8,0)</f>
        <v>#N/A</v>
      </c>
      <c r="J900" s="11"/>
      <c r="K900" s="8">
        <v>45314</v>
      </c>
      <c r="L900" s="8" t="s">
        <v>3873</v>
      </c>
      <c r="M900" s="7"/>
      <c r="N900" s="7" t="b">
        <f t="shared" ref="N900:N963" si="28">G900=H900</f>
        <v>1</v>
      </c>
      <c r="O900" s="7"/>
      <c r="P900" s="11">
        <f t="shared" ref="P900:P963" si="29">G900-H900</f>
        <v>0</v>
      </c>
      <c r="Q900" s="9"/>
    </row>
    <row r="901" spans="1:17" x14ac:dyDescent="0.25">
      <c r="A901" s="7">
        <v>899</v>
      </c>
      <c r="B901" s="9" t="s">
        <v>880</v>
      </c>
      <c r="C901" s="9" t="s">
        <v>2744</v>
      </c>
      <c r="D901" s="9" t="s">
        <v>252</v>
      </c>
      <c r="E901" s="7" t="s">
        <v>141</v>
      </c>
      <c r="F901" s="46">
        <v>9.85</v>
      </c>
      <c r="G901" s="11">
        <v>2</v>
      </c>
      <c r="H901" s="11">
        <f>1+1</f>
        <v>2</v>
      </c>
      <c r="I901" s="11" t="e">
        <f>VLOOKUP(B901:B3176,'[2]Qty by month'!$G$3:$N$527,8,0)</f>
        <v>#N/A</v>
      </c>
      <c r="J901" s="11"/>
      <c r="K901" s="8">
        <v>45314</v>
      </c>
      <c r="L901" s="8" t="s">
        <v>3873</v>
      </c>
      <c r="M901" s="7"/>
      <c r="N901" s="7" t="b">
        <f t="shared" si="28"/>
        <v>1</v>
      </c>
      <c r="O901" s="7"/>
      <c r="P901" s="11">
        <f t="shared" si="29"/>
        <v>0</v>
      </c>
      <c r="Q901" s="9"/>
    </row>
    <row r="902" spans="1:17" x14ac:dyDescent="0.25">
      <c r="A902" s="7">
        <v>900</v>
      </c>
      <c r="B902" s="9" t="s">
        <v>881</v>
      </c>
      <c r="C902" s="9" t="s">
        <v>2745</v>
      </c>
      <c r="D902" s="9" t="s">
        <v>252</v>
      </c>
      <c r="E902" s="7" t="s">
        <v>141</v>
      </c>
      <c r="F902" s="46">
        <v>15</v>
      </c>
      <c r="G902" s="11">
        <v>2</v>
      </c>
      <c r="H902" s="11">
        <f>1+1</f>
        <v>2</v>
      </c>
      <c r="I902" s="11" t="e">
        <f>VLOOKUP(B902:B3177,'[2]Qty by month'!$G$3:$N$527,8,0)</f>
        <v>#N/A</v>
      </c>
      <c r="J902" s="11"/>
      <c r="K902" s="8">
        <v>45316</v>
      </c>
      <c r="L902" s="8" t="s">
        <v>3873</v>
      </c>
      <c r="M902" s="7"/>
      <c r="N902" s="7" t="b">
        <f t="shared" si="28"/>
        <v>1</v>
      </c>
      <c r="O902" s="7"/>
      <c r="P902" s="11">
        <f t="shared" si="29"/>
        <v>0</v>
      </c>
      <c r="Q902" s="9"/>
    </row>
    <row r="903" spans="1:17" x14ac:dyDescent="0.25">
      <c r="A903" s="7">
        <v>901</v>
      </c>
      <c r="B903" s="9" t="s">
        <v>882</v>
      </c>
      <c r="C903" s="9" t="s">
        <v>2746</v>
      </c>
      <c r="D903" s="9" t="s">
        <v>252</v>
      </c>
      <c r="E903" s="7" t="s">
        <v>141</v>
      </c>
      <c r="F903" s="46">
        <v>19.09</v>
      </c>
      <c r="G903" s="11">
        <v>4</v>
      </c>
      <c r="H903" s="11">
        <f>3+1</f>
        <v>4</v>
      </c>
      <c r="I903" s="11" t="e">
        <f>VLOOKUP(B903:B3178,'[2]Qty by month'!$G$3:$N$527,8,0)</f>
        <v>#N/A</v>
      </c>
      <c r="J903" s="11"/>
      <c r="K903" s="8">
        <v>45314</v>
      </c>
      <c r="L903" s="8" t="s">
        <v>3877</v>
      </c>
      <c r="M903" s="7"/>
      <c r="N903" s="7" t="b">
        <f t="shared" si="28"/>
        <v>1</v>
      </c>
      <c r="O903" s="7"/>
      <c r="P903" s="11">
        <f t="shared" si="29"/>
        <v>0</v>
      </c>
      <c r="Q903" s="9"/>
    </row>
    <row r="904" spans="1:17" x14ac:dyDescent="0.25">
      <c r="A904" s="7">
        <v>902</v>
      </c>
      <c r="B904" s="9" t="s">
        <v>883</v>
      </c>
      <c r="C904" s="9" t="s">
        <v>2747</v>
      </c>
      <c r="D904" s="9" t="s">
        <v>252</v>
      </c>
      <c r="E904" s="7" t="s">
        <v>141</v>
      </c>
      <c r="F904" s="46">
        <v>15.08</v>
      </c>
      <c r="G904" s="11">
        <v>3</v>
      </c>
      <c r="H904" s="11">
        <v>3</v>
      </c>
      <c r="I904" s="11" t="e">
        <f>VLOOKUP(B904:B3179,'[2]Qty by month'!$G$3:$N$527,8,0)</f>
        <v>#N/A</v>
      </c>
      <c r="J904" s="11"/>
      <c r="K904" s="8">
        <v>45316</v>
      </c>
      <c r="L904" s="8" t="s">
        <v>3873</v>
      </c>
      <c r="M904" s="7"/>
      <c r="N904" s="7" t="b">
        <f t="shared" si="28"/>
        <v>1</v>
      </c>
      <c r="O904" s="7"/>
      <c r="P904" s="11">
        <f t="shared" si="29"/>
        <v>0</v>
      </c>
      <c r="Q904" s="9"/>
    </row>
    <row r="905" spans="1:17" x14ac:dyDescent="0.25">
      <c r="A905" s="7">
        <v>903</v>
      </c>
      <c r="B905" s="9" t="s">
        <v>884</v>
      </c>
      <c r="C905" s="9" t="s">
        <v>2748</v>
      </c>
      <c r="D905" s="9" t="s">
        <v>252</v>
      </c>
      <c r="E905" s="7" t="s">
        <v>141</v>
      </c>
      <c r="F905" s="46">
        <v>1.43</v>
      </c>
      <c r="G905" s="11">
        <v>1</v>
      </c>
      <c r="H905" s="11">
        <v>1</v>
      </c>
      <c r="I905" s="11" t="e">
        <f>VLOOKUP(B905:B3180,'[2]Qty by month'!$G$3:$N$527,8,0)</f>
        <v>#N/A</v>
      </c>
      <c r="J905" s="11"/>
      <c r="K905" s="8">
        <v>45314</v>
      </c>
      <c r="L905" s="8" t="s">
        <v>3873</v>
      </c>
      <c r="M905" s="7"/>
      <c r="N905" s="7" t="b">
        <f t="shared" si="28"/>
        <v>1</v>
      </c>
      <c r="O905" s="7"/>
      <c r="P905" s="11">
        <f t="shared" si="29"/>
        <v>0</v>
      </c>
      <c r="Q905" s="9"/>
    </row>
    <row r="906" spans="1:17" x14ac:dyDescent="0.25">
      <c r="A906" s="7">
        <v>904</v>
      </c>
      <c r="B906" s="9" t="s">
        <v>885</v>
      </c>
      <c r="C906" s="9" t="s">
        <v>2749</v>
      </c>
      <c r="D906" s="9" t="s">
        <v>252</v>
      </c>
      <c r="E906" s="7" t="s">
        <v>141</v>
      </c>
      <c r="F906" s="46">
        <v>16.079999999999998</v>
      </c>
      <c r="G906" s="11">
        <v>2</v>
      </c>
      <c r="H906" s="11">
        <v>2</v>
      </c>
      <c r="I906" s="11" t="e">
        <f>VLOOKUP(B906:B3181,'[2]Qty by month'!$G$3:$N$527,8,0)</f>
        <v>#N/A</v>
      </c>
      <c r="J906" s="11"/>
      <c r="K906" s="8">
        <v>45317</v>
      </c>
      <c r="L906" s="8" t="s">
        <v>3873</v>
      </c>
      <c r="M906" s="7"/>
      <c r="N906" s="7" t="b">
        <f t="shared" si="28"/>
        <v>1</v>
      </c>
      <c r="O906" s="7"/>
      <c r="P906" s="11">
        <f t="shared" si="29"/>
        <v>0</v>
      </c>
      <c r="Q906" s="9"/>
    </row>
    <row r="907" spans="1:17" x14ac:dyDescent="0.25">
      <c r="A907" s="7">
        <v>905</v>
      </c>
      <c r="B907" s="9" t="s">
        <v>886</v>
      </c>
      <c r="C907" s="9" t="s">
        <v>2750</v>
      </c>
      <c r="D907" s="9" t="s">
        <v>252</v>
      </c>
      <c r="E907" s="7" t="s">
        <v>141</v>
      </c>
      <c r="F907" s="46">
        <v>31.49</v>
      </c>
      <c r="G907" s="11">
        <v>1</v>
      </c>
      <c r="H907" s="11">
        <v>1</v>
      </c>
      <c r="I907" s="11" t="e">
        <f>VLOOKUP(B907:B3182,'[2]Qty by month'!$G$3:$N$527,8,0)</f>
        <v>#N/A</v>
      </c>
      <c r="J907" s="11"/>
      <c r="K907" s="8">
        <v>45313</v>
      </c>
      <c r="L907" s="8" t="s">
        <v>3877</v>
      </c>
      <c r="M907" s="7"/>
      <c r="N907" s="7" t="b">
        <f t="shared" si="28"/>
        <v>1</v>
      </c>
      <c r="O907" s="7"/>
      <c r="P907" s="11">
        <f t="shared" si="29"/>
        <v>0</v>
      </c>
      <c r="Q907" s="9"/>
    </row>
    <row r="908" spans="1:17" x14ac:dyDescent="0.25">
      <c r="A908" s="7">
        <v>906</v>
      </c>
      <c r="B908" s="9" t="s">
        <v>887</v>
      </c>
      <c r="C908" s="9" t="s">
        <v>2751</v>
      </c>
      <c r="D908" s="9" t="s">
        <v>252</v>
      </c>
      <c r="E908" s="7" t="s">
        <v>141</v>
      </c>
      <c r="F908" s="46">
        <v>2.23</v>
      </c>
      <c r="G908" s="11">
        <v>2</v>
      </c>
      <c r="H908" s="11">
        <v>2</v>
      </c>
      <c r="I908" s="11" t="e">
        <f>VLOOKUP(B908:B3183,'[2]Qty by month'!$G$3:$N$527,8,0)</f>
        <v>#N/A</v>
      </c>
      <c r="J908" s="11"/>
      <c r="K908" s="8">
        <v>45314</v>
      </c>
      <c r="L908" s="8" t="s">
        <v>3873</v>
      </c>
      <c r="M908" s="7"/>
      <c r="N908" s="7" t="b">
        <f t="shared" si="28"/>
        <v>1</v>
      </c>
      <c r="O908" s="7"/>
      <c r="P908" s="11">
        <f t="shared" si="29"/>
        <v>0</v>
      </c>
      <c r="Q908" s="9"/>
    </row>
    <row r="909" spans="1:17" x14ac:dyDescent="0.25">
      <c r="A909" s="7">
        <v>907</v>
      </c>
      <c r="B909" s="9" t="s">
        <v>888</v>
      </c>
      <c r="C909" s="9" t="s">
        <v>2752</v>
      </c>
      <c r="D909" s="9" t="s">
        <v>252</v>
      </c>
      <c r="E909" s="7" t="s">
        <v>141</v>
      </c>
      <c r="F909" s="46">
        <v>4.5</v>
      </c>
      <c r="G909" s="11">
        <v>2</v>
      </c>
      <c r="H909" s="11">
        <v>2</v>
      </c>
      <c r="I909" s="11" t="e">
        <f>VLOOKUP(B909:B3184,'[2]Qty by month'!$G$3:$N$527,8,0)</f>
        <v>#N/A</v>
      </c>
      <c r="J909" s="11"/>
      <c r="K909" s="8">
        <v>45313</v>
      </c>
      <c r="L909" s="8" t="s">
        <v>3877</v>
      </c>
      <c r="M909" s="7"/>
      <c r="N909" s="7" t="b">
        <f t="shared" si="28"/>
        <v>1</v>
      </c>
      <c r="O909" s="7"/>
      <c r="P909" s="11">
        <f t="shared" si="29"/>
        <v>0</v>
      </c>
      <c r="Q909" s="9"/>
    </row>
    <row r="910" spans="1:17" x14ac:dyDescent="0.25">
      <c r="A910" s="7">
        <v>908</v>
      </c>
      <c r="B910" s="9" t="s">
        <v>889</v>
      </c>
      <c r="C910" s="9" t="s">
        <v>2753</v>
      </c>
      <c r="D910" s="9" t="s">
        <v>252</v>
      </c>
      <c r="E910" s="7" t="s">
        <v>141</v>
      </c>
      <c r="F910" s="46">
        <v>5.6857142857142859</v>
      </c>
      <c r="G910" s="11">
        <v>7</v>
      </c>
      <c r="H910" s="11">
        <f>1+6</f>
        <v>7</v>
      </c>
      <c r="I910" s="11" t="e">
        <f>VLOOKUP(B910:B3185,'[2]Qty by month'!$G$3:$N$527,8,0)</f>
        <v>#N/A</v>
      </c>
      <c r="J910" s="11"/>
      <c r="K910" s="8">
        <v>45314</v>
      </c>
      <c r="L910" s="8" t="s">
        <v>3873</v>
      </c>
      <c r="M910" s="7"/>
      <c r="N910" s="7" t="b">
        <f t="shared" si="28"/>
        <v>1</v>
      </c>
      <c r="O910" s="7"/>
      <c r="P910" s="11">
        <f t="shared" si="29"/>
        <v>0</v>
      </c>
      <c r="Q910" s="9"/>
    </row>
    <row r="911" spans="1:17" x14ac:dyDescent="0.25">
      <c r="A911" s="7">
        <v>909</v>
      </c>
      <c r="B911" s="9" t="s">
        <v>890</v>
      </c>
      <c r="C911" s="9" t="s">
        <v>2754</v>
      </c>
      <c r="D911" s="9" t="s">
        <v>252</v>
      </c>
      <c r="E911" s="7" t="s">
        <v>141</v>
      </c>
      <c r="F911" s="46">
        <v>0.53</v>
      </c>
      <c r="G911" s="11">
        <v>36</v>
      </c>
      <c r="H911" s="11">
        <v>36</v>
      </c>
      <c r="I911" s="11" t="e">
        <f>VLOOKUP(B911:B3186,'[2]Qty by month'!$G$3:$N$527,8,0)</f>
        <v>#N/A</v>
      </c>
      <c r="J911" s="11"/>
      <c r="K911" s="8">
        <v>45314</v>
      </c>
      <c r="L911" s="8" t="s">
        <v>3873</v>
      </c>
      <c r="M911" s="7"/>
      <c r="N911" s="7" t="b">
        <f t="shared" si="28"/>
        <v>1</v>
      </c>
      <c r="O911" s="7"/>
      <c r="P911" s="11">
        <f t="shared" si="29"/>
        <v>0</v>
      </c>
      <c r="Q911" s="9"/>
    </row>
    <row r="912" spans="1:17" x14ac:dyDescent="0.25">
      <c r="A912" s="7">
        <v>910</v>
      </c>
      <c r="B912" s="9" t="s">
        <v>891</v>
      </c>
      <c r="C912" s="9" t="s">
        <v>2755</v>
      </c>
      <c r="D912" s="9" t="s">
        <v>252</v>
      </c>
      <c r="E912" s="7" t="s">
        <v>141</v>
      </c>
      <c r="F912" s="46">
        <v>35.26</v>
      </c>
      <c r="G912" s="11">
        <v>6</v>
      </c>
      <c r="H912" s="11">
        <v>6</v>
      </c>
      <c r="I912" s="11" t="e">
        <f>VLOOKUP(B912:B3187,'[2]Qty by month'!$G$3:$N$527,8,0)</f>
        <v>#N/A</v>
      </c>
      <c r="J912" s="11"/>
      <c r="K912" s="8">
        <v>45314</v>
      </c>
      <c r="L912" s="8" t="s">
        <v>3877</v>
      </c>
      <c r="M912" s="7"/>
      <c r="N912" s="7" t="b">
        <f t="shared" si="28"/>
        <v>1</v>
      </c>
      <c r="O912" s="7"/>
      <c r="P912" s="11">
        <f t="shared" si="29"/>
        <v>0</v>
      </c>
      <c r="Q912" s="9"/>
    </row>
    <row r="913" spans="1:17" x14ac:dyDescent="0.25">
      <c r="A913" s="7">
        <v>911</v>
      </c>
      <c r="B913" s="9" t="s">
        <v>892</v>
      </c>
      <c r="C913" s="9" t="s">
        <v>2755</v>
      </c>
      <c r="D913" s="9" t="s">
        <v>252</v>
      </c>
      <c r="E913" s="7" t="s">
        <v>141</v>
      </c>
      <c r="F913" s="46">
        <v>34.950000000000003</v>
      </c>
      <c r="G913" s="11">
        <v>18</v>
      </c>
      <c r="H913" s="11">
        <f>15+3</f>
        <v>18</v>
      </c>
      <c r="I913" s="11" t="e">
        <f>VLOOKUP(B913:B3188,'[2]Qty by month'!$G$3:$N$527,8,0)</f>
        <v>#N/A</v>
      </c>
      <c r="J913" s="11"/>
      <c r="K913" s="8">
        <v>45314</v>
      </c>
      <c r="L913" s="8" t="s">
        <v>3873</v>
      </c>
      <c r="M913" s="7"/>
      <c r="N913" s="7" t="b">
        <f t="shared" si="28"/>
        <v>1</v>
      </c>
      <c r="O913" s="7"/>
      <c r="P913" s="11">
        <f t="shared" si="29"/>
        <v>0</v>
      </c>
      <c r="Q913" s="9"/>
    </row>
    <row r="914" spans="1:17" x14ac:dyDescent="0.25">
      <c r="A914" s="7">
        <v>912</v>
      </c>
      <c r="B914" s="9" t="s">
        <v>893</v>
      </c>
      <c r="C914" s="9" t="s">
        <v>2755</v>
      </c>
      <c r="D914" s="9" t="s">
        <v>252</v>
      </c>
      <c r="E914" s="7" t="s">
        <v>141</v>
      </c>
      <c r="F914" s="46">
        <v>35.29</v>
      </c>
      <c r="G914" s="11">
        <v>28</v>
      </c>
      <c r="H914" s="11">
        <v>28</v>
      </c>
      <c r="I914" s="11" t="e">
        <f>VLOOKUP(B914:B3189,'[2]Qty by month'!$G$3:$N$527,8,0)</f>
        <v>#N/A</v>
      </c>
      <c r="J914" s="11"/>
      <c r="K914" s="8">
        <v>45314</v>
      </c>
      <c r="L914" s="8" t="s">
        <v>3877</v>
      </c>
      <c r="M914" s="7"/>
      <c r="N914" s="7" t="b">
        <f t="shared" si="28"/>
        <v>1</v>
      </c>
      <c r="O914" s="7"/>
      <c r="P914" s="11">
        <f t="shared" si="29"/>
        <v>0</v>
      </c>
      <c r="Q914" s="9"/>
    </row>
    <row r="915" spans="1:17" x14ac:dyDescent="0.25">
      <c r="A915" s="7">
        <v>913</v>
      </c>
      <c r="B915" s="9" t="s">
        <v>894</v>
      </c>
      <c r="C915" s="9" t="s">
        <v>2756</v>
      </c>
      <c r="D915" s="9" t="s">
        <v>252</v>
      </c>
      <c r="E915" s="7" t="s">
        <v>141</v>
      </c>
      <c r="F915" s="46">
        <v>0.28999999999999998</v>
      </c>
      <c r="G915" s="11">
        <v>10</v>
      </c>
      <c r="H915" s="11">
        <v>10</v>
      </c>
      <c r="I915" s="11" t="e">
        <f>VLOOKUP(B915:B3190,'[2]Qty by month'!$G$3:$N$527,8,0)</f>
        <v>#N/A</v>
      </c>
      <c r="J915" s="11"/>
      <c r="K915" s="8">
        <v>45314</v>
      </c>
      <c r="L915" s="8" t="s">
        <v>3873</v>
      </c>
      <c r="M915" s="7"/>
      <c r="N915" s="7" t="b">
        <f t="shared" si="28"/>
        <v>1</v>
      </c>
      <c r="O915" s="7"/>
      <c r="P915" s="11">
        <f t="shared" si="29"/>
        <v>0</v>
      </c>
      <c r="Q915" s="9"/>
    </row>
    <row r="916" spans="1:17" x14ac:dyDescent="0.25">
      <c r="A916" s="7">
        <v>914</v>
      </c>
      <c r="B916" s="9" t="s">
        <v>895</v>
      </c>
      <c r="C916" s="9" t="s">
        <v>2757</v>
      </c>
      <c r="D916" s="9" t="s">
        <v>252</v>
      </c>
      <c r="E916" s="7" t="s">
        <v>141</v>
      </c>
      <c r="F916" s="46">
        <v>1.41</v>
      </c>
      <c r="G916" s="11">
        <v>9</v>
      </c>
      <c r="H916" s="11">
        <v>9</v>
      </c>
      <c r="I916" s="11" t="e">
        <f>VLOOKUP(B916:B3191,'[2]Qty by month'!$G$3:$N$527,8,0)</f>
        <v>#N/A</v>
      </c>
      <c r="J916" s="11"/>
      <c r="K916" s="8">
        <v>45315</v>
      </c>
      <c r="L916" s="8" t="s">
        <v>3873</v>
      </c>
      <c r="M916" s="7"/>
      <c r="N916" s="7" t="b">
        <f t="shared" si="28"/>
        <v>1</v>
      </c>
      <c r="O916" s="7"/>
      <c r="P916" s="11">
        <f t="shared" si="29"/>
        <v>0</v>
      </c>
      <c r="Q916" s="9"/>
    </row>
    <row r="917" spans="1:17" x14ac:dyDescent="0.25">
      <c r="A917" s="7">
        <v>915</v>
      </c>
      <c r="B917" s="9" t="s">
        <v>896</v>
      </c>
      <c r="C917" s="9" t="s">
        <v>2758</v>
      </c>
      <c r="D917" s="9" t="s">
        <v>252</v>
      </c>
      <c r="E917" s="7" t="s">
        <v>141</v>
      </c>
      <c r="F917" s="46">
        <v>76.34</v>
      </c>
      <c r="G917" s="11">
        <v>1</v>
      </c>
      <c r="H917" s="11">
        <v>1</v>
      </c>
      <c r="I917" s="11" t="e">
        <f>VLOOKUP(B917:B3192,'[2]Qty by month'!$G$3:$N$527,8,0)</f>
        <v>#N/A</v>
      </c>
      <c r="J917" s="11"/>
      <c r="K917" s="8">
        <v>45316</v>
      </c>
      <c r="L917" s="8" t="s">
        <v>3877</v>
      </c>
      <c r="M917" s="7"/>
      <c r="N917" s="7" t="b">
        <f t="shared" si="28"/>
        <v>1</v>
      </c>
      <c r="O917" s="7"/>
      <c r="P917" s="11">
        <f t="shared" si="29"/>
        <v>0</v>
      </c>
      <c r="Q917" s="9"/>
    </row>
    <row r="918" spans="1:17" x14ac:dyDescent="0.25">
      <c r="A918" s="7">
        <v>916</v>
      </c>
      <c r="B918" s="9" t="s">
        <v>897</v>
      </c>
      <c r="C918" s="9" t="s">
        <v>2759</v>
      </c>
      <c r="D918" s="9" t="s">
        <v>252</v>
      </c>
      <c r="E918" s="7" t="s">
        <v>141</v>
      </c>
      <c r="F918" s="46">
        <v>18.940000000000001</v>
      </c>
      <c r="G918" s="11">
        <v>17</v>
      </c>
      <c r="H918" s="11">
        <f>7+10</f>
        <v>17</v>
      </c>
      <c r="I918" s="11" t="e">
        <f>VLOOKUP(B918:B3193,'[2]Qty by month'!$G$3:$N$527,8,0)</f>
        <v>#N/A</v>
      </c>
      <c r="J918" s="11"/>
      <c r="K918" s="8">
        <v>45314</v>
      </c>
      <c r="L918" s="8" t="s">
        <v>3873</v>
      </c>
      <c r="M918" s="7"/>
      <c r="N918" s="7" t="b">
        <f t="shared" si="28"/>
        <v>1</v>
      </c>
      <c r="O918" s="7"/>
      <c r="P918" s="11">
        <f t="shared" si="29"/>
        <v>0</v>
      </c>
      <c r="Q918" s="9"/>
    </row>
    <row r="919" spans="1:17" x14ac:dyDescent="0.25">
      <c r="A919" s="7">
        <v>917</v>
      </c>
      <c r="B919" s="9" t="s">
        <v>898</v>
      </c>
      <c r="C919" s="9" t="s">
        <v>2760</v>
      </c>
      <c r="D919" s="9" t="s">
        <v>252</v>
      </c>
      <c r="E919" s="7" t="s">
        <v>141</v>
      </c>
      <c r="F919" s="46">
        <v>19.41</v>
      </c>
      <c r="G919" s="11">
        <v>14</v>
      </c>
      <c r="H919" s="11">
        <v>14</v>
      </c>
      <c r="I919" s="11" t="e">
        <f>VLOOKUP(B919:B3194,'[2]Qty by month'!$G$3:$N$527,8,0)</f>
        <v>#N/A</v>
      </c>
      <c r="J919" s="11"/>
      <c r="K919" s="8">
        <v>45314</v>
      </c>
      <c r="L919" s="8" t="s">
        <v>3873</v>
      </c>
      <c r="M919" s="7"/>
      <c r="N919" s="7" t="b">
        <f t="shared" si="28"/>
        <v>1</v>
      </c>
      <c r="O919" s="7"/>
      <c r="P919" s="11">
        <f t="shared" si="29"/>
        <v>0</v>
      </c>
      <c r="Q919" s="9"/>
    </row>
    <row r="920" spans="1:17" x14ac:dyDescent="0.25">
      <c r="A920" s="7">
        <v>918</v>
      </c>
      <c r="B920" s="9" t="s">
        <v>899</v>
      </c>
      <c r="C920" s="9" t="s">
        <v>2759</v>
      </c>
      <c r="D920" s="9" t="s">
        <v>252</v>
      </c>
      <c r="E920" s="55" t="s">
        <v>242</v>
      </c>
      <c r="F920" s="46">
        <v>7.9332857142857147</v>
      </c>
      <c r="G920" s="11">
        <v>1</v>
      </c>
      <c r="H920" s="11">
        <v>1</v>
      </c>
      <c r="I920" s="11" t="e">
        <f>VLOOKUP(B920:B3195,'[2]Qty by month'!$G$3:$N$527,8,0)</f>
        <v>#N/A</v>
      </c>
      <c r="J920" s="11"/>
      <c r="K920" s="8">
        <v>45316</v>
      </c>
      <c r="L920" s="8" t="s">
        <v>3873</v>
      </c>
      <c r="M920" s="7"/>
      <c r="N920" s="7" t="b">
        <f t="shared" si="28"/>
        <v>1</v>
      </c>
      <c r="O920" s="7"/>
      <c r="P920" s="11">
        <f t="shared" si="29"/>
        <v>0</v>
      </c>
      <c r="Q920" s="9"/>
    </row>
    <row r="921" spans="1:17" x14ac:dyDescent="0.25">
      <c r="A921" s="7">
        <v>919</v>
      </c>
      <c r="B921" s="9" t="s">
        <v>900</v>
      </c>
      <c r="C921" s="9" t="s">
        <v>2761</v>
      </c>
      <c r="D921" s="9" t="s">
        <v>252</v>
      </c>
      <c r="E921" s="7" t="s">
        <v>141</v>
      </c>
      <c r="F921" s="46">
        <v>42.93</v>
      </c>
      <c r="G921" s="11">
        <v>1</v>
      </c>
      <c r="H921" s="11">
        <v>1</v>
      </c>
      <c r="I921" s="11" t="e">
        <f>VLOOKUP(B921:B3196,'[2]Qty by month'!$G$3:$N$527,8,0)</f>
        <v>#N/A</v>
      </c>
      <c r="J921" s="11"/>
      <c r="K921" s="8">
        <v>45313</v>
      </c>
      <c r="L921" s="8" t="s">
        <v>3877</v>
      </c>
      <c r="M921" s="7"/>
      <c r="N921" s="7" t="b">
        <f t="shared" si="28"/>
        <v>1</v>
      </c>
      <c r="O921" s="7"/>
      <c r="P921" s="11">
        <f t="shared" si="29"/>
        <v>0</v>
      </c>
      <c r="Q921" s="9"/>
    </row>
    <row r="922" spans="1:17" x14ac:dyDescent="0.25">
      <c r="A922" s="7">
        <v>920</v>
      </c>
      <c r="B922" s="9" t="s">
        <v>901</v>
      </c>
      <c r="C922" s="9" t="s">
        <v>2762</v>
      </c>
      <c r="D922" s="9" t="s">
        <v>252</v>
      </c>
      <c r="E922" s="7" t="s">
        <v>141</v>
      </c>
      <c r="F922" s="46">
        <v>0.95</v>
      </c>
      <c r="G922" s="11">
        <v>1</v>
      </c>
      <c r="H922" s="11">
        <v>1</v>
      </c>
      <c r="I922" s="11" t="e">
        <f>VLOOKUP(B922:B3197,'[2]Qty by month'!$G$3:$N$527,8,0)</f>
        <v>#N/A</v>
      </c>
      <c r="J922" s="11"/>
      <c r="K922" s="8">
        <v>45314</v>
      </c>
      <c r="L922" s="8" t="s">
        <v>3873</v>
      </c>
      <c r="M922" s="7"/>
      <c r="N922" s="7" t="b">
        <f t="shared" si="28"/>
        <v>1</v>
      </c>
      <c r="O922" s="7"/>
      <c r="P922" s="11">
        <f t="shared" si="29"/>
        <v>0</v>
      </c>
      <c r="Q922" s="9"/>
    </row>
    <row r="923" spans="1:17" x14ac:dyDescent="0.25">
      <c r="A923" s="7">
        <v>921</v>
      </c>
      <c r="B923" s="9" t="s">
        <v>902</v>
      </c>
      <c r="C923" s="9" t="s">
        <v>2763</v>
      </c>
      <c r="D923" s="9" t="s">
        <v>252</v>
      </c>
      <c r="E923" s="7" t="s">
        <v>141</v>
      </c>
      <c r="F923" s="46">
        <v>0.14000000000000001</v>
      </c>
      <c r="G923" s="11">
        <v>5</v>
      </c>
      <c r="H923" s="11">
        <v>5</v>
      </c>
      <c r="I923" s="11" t="e">
        <f>VLOOKUP(B923:B3198,'[2]Qty by month'!$G$3:$N$527,8,0)</f>
        <v>#N/A</v>
      </c>
      <c r="J923" s="11"/>
      <c r="K923" s="8">
        <v>45314</v>
      </c>
      <c r="L923" s="8" t="s">
        <v>3873</v>
      </c>
      <c r="M923" s="7"/>
      <c r="N923" s="7" t="b">
        <f t="shared" si="28"/>
        <v>1</v>
      </c>
      <c r="O923" s="7"/>
      <c r="P923" s="11">
        <f t="shared" si="29"/>
        <v>0</v>
      </c>
      <c r="Q923" s="9"/>
    </row>
    <row r="924" spans="1:17" x14ac:dyDescent="0.25">
      <c r="A924" s="7">
        <v>922</v>
      </c>
      <c r="B924" s="9" t="s">
        <v>903</v>
      </c>
      <c r="C924" s="9" t="s">
        <v>2764</v>
      </c>
      <c r="D924" s="9" t="s">
        <v>252</v>
      </c>
      <c r="E924" s="7" t="s">
        <v>141</v>
      </c>
      <c r="F924" s="46">
        <v>0.18</v>
      </c>
      <c r="G924" s="11">
        <v>5</v>
      </c>
      <c r="H924" s="11">
        <v>5</v>
      </c>
      <c r="I924" s="11" t="e">
        <f>VLOOKUP(B924:B3199,'[2]Qty by month'!$G$3:$N$527,8,0)</f>
        <v>#N/A</v>
      </c>
      <c r="J924" s="11"/>
      <c r="K924" s="8">
        <v>45314</v>
      </c>
      <c r="L924" s="8" t="s">
        <v>3873</v>
      </c>
      <c r="M924" s="7"/>
      <c r="N924" s="7" t="b">
        <f t="shared" si="28"/>
        <v>1</v>
      </c>
      <c r="O924" s="7"/>
      <c r="P924" s="11">
        <f t="shared" si="29"/>
        <v>0</v>
      </c>
      <c r="Q924" s="9"/>
    </row>
    <row r="925" spans="1:17" x14ac:dyDescent="0.25">
      <c r="A925" s="7">
        <v>923</v>
      </c>
      <c r="B925" s="9" t="s">
        <v>904</v>
      </c>
      <c r="C925" s="9" t="s">
        <v>2765</v>
      </c>
      <c r="D925" s="9" t="s">
        <v>252</v>
      </c>
      <c r="E925" s="7" t="s">
        <v>141</v>
      </c>
      <c r="F925" s="46">
        <v>0.18</v>
      </c>
      <c r="G925" s="11">
        <v>5</v>
      </c>
      <c r="H925" s="11">
        <v>5</v>
      </c>
      <c r="I925" s="11" t="e">
        <f>VLOOKUP(B925:B3200,'[2]Qty by month'!$G$3:$N$527,8,0)</f>
        <v>#N/A</v>
      </c>
      <c r="J925" s="11"/>
      <c r="K925" s="8">
        <v>45313</v>
      </c>
      <c r="L925" s="8" t="s">
        <v>3877</v>
      </c>
      <c r="M925" s="7"/>
      <c r="N925" s="7" t="b">
        <f t="shared" si="28"/>
        <v>1</v>
      </c>
      <c r="O925" s="7"/>
      <c r="P925" s="11">
        <f t="shared" si="29"/>
        <v>0</v>
      </c>
      <c r="Q925" s="9"/>
    </row>
    <row r="926" spans="1:17" x14ac:dyDescent="0.25">
      <c r="A926" s="7">
        <v>924</v>
      </c>
      <c r="B926" s="9" t="s">
        <v>905</v>
      </c>
      <c r="C926" s="9" t="s">
        <v>2766</v>
      </c>
      <c r="D926" s="9" t="s">
        <v>252</v>
      </c>
      <c r="E926" s="7" t="s">
        <v>141</v>
      </c>
      <c r="F926" s="46">
        <v>0.14000000000000001</v>
      </c>
      <c r="G926" s="11">
        <v>5</v>
      </c>
      <c r="H926" s="11">
        <v>5</v>
      </c>
      <c r="I926" s="11" t="e">
        <f>VLOOKUP(B926:B3201,'[2]Qty by month'!$G$3:$N$527,8,0)</f>
        <v>#N/A</v>
      </c>
      <c r="J926" s="11"/>
      <c r="K926" s="8">
        <v>45314</v>
      </c>
      <c r="L926" s="8" t="s">
        <v>3873</v>
      </c>
      <c r="M926" s="7"/>
      <c r="N926" s="7" t="b">
        <f t="shared" si="28"/>
        <v>1</v>
      </c>
      <c r="O926" s="7"/>
      <c r="P926" s="11">
        <f t="shared" si="29"/>
        <v>0</v>
      </c>
      <c r="Q926" s="9"/>
    </row>
    <row r="927" spans="1:17" x14ac:dyDescent="0.25">
      <c r="A927" s="7">
        <v>925</v>
      </c>
      <c r="B927" s="9" t="s">
        <v>906</v>
      </c>
      <c r="C927" s="9" t="s">
        <v>2767</v>
      </c>
      <c r="D927" s="9" t="s">
        <v>252</v>
      </c>
      <c r="E927" s="7" t="s">
        <v>141</v>
      </c>
      <c r="F927" s="46">
        <v>0.21</v>
      </c>
      <c r="G927" s="11">
        <v>10</v>
      </c>
      <c r="H927" s="11">
        <v>10</v>
      </c>
      <c r="I927" s="11" t="e">
        <f>VLOOKUP(B927:B3202,'[2]Qty by month'!$G$3:$N$527,8,0)</f>
        <v>#N/A</v>
      </c>
      <c r="J927" s="11"/>
      <c r="K927" s="8">
        <v>45314</v>
      </c>
      <c r="L927" s="8" t="s">
        <v>3873</v>
      </c>
      <c r="M927" s="7"/>
      <c r="N927" s="7" t="b">
        <f t="shared" si="28"/>
        <v>1</v>
      </c>
      <c r="O927" s="7"/>
      <c r="P927" s="11">
        <f t="shared" si="29"/>
        <v>0</v>
      </c>
      <c r="Q927" s="9"/>
    </row>
    <row r="928" spans="1:17" x14ac:dyDescent="0.25">
      <c r="A928" s="7">
        <v>926</v>
      </c>
      <c r="B928" s="9" t="s">
        <v>907</v>
      </c>
      <c r="C928" s="9" t="s">
        <v>2768</v>
      </c>
      <c r="D928" s="9" t="s">
        <v>252</v>
      </c>
      <c r="E928" s="7" t="s">
        <v>141</v>
      </c>
      <c r="F928" s="46">
        <v>0.14000000000000001</v>
      </c>
      <c r="G928" s="11">
        <v>5</v>
      </c>
      <c r="H928" s="11">
        <v>5</v>
      </c>
      <c r="I928" s="11" t="e">
        <f>VLOOKUP(B928:B3203,'[2]Qty by month'!$G$3:$N$527,8,0)</f>
        <v>#N/A</v>
      </c>
      <c r="J928" s="11"/>
      <c r="K928" s="8">
        <v>45314</v>
      </c>
      <c r="L928" s="8" t="s">
        <v>3873</v>
      </c>
      <c r="M928" s="7"/>
      <c r="N928" s="7" t="b">
        <f t="shared" si="28"/>
        <v>1</v>
      </c>
      <c r="O928" s="7"/>
      <c r="P928" s="11">
        <f t="shared" si="29"/>
        <v>0</v>
      </c>
      <c r="Q928" s="9"/>
    </row>
    <row r="929" spans="1:17" x14ac:dyDescent="0.25">
      <c r="A929" s="7">
        <v>927</v>
      </c>
      <c r="B929" s="9" t="s">
        <v>908</v>
      </c>
      <c r="C929" s="9" t="s">
        <v>2769</v>
      </c>
      <c r="D929" s="9" t="s">
        <v>252</v>
      </c>
      <c r="E929" s="7" t="s">
        <v>141</v>
      </c>
      <c r="F929" s="46">
        <v>0.74</v>
      </c>
      <c r="G929" s="11">
        <v>5</v>
      </c>
      <c r="H929" s="11">
        <v>5</v>
      </c>
      <c r="I929" s="11" t="e">
        <f>VLOOKUP(B929:B3204,'[2]Qty by month'!$G$3:$N$527,8,0)</f>
        <v>#N/A</v>
      </c>
      <c r="J929" s="11"/>
      <c r="K929" s="8">
        <v>45314</v>
      </c>
      <c r="L929" s="8" t="s">
        <v>3873</v>
      </c>
      <c r="M929" s="7"/>
      <c r="N929" s="7" t="b">
        <f t="shared" si="28"/>
        <v>1</v>
      </c>
      <c r="O929" s="7"/>
      <c r="P929" s="11">
        <f t="shared" si="29"/>
        <v>0</v>
      </c>
      <c r="Q929" s="9"/>
    </row>
    <row r="930" spans="1:17" x14ac:dyDescent="0.25">
      <c r="A930" s="7">
        <v>928</v>
      </c>
      <c r="B930" s="9" t="s">
        <v>909</v>
      </c>
      <c r="C930" s="9" t="s">
        <v>2770</v>
      </c>
      <c r="D930" s="9" t="s">
        <v>252</v>
      </c>
      <c r="E930" s="7" t="s">
        <v>141</v>
      </c>
      <c r="F930" s="46">
        <v>3.8</v>
      </c>
      <c r="G930" s="11">
        <v>9</v>
      </c>
      <c r="H930" s="11">
        <v>9</v>
      </c>
      <c r="I930" s="11" t="e">
        <f>VLOOKUP(B930:B3205,'[2]Qty by month'!$G$3:$N$527,8,0)</f>
        <v>#N/A</v>
      </c>
      <c r="J930" s="11"/>
      <c r="K930" s="8">
        <v>45314</v>
      </c>
      <c r="L930" s="8" t="s">
        <v>3873</v>
      </c>
      <c r="M930" s="7"/>
      <c r="N930" s="7" t="b">
        <f t="shared" si="28"/>
        <v>1</v>
      </c>
      <c r="O930" s="7"/>
      <c r="P930" s="11">
        <f t="shared" si="29"/>
        <v>0</v>
      </c>
      <c r="Q930" s="9"/>
    </row>
    <row r="931" spans="1:17" x14ac:dyDescent="0.25">
      <c r="A931" s="7">
        <v>929</v>
      </c>
      <c r="B931" s="9" t="s">
        <v>910</v>
      </c>
      <c r="C931" s="9" t="s">
        <v>2771</v>
      </c>
      <c r="D931" s="9" t="s">
        <v>252</v>
      </c>
      <c r="E931" s="7" t="s">
        <v>141</v>
      </c>
      <c r="F931" s="46">
        <v>2.84</v>
      </c>
      <c r="G931" s="11">
        <v>5</v>
      </c>
      <c r="H931" s="11">
        <v>5</v>
      </c>
      <c r="I931" s="11" t="e">
        <f>VLOOKUP(B931:B3206,'[2]Qty by month'!$G$3:$N$527,8,0)</f>
        <v>#N/A</v>
      </c>
      <c r="J931" s="11"/>
      <c r="K931" s="8">
        <v>45314</v>
      </c>
      <c r="L931" s="8" t="s">
        <v>3873</v>
      </c>
      <c r="M931" s="7"/>
      <c r="N931" s="7" t="b">
        <f t="shared" si="28"/>
        <v>1</v>
      </c>
      <c r="O931" s="7"/>
      <c r="P931" s="11">
        <f t="shared" si="29"/>
        <v>0</v>
      </c>
      <c r="Q931" s="9"/>
    </row>
    <row r="932" spans="1:17" x14ac:dyDescent="0.25">
      <c r="A932" s="7">
        <v>930</v>
      </c>
      <c r="B932" s="9" t="s">
        <v>911</v>
      </c>
      <c r="C932" s="9" t="s">
        <v>2772</v>
      </c>
      <c r="D932" s="9" t="s">
        <v>252</v>
      </c>
      <c r="E932" s="7" t="s">
        <v>141</v>
      </c>
      <c r="F932" s="46">
        <v>0.21</v>
      </c>
      <c r="G932" s="11">
        <v>10</v>
      </c>
      <c r="H932" s="11">
        <v>10</v>
      </c>
      <c r="I932" s="11" t="e">
        <f>VLOOKUP(B932:B3207,'[2]Qty by month'!$G$3:$N$527,8,0)</f>
        <v>#N/A</v>
      </c>
      <c r="J932" s="11"/>
      <c r="K932" s="8">
        <v>45314</v>
      </c>
      <c r="L932" s="8" t="s">
        <v>3873</v>
      </c>
      <c r="M932" s="7"/>
      <c r="N932" s="7" t="b">
        <f t="shared" si="28"/>
        <v>1</v>
      </c>
      <c r="O932" s="7"/>
      <c r="P932" s="11">
        <f t="shared" si="29"/>
        <v>0</v>
      </c>
      <c r="Q932" s="9"/>
    </row>
    <row r="933" spans="1:17" x14ac:dyDescent="0.25">
      <c r="A933" s="7">
        <v>931</v>
      </c>
      <c r="B933" s="9" t="s">
        <v>912</v>
      </c>
      <c r="C933" s="9" t="s">
        <v>2772</v>
      </c>
      <c r="D933" s="9" t="s">
        <v>252</v>
      </c>
      <c r="E933" s="7" t="s">
        <v>141</v>
      </c>
      <c r="F933" s="46">
        <v>0.52</v>
      </c>
      <c r="G933" s="11">
        <v>10</v>
      </c>
      <c r="H933" s="11">
        <v>10</v>
      </c>
      <c r="I933" s="11" t="e">
        <f>VLOOKUP(B933:B3208,'[2]Qty by month'!$G$3:$N$527,8,0)</f>
        <v>#N/A</v>
      </c>
      <c r="J933" s="11"/>
      <c r="K933" s="8">
        <v>45314</v>
      </c>
      <c r="L933" s="8" t="s">
        <v>3873</v>
      </c>
      <c r="M933" s="7"/>
      <c r="N933" s="7" t="b">
        <f t="shared" si="28"/>
        <v>1</v>
      </c>
      <c r="O933" s="7"/>
      <c r="P933" s="11">
        <f t="shared" si="29"/>
        <v>0</v>
      </c>
      <c r="Q933" s="9"/>
    </row>
    <row r="934" spans="1:17" x14ac:dyDescent="0.25">
      <c r="A934" s="7">
        <v>932</v>
      </c>
      <c r="B934" s="9" t="s">
        <v>913</v>
      </c>
      <c r="C934" s="9" t="s">
        <v>2773</v>
      </c>
      <c r="D934" s="9" t="s">
        <v>252</v>
      </c>
      <c r="E934" s="7" t="s">
        <v>141</v>
      </c>
      <c r="F934" s="46">
        <v>0.18</v>
      </c>
      <c r="G934" s="11">
        <v>5</v>
      </c>
      <c r="H934" s="11">
        <v>5</v>
      </c>
      <c r="I934" s="11" t="e">
        <f>VLOOKUP(B934:B3209,'[2]Qty by month'!$G$3:$N$527,8,0)</f>
        <v>#N/A</v>
      </c>
      <c r="J934" s="11"/>
      <c r="K934" s="8">
        <v>45314</v>
      </c>
      <c r="L934" s="8" t="s">
        <v>3873</v>
      </c>
      <c r="M934" s="7"/>
      <c r="N934" s="7" t="b">
        <f t="shared" si="28"/>
        <v>1</v>
      </c>
      <c r="O934" s="7"/>
      <c r="P934" s="11">
        <f t="shared" si="29"/>
        <v>0</v>
      </c>
      <c r="Q934" s="9"/>
    </row>
    <row r="935" spans="1:17" x14ac:dyDescent="0.25">
      <c r="A935" s="7">
        <v>933</v>
      </c>
      <c r="B935" s="9" t="s">
        <v>914</v>
      </c>
      <c r="C935" s="9" t="s">
        <v>2774</v>
      </c>
      <c r="D935" s="9" t="s">
        <v>252</v>
      </c>
      <c r="E935" s="7" t="s">
        <v>141</v>
      </c>
      <c r="F935" s="46">
        <v>0.17</v>
      </c>
      <c r="G935" s="11">
        <v>10</v>
      </c>
      <c r="H935" s="11">
        <v>10</v>
      </c>
      <c r="I935" s="11" t="e">
        <f>VLOOKUP(B935:B3210,'[2]Qty by month'!$G$3:$N$527,8,0)</f>
        <v>#N/A</v>
      </c>
      <c r="J935" s="11"/>
      <c r="K935" s="8">
        <v>45313</v>
      </c>
      <c r="L935" s="8" t="s">
        <v>3877</v>
      </c>
      <c r="M935" s="7"/>
      <c r="N935" s="7" t="b">
        <f t="shared" si="28"/>
        <v>1</v>
      </c>
      <c r="O935" s="7"/>
      <c r="P935" s="11">
        <f t="shared" si="29"/>
        <v>0</v>
      </c>
      <c r="Q935" s="9"/>
    </row>
    <row r="936" spans="1:17" x14ac:dyDescent="0.25">
      <c r="A936" s="7">
        <v>934</v>
      </c>
      <c r="B936" s="9" t="s">
        <v>915</v>
      </c>
      <c r="C936" s="9" t="s">
        <v>2775</v>
      </c>
      <c r="D936" s="9" t="s">
        <v>252</v>
      </c>
      <c r="E936" s="7" t="s">
        <v>141</v>
      </c>
      <c r="F936" s="46">
        <v>0.18</v>
      </c>
      <c r="G936" s="11">
        <v>5</v>
      </c>
      <c r="H936" s="11">
        <v>5</v>
      </c>
      <c r="I936" s="11" t="e">
        <f>VLOOKUP(B936:B3211,'[2]Qty by month'!$G$3:$N$527,8,0)</f>
        <v>#N/A</v>
      </c>
      <c r="J936" s="11"/>
      <c r="K936" s="8">
        <v>45314</v>
      </c>
      <c r="L936" s="8" t="s">
        <v>3873</v>
      </c>
      <c r="M936" s="7"/>
      <c r="N936" s="7" t="b">
        <f t="shared" si="28"/>
        <v>1</v>
      </c>
      <c r="O936" s="7"/>
      <c r="P936" s="11">
        <f t="shared" si="29"/>
        <v>0</v>
      </c>
      <c r="Q936" s="9"/>
    </row>
    <row r="937" spans="1:17" x14ac:dyDescent="0.25">
      <c r="A937" s="7">
        <v>935</v>
      </c>
      <c r="B937" s="9" t="s">
        <v>916</v>
      </c>
      <c r="C937" s="9" t="s">
        <v>2776</v>
      </c>
      <c r="D937" s="9" t="s">
        <v>252</v>
      </c>
      <c r="E937" s="7" t="s">
        <v>141</v>
      </c>
      <c r="F937" s="46">
        <v>0.21</v>
      </c>
      <c r="G937" s="11">
        <v>9</v>
      </c>
      <c r="H937" s="11">
        <v>9</v>
      </c>
      <c r="I937" s="11" t="e">
        <f>VLOOKUP(B937:B3212,'[2]Qty by month'!$G$3:$N$527,8,0)</f>
        <v>#N/A</v>
      </c>
      <c r="J937" s="11"/>
      <c r="K937" s="8">
        <v>45314</v>
      </c>
      <c r="L937" s="8" t="s">
        <v>3873</v>
      </c>
      <c r="M937" s="7"/>
      <c r="N937" s="7" t="b">
        <f t="shared" si="28"/>
        <v>1</v>
      </c>
      <c r="O937" s="7"/>
      <c r="P937" s="11">
        <f t="shared" si="29"/>
        <v>0</v>
      </c>
      <c r="Q937" s="9"/>
    </row>
    <row r="938" spans="1:17" x14ac:dyDescent="0.25">
      <c r="A938" s="7">
        <v>936</v>
      </c>
      <c r="B938" s="9" t="s">
        <v>917</v>
      </c>
      <c r="C938" s="9" t="s">
        <v>2777</v>
      </c>
      <c r="D938" s="9" t="s">
        <v>252</v>
      </c>
      <c r="E938" s="7" t="s">
        <v>141</v>
      </c>
      <c r="F938" s="46">
        <v>0.18</v>
      </c>
      <c r="G938" s="11">
        <v>5</v>
      </c>
      <c r="H938" s="11">
        <v>5</v>
      </c>
      <c r="I938" s="11" t="e">
        <f>VLOOKUP(B938:B3213,'[2]Qty by month'!$G$3:$N$527,8,0)</f>
        <v>#N/A</v>
      </c>
      <c r="J938" s="11"/>
      <c r="K938" s="8">
        <v>45314</v>
      </c>
      <c r="L938" s="8" t="s">
        <v>3873</v>
      </c>
      <c r="M938" s="7"/>
      <c r="N938" s="7" t="b">
        <f t="shared" si="28"/>
        <v>1</v>
      </c>
      <c r="O938" s="7"/>
      <c r="P938" s="11">
        <f t="shared" si="29"/>
        <v>0</v>
      </c>
      <c r="Q938" s="9"/>
    </row>
    <row r="939" spans="1:17" x14ac:dyDescent="0.25">
      <c r="A939" s="7">
        <v>937</v>
      </c>
      <c r="B939" s="9" t="s">
        <v>918</v>
      </c>
      <c r="C939" s="9" t="s">
        <v>2778</v>
      </c>
      <c r="D939" s="9" t="s">
        <v>252</v>
      </c>
      <c r="E939" s="7" t="s">
        <v>141</v>
      </c>
      <c r="F939" s="46">
        <v>4.58</v>
      </c>
      <c r="G939" s="11">
        <v>18</v>
      </c>
      <c r="H939" s="11">
        <f>8+10</f>
        <v>18</v>
      </c>
      <c r="I939" s="11" t="e">
        <f>VLOOKUP(B939:B3214,'[2]Qty by month'!$G$3:$N$527,8,0)</f>
        <v>#N/A</v>
      </c>
      <c r="J939" s="11"/>
      <c r="K939" s="8">
        <v>45314</v>
      </c>
      <c r="L939" s="8" t="s">
        <v>3873</v>
      </c>
      <c r="M939" s="7"/>
      <c r="N939" s="7" t="b">
        <f t="shared" si="28"/>
        <v>1</v>
      </c>
      <c r="O939" s="7"/>
      <c r="P939" s="11">
        <f t="shared" si="29"/>
        <v>0</v>
      </c>
      <c r="Q939" s="9"/>
    </row>
    <row r="940" spans="1:17" x14ac:dyDescent="0.25">
      <c r="A940" s="7">
        <v>938</v>
      </c>
      <c r="B940" s="9" t="s">
        <v>919</v>
      </c>
      <c r="C940" s="9" t="s">
        <v>2778</v>
      </c>
      <c r="D940" s="9" t="s">
        <v>252</v>
      </c>
      <c r="E940" s="7" t="s">
        <v>141</v>
      </c>
      <c r="F940" s="46">
        <v>4.9000000000000004</v>
      </c>
      <c r="G940" s="11">
        <v>8</v>
      </c>
      <c r="H940" s="11">
        <f>6+2</f>
        <v>8</v>
      </c>
      <c r="I940" s="11" t="e">
        <f>VLOOKUP(B940:B3215,'[2]Qty by month'!$G$3:$N$527,8,0)</f>
        <v>#N/A</v>
      </c>
      <c r="J940" s="11"/>
      <c r="K940" s="8">
        <v>45316</v>
      </c>
      <c r="L940" s="8" t="s">
        <v>3877</v>
      </c>
      <c r="M940" s="7"/>
      <c r="N940" s="7" t="b">
        <f t="shared" si="28"/>
        <v>1</v>
      </c>
      <c r="O940" s="7"/>
      <c r="P940" s="11">
        <f t="shared" si="29"/>
        <v>0</v>
      </c>
      <c r="Q940" s="9"/>
    </row>
    <row r="941" spans="1:17" x14ac:dyDescent="0.25">
      <c r="A941" s="7">
        <v>939</v>
      </c>
      <c r="B941" s="9" t="s">
        <v>920</v>
      </c>
      <c r="C941" s="9" t="s">
        <v>2778</v>
      </c>
      <c r="D941" s="9" t="s">
        <v>252</v>
      </c>
      <c r="E941" s="7" t="s">
        <v>141</v>
      </c>
      <c r="F941" s="46">
        <v>1.68</v>
      </c>
      <c r="G941" s="11">
        <v>10</v>
      </c>
      <c r="H941" s="11">
        <v>10</v>
      </c>
      <c r="I941" s="11" t="e">
        <f>VLOOKUP(B941:B3216,'[2]Qty by month'!$G$3:$N$527,8,0)</f>
        <v>#N/A</v>
      </c>
      <c r="J941" s="11"/>
      <c r="K941" s="8">
        <v>45314</v>
      </c>
      <c r="L941" s="8" t="s">
        <v>3877</v>
      </c>
      <c r="M941" s="7"/>
      <c r="N941" s="7" t="b">
        <f t="shared" si="28"/>
        <v>1</v>
      </c>
      <c r="O941" s="7"/>
      <c r="P941" s="11">
        <f t="shared" si="29"/>
        <v>0</v>
      </c>
      <c r="Q941" s="9"/>
    </row>
    <row r="942" spans="1:17" x14ac:dyDescent="0.25">
      <c r="A942" s="7">
        <v>940</v>
      </c>
      <c r="B942" s="9" t="s">
        <v>921</v>
      </c>
      <c r="C942" s="9" t="s">
        <v>2778</v>
      </c>
      <c r="D942" s="9" t="s">
        <v>252</v>
      </c>
      <c r="E942" s="7" t="s">
        <v>141</v>
      </c>
      <c r="F942" s="46">
        <v>4.95</v>
      </c>
      <c r="G942" s="11">
        <v>4</v>
      </c>
      <c r="H942" s="11">
        <v>4</v>
      </c>
      <c r="I942" s="11" t="e">
        <f>VLOOKUP(B942:B3217,'[2]Qty by month'!$G$3:$N$527,8,0)</f>
        <v>#N/A</v>
      </c>
      <c r="J942" s="11"/>
      <c r="K942" s="8">
        <v>45314</v>
      </c>
      <c r="L942" s="8" t="s">
        <v>3873</v>
      </c>
      <c r="M942" s="7"/>
      <c r="N942" s="7" t="b">
        <f t="shared" si="28"/>
        <v>1</v>
      </c>
      <c r="O942" s="7"/>
      <c r="P942" s="11">
        <f t="shared" si="29"/>
        <v>0</v>
      </c>
      <c r="Q942" s="9"/>
    </row>
    <row r="943" spans="1:17" x14ac:dyDescent="0.25">
      <c r="A943" s="7">
        <v>941</v>
      </c>
      <c r="B943" s="9" t="s">
        <v>922</v>
      </c>
      <c r="C943" s="9" t="s">
        <v>2779</v>
      </c>
      <c r="D943" s="9" t="s">
        <v>252</v>
      </c>
      <c r="E943" s="7" t="s">
        <v>141</v>
      </c>
      <c r="F943" s="46">
        <v>24.56</v>
      </c>
      <c r="G943" s="11">
        <v>5</v>
      </c>
      <c r="H943" s="11">
        <v>5</v>
      </c>
      <c r="I943" s="11" t="e">
        <f>VLOOKUP(B943:B3218,'[2]Qty by month'!$G$3:$N$527,8,0)</f>
        <v>#N/A</v>
      </c>
      <c r="J943" s="11"/>
      <c r="K943" s="8">
        <v>45313</v>
      </c>
      <c r="L943" s="8" t="s">
        <v>3877</v>
      </c>
      <c r="M943" s="7"/>
      <c r="N943" s="7" t="b">
        <f t="shared" si="28"/>
        <v>1</v>
      </c>
      <c r="O943" s="7"/>
      <c r="P943" s="11">
        <f t="shared" si="29"/>
        <v>0</v>
      </c>
      <c r="Q943" s="9"/>
    </row>
    <row r="944" spans="1:17" x14ac:dyDescent="0.25">
      <c r="A944" s="7">
        <v>942</v>
      </c>
      <c r="B944" s="9" t="s">
        <v>923</v>
      </c>
      <c r="C944" s="9" t="s">
        <v>2779</v>
      </c>
      <c r="D944" s="9" t="s">
        <v>252</v>
      </c>
      <c r="E944" s="7" t="s">
        <v>141</v>
      </c>
      <c r="F944" s="46">
        <v>14.14</v>
      </c>
      <c r="G944" s="11">
        <v>15</v>
      </c>
      <c r="H944" s="11">
        <f>13+2</f>
        <v>15</v>
      </c>
      <c r="I944" s="11" t="e">
        <f>VLOOKUP(B944:B3219,'[2]Qty by month'!$G$3:$N$527,8,0)</f>
        <v>#N/A</v>
      </c>
      <c r="J944" s="11"/>
      <c r="K944" s="8">
        <v>45314</v>
      </c>
      <c r="L944" s="8" t="s">
        <v>3873</v>
      </c>
      <c r="M944" s="7"/>
      <c r="N944" s="7" t="b">
        <f t="shared" si="28"/>
        <v>1</v>
      </c>
      <c r="O944" s="7"/>
      <c r="P944" s="11">
        <f t="shared" si="29"/>
        <v>0</v>
      </c>
      <c r="Q944" s="9"/>
    </row>
    <row r="945" spans="1:17" x14ac:dyDescent="0.25">
      <c r="A945" s="7">
        <v>943</v>
      </c>
      <c r="B945" s="9" t="s">
        <v>924</v>
      </c>
      <c r="C945" s="9" t="s">
        <v>2779</v>
      </c>
      <c r="D945" s="9" t="s">
        <v>252</v>
      </c>
      <c r="E945" s="7" t="s">
        <v>141</v>
      </c>
      <c r="F945" s="46">
        <v>16.8</v>
      </c>
      <c r="G945" s="11">
        <v>6</v>
      </c>
      <c r="H945" s="11">
        <f>5+1</f>
        <v>6</v>
      </c>
      <c r="I945" s="11" t="e">
        <f>VLOOKUP(B945:B3220,'[2]Qty by month'!$G$3:$N$527,8,0)</f>
        <v>#N/A</v>
      </c>
      <c r="J945" s="11"/>
      <c r="K945" s="8">
        <v>45314</v>
      </c>
      <c r="L945" s="8" t="s">
        <v>3873</v>
      </c>
      <c r="M945" s="7"/>
      <c r="N945" s="7" t="b">
        <f t="shared" si="28"/>
        <v>1</v>
      </c>
      <c r="O945" s="7"/>
      <c r="P945" s="11">
        <f t="shared" si="29"/>
        <v>0</v>
      </c>
      <c r="Q945" s="9"/>
    </row>
    <row r="946" spans="1:17" x14ac:dyDescent="0.25">
      <c r="A946" s="7">
        <v>944</v>
      </c>
      <c r="B946" s="9" t="s">
        <v>925</v>
      </c>
      <c r="C946" s="9" t="s">
        <v>2780</v>
      </c>
      <c r="D946" s="9" t="s">
        <v>252</v>
      </c>
      <c r="E946" s="7" t="s">
        <v>141</v>
      </c>
      <c r="F946" s="46">
        <v>9.3800000000000008</v>
      </c>
      <c r="G946" s="11">
        <v>7</v>
      </c>
      <c r="H946" s="11">
        <v>7</v>
      </c>
      <c r="I946" s="11" t="e">
        <f>VLOOKUP(B946:B3221,'[2]Qty by month'!$G$3:$N$527,8,0)</f>
        <v>#N/A</v>
      </c>
      <c r="J946" s="11"/>
      <c r="K946" s="8">
        <v>45314</v>
      </c>
      <c r="L946" s="8" t="s">
        <v>3877</v>
      </c>
      <c r="M946" s="7"/>
      <c r="N946" s="7" t="b">
        <f t="shared" si="28"/>
        <v>1</v>
      </c>
      <c r="O946" s="7"/>
      <c r="P946" s="11">
        <f t="shared" si="29"/>
        <v>0</v>
      </c>
      <c r="Q946" s="9"/>
    </row>
    <row r="947" spans="1:17" x14ac:dyDescent="0.25">
      <c r="A947" s="7">
        <v>945</v>
      </c>
      <c r="B947" s="9" t="s">
        <v>926</v>
      </c>
      <c r="C947" s="9" t="s">
        <v>2780</v>
      </c>
      <c r="D947" s="9" t="s">
        <v>252</v>
      </c>
      <c r="E947" s="7" t="s">
        <v>141</v>
      </c>
      <c r="F947" s="46">
        <v>9.3800000000000008</v>
      </c>
      <c r="G947" s="11">
        <v>12</v>
      </c>
      <c r="H947" s="11">
        <f>10+2</f>
        <v>12</v>
      </c>
      <c r="I947" s="11" t="e">
        <f>VLOOKUP(B947:B3222,'[2]Qty by month'!$G$3:$N$527,8,0)</f>
        <v>#N/A</v>
      </c>
      <c r="J947" s="11"/>
      <c r="K947" s="8">
        <v>45314</v>
      </c>
      <c r="L947" s="8" t="s">
        <v>3873</v>
      </c>
      <c r="M947" s="7"/>
      <c r="N947" s="7" t="b">
        <f t="shared" si="28"/>
        <v>1</v>
      </c>
      <c r="O947" s="7"/>
      <c r="P947" s="11">
        <f t="shared" si="29"/>
        <v>0</v>
      </c>
      <c r="Q947" s="9"/>
    </row>
    <row r="948" spans="1:17" x14ac:dyDescent="0.25">
      <c r="A948" s="7">
        <v>946</v>
      </c>
      <c r="B948" s="9" t="s">
        <v>927</v>
      </c>
      <c r="C948" s="9" t="s">
        <v>2780</v>
      </c>
      <c r="D948" s="9" t="s">
        <v>252</v>
      </c>
      <c r="E948" s="7" t="s">
        <v>141</v>
      </c>
      <c r="F948" s="46">
        <v>7.61</v>
      </c>
      <c r="G948" s="11">
        <v>3</v>
      </c>
      <c r="H948" s="11">
        <f>2+1</f>
        <v>3</v>
      </c>
      <c r="I948" s="11" t="e">
        <f>VLOOKUP(B948:B3223,'[2]Qty by month'!$G$3:$N$527,8,0)</f>
        <v>#N/A</v>
      </c>
      <c r="J948" s="11"/>
      <c r="K948" s="8">
        <v>45314</v>
      </c>
      <c r="L948" s="8" t="s">
        <v>3873</v>
      </c>
      <c r="M948" s="7"/>
      <c r="N948" s="7" t="b">
        <f t="shared" si="28"/>
        <v>1</v>
      </c>
      <c r="O948" s="7"/>
      <c r="P948" s="11">
        <f t="shared" si="29"/>
        <v>0</v>
      </c>
      <c r="Q948" s="9"/>
    </row>
    <row r="949" spans="1:17" x14ac:dyDescent="0.25">
      <c r="A949" s="7">
        <v>947</v>
      </c>
      <c r="B949" s="9" t="s">
        <v>928</v>
      </c>
      <c r="C949" s="9" t="s">
        <v>2780</v>
      </c>
      <c r="D949" s="9" t="s">
        <v>252</v>
      </c>
      <c r="E949" s="7" t="s">
        <v>141</v>
      </c>
      <c r="F949" s="46">
        <v>7.74</v>
      </c>
      <c r="G949" s="11">
        <v>11</v>
      </c>
      <c r="H949" s="11">
        <v>11</v>
      </c>
      <c r="I949" s="11" t="e">
        <f>VLOOKUP(B949:B3224,'[2]Qty by month'!$G$3:$N$527,8,0)</f>
        <v>#N/A</v>
      </c>
      <c r="J949" s="11"/>
      <c r="K949" s="8">
        <v>45314</v>
      </c>
      <c r="L949" s="8" t="s">
        <v>3873</v>
      </c>
      <c r="M949" s="7"/>
      <c r="N949" s="7" t="b">
        <f t="shared" si="28"/>
        <v>1</v>
      </c>
      <c r="O949" s="7"/>
      <c r="P949" s="11">
        <f t="shared" si="29"/>
        <v>0</v>
      </c>
      <c r="Q949" s="9"/>
    </row>
    <row r="950" spans="1:17" x14ac:dyDescent="0.25">
      <c r="A950" s="7">
        <v>948</v>
      </c>
      <c r="B950" s="9" t="s">
        <v>929</v>
      </c>
      <c r="C950" s="9" t="s">
        <v>2781</v>
      </c>
      <c r="D950" s="9" t="s">
        <v>252</v>
      </c>
      <c r="E950" s="7" t="s">
        <v>141</v>
      </c>
      <c r="F950" s="46">
        <v>8.8962857142857139</v>
      </c>
      <c r="G950" s="11">
        <v>2</v>
      </c>
      <c r="H950" s="11">
        <f>1+1</f>
        <v>2</v>
      </c>
      <c r="I950" s="11" t="e">
        <f>VLOOKUP(B950:B3225,'[2]Qty by month'!$G$3:$N$527,8,0)</f>
        <v>#N/A</v>
      </c>
      <c r="J950" s="11"/>
      <c r="K950" s="8">
        <v>45317</v>
      </c>
      <c r="L950" s="8" t="s">
        <v>3873</v>
      </c>
      <c r="M950" s="7"/>
      <c r="N950" s="7" t="b">
        <f t="shared" si="28"/>
        <v>1</v>
      </c>
      <c r="O950" s="7"/>
      <c r="P950" s="11">
        <f t="shared" si="29"/>
        <v>0</v>
      </c>
      <c r="Q950" s="9"/>
    </row>
    <row r="951" spans="1:17" x14ac:dyDescent="0.25">
      <c r="A951" s="7">
        <v>949</v>
      </c>
      <c r="B951" s="9" t="s">
        <v>930</v>
      </c>
      <c r="C951" s="9" t="s">
        <v>2782</v>
      </c>
      <c r="D951" s="9" t="s">
        <v>252</v>
      </c>
      <c r="E951" s="7" t="s">
        <v>141</v>
      </c>
      <c r="F951" s="46">
        <v>4.7232857142857148</v>
      </c>
      <c r="G951" s="11">
        <v>16</v>
      </c>
      <c r="H951" s="11">
        <v>16</v>
      </c>
      <c r="I951" s="11" t="e">
        <f>VLOOKUP(B951:B3226,'[2]Qty by month'!$G$3:$N$527,8,0)</f>
        <v>#N/A</v>
      </c>
      <c r="J951" s="11"/>
      <c r="K951" s="8">
        <v>45315</v>
      </c>
      <c r="L951" s="8" t="s">
        <v>3873</v>
      </c>
      <c r="M951" s="7"/>
      <c r="N951" s="7" t="b">
        <f t="shared" si="28"/>
        <v>1</v>
      </c>
      <c r="O951" s="7"/>
      <c r="P951" s="11">
        <f t="shared" si="29"/>
        <v>0</v>
      </c>
      <c r="Q951" s="9"/>
    </row>
    <row r="952" spans="1:17" x14ac:dyDescent="0.25">
      <c r="A952" s="7">
        <v>950</v>
      </c>
      <c r="B952" s="9" t="s">
        <v>931</v>
      </c>
      <c r="C952" s="9" t="s">
        <v>2599</v>
      </c>
      <c r="D952" s="9" t="s">
        <v>252</v>
      </c>
      <c r="E952" s="7" t="s">
        <v>141</v>
      </c>
      <c r="F952" s="46">
        <v>4.03</v>
      </c>
      <c r="G952" s="11">
        <v>4</v>
      </c>
      <c r="H952" s="11">
        <v>4</v>
      </c>
      <c r="I952" s="11" t="e">
        <f>VLOOKUP(B952:B3227,'[2]Qty by month'!$G$3:$N$527,8,0)</f>
        <v>#N/A</v>
      </c>
      <c r="J952" s="11"/>
      <c r="K952" s="8">
        <v>45316</v>
      </c>
      <c r="L952" s="8" t="s">
        <v>3873</v>
      </c>
      <c r="M952" s="7"/>
      <c r="N952" s="7" t="b">
        <f t="shared" si="28"/>
        <v>1</v>
      </c>
      <c r="O952" s="7"/>
      <c r="P952" s="11">
        <f t="shared" si="29"/>
        <v>0</v>
      </c>
      <c r="Q952" s="9"/>
    </row>
    <row r="953" spans="1:17" x14ac:dyDescent="0.25">
      <c r="A953" s="7">
        <v>951</v>
      </c>
      <c r="B953" s="9" t="s">
        <v>932</v>
      </c>
      <c r="C953" s="9" t="s">
        <v>2783</v>
      </c>
      <c r="D953" s="9" t="s">
        <v>252</v>
      </c>
      <c r="E953" s="7" t="s">
        <v>141</v>
      </c>
      <c r="F953" s="46">
        <v>2.1428571428571428</v>
      </c>
      <c r="G953" s="11">
        <v>4</v>
      </c>
      <c r="H953" s="11">
        <v>4</v>
      </c>
      <c r="I953" s="11" t="e">
        <f>VLOOKUP(B953:B3228,'[2]Qty by month'!$G$3:$N$527,8,0)</f>
        <v>#N/A</v>
      </c>
      <c r="J953" s="11"/>
      <c r="K953" s="8">
        <v>45316</v>
      </c>
      <c r="L953" s="8" t="s">
        <v>3873</v>
      </c>
      <c r="M953" s="7"/>
      <c r="N953" s="7" t="b">
        <f t="shared" si="28"/>
        <v>1</v>
      </c>
      <c r="O953" s="7"/>
      <c r="P953" s="11">
        <f t="shared" si="29"/>
        <v>0</v>
      </c>
      <c r="Q953" s="9"/>
    </row>
    <row r="954" spans="1:17" x14ac:dyDescent="0.25">
      <c r="A954" s="7">
        <v>952</v>
      </c>
      <c r="B954" s="9" t="s">
        <v>933</v>
      </c>
      <c r="C954" s="9" t="s">
        <v>2783</v>
      </c>
      <c r="D954" s="9" t="s">
        <v>252</v>
      </c>
      <c r="E954" s="7" t="s">
        <v>141</v>
      </c>
      <c r="F954" s="46">
        <v>1.9642857142857142</v>
      </c>
      <c r="G954" s="11">
        <v>2</v>
      </c>
      <c r="H954" s="11">
        <v>2</v>
      </c>
      <c r="I954" s="11" t="e">
        <f>VLOOKUP(B954:B3229,'[2]Qty by month'!$G$3:$N$527,8,0)</f>
        <v>#N/A</v>
      </c>
      <c r="J954" s="11"/>
      <c r="K954" s="8">
        <v>45316</v>
      </c>
      <c r="L954" s="8" t="s">
        <v>3873</v>
      </c>
      <c r="M954" s="7"/>
      <c r="N954" s="7" t="b">
        <f t="shared" si="28"/>
        <v>1</v>
      </c>
      <c r="O954" s="7"/>
      <c r="P954" s="11">
        <f t="shared" si="29"/>
        <v>0</v>
      </c>
      <c r="Q954" s="9"/>
    </row>
    <row r="955" spans="1:17" x14ac:dyDescent="0.25">
      <c r="A955" s="7">
        <v>953</v>
      </c>
      <c r="B955" s="9" t="s">
        <v>934</v>
      </c>
      <c r="C955" s="9" t="s">
        <v>2599</v>
      </c>
      <c r="D955" s="9" t="s">
        <v>252</v>
      </c>
      <c r="E955" s="7" t="s">
        <v>141</v>
      </c>
      <c r="F955" s="46">
        <v>4.03</v>
      </c>
      <c r="G955" s="11">
        <v>6</v>
      </c>
      <c r="H955" s="11">
        <v>6</v>
      </c>
      <c r="I955" s="11" t="e">
        <f>VLOOKUP(B955:B3230,'[2]Qty by month'!$G$3:$N$527,8,0)</f>
        <v>#N/A</v>
      </c>
      <c r="J955" s="11"/>
      <c r="K955" s="8">
        <v>45316</v>
      </c>
      <c r="L955" s="8" t="s">
        <v>3873</v>
      </c>
      <c r="M955" s="7"/>
      <c r="N955" s="7" t="b">
        <f t="shared" si="28"/>
        <v>1</v>
      </c>
      <c r="O955" s="7"/>
      <c r="P955" s="11">
        <f t="shared" si="29"/>
        <v>0</v>
      </c>
      <c r="Q955" s="9"/>
    </row>
    <row r="956" spans="1:17" x14ac:dyDescent="0.25">
      <c r="A956" s="7">
        <v>954</v>
      </c>
      <c r="B956" s="9" t="s">
        <v>935</v>
      </c>
      <c r="C956" s="9" t="s">
        <v>2784</v>
      </c>
      <c r="D956" s="9" t="s">
        <v>252</v>
      </c>
      <c r="E956" s="7" t="s">
        <v>141</v>
      </c>
      <c r="F956" s="46">
        <v>2.25</v>
      </c>
      <c r="G956" s="11">
        <v>10</v>
      </c>
      <c r="H956" s="11">
        <v>10</v>
      </c>
      <c r="I956" s="11" t="e">
        <f>VLOOKUP(B956:B3231,'[2]Qty by month'!$G$3:$N$527,8,0)</f>
        <v>#N/A</v>
      </c>
      <c r="J956" s="11"/>
      <c r="K956" s="8">
        <v>45316</v>
      </c>
      <c r="L956" s="8" t="s">
        <v>3873</v>
      </c>
      <c r="M956" s="7"/>
      <c r="N956" s="7" t="b">
        <f t="shared" si="28"/>
        <v>1</v>
      </c>
      <c r="O956" s="7"/>
      <c r="P956" s="11">
        <f t="shared" si="29"/>
        <v>0</v>
      </c>
      <c r="Q956" s="9"/>
    </row>
    <row r="957" spans="1:17" x14ac:dyDescent="0.25">
      <c r="A957" s="7">
        <v>955</v>
      </c>
      <c r="B957" s="9" t="s">
        <v>936</v>
      </c>
      <c r="C957" s="9" t="s">
        <v>2785</v>
      </c>
      <c r="D957" s="9" t="s">
        <v>252</v>
      </c>
      <c r="E957" s="7" t="s">
        <v>141</v>
      </c>
      <c r="F957" s="46">
        <v>3.8290714285714276</v>
      </c>
      <c r="G957" s="11">
        <v>4</v>
      </c>
      <c r="H957" s="11">
        <f>3+1</f>
        <v>4</v>
      </c>
      <c r="I957" s="11" t="e">
        <f>VLOOKUP(B957:B3232,'[2]Qty by month'!$G$3:$N$527,8,0)</f>
        <v>#N/A</v>
      </c>
      <c r="J957" s="11"/>
      <c r="K957" s="8">
        <v>45323</v>
      </c>
      <c r="L957" s="8" t="s">
        <v>3877</v>
      </c>
      <c r="M957" s="7"/>
      <c r="N957" s="7" t="b">
        <f t="shared" si="28"/>
        <v>1</v>
      </c>
      <c r="O957" s="7"/>
      <c r="P957" s="11">
        <f t="shared" si="29"/>
        <v>0</v>
      </c>
      <c r="Q957" s="9"/>
    </row>
    <row r="958" spans="1:17" x14ac:dyDescent="0.25">
      <c r="A958" s="7">
        <v>956</v>
      </c>
      <c r="B958" s="9" t="s">
        <v>937</v>
      </c>
      <c r="C958" s="9" t="s">
        <v>2785</v>
      </c>
      <c r="D958" s="9" t="s">
        <v>252</v>
      </c>
      <c r="E958" s="7" t="s">
        <v>141</v>
      </c>
      <c r="F958" s="46">
        <v>4.0125000000000002</v>
      </c>
      <c r="G958" s="11">
        <v>33</v>
      </c>
      <c r="H958" s="11">
        <f>23+10</f>
        <v>33</v>
      </c>
      <c r="I958" s="11" t="e">
        <f>VLOOKUP(B958:B3233,'[2]Qty by month'!$G$3:$N$527,8,0)</f>
        <v>#N/A</v>
      </c>
      <c r="J958" s="11"/>
      <c r="K958" s="8">
        <v>45314</v>
      </c>
      <c r="L958" s="8" t="s">
        <v>3873</v>
      </c>
      <c r="M958" s="7"/>
      <c r="N958" s="7" t="b">
        <f t="shared" si="28"/>
        <v>1</v>
      </c>
      <c r="O958" s="7"/>
      <c r="P958" s="11">
        <f t="shared" si="29"/>
        <v>0</v>
      </c>
      <c r="Q958" s="9"/>
    </row>
    <row r="959" spans="1:17" x14ac:dyDescent="0.25">
      <c r="A959" s="7">
        <v>957</v>
      </c>
      <c r="B959" s="9" t="s">
        <v>938</v>
      </c>
      <c r="C959" s="9" t="s">
        <v>2786</v>
      </c>
      <c r="D959" s="9" t="s">
        <v>252</v>
      </c>
      <c r="E959" s="7" t="s">
        <v>141</v>
      </c>
      <c r="F959" s="46">
        <v>6.48</v>
      </c>
      <c r="G959" s="11">
        <f>14-1</f>
        <v>13</v>
      </c>
      <c r="H959" s="11">
        <f>5+8</f>
        <v>13</v>
      </c>
      <c r="I959" s="11" t="e">
        <f>VLOOKUP(B959:B3234,'[2]Qty by month'!$G$3:$N$527,8,0)</f>
        <v>#N/A</v>
      </c>
      <c r="J959" s="11"/>
      <c r="K959" s="8">
        <v>45323</v>
      </c>
      <c r="L959" s="8" t="s">
        <v>3877</v>
      </c>
      <c r="M959" s="7"/>
      <c r="N959" s="7" t="b">
        <f t="shared" si="28"/>
        <v>1</v>
      </c>
      <c r="O959" s="7"/>
      <c r="P959" s="11">
        <f t="shared" si="29"/>
        <v>0</v>
      </c>
      <c r="Q959" s="9" t="s">
        <v>4124</v>
      </c>
    </row>
    <row r="960" spans="1:17" x14ac:dyDescent="0.25">
      <c r="A960" s="7">
        <v>958</v>
      </c>
      <c r="B960" s="9" t="s">
        <v>939</v>
      </c>
      <c r="C960" s="9" t="s">
        <v>2787</v>
      </c>
      <c r="D960" s="9" t="s">
        <v>252</v>
      </c>
      <c r="E960" s="7" t="s">
        <v>141</v>
      </c>
      <c r="F960" s="46">
        <v>4.6500000000000004</v>
      </c>
      <c r="G960" s="11">
        <v>4</v>
      </c>
      <c r="H960" s="11">
        <v>4</v>
      </c>
      <c r="I960" s="11" t="e">
        <f>VLOOKUP(B960:B3235,'[2]Qty by month'!$G$3:$N$527,8,0)</f>
        <v>#N/A</v>
      </c>
      <c r="J960" s="11"/>
      <c r="K960" s="8">
        <v>45316</v>
      </c>
      <c r="L960" s="8" t="s">
        <v>3873</v>
      </c>
      <c r="M960" s="7"/>
      <c r="N960" s="7" t="b">
        <f t="shared" si="28"/>
        <v>1</v>
      </c>
      <c r="O960" s="7"/>
      <c r="P960" s="11">
        <f t="shared" si="29"/>
        <v>0</v>
      </c>
      <c r="Q960" s="9"/>
    </row>
    <row r="961" spans="1:17" x14ac:dyDescent="0.25">
      <c r="A961" s="7">
        <v>959</v>
      </c>
      <c r="B961" s="9" t="s">
        <v>940</v>
      </c>
      <c r="C961" s="9" t="s">
        <v>2788</v>
      </c>
      <c r="D961" s="9" t="s">
        <v>252</v>
      </c>
      <c r="E961" s="7" t="s">
        <v>141</v>
      </c>
      <c r="F961" s="46">
        <v>2.1</v>
      </c>
      <c r="G961" s="11">
        <v>3</v>
      </c>
      <c r="H961" s="11">
        <v>3</v>
      </c>
      <c r="I961" s="11" t="e">
        <f>VLOOKUP(B961:B3236,'[2]Qty by month'!$G$3:$N$527,8,0)</f>
        <v>#N/A</v>
      </c>
      <c r="J961" s="11"/>
      <c r="K961" s="8">
        <v>45316</v>
      </c>
      <c r="L961" s="8" t="s">
        <v>3873</v>
      </c>
      <c r="M961" s="7"/>
      <c r="N961" s="7" t="b">
        <f t="shared" si="28"/>
        <v>1</v>
      </c>
      <c r="O961" s="7"/>
      <c r="P961" s="11">
        <f t="shared" si="29"/>
        <v>0</v>
      </c>
      <c r="Q961" s="9"/>
    </row>
    <row r="962" spans="1:17" x14ac:dyDescent="0.25">
      <c r="A962" s="7">
        <v>960</v>
      </c>
      <c r="B962" s="9" t="s">
        <v>941</v>
      </c>
      <c r="C962" s="9" t="s">
        <v>2789</v>
      </c>
      <c r="D962" s="9" t="s">
        <v>252</v>
      </c>
      <c r="E962" s="7" t="s">
        <v>141</v>
      </c>
      <c r="F962" s="46">
        <v>3.26</v>
      </c>
      <c r="G962" s="11">
        <v>6</v>
      </c>
      <c r="H962" s="11">
        <v>6</v>
      </c>
      <c r="I962" s="11" t="e">
        <f>VLOOKUP(B962:B3237,'[2]Qty by month'!$G$3:$N$527,8,0)</f>
        <v>#N/A</v>
      </c>
      <c r="J962" s="11"/>
      <c r="K962" s="8">
        <v>45316</v>
      </c>
      <c r="L962" s="8" t="s">
        <v>3873</v>
      </c>
      <c r="M962" s="7"/>
      <c r="N962" s="7" t="b">
        <f t="shared" si="28"/>
        <v>1</v>
      </c>
      <c r="O962" s="7"/>
      <c r="P962" s="11">
        <f t="shared" si="29"/>
        <v>0</v>
      </c>
      <c r="Q962" s="9"/>
    </row>
    <row r="963" spans="1:17" x14ac:dyDescent="0.25">
      <c r="A963" s="7">
        <v>961</v>
      </c>
      <c r="B963" s="9" t="s">
        <v>942</v>
      </c>
      <c r="C963" s="9" t="s">
        <v>2790</v>
      </c>
      <c r="D963" s="9" t="s">
        <v>252</v>
      </c>
      <c r="E963" s="7" t="s">
        <v>141</v>
      </c>
      <c r="F963" s="46">
        <v>125.82</v>
      </c>
      <c r="G963" s="11">
        <v>5</v>
      </c>
      <c r="H963" s="11">
        <f>3+2</f>
        <v>5</v>
      </c>
      <c r="I963" s="11" t="e">
        <f>VLOOKUP(B963:B3238,'[2]Qty by month'!$G$3:$N$527,8,0)</f>
        <v>#N/A</v>
      </c>
      <c r="J963" s="11"/>
      <c r="K963" s="8">
        <v>45317</v>
      </c>
      <c r="L963" s="8" t="s">
        <v>3873</v>
      </c>
      <c r="M963" s="7"/>
      <c r="N963" s="7" t="b">
        <f t="shared" si="28"/>
        <v>1</v>
      </c>
      <c r="O963" s="7"/>
      <c r="P963" s="11">
        <f t="shared" si="29"/>
        <v>0</v>
      </c>
      <c r="Q963" s="9"/>
    </row>
    <row r="964" spans="1:17" x14ac:dyDescent="0.25">
      <c r="A964" s="7">
        <v>962</v>
      </c>
      <c r="B964" s="9" t="s">
        <v>943</v>
      </c>
      <c r="C964" s="9" t="s">
        <v>2790</v>
      </c>
      <c r="D964" s="9" t="s">
        <v>252</v>
      </c>
      <c r="E964" s="7" t="s">
        <v>141</v>
      </c>
      <c r="F964" s="46">
        <v>241.31</v>
      </c>
      <c r="G964" s="11">
        <v>1</v>
      </c>
      <c r="H964" s="11">
        <v>1</v>
      </c>
      <c r="I964" s="11" t="e">
        <f>VLOOKUP(B964:B3239,'[2]Qty by month'!$G$3:$N$527,8,0)</f>
        <v>#N/A</v>
      </c>
      <c r="J964" s="11"/>
      <c r="K964" s="8">
        <v>45314</v>
      </c>
      <c r="L964" s="8" t="s">
        <v>3877</v>
      </c>
      <c r="M964" s="7"/>
      <c r="N964" s="7" t="b">
        <f t="shared" ref="N964:N1027" si="30">G964=H964</f>
        <v>1</v>
      </c>
      <c r="O964" s="7"/>
      <c r="P964" s="11">
        <f t="shared" ref="P964:P1027" si="31">G964-H964</f>
        <v>0</v>
      </c>
      <c r="Q964" s="9"/>
    </row>
    <row r="965" spans="1:17" x14ac:dyDescent="0.25">
      <c r="A965" s="7">
        <v>963</v>
      </c>
      <c r="B965" s="9" t="s">
        <v>944</v>
      </c>
      <c r="C965" s="9" t="s">
        <v>2791</v>
      </c>
      <c r="D965" s="9" t="s">
        <v>252</v>
      </c>
      <c r="E965" s="7" t="s">
        <v>141</v>
      </c>
      <c r="F965" s="46">
        <v>184.1164285714286</v>
      </c>
      <c r="G965" s="11">
        <v>8</v>
      </c>
      <c r="H965" s="11">
        <f>4+4</f>
        <v>8</v>
      </c>
      <c r="I965" s="11" t="e">
        <f>VLOOKUP(B965:B3240,'[2]Qty by month'!$G$3:$N$527,8,0)</f>
        <v>#N/A</v>
      </c>
      <c r="J965" s="11"/>
      <c r="K965" s="8">
        <v>45317</v>
      </c>
      <c r="L965" s="8" t="s">
        <v>3873</v>
      </c>
      <c r="M965" s="7"/>
      <c r="N965" s="7" t="b">
        <f t="shared" si="30"/>
        <v>1</v>
      </c>
      <c r="O965" s="7"/>
      <c r="P965" s="11">
        <f t="shared" si="31"/>
        <v>0</v>
      </c>
      <c r="Q965" s="9"/>
    </row>
    <row r="966" spans="1:17" x14ac:dyDescent="0.25">
      <c r="A966" s="7">
        <v>964</v>
      </c>
      <c r="B966" s="9" t="s">
        <v>945</v>
      </c>
      <c r="C966" s="9" t="s">
        <v>2792</v>
      </c>
      <c r="D966" s="9" t="s">
        <v>252</v>
      </c>
      <c r="E966" s="7" t="s">
        <v>141</v>
      </c>
      <c r="F966" s="46">
        <v>2.5714285714285716</v>
      </c>
      <c r="G966" s="11">
        <v>15</v>
      </c>
      <c r="H966" s="11">
        <v>15</v>
      </c>
      <c r="I966" s="11" t="e">
        <f>VLOOKUP(B966:B3241,'[2]Qty by month'!$G$3:$N$527,8,0)</f>
        <v>#N/A</v>
      </c>
      <c r="J966" s="11"/>
      <c r="K966" s="8">
        <v>45316</v>
      </c>
      <c r="L966" s="8" t="s">
        <v>3873</v>
      </c>
      <c r="M966" s="7"/>
      <c r="N966" s="7" t="b">
        <f t="shared" si="30"/>
        <v>1</v>
      </c>
      <c r="O966" s="7"/>
      <c r="P966" s="11">
        <f t="shared" si="31"/>
        <v>0</v>
      </c>
      <c r="Q966" s="9"/>
    </row>
    <row r="967" spans="1:17" x14ac:dyDescent="0.25">
      <c r="A967" s="7">
        <v>965</v>
      </c>
      <c r="B967" s="9" t="s">
        <v>946</v>
      </c>
      <c r="C967" s="9" t="s">
        <v>2793</v>
      </c>
      <c r="D967" s="9" t="s">
        <v>252</v>
      </c>
      <c r="E967" s="7" t="s">
        <v>141</v>
      </c>
      <c r="F967" s="46">
        <v>8.68</v>
      </c>
      <c r="G967" s="11">
        <v>2</v>
      </c>
      <c r="H967" s="11">
        <v>2</v>
      </c>
      <c r="I967" s="11" t="e">
        <f>VLOOKUP(B967:B3242,'[2]Qty by month'!$G$3:$N$527,8,0)</f>
        <v>#N/A</v>
      </c>
      <c r="J967" s="11"/>
      <c r="K967" s="8">
        <v>45316</v>
      </c>
      <c r="L967" s="8" t="s">
        <v>3873</v>
      </c>
      <c r="M967" s="7"/>
      <c r="N967" s="7" t="b">
        <f t="shared" si="30"/>
        <v>1</v>
      </c>
      <c r="O967" s="7"/>
      <c r="P967" s="11">
        <f t="shared" si="31"/>
        <v>0</v>
      </c>
      <c r="Q967" s="9"/>
    </row>
    <row r="968" spans="1:17" x14ac:dyDescent="0.25">
      <c r="A968" s="7">
        <v>966</v>
      </c>
      <c r="B968" s="9" t="s">
        <v>947</v>
      </c>
      <c r="C968" s="9" t="s">
        <v>2794</v>
      </c>
      <c r="D968" s="9" t="s">
        <v>252</v>
      </c>
      <c r="E968" s="7" t="s">
        <v>141</v>
      </c>
      <c r="F968" s="46">
        <v>59.64</v>
      </c>
      <c r="G968" s="11">
        <v>4</v>
      </c>
      <c r="H968" s="11">
        <f>2+2</f>
        <v>4</v>
      </c>
      <c r="I968" s="11" t="e">
        <f>VLOOKUP(B968:B3243,'[2]Qty by month'!$G$3:$N$527,8,0)</f>
        <v>#N/A</v>
      </c>
      <c r="J968" s="11"/>
      <c r="K968" s="8">
        <v>45316</v>
      </c>
      <c r="L968" s="8" t="s">
        <v>3877</v>
      </c>
      <c r="M968" s="7"/>
      <c r="N968" s="7" t="b">
        <f t="shared" si="30"/>
        <v>1</v>
      </c>
      <c r="O968" s="7"/>
      <c r="P968" s="11">
        <f t="shared" si="31"/>
        <v>0</v>
      </c>
      <c r="Q968" s="9"/>
    </row>
    <row r="969" spans="1:17" x14ac:dyDescent="0.25">
      <c r="A969" s="7">
        <v>967</v>
      </c>
      <c r="B969" s="9" t="s">
        <v>948</v>
      </c>
      <c r="C969" s="9" t="s">
        <v>2795</v>
      </c>
      <c r="D969" s="9" t="s">
        <v>252</v>
      </c>
      <c r="E969" s="7" t="s">
        <v>141</v>
      </c>
      <c r="F969" s="46">
        <v>59.64</v>
      </c>
      <c r="G969" s="11">
        <v>1</v>
      </c>
      <c r="H969" s="11">
        <v>1</v>
      </c>
      <c r="I969" s="11" t="e">
        <f>VLOOKUP(B969:B3244,'[2]Qty by month'!$G$3:$N$527,8,0)</f>
        <v>#N/A</v>
      </c>
      <c r="J969" s="11"/>
      <c r="K969" s="8">
        <v>45313</v>
      </c>
      <c r="L969" s="8" t="s">
        <v>3877</v>
      </c>
      <c r="M969" s="7"/>
      <c r="N969" s="7" t="b">
        <f t="shared" si="30"/>
        <v>1</v>
      </c>
      <c r="O969" s="7"/>
      <c r="P969" s="11">
        <f t="shared" si="31"/>
        <v>0</v>
      </c>
      <c r="Q969" s="9"/>
    </row>
    <row r="970" spans="1:17" x14ac:dyDescent="0.25">
      <c r="A970" s="7">
        <v>968</v>
      </c>
      <c r="B970" s="9" t="s">
        <v>949</v>
      </c>
      <c r="C970" s="9" t="s">
        <v>2795</v>
      </c>
      <c r="D970" s="9" t="s">
        <v>252</v>
      </c>
      <c r="E970" s="7" t="s">
        <v>141</v>
      </c>
      <c r="F970" s="46">
        <v>43.35</v>
      </c>
      <c r="G970" s="11">
        <v>1</v>
      </c>
      <c r="H970" s="11">
        <v>1</v>
      </c>
      <c r="I970" s="11" t="e">
        <f>VLOOKUP(B970:B3245,'[2]Qty by month'!$G$3:$N$527,8,0)</f>
        <v>#N/A</v>
      </c>
      <c r="J970" s="11"/>
      <c r="K970" s="8">
        <v>45313</v>
      </c>
      <c r="L970" s="8" t="s">
        <v>3877</v>
      </c>
      <c r="M970" s="7"/>
      <c r="N970" s="7" t="b">
        <f t="shared" si="30"/>
        <v>1</v>
      </c>
      <c r="O970" s="7"/>
      <c r="P970" s="11">
        <f t="shared" si="31"/>
        <v>0</v>
      </c>
      <c r="Q970" s="9"/>
    </row>
    <row r="971" spans="1:17" x14ac:dyDescent="0.25">
      <c r="A971" s="7">
        <v>969</v>
      </c>
      <c r="B971" s="9" t="s">
        <v>950</v>
      </c>
      <c r="C971" s="9" t="s">
        <v>2796</v>
      </c>
      <c r="D971" s="9" t="s">
        <v>252</v>
      </c>
      <c r="E971" s="7" t="s">
        <v>141</v>
      </c>
      <c r="F971" s="46">
        <v>9.0399999999999991</v>
      </c>
      <c r="G971" s="11">
        <v>3</v>
      </c>
      <c r="H971" s="11">
        <v>3</v>
      </c>
      <c r="I971" s="11" t="e">
        <f>VLOOKUP(B971:B3246,'[2]Qty by month'!$G$3:$N$527,8,0)</f>
        <v>#N/A</v>
      </c>
      <c r="J971" s="11"/>
      <c r="K971" s="8">
        <v>45315</v>
      </c>
      <c r="L971" s="8" t="s">
        <v>3873</v>
      </c>
      <c r="M971" s="7"/>
      <c r="N971" s="7" t="b">
        <f t="shared" si="30"/>
        <v>1</v>
      </c>
      <c r="O971" s="7"/>
      <c r="P971" s="11">
        <f t="shared" si="31"/>
        <v>0</v>
      </c>
      <c r="Q971" s="9"/>
    </row>
    <row r="972" spans="1:17" x14ac:dyDescent="0.25">
      <c r="A972" s="7">
        <v>970</v>
      </c>
      <c r="B972" s="9" t="s">
        <v>951</v>
      </c>
      <c r="C972" s="9" t="s">
        <v>2796</v>
      </c>
      <c r="D972" s="9" t="s">
        <v>252</v>
      </c>
      <c r="E972" s="7" t="s">
        <v>141</v>
      </c>
      <c r="F972" s="46">
        <v>11.18</v>
      </c>
      <c r="G972" s="11">
        <v>13</v>
      </c>
      <c r="H972" s="11">
        <v>13</v>
      </c>
      <c r="I972" s="11" t="e">
        <f>VLOOKUP(B972:B3247,'[2]Qty by month'!$G$3:$N$527,8,0)</f>
        <v>#N/A</v>
      </c>
      <c r="J972" s="11"/>
      <c r="K972" s="8">
        <v>45314</v>
      </c>
      <c r="L972" s="8" t="s">
        <v>3877</v>
      </c>
      <c r="M972" s="7"/>
      <c r="N972" s="7" t="b">
        <f t="shared" si="30"/>
        <v>1</v>
      </c>
      <c r="O972" s="7"/>
      <c r="P972" s="11">
        <f t="shared" si="31"/>
        <v>0</v>
      </c>
      <c r="Q972" s="9"/>
    </row>
    <row r="973" spans="1:17" x14ac:dyDescent="0.25">
      <c r="A973" s="7">
        <v>971</v>
      </c>
      <c r="B973" s="9" t="s">
        <v>952</v>
      </c>
      <c r="C973" s="9" t="s">
        <v>2797</v>
      </c>
      <c r="D973" s="9" t="s">
        <v>252</v>
      </c>
      <c r="E973" s="7" t="s">
        <v>141</v>
      </c>
      <c r="F973" s="46">
        <v>0.36</v>
      </c>
      <c r="G973" s="11">
        <v>10</v>
      </c>
      <c r="H973" s="11">
        <v>10</v>
      </c>
      <c r="I973" s="11" t="e">
        <f>VLOOKUP(B973:B3248,'[2]Qty by month'!$G$3:$N$527,8,0)</f>
        <v>#N/A</v>
      </c>
      <c r="J973" s="11"/>
      <c r="K973" s="8">
        <v>45314</v>
      </c>
      <c r="L973" s="8" t="s">
        <v>3873</v>
      </c>
      <c r="M973" s="7"/>
      <c r="N973" s="7" t="b">
        <f t="shared" si="30"/>
        <v>1</v>
      </c>
      <c r="O973" s="7"/>
      <c r="P973" s="11">
        <f t="shared" si="31"/>
        <v>0</v>
      </c>
      <c r="Q973" s="9"/>
    </row>
    <row r="974" spans="1:17" x14ac:dyDescent="0.25">
      <c r="A974" s="7">
        <v>972</v>
      </c>
      <c r="B974" s="9" t="s">
        <v>953</v>
      </c>
      <c r="C974" s="9" t="s">
        <v>2797</v>
      </c>
      <c r="D974" s="9" t="s">
        <v>252</v>
      </c>
      <c r="E974" s="7" t="s">
        <v>141</v>
      </c>
      <c r="F974" s="46">
        <v>0.74</v>
      </c>
      <c r="G974" s="11">
        <v>9</v>
      </c>
      <c r="H974" s="11">
        <v>9</v>
      </c>
      <c r="I974" s="11" t="e">
        <f>VLOOKUP(B974:B3249,'[2]Qty by month'!$G$3:$N$527,8,0)</f>
        <v>#N/A</v>
      </c>
      <c r="J974" s="11"/>
      <c r="K974" s="8">
        <v>45314</v>
      </c>
      <c r="L974" s="8" t="s">
        <v>3877</v>
      </c>
      <c r="M974" s="7"/>
      <c r="N974" s="7" t="b">
        <f t="shared" si="30"/>
        <v>1</v>
      </c>
      <c r="O974" s="7"/>
      <c r="P974" s="11">
        <f t="shared" si="31"/>
        <v>0</v>
      </c>
      <c r="Q974" s="9"/>
    </row>
    <row r="975" spans="1:17" x14ac:dyDescent="0.25">
      <c r="A975" s="7">
        <v>973</v>
      </c>
      <c r="B975" s="9" t="s">
        <v>954</v>
      </c>
      <c r="C975" s="9" t="s">
        <v>2798</v>
      </c>
      <c r="D975" s="9" t="s">
        <v>252</v>
      </c>
      <c r="E975" s="7" t="s">
        <v>141</v>
      </c>
      <c r="F975" s="46">
        <v>0.36</v>
      </c>
      <c r="G975" s="11">
        <v>20</v>
      </c>
      <c r="H975" s="11">
        <f>10+10</f>
        <v>20</v>
      </c>
      <c r="I975" s="11" t="e">
        <f>VLOOKUP(B975:B3250,'[2]Qty by month'!$G$3:$N$527,8,0)</f>
        <v>#N/A</v>
      </c>
      <c r="J975" s="11"/>
      <c r="K975" s="8">
        <v>45314</v>
      </c>
      <c r="L975" s="8" t="s">
        <v>3873</v>
      </c>
      <c r="M975" s="7"/>
      <c r="N975" s="7" t="b">
        <f t="shared" si="30"/>
        <v>1</v>
      </c>
      <c r="O975" s="7"/>
      <c r="P975" s="11">
        <f t="shared" si="31"/>
        <v>0</v>
      </c>
      <c r="Q975" s="9"/>
    </row>
    <row r="976" spans="1:17" x14ac:dyDescent="0.25">
      <c r="A976" s="7">
        <v>974</v>
      </c>
      <c r="B976" s="9" t="s">
        <v>955</v>
      </c>
      <c r="C976" s="9" t="s">
        <v>2799</v>
      </c>
      <c r="D976" s="9" t="s">
        <v>252</v>
      </c>
      <c r="E976" s="7" t="s">
        <v>141</v>
      </c>
      <c r="F976" s="46">
        <v>0.73</v>
      </c>
      <c r="G976" s="11">
        <v>4</v>
      </c>
      <c r="H976" s="11">
        <v>4</v>
      </c>
      <c r="I976" s="11" t="e">
        <f>VLOOKUP(B976:B3251,'[2]Qty by month'!$G$3:$N$527,8,0)</f>
        <v>#N/A</v>
      </c>
      <c r="J976" s="11"/>
      <c r="K976" s="8">
        <v>45316</v>
      </c>
      <c r="L976" s="8" t="s">
        <v>3877</v>
      </c>
      <c r="M976" s="7"/>
      <c r="N976" s="7" t="b">
        <f t="shared" si="30"/>
        <v>1</v>
      </c>
      <c r="O976" s="7"/>
      <c r="P976" s="11">
        <f t="shared" si="31"/>
        <v>0</v>
      </c>
      <c r="Q976" s="9"/>
    </row>
    <row r="977" spans="1:17" x14ac:dyDescent="0.25">
      <c r="A977" s="7">
        <v>975</v>
      </c>
      <c r="B977" s="9" t="s">
        <v>956</v>
      </c>
      <c r="C977" s="9" t="s">
        <v>2800</v>
      </c>
      <c r="D977" s="9" t="s">
        <v>252</v>
      </c>
      <c r="E977" s="7" t="s">
        <v>141</v>
      </c>
      <c r="F977" s="46">
        <v>1.56</v>
      </c>
      <c r="G977" s="11">
        <v>5</v>
      </c>
      <c r="H977" s="11">
        <v>5</v>
      </c>
      <c r="I977" s="11" t="e">
        <f>VLOOKUP(B977:B3252,'[2]Qty by month'!$G$3:$N$527,8,0)</f>
        <v>#N/A</v>
      </c>
      <c r="J977" s="11"/>
      <c r="K977" s="8">
        <v>45315</v>
      </c>
      <c r="L977" s="8" t="s">
        <v>3873</v>
      </c>
      <c r="M977" s="7"/>
      <c r="N977" s="7" t="b">
        <f t="shared" si="30"/>
        <v>1</v>
      </c>
      <c r="O977" s="7"/>
      <c r="P977" s="11">
        <f t="shared" si="31"/>
        <v>0</v>
      </c>
      <c r="Q977" s="9"/>
    </row>
    <row r="978" spans="1:17" x14ac:dyDescent="0.25">
      <c r="A978" s="7">
        <v>976</v>
      </c>
      <c r="B978" s="9" t="s">
        <v>957</v>
      </c>
      <c r="C978" s="9" t="s">
        <v>2800</v>
      </c>
      <c r="D978" s="9" t="s">
        <v>252</v>
      </c>
      <c r="E978" s="7" t="s">
        <v>141</v>
      </c>
      <c r="F978" s="46">
        <v>3.8</v>
      </c>
      <c r="G978" s="11">
        <v>6</v>
      </c>
      <c r="H978" s="11">
        <f>3+3</f>
        <v>6</v>
      </c>
      <c r="I978" s="11" t="e">
        <f>VLOOKUP(B978:B3253,'[2]Qty by month'!$G$3:$N$527,8,0)</f>
        <v>#N/A</v>
      </c>
      <c r="J978" s="11"/>
      <c r="K978" s="8">
        <v>45314</v>
      </c>
      <c r="L978" s="8" t="s">
        <v>3873</v>
      </c>
      <c r="M978" s="7"/>
      <c r="N978" s="7" t="b">
        <f t="shared" si="30"/>
        <v>1</v>
      </c>
      <c r="O978" s="7"/>
      <c r="P978" s="11">
        <f t="shared" si="31"/>
        <v>0</v>
      </c>
      <c r="Q978" s="9"/>
    </row>
    <row r="979" spans="1:17" x14ac:dyDescent="0.25">
      <c r="A979" s="7">
        <v>977</v>
      </c>
      <c r="B979" s="9" t="s">
        <v>958</v>
      </c>
      <c r="C979" s="9" t="s">
        <v>2801</v>
      </c>
      <c r="D979" s="9" t="s">
        <v>252</v>
      </c>
      <c r="E979" s="7" t="s">
        <v>141</v>
      </c>
      <c r="F979" s="46">
        <v>0.7</v>
      </c>
      <c r="G979" s="11">
        <v>9</v>
      </c>
      <c r="H979" s="11">
        <f>4+5</f>
        <v>9</v>
      </c>
      <c r="I979" s="11" t="e">
        <f>VLOOKUP(B979:B3254,'[2]Qty by month'!$G$3:$N$527,8,0)</f>
        <v>#N/A</v>
      </c>
      <c r="J979" s="11"/>
      <c r="K979" s="8">
        <v>45316</v>
      </c>
      <c r="L979" s="8" t="s">
        <v>3873</v>
      </c>
      <c r="M979" s="7"/>
      <c r="N979" s="7" t="b">
        <f t="shared" si="30"/>
        <v>1</v>
      </c>
      <c r="O979" s="7"/>
      <c r="P979" s="11">
        <f t="shared" si="31"/>
        <v>0</v>
      </c>
      <c r="Q979" s="9"/>
    </row>
    <row r="980" spans="1:17" x14ac:dyDescent="0.25">
      <c r="A980" s="7">
        <v>978</v>
      </c>
      <c r="B980" s="9" t="s">
        <v>959</v>
      </c>
      <c r="C980" s="9" t="s">
        <v>2802</v>
      </c>
      <c r="D980" s="9" t="s">
        <v>252</v>
      </c>
      <c r="E980" s="7" t="s">
        <v>141</v>
      </c>
      <c r="F980" s="46">
        <v>0.55000000000000004</v>
      </c>
      <c r="G980" s="11">
        <v>10</v>
      </c>
      <c r="H980" s="11">
        <v>10</v>
      </c>
      <c r="I980" s="11" t="e">
        <f>VLOOKUP(B980:B3255,'[2]Qty by month'!$G$3:$N$527,8,0)</f>
        <v>#N/A</v>
      </c>
      <c r="J980" s="11"/>
      <c r="K980" s="8">
        <v>45314</v>
      </c>
      <c r="L980" s="8" t="s">
        <v>3873</v>
      </c>
      <c r="M980" s="7"/>
      <c r="N980" s="7" t="b">
        <f t="shared" si="30"/>
        <v>1</v>
      </c>
      <c r="O980" s="7"/>
      <c r="P980" s="11">
        <f t="shared" si="31"/>
        <v>0</v>
      </c>
      <c r="Q980" s="9"/>
    </row>
    <row r="981" spans="1:17" x14ac:dyDescent="0.25">
      <c r="A981" s="7">
        <v>979</v>
      </c>
      <c r="B981" s="9" t="s">
        <v>960</v>
      </c>
      <c r="C981" s="9" t="s">
        <v>2803</v>
      </c>
      <c r="D981" s="9" t="s">
        <v>252</v>
      </c>
      <c r="E981" s="7" t="s">
        <v>141</v>
      </c>
      <c r="F981" s="46">
        <v>0.79</v>
      </c>
      <c r="G981" s="11">
        <v>9</v>
      </c>
      <c r="H981" s="11">
        <f>4+5</f>
        <v>9</v>
      </c>
      <c r="I981" s="11" t="e">
        <f>VLOOKUP(B981:B3256,'[2]Qty by month'!$G$3:$N$527,8,0)</f>
        <v>#N/A</v>
      </c>
      <c r="J981" s="11"/>
      <c r="K981" s="8">
        <v>45314</v>
      </c>
      <c r="L981" s="8" t="s">
        <v>3873</v>
      </c>
      <c r="M981" s="7"/>
      <c r="N981" s="7" t="b">
        <f t="shared" si="30"/>
        <v>1</v>
      </c>
      <c r="O981" s="7"/>
      <c r="P981" s="11">
        <f t="shared" si="31"/>
        <v>0</v>
      </c>
      <c r="Q981" s="9"/>
    </row>
    <row r="982" spans="1:17" x14ac:dyDescent="0.25">
      <c r="A982" s="7">
        <v>980</v>
      </c>
      <c r="B982" s="9" t="s">
        <v>961</v>
      </c>
      <c r="C982" s="9" t="s">
        <v>2804</v>
      </c>
      <c r="D982" s="9" t="s">
        <v>252</v>
      </c>
      <c r="E982" s="7" t="s">
        <v>141</v>
      </c>
      <c r="F982" s="46">
        <v>1.25</v>
      </c>
      <c r="G982" s="11">
        <v>29</v>
      </c>
      <c r="H982" s="11">
        <v>29</v>
      </c>
      <c r="I982" s="11" t="e">
        <f>VLOOKUP(B982:B3257,'[2]Qty by month'!$G$3:$N$527,8,0)</f>
        <v>#N/A</v>
      </c>
      <c r="J982" s="11"/>
      <c r="K982" s="8">
        <v>45314</v>
      </c>
      <c r="L982" s="8" t="s">
        <v>3873</v>
      </c>
      <c r="M982" s="7"/>
      <c r="N982" s="7" t="b">
        <f t="shared" si="30"/>
        <v>1</v>
      </c>
      <c r="O982" s="7"/>
      <c r="P982" s="11">
        <f t="shared" si="31"/>
        <v>0</v>
      </c>
      <c r="Q982" s="9"/>
    </row>
    <row r="983" spans="1:17" x14ac:dyDescent="0.25">
      <c r="A983" s="7">
        <v>981</v>
      </c>
      <c r="B983" s="9" t="s">
        <v>962</v>
      </c>
      <c r="C983" s="9" t="s">
        <v>2805</v>
      </c>
      <c r="D983" s="9" t="s">
        <v>252</v>
      </c>
      <c r="E983" s="7" t="s">
        <v>141</v>
      </c>
      <c r="F983" s="46">
        <v>1.25</v>
      </c>
      <c r="G983" s="11">
        <v>16</v>
      </c>
      <c r="H983" s="11">
        <f>7+9</f>
        <v>16</v>
      </c>
      <c r="I983" s="11" t="e">
        <f>VLOOKUP(B983:B3258,'[2]Qty by month'!$G$3:$N$527,8,0)</f>
        <v>#N/A</v>
      </c>
      <c r="J983" s="11"/>
      <c r="K983" s="8">
        <v>45314</v>
      </c>
      <c r="L983" s="8" t="s">
        <v>3873</v>
      </c>
      <c r="M983" s="7"/>
      <c r="N983" s="7" t="b">
        <f t="shared" si="30"/>
        <v>1</v>
      </c>
      <c r="O983" s="7"/>
      <c r="P983" s="11">
        <f t="shared" si="31"/>
        <v>0</v>
      </c>
      <c r="Q983" s="9"/>
    </row>
    <row r="984" spans="1:17" x14ac:dyDescent="0.25">
      <c r="A984" s="7">
        <v>982</v>
      </c>
      <c r="B984" s="9" t="s">
        <v>963</v>
      </c>
      <c r="C984" s="9" t="s">
        <v>2806</v>
      </c>
      <c r="D984" s="9" t="s">
        <v>252</v>
      </c>
      <c r="E984" s="7" t="s">
        <v>141</v>
      </c>
      <c r="F984" s="46">
        <v>1.69</v>
      </c>
      <c r="G984" s="11">
        <v>17</v>
      </c>
      <c r="H984" s="11">
        <v>17</v>
      </c>
      <c r="I984" s="11" t="e">
        <f>VLOOKUP(B984:B3259,'[2]Qty by month'!$G$3:$N$527,8,0)</f>
        <v>#N/A</v>
      </c>
      <c r="J984" s="11"/>
      <c r="K984" s="8">
        <v>45315</v>
      </c>
      <c r="L984" s="8" t="s">
        <v>3873</v>
      </c>
      <c r="M984" s="7"/>
      <c r="N984" s="7" t="b">
        <f t="shared" si="30"/>
        <v>1</v>
      </c>
      <c r="O984" s="7"/>
      <c r="P984" s="11">
        <f t="shared" si="31"/>
        <v>0</v>
      </c>
      <c r="Q984" s="9"/>
    </row>
    <row r="985" spans="1:17" x14ac:dyDescent="0.25">
      <c r="A985" s="7">
        <v>983</v>
      </c>
      <c r="B985" s="9" t="s">
        <v>964</v>
      </c>
      <c r="C985" s="9" t="s">
        <v>2807</v>
      </c>
      <c r="D985" s="9" t="s">
        <v>252</v>
      </c>
      <c r="E985" s="7" t="s">
        <v>141</v>
      </c>
      <c r="F985" s="46">
        <v>0.59</v>
      </c>
      <c r="G985" s="11">
        <v>20</v>
      </c>
      <c r="H985" s="11">
        <v>20</v>
      </c>
      <c r="I985" s="11" t="e">
        <f>VLOOKUP(B985:B3260,'[2]Qty by month'!$G$3:$N$527,8,0)</f>
        <v>#N/A</v>
      </c>
      <c r="J985" s="11"/>
      <c r="K985" s="8">
        <v>45315</v>
      </c>
      <c r="L985" s="8" t="s">
        <v>3873</v>
      </c>
      <c r="M985" s="7"/>
      <c r="N985" s="7" t="b">
        <f t="shared" si="30"/>
        <v>1</v>
      </c>
      <c r="O985" s="7"/>
      <c r="P985" s="11">
        <f t="shared" si="31"/>
        <v>0</v>
      </c>
      <c r="Q985" s="9"/>
    </row>
    <row r="986" spans="1:17" x14ac:dyDescent="0.25">
      <c r="A986" s="7">
        <v>984</v>
      </c>
      <c r="B986" s="9" t="s">
        <v>965</v>
      </c>
      <c r="C986" s="9" t="s">
        <v>2808</v>
      </c>
      <c r="D986" s="9" t="s">
        <v>252</v>
      </c>
      <c r="E986" s="7" t="s">
        <v>141</v>
      </c>
      <c r="F986" s="46">
        <v>2.85</v>
      </c>
      <c r="G986" s="11">
        <v>3</v>
      </c>
      <c r="H986" s="11">
        <v>3</v>
      </c>
      <c r="I986" s="11" t="e">
        <f>VLOOKUP(B986:B3261,'[2]Qty by month'!$G$3:$N$527,8,0)</f>
        <v>#N/A</v>
      </c>
      <c r="J986" s="11"/>
      <c r="K986" s="8">
        <v>45314</v>
      </c>
      <c r="L986" s="8" t="s">
        <v>3873</v>
      </c>
      <c r="M986" s="7"/>
      <c r="N986" s="7" t="b">
        <f t="shared" si="30"/>
        <v>1</v>
      </c>
      <c r="O986" s="7"/>
      <c r="P986" s="11">
        <f t="shared" si="31"/>
        <v>0</v>
      </c>
      <c r="Q986" s="9"/>
    </row>
    <row r="987" spans="1:17" x14ac:dyDescent="0.25">
      <c r="A987" s="7">
        <v>985</v>
      </c>
      <c r="B987" s="9" t="s">
        <v>966</v>
      </c>
      <c r="C987" s="9" t="s">
        <v>2809</v>
      </c>
      <c r="D987" s="9" t="s">
        <v>252</v>
      </c>
      <c r="E987" s="7" t="s">
        <v>141</v>
      </c>
      <c r="F987" s="46">
        <v>4.6100000000000003</v>
      </c>
      <c r="G987" s="11">
        <v>3</v>
      </c>
      <c r="H987" s="11">
        <v>3</v>
      </c>
      <c r="I987" s="11" t="e">
        <f>VLOOKUP(B987:B3262,'[2]Qty by month'!$G$3:$N$527,8,0)</f>
        <v>#N/A</v>
      </c>
      <c r="J987" s="11"/>
      <c r="K987" s="8">
        <v>45314</v>
      </c>
      <c r="L987" s="8" t="s">
        <v>3873</v>
      </c>
      <c r="M987" s="7"/>
      <c r="N987" s="7" t="b">
        <f t="shared" si="30"/>
        <v>1</v>
      </c>
      <c r="O987" s="7"/>
      <c r="P987" s="11">
        <f t="shared" si="31"/>
        <v>0</v>
      </c>
      <c r="Q987" s="9"/>
    </row>
    <row r="988" spans="1:17" x14ac:dyDescent="0.25">
      <c r="A988" s="7">
        <v>986</v>
      </c>
      <c r="B988" s="9" t="s">
        <v>967</v>
      </c>
      <c r="C988" s="9" t="s">
        <v>2810</v>
      </c>
      <c r="D988" s="9" t="s">
        <v>252</v>
      </c>
      <c r="E988" s="7" t="s">
        <v>141</v>
      </c>
      <c r="F988" s="46">
        <v>4.9800000000000004</v>
      </c>
      <c r="G988" s="11">
        <v>3</v>
      </c>
      <c r="H988" s="11">
        <v>3</v>
      </c>
      <c r="I988" s="11" t="e">
        <f>VLOOKUP(B988:B3263,'[2]Qty by month'!$G$3:$N$527,8,0)</f>
        <v>#N/A</v>
      </c>
      <c r="J988" s="11"/>
      <c r="K988" s="8">
        <v>45314</v>
      </c>
      <c r="L988" s="8" t="s">
        <v>3873</v>
      </c>
      <c r="M988" s="7"/>
      <c r="N988" s="7" t="b">
        <f t="shared" si="30"/>
        <v>1</v>
      </c>
      <c r="O988" s="7"/>
      <c r="P988" s="11">
        <f t="shared" si="31"/>
        <v>0</v>
      </c>
      <c r="Q988" s="9"/>
    </row>
    <row r="989" spans="1:17" x14ac:dyDescent="0.25">
      <c r="A989" s="7">
        <v>987</v>
      </c>
      <c r="B989" s="9" t="s">
        <v>968</v>
      </c>
      <c r="C989" s="9" t="s">
        <v>2811</v>
      </c>
      <c r="D989" s="9" t="s">
        <v>252</v>
      </c>
      <c r="E989" s="7" t="s">
        <v>141</v>
      </c>
      <c r="F989" s="46">
        <v>2</v>
      </c>
      <c r="G989" s="11">
        <v>8</v>
      </c>
      <c r="H989" s="11">
        <f>3+5</f>
        <v>8</v>
      </c>
      <c r="I989" s="11" t="e">
        <f>VLOOKUP(B989:B3264,'[2]Qty by month'!$G$3:$N$527,8,0)</f>
        <v>#N/A</v>
      </c>
      <c r="J989" s="11"/>
      <c r="K989" s="8">
        <v>45314</v>
      </c>
      <c r="L989" s="8" t="s">
        <v>3873</v>
      </c>
      <c r="M989" s="7"/>
      <c r="N989" s="7" t="b">
        <f t="shared" si="30"/>
        <v>1</v>
      </c>
      <c r="O989" s="7"/>
      <c r="P989" s="11">
        <f t="shared" si="31"/>
        <v>0</v>
      </c>
      <c r="Q989" s="9"/>
    </row>
    <row r="990" spans="1:17" x14ac:dyDescent="0.25">
      <c r="A990" s="7">
        <v>988</v>
      </c>
      <c r="B990" s="9" t="s">
        <v>969</v>
      </c>
      <c r="C990" s="9" t="s">
        <v>2811</v>
      </c>
      <c r="D990" s="9" t="s">
        <v>252</v>
      </c>
      <c r="E990" s="7" t="s">
        <v>141</v>
      </c>
      <c r="F990" s="46">
        <v>1.01</v>
      </c>
      <c r="G990" s="11">
        <v>12</v>
      </c>
      <c r="H990" s="11">
        <v>12</v>
      </c>
      <c r="I990" s="11" t="e">
        <f>VLOOKUP(B990:B3265,'[2]Qty by month'!$G$3:$N$527,8,0)</f>
        <v>#N/A</v>
      </c>
      <c r="J990" s="11"/>
      <c r="K990" s="8">
        <v>45315</v>
      </c>
      <c r="L990" s="8" t="s">
        <v>3873</v>
      </c>
      <c r="M990" s="7"/>
      <c r="N990" s="7" t="b">
        <f t="shared" si="30"/>
        <v>1</v>
      </c>
      <c r="O990" s="7"/>
      <c r="P990" s="11">
        <f t="shared" si="31"/>
        <v>0</v>
      </c>
      <c r="Q990" s="9"/>
    </row>
    <row r="991" spans="1:17" x14ac:dyDescent="0.25">
      <c r="A991" s="7">
        <v>989</v>
      </c>
      <c r="B991" s="9" t="s">
        <v>970</v>
      </c>
      <c r="C991" s="9" t="s">
        <v>2811</v>
      </c>
      <c r="D991" s="9" t="s">
        <v>252</v>
      </c>
      <c r="E991" s="7" t="s">
        <v>141</v>
      </c>
      <c r="F991" s="46">
        <v>2.57</v>
      </c>
      <c r="G991" s="11">
        <v>36</v>
      </c>
      <c r="H991" s="11">
        <v>36</v>
      </c>
      <c r="I991" s="11" t="e">
        <f>VLOOKUP(B991:B3266,'[2]Qty by month'!$G$3:$N$527,8,0)</f>
        <v>#N/A</v>
      </c>
      <c r="J991" s="11"/>
      <c r="K991" s="8">
        <v>45313</v>
      </c>
      <c r="L991" s="8" t="s">
        <v>3877</v>
      </c>
      <c r="M991" s="7"/>
      <c r="N991" s="7" t="b">
        <f t="shared" si="30"/>
        <v>1</v>
      </c>
      <c r="O991" s="7"/>
      <c r="P991" s="11">
        <f t="shared" si="31"/>
        <v>0</v>
      </c>
      <c r="Q991" s="9"/>
    </row>
    <row r="992" spans="1:17" x14ac:dyDescent="0.25">
      <c r="A992" s="7">
        <v>990</v>
      </c>
      <c r="B992" s="9" t="s">
        <v>971</v>
      </c>
      <c r="C992" s="9" t="s">
        <v>2811</v>
      </c>
      <c r="D992" s="9" t="s">
        <v>252</v>
      </c>
      <c r="E992" s="7" t="s">
        <v>141</v>
      </c>
      <c r="F992" s="46">
        <v>4.6571428571428575</v>
      </c>
      <c r="G992" s="11">
        <v>17</v>
      </c>
      <c r="H992" s="11">
        <v>17</v>
      </c>
      <c r="I992" s="11" t="e">
        <f>VLOOKUP(B992:B3267,'[2]Qty by month'!$G$3:$N$527,8,0)</f>
        <v>#N/A</v>
      </c>
      <c r="J992" s="11"/>
      <c r="K992" s="8">
        <v>45314</v>
      </c>
      <c r="L992" s="8" t="s">
        <v>3877</v>
      </c>
      <c r="M992" s="7"/>
      <c r="N992" s="7" t="b">
        <f t="shared" si="30"/>
        <v>1</v>
      </c>
      <c r="O992" s="7"/>
      <c r="P992" s="11">
        <f t="shared" si="31"/>
        <v>0</v>
      </c>
      <c r="Q992" s="9"/>
    </row>
    <row r="993" spans="1:17" x14ac:dyDescent="0.25">
      <c r="A993" s="7">
        <v>991</v>
      </c>
      <c r="B993" s="9" t="s">
        <v>972</v>
      </c>
      <c r="C993" s="9" t="s">
        <v>2812</v>
      </c>
      <c r="D993" s="9" t="s">
        <v>252</v>
      </c>
      <c r="E993" s="7" t="s">
        <v>141</v>
      </c>
      <c r="F993" s="46">
        <v>2.67</v>
      </c>
      <c r="G993" s="11">
        <v>10</v>
      </c>
      <c r="H993" s="11">
        <v>10</v>
      </c>
      <c r="I993" s="11" t="e">
        <f>VLOOKUP(B993:B3268,'[2]Qty by month'!$G$3:$N$527,8,0)</f>
        <v>#N/A</v>
      </c>
      <c r="J993" s="11"/>
      <c r="K993" s="8">
        <v>45314</v>
      </c>
      <c r="L993" s="8" t="s">
        <v>3877</v>
      </c>
      <c r="M993" s="7"/>
      <c r="N993" s="7" t="b">
        <f t="shared" si="30"/>
        <v>1</v>
      </c>
      <c r="O993" s="7"/>
      <c r="P993" s="11">
        <f t="shared" si="31"/>
        <v>0</v>
      </c>
      <c r="Q993" s="9"/>
    </row>
    <row r="994" spans="1:17" x14ac:dyDescent="0.25">
      <c r="A994" s="7">
        <v>992</v>
      </c>
      <c r="B994" s="9" t="s">
        <v>973</v>
      </c>
      <c r="C994" s="9" t="s">
        <v>2813</v>
      </c>
      <c r="D994" s="9" t="s">
        <v>252</v>
      </c>
      <c r="E994" s="7" t="s">
        <v>141</v>
      </c>
      <c r="F994" s="46">
        <v>1.28</v>
      </c>
      <c r="G994" s="11">
        <v>4</v>
      </c>
      <c r="H994" s="11">
        <v>4</v>
      </c>
      <c r="I994" s="11" t="e">
        <f>VLOOKUP(B994:B3269,'[2]Qty by month'!$G$3:$N$527,8,0)</f>
        <v>#N/A</v>
      </c>
      <c r="J994" s="11"/>
      <c r="K994" s="8">
        <v>45313</v>
      </c>
      <c r="L994" s="8" t="s">
        <v>3877</v>
      </c>
      <c r="M994" s="7"/>
      <c r="N994" s="7" t="b">
        <f t="shared" si="30"/>
        <v>1</v>
      </c>
      <c r="O994" s="7"/>
      <c r="P994" s="11">
        <f t="shared" si="31"/>
        <v>0</v>
      </c>
      <c r="Q994" s="9"/>
    </row>
    <row r="995" spans="1:17" x14ac:dyDescent="0.25">
      <c r="A995" s="7">
        <v>993</v>
      </c>
      <c r="B995" s="9" t="s">
        <v>974</v>
      </c>
      <c r="C995" s="9" t="s">
        <v>2814</v>
      </c>
      <c r="D995" s="9" t="s">
        <v>252</v>
      </c>
      <c r="E995" s="7" t="s">
        <v>141</v>
      </c>
      <c r="F995" s="46">
        <v>2.42</v>
      </c>
      <c r="G995" s="11">
        <v>3</v>
      </c>
      <c r="H995" s="11">
        <f>1+2</f>
        <v>3</v>
      </c>
      <c r="I995" s="11" t="e">
        <f>VLOOKUP(B995:B3270,'[2]Qty by month'!$G$3:$N$527,8,0)</f>
        <v>#N/A</v>
      </c>
      <c r="J995" s="11"/>
      <c r="K995" s="8">
        <v>45314</v>
      </c>
      <c r="L995" s="8" t="s">
        <v>3873</v>
      </c>
      <c r="M995" s="7"/>
      <c r="N995" s="7" t="b">
        <f t="shared" si="30"/>
        <v>1</v>
      </c>
      <c r="O995" s="7"/>
      <c r="P995" s="11">
        <f t="shared" si="31"/>
        <v>0</v>
      </c>
      <c r="Q995" s="9"/>
    </row>
    <row r="996" spans="1:17" x14ac:dyDescent="0.25">
      <c r="A996" s="7">
        <v>994</v>
      </c>
      <c r="B996" s="9" t="s">
        <v>975</v>
      </c>
      <c r="C996" s="9" t="s">
        <v>2815</v>
      </c>
      <c r="D996" s="9" t="s">
        <v>252</v>
      </c>
      <c r="E996" s="7" t="s">
        <v>141</v>
      </c>
      <c r="F996" s="46">
        <v>29.58</v>
      </c>
      <c r="G996" s="11">
        <v>2</v>
      </c>
      <c r="H996" s="11">
        <f>1+1</f>
        <v>2</v>
      </c>
      <c r="I996" s="11" t="e">
        <f>VLOOKUP(B996:B3271,'[2]Qty by month'!$G$3:$N$527,8,0)</f>
        <v>#N/A</v>
      </c>
      <c r="J996" s="11"/>
      <c r="K996" s="8">
        <v>45317</v>
      </c>
      <c r="L996" s="8" t="s">
        <v>3873</v>
      </c>
      <c r="M996" s="7"/>
      <c r="N996" s="7" t="b">
        <f t="shared" si="30"/>
        <v>1</v>
      </c>
      <c r="O996" s="7"/>
      <c r="P996" s="11">
        <f t="shared" si="31"/>
        <v>0</v>
      </c>
      <c r="Q996" s="9"/>
    </row>
    <row r="997" spans="1:17" x14ac:dyDescent="0.25">
      <c r="A997" s="7">
        <v>995</v>
      </c>
      <c r="B997" s="9" t="s">
        <v>976</v>
      </c>
      <c r="C997" s="9" t="s">
        <v>2816</v>
      </c>
      <c r="D997" s="9" t="s">
        <v>252</v>
      </c>
      <c r="E997" s="7" t="s">
        <v>141</v>
      </c>
      <c r="F997" s="46">
        <v>24.99</v>
      </c>
      <c r="G997" s="11">
        <v>1</v>
      </c>
      <c r="H997" s="11">
        <v>1</v>
      </c>
      <c r="I997" s="11" t="e">
        <f>VLOOKUP(B997:B3272,'[2]Qty by month'!$G$3:$N$527,8,0)</f>
        <v>#N/A</v>
      </c>
      <c r="J997" s="11"/>
      <c r="K997" s="8">
        <v>45313</v>
      </c>
      <c r="L997" s="8" t="s">
        <v>3877</v>
      </c>
      <c r="M997" s="7"/>
      <c r="N997" s="7" t="b">
        <f t="shared" si="30"/>
        <v>1</v>
      </c>
      <c r="O997" s="7"/>
      <c r="P997" s="11">
        <f t="shared" si="31"/>
        <v>0</v>
      </c>
      <c r="Q997" s="9"/>
    </row>
    <row r="998" spans="1:17" x14ac:dyDescent="0.25">
      <c r="A998" s="7">
        <v>996</v>
      </c>
      <c r="B998" s="9" t="s">
        <v>977</v>
      </c>
      <c r="C998" s="9" t="s">
        <v>2817</v>
      </c>
      <c r="D998" s="9" t="s">
        <v>252</v>
      </c>
      <c r="E998" s="7" t="s">
        <v>141</v>
      </c>
      <c r="F998" s="46">
        <v>2.71</v>
      </c>
      <c r="G998" s="11">
        <v>10</v>
      </c>
      <c r="H998" s="11">
        <v>10</v>
      </c>
      <c r="I998" s="11" t="e">
        <f>VLOOKUP(B998:B3273,'[2]Qty by month'!$G$3:$N$527,8,0)</f>
        <v>#N/A</v>
      </c>
      <c r="J998" s="11"/>
      <c r="K998" s="8">
        <v>45316</v>
      </c>
      <c r="L998" s="8" t="s">
        <v>3873</v>
      </c>
      <c r="M998" s="7"/>
      <c r="N998" s="7" t="b">
        <f t="shared" si="30"/>
        <v>1</v>
      </c>
      <c r="O998" s="7"/>
      <c r="P998" s="11">
        <f t="shared" si="31"/>
        <v>0</v>
      </c>
      <c r="Q998" s="9"/>
    </row>
    <row r="999" spans="1:17" x14ac:dyDescent="0.25">
      <c r="A999" s="7">
        <v>997</v>
      </c>
      <c r="B999" s="9" t="s">
        <v>978</v>
      </c>
      <c r="C999" s="9" t="s">
        <v>2818</v>
      </c>
      <c r="D999" s="9" t="s">
        <v>252</v>
      </c>
      <c r="E999" s="7" t="s">
        <v>141</v>
      </c>
      <c r="F999" s="46">
        <v>161.9217142857143</v>
      </c>
      <c r="G999" s="11">
        <v>2</v>
      </c>
      <c r="H999" s="11">
        <v>2</v>
      </c>
      <c r="I999" s="11" t="e">
        <f>VLOOKUP(B999:B3274,'[2]Qty by month'!$G$3:$N$527,8,0)</f>
        <v>#N/A</v>
      </c>
      <c r="J999" s="11"/>
      <c r="K999" s="8">
        <v>45314</v>
      </c>
      <c r="L999" s="8" t="s">
        <v>3877</v>
      </c>
      <c r="M999" s="7"/>
      <c r="N999" s="7" t="b">
        <f t="shared" si="30"/>
        <v>1</v>
      </c>
      <c r="O999" s="7"/>
      <c r="P999" s="11">
        <f t="shared" si="31"/>
        <v>0</v>
      </c>
      <c r="Q999" s="9"/>
    </row>
    <row r="1000" spans="1:17" x14ac:dyDescent="0.25">
      <c r="A1000" s="7">
        <v>998</v>
      </c>
      <c r="B1000" s="9" t="s">
        <v>979</v>
      </c>
      <c r="C1000" s="9" t="s">
        <v>2819</v>
      </c>
      <c r="D1000" s="9" t="s">
        <v>252</v>
      </c>
      <c r="E1000" s="7" t="s">
        <v>141</v>
      </c>
      <c r="F1000" s="46">
        <v>4.7699999999999996</v>
      </c>
      <c r="G1000" s="11">
        <v>2</v>
      </c>
      <c r="H1000" s="11">
        <v>2</v>
      </c>
      <c r="I1000" s="11" t="e">
        <f>VLOOKUP(B1000:B3275,'[2]Qty by month'!$G$3:$N$527,8,0)</f>
        <v>#N/A</v>
      </c>
      <c r="J1000" s="11"/>
      <c r="K1000" s="8">
        <v>45314</v>
      </c>
      <c r="L1000" s="8" t="s">
        <v>3873</v>
      </c>
      <c r="M1000" s="7"/>
      <c r="N1000" s="7" t="b">
        <f t="shared" si="30"/>
        <v>1</v>
      </c>
      <c r="O1000" s="7"/>
      <c r="P1000" s="11">
        <f t="shared" si="31"/>
        <v>0</v>
      </c>
      <c r="Q1000" s="9"/>
    </row>
    <row r="1001" spans="1:17" x14ac:dyDescent="0.25">
      <c r="A1001" s="7">
        <v>999</v>
      </c>
      <c r="B1001" s="9" t="s">
        <v>980</v>
      </c>
      <c r="C1001" s="9" t="s">
        <v>2819</v>
      </c>
      <c r="D1001" s="9" t="s">
        <v>252</v>
      </c>
      <c r="E1001" s="7" t="s">
        <v>141</v>
      </c>
      <c r="F1001" s="46">
        <v>4.7699999999999996</v>
      </c>
      <c r="G1001" s="11">
        <v>2</v>
      </c>
      <c r="H1001" s="11">
        <v>2</v>
      </c>
      <c r="I1001" s="11" t="e">
        <f>VLOOKUP(B1001:B3276,'[2]Qty by month'!$G$3:$N$527,8,0)</f>
        <v>#N/A</v>
      </c>
      <c r="J1001" s="11"/>
      <c r="K1001" s="8">
        <v>45314</v>
      </c>
      <c r="L1001" s="8" t="s">
        <v>3873</v>
      </c>
      <c r="M1001" s="7"/>
      <c r="N1001" s="7" t="b">
        <f t="shared" si="30"/>
        <v>1</v>
      </c>
      <c r="O1001" s="7"/>
      <c r="P1001" s="11">
        <f t="shared" si="31"/>
        <v>0</v>
      </c>
      <c r="Q1001" s="9"/>
    </row>
    <row r="1002" spans="1:17" x14ac:dyDescent="0.25">
      <c r="A1002" s="7">
        <v>1000</v>
      </c>
      <c r="B1002" s="9" t="s">
        <v>981</v>
      </c>
      <c r="C1002" s="9" t="s">
        <v>2820</v>
      </c>
      <c r="D1002" s="9" t="s">
        <v>252</v>
      </c>
      <c r="E1002" s="7" t="s">
        <v>141</v>
      </c>
      <c r="F1002" s="46">
        <v>18.940000000000001</v>
      </c>
      <c r="G1002" s="11">
        <v>4</v>
      </c>
      <c r="H1002" s="11">
        <f>1+3</f>
        <v>4</v>
      </c>
      <c r="I1002" s="11" t="e">
        <f>VLOOKUP(B1002:B3277,'[2]Qty by month'!$G$3:$N$527,8,0)</f>
        <v>#N/A</v>
      </c>
      <c r="J1002" s="11"/>
      <c r="K1002" s="8">
        <v>45314</v>
      </c>
      <c r="L1002" s="8" t="s">
        <v>3873</v>
      </c>
      <c r="M1002" s="7"/>
      <c r="N1002" s="7" t="b">
        <f t="shared" si="30"/>
        <v>1</v>
      </c>
      <c r="O1002" s="7"/>
      <c r="P1002" s="11">
        <f t="shared" si="31"/>
        <v>0</v>
      </c>
      <c r="Q1002" s="9"/>
    </row>
    <row r="1003" spans="1:17" x14ac:dyDescent="0.25">
      <c r="A1003" s="7">
        <v>1001</v>
      </c>
      <c r="B1003" s="9" t="s">
        <v>982</v>
      </c>
      <c r="C1003" s="9" t="s">
        <v>2821</v>
      </c>
      <c r="D1003" s="9" t="s">
        <v>252</v>
      </c>
      <c r="E1003" s="7" t="s">
        <v>141</v>
      </c>
      <c r="F1003" s="46">
        <v>2.2999999999999998</v>
      </c>
      <c r="G1003" s="11">
        <v>8</v>
      </c>
      <c r="H1003" s="11">
        <v>8</v>
      </c>
      <c r="I1003" s="11" t="e">
        <f>VLOOKUP(B1003:B3278,'[2]Qty by month'!$G$3:$N$527,8,0)</f>
        <v>#N/A</v>
      </c>
      <c r="J1003" s="11"/>
      <c r="K1003" s="8">
        <v>45314</v>
      </c>
      <c r="L1003" s="8" t="s">
        <v>3877</v>
      </c>
      <c r="M1003" s="7"/>
      <c r="N1003" s="7" t="b">
        <f t="shared" si="30"/>
        <v>1</v>
      </c>
      <c r="O1003" s="7"/>
      <c r="P1003" s="11">
        <f t="shared" si="31"/>
        <v>0</v>
      </c>
      <c r="Q1003" s="9"/>
    </row>
    <row r="1004" spans="1:17" x14ac:dyDescent="0.25">
      <c r="A1004" s="7">
        <v>1002</v>
      </c>
      <c r="B1004" s="9" t="s">
        <v>983</v>
      </c>
      <c r="C1004" s="9" t="s">
        <v>2822</v>
      </c>
      <c r="D1004" s="9" t="s">
        <v>252</v>
      </c>
      <c r="E1004" s="7" t="s">
        <v>141</v>
      </c>
      <c r="F1004" s="46">
        <v>0.76</v>
      </c>
      <c r="G1004" s="11">
        <v>4</v>
      </c>
      <c r="H1004" s="11">
        <v>4</v>
      </c>
      <c r="I1004" s="11" t="e">
        <f>VLOOKUP(B1004:B3279,'[2]Qty by month'!$G$3:$N$527,8,0)</f>
        <v>#N/A</v>
      </c>
      <c r="J1004" s="11"/>
      <c r="K1004" s="8">
        <v>45314</v>
      </c>
      <c r="L1004" s="8" t="s">
        <v>3877</v>
      </c>
      <c r="M1004" s="7"/>
      <c r="N1004" s="7" t="b">
        <f t="shared" si="30"/>
        <v>1</v>
      </c>
      <c r="O1004" s="7"/>
      <c r="P1004" s="11">
        <f t="shared" si="31"/>
        <v>0</v>
      </c>
      <c r="Q1004" s="9"/>
    </row>
    <row r="1005" spans="1:17" x14ac:dyDescent="0.25">
      <c r="A1005" s="7">
        <v>1003</v>
      </c>
      <c r="B1005" s="9" t="s">
        <v>984</v>
      </c>
      <c r="C1005" s="9" t="s">
        <v>2823</v>
      </c>
      <c r="D1005" s="9" t="s">
        <v>252</v>
      </c>
      <c r="E1005" s="7" t="s">
        <v>141</v>
      </c>
      <c r="F1005" s="46">
        <v>0.91</v>
      </c>
      <c r="G1005" s="11">
        <v>20</v>
      </c>
      <c r="H1005" s="11">
        <v>20</v>
      </c>
      <c r="I1005" s="11" t="e">
        <f>VLOOKUP(B1005:B3280,'[2]Qty by month'!$G$3:$N$527,8,0)</f>
        <v>#N/A</v>
      </c>
      <c r="J1005" s="11"/>
      <c r="K1005" s="8">
        <v>45314</v>
      </c>
      <c r="L1005" s="8" t="s">
        <v>3877</v>
      </c>
      <c r="M1005" s="7"/>
      <c r="N1005" s="7" t="b">
        <f t="shared" si="30"/>
        <v>1</v>
      </c>
      <c r="O1005" s="7"/>
      <c r="P1005" s="11">
        <f t="shared" si="31"/>
        <v>0</v>
      </c>
      <c r="Q1005" s="9"/>
    </row>
    <row r="1006" spans="1:17" x14ac:dyDescent="0.25">
      <c r="A1006" s="7">
        <v>1004</v>
      </c>
      <c r="B1006" s="9" t="s">
        <v>985</v>
      </c>
      <c r="C1006" s="9" t="s">
        <v>2824</v>
      </c>
      <c r="D1006" s="9" t="s">
        <v>252</v>
      </c>
      <c r="E1006" s="7" t="s">
        <v>141</v>
      </c>
      <c r="F1006" s="46">
        <v>0.91</v>
      </c>
      <c r="G1006" s="11">
        <v>20</v>
      </c>
      <c r="H1006" s="11">
        <v>20</v>
      </c>
      <c r="I1006" s="11" t="e">
        <f>VLOOKUP(B1006:B3281,'[2]Qty by month'!$G$3:$N$527,8,0)</f>
        <v>#N/A</v>
      </c>
      <c r="J1006" s="11"/>
      <c r="K1006" s="8">
        <v>45314</v>
      </c>
      <c r="L1006" s="8" t="s">
        <v>3877</v>
      </c>
      <c r="M1006" s="7"/>
      <c r="N1006" s="7" t="b">
        <f t="shared" si="30"/>
        <v>1</v>
      </c>
      <c r="O1006" s="7"/>
      <c r="P1006" s="11">
        <f t="shared" si="31"/>
        <v>0</v>
      </c>
      <c r="Q1006" s="9"/>
    </row>
    <row r="1007" spans="1:17" x14ac:dyDescent="0.25">
      <c r="A1007" s="7">
        <v>1005</v>
      </c>
      <c r="B1007" s="9" t="s">
        <v>986</v>
      </c>
      <c r="C1007" s="9" t="s">
        <v>2825</v>
      </c>
      <c r="D1007" s="9" t="s">
        <v>252</v>
      </c>
      <c r="E1007" s="7" t="s">
        <v>141</v>
      </c>
      <c r="F1007" s="46">
        <v>0.71078571428571435</v>
      </c>
      <c r="G1007" s="11">
        <v>40</v>
      </c>
      <c r="H1007" s="11">
        <v>40</v>
      </c>
      <c r="I1007" s="11" t="e">
        <f>VLOOKUP(B1007:B3282,'[2]Qty by month'!$G$3:$N$527,8,0)</f>
        <v>#N/A</v>
      </c>
      <c r="J1007" s="11"/>
      <c r="K1007" s="8">
        <v>45316</v>
      </c>
      <c r="L1007" s="8" t="s">
        <v>3873</v>
      </c>
      <c r="M1007" s="7"/>
      <c r="N1007" s="7" t="b">
        <f t="shared" si="30"/>
        <v>1</v>
      </c>
      <c r="O1007" s="7"/>
      <c r="P1007" s="11">
        <f t="shared" si="31"/>
        <v>0</v>
      </c>
      <c r="Q1007" s="9"/>
    </row>
    <row r="1008" spans="1:17" x14ac:dyDescent="0.25">
      <c r="A1008" s="7">
        <v>1006</v>
      </c>
      <c r="B1008" s="9" t="s">
        <v>987</v>
      </c>
      <c r="C1008" s="9" t="s">
        <v>2826</v>
      </c>
      <c r="D1008" s="9" t="s">
        <v>252</v>
      </c>
      <c r="E1008" s="7" t="s">
        <v>141</v>
      </c>
      <c r="F1008" s="46">
        <v>1.9</v>
      </c>
      <c r="G1008" s="11">
        <v>10</v>
      </c>
      <c r="H1008" s="11">
        <f>8+2</f>
        <v>10</v>
      </c>
      <c r="I1008" s="11" t="e">
        <f>VLOOKUP(B1008:B3283,'[2]Qty by month'!$G$3:$N$527,8,0)</f>
        <v>#N/A</v>
      </c>
      <c r="J1008" s="11"/>
      <c r="K1008" s="8">
        <v>45316</v>
      </c>
      <c r="L1008" s="8" t="s">
        <v>3877</v>
      </c>
      <c r="M1008" s="7"/>
      <c r="N1008" s="7" t="b">
        <f t="shared" si="30"/>
        <v>1</v>
      </c>
      <c r="O1008" s="7"/>
      <c r="P1008" s="11">
        <f t="shared" si="31"/>
        <v>0</v>
      </c>
      <c r="Q1008" s="9"/>
    </row>
    <row r="1009" spans="1:17" x14ac:dyDescent="0.25">
      <c r="A1009" s="7">
        <v>1007</v>
      </c>
      <c r="B1009" s="9" t="s">
        <v>988</v>
      </c>
      <c r="C1009" s="9" t="s">
        <v>2827</v>
      </c>
      <c r="D1009" s="9" t="s">
        <v>252</v>
      </c>
      <c r="E1009" s="7" t="s">
        <v>141</v>
      </c>
      <c r="F1009" s="46">
        <v>2.11</v>
      </c>
      <c r="G1009" s="11">
        <v>2</v>
      </c>
      <c r="H1009" s="11">
        <v>2</v>
      </c>
      <c r="I1009" s="11" t="e">
        <f>VLOOKUP(B1009:B3284,'[2]Qty by month'!$G$3:$N$527,8,0)</f>
        <v>#N/A</v>
      </c>
      <c r="J1009" s="11"/>
      <c r="K1009" s="8">
        <v>45314</v>
      </c>
      <c r="L1009" s="8" t="s">
        <v>3873</v>
      </c>
      <c r="M1009" s="7"/>
      <c r="N1009" s="7" t="b">
        <f t="shared" si="30"/>
        <v>1</v>
      </c>
      <c r="O1009" s="7"/>
      <c r="P1009" s="11">
        <f t="shared" si="31"/>
        <v>0</v>
      </c>
      <c r="Q1009" s="9"/>
    </row>
    <row r="1010" spans="1:17" x14ac:dyDescent="0.25">
      <c r="A1010" s="7">
        <v>1008</v>
      </c>
      <c r="B1010" s="9" t="s">
        <v>989</v>
      </c>
      <c r="C1010" s="9" t="s">
        <v>2828</v>
      </c>
      <c r="D1010" s="9" t="s">
        <v>252</v>
      </c>
      <c r="E1010" s="7" t="s">
        <v>141</v>
      </c>
      <c r="F1010" s="46">
        <v>1.9</v>
      </c>
      <c r="G1010" s="11">
        <v>5</v>
      </c>
      <c r="H1010" s="11">
        <f>3+2</f>
        <v>5</v>
      </c>
      <c r="I1010" s="11" t="e">
        <f>VLOOKUP(B1010:B3285,'[2]Qty by month'!$G$3:$N$527,8,0)</f>
        <v>#N/A</v>
      </c>
      <c r="J1010" s="11"/>
      <c r="K1010" s="8">
        <v>45316</v>
      </c>
      <c r="L1010" s="8" t="s">
        <v>3877</v>
      </c>
      <c r="M1010" s="7"/>
      <c r="N1010" s="7" t="b">
        <f t="shared" si="30"/>
        <v>1</v>
      </c>
      <c r="O1010" s="7"/>
      <c r="P1010" s="11">
        <f t="shared" si="31"/>
        <v>0</v>
      </c>
      <c r="Q1010" s="9"/>
    </row>
    <row r="1011" spans="1:17" x14ac:dyDescent="0.25">
      <c r="A1011" s="7">
        <v>1009</v>
      </c>
      <c r="B1011" s="9" t="s">
        <v>990</v>
      </c>
      <c r="C1011" s="9" t="s">
        <v>2828</v>
      </c>
      <c r="D1011" s="9" t="s">
        <v>252</v>
      </c>
      <c r="E1011" s="7" t="s">
        <v>141</v>
      </c>
      <c r="F1011" s="46">
        <v>3.59</v>
      </c>
      <c r="G1011" s="11">
        <v>2</v>
      </c>
      <c r="H1011" s="11">
        <v>2</v>
      </c>
      <c r="I1011" s="11" t="e">
        <f>VLOOKUP(B1011:B3286,'[2]Qty by month'!$G$3:$N$527,8,0)</f>
        <v>#N/A</v>
      </c>
      <c r="J1011" s="11"/>
      <c r="K1011" s="8">
        <v>45314</v>
      </c>
      <c r="L1011" s="8" t="s">
        <v>3873</v>
      </c>
      <c r="M1011" s="7"/>
      <c r="N1011" s="7" t="b">
        <f t="shared" si="30"/>
        <v>1</v>
      </c>
      <c r="O1011" s="7"/>
      <c r="P1011" s="11">
        <f t="shared" si="31"/>
        <v>0</v>
      </c>
      <c r="Q1011" s="9"/>
    </row>
    <row r="1012" spans="1:17" x14ac:dyDescent="0.25">
      <c r="A1012" s="7">
        <v>1010</v>
      </c>
      <c r="B1012" s="9" t="s">
        <v>991</v>
      </c>
      <c r="C1012" s="9" t="s">
        <v>2829</v>
      </c>
      <c r="D1012" s="9" t="s">
        <v>252</v>
      </c>
      <c r="E1012" s="7" t="s">
        <v>141</v>
      </c>
      <c r="F1012" s="46">
        <v>0.25714285714285712</v>
      </c>
      <c r="G1012" s="11">
        <v>11</v>
      </c>
      <c r="H1012" s="11">
        <f>2+9</f>
        <v>11</v>
      </c>
      <c r="I1012" s="11" t="e">
        <f>VLOOKUP(B1012:B3287,'[2]Qty by month'!$G$3:$N$527,8,0)</f>
        <v>#N/A</v>
      </c>
      <c r="J1012" s="11"/>
      <c r="K1012" s="8">
        <v>45314</v>
      </c>
      <c r="L1012" s="8" t="s">
        <v>3873</v>
      </c>
      <c r="M1012" s="7"/>
      <c r="N1012" s="7" t="b">
        <f t="shared" si="30"/>
        <v>1</v>
      </c>
      <c r="O1012" s="7"/>
      <c r="P1012" s="11">
        <f t="shared" si="31"/>
        <v>0</v>
      </c>
      <c r="Q1012" s="9"/>
    </row>
    <row r="1013" spans="1:17" x14ac:dyDescent="0.25">
      <c r="A1013" s="7">
        <v>1011</v>
      </c>
      <c r="B1013" s="9" t="s">
        <v>992</v>
      </c>
      <c r="C1013" s="9" t="s">
        <v>2830</v>
      </c>
      <c r="D1013" s="9" t="s">
        <v>252</v>
      </c>
      <c r="E1013" s="7" t="s">
        <v>141</v>
      </c>
      <c r="F1013" s="46">
        <v>17.71</v>
      </c>
      <c r="G1013" s="11">
        <v>13</v>
      </c>
      <c r="H1013" s="11">
        <v>13</v>
      </c>
      <c r="I1013" s="11" t="e">
        <f>VLOOKUP(B1013:B3288,'[2]Qty by month'!$G$3:$N$527,8,0)</f>
        <v>#N/A</v>
      </c>
      <c r="J1013" s="11"/>
      <c r="K1013" s="8">
        <v>45314</v>
      </c>
      <c r="L1013" s="8" t="s">
        <v>3877</v>
      </c>
      <c r="M1013" s="7"/>
      <c r="N1013" s="7" t="b">
        <f t="shared" si="30"/>
        <v>1</v>
      </c>
      <c r="O1013" s="7"/>
      <c r="P1013" s="11">
        <f t="shared" si="31"/>
        <v>0</v>
      </c>
      <c r="Q1013" s="9"/>
    </row>
    <row r="1014" spans="1:17" x14ac:dyDescent="0.25">
      <c r="A1014" s="7">
        <v>1012</v>
      </c>
      <c r="B1014" s="9" t="s">
        <v>993</v>
      </c>
      <c r="C1014" s="9" t="s">
        <v>2831</v>
      </c>
      <c r="D1014" s="9" t="s">
        <v>252</v>
      </c>
      <c r="E1014" s="7" t="s">
        <v>141</v>
      </c>
      <c r="F1014" s="46">
        <v>12.92</v>
      </c>
      <c r="G1014" s="11">
        <v>9</v>
      </c>
      <c r="H1014" s="11">
        <v>9</v>
      </c>
      <c r="I1014" s="11" t="e">
        <f>VLOOKUP(B1014:B3289,'[2]Qty by month'!$G$3:$N$527,8,0)</f>
        <v>#N/A</v>
      </c>
      <c r="J1014" s="11"/>
      <c r="K1014" s="8">
        <v>45315</v>
      </c>
      <c r="L1014" s="8" t="s">
        <v>3873</v>
      </c>
      <c r="M1014" s="7"/>
      <c r="N1014" s="7" t="b">
        <f t="shared" si="30"/>
        <v>1</v>
      </c>
      <c r="O1014" s="7"/>
      <c r="P1014" s="11">
        <f t="shared" si="31"/>
        <v>0</v>
      </c>
      <c r="Q1014" s="9"/>
    </row>
    <row r="1015" spans="1:17" x14ac:dyDescent="0.25">
      <c r="A1015" s="7">
        <v>1013</v>
      </c>
      <c r="B1015" s="9" t="s">
        <v>994</v>
      </c>
      <c r="C1015" s="9" t="s">
        <v>2832</v>
      </c>
      <c r="D1015" s="9" t="s">
        <v>252</v>
      </c>
      <c r="E1015" s="7" t="s">
        <v>141</v>
      </c>
      <c r="F1015" s="46">
        <v>3.59</v>
      </c>
      <c r="G1015" s="11">
        <v>8</v>
      </c>
      <c r="H1015" s="11">
        <v>8</v>
      </c>
      <c r="I1015" s="11" t="e">
        <f>VLOOKUP(B1015:B3290,'[2]Qty by month'!$G$3:$N$527,8,0)</f>
        <v>#N/A</v>
      </c>
      <c r="J1015" s="11"/>
      <c r="K1015" s="8">
        <v>45316</v>
      </c>
      <c r="L1015" s="8" t="s">
        <v>3873</v>
      </c>
      <c r="M1015" s="7"/>
      <c r="N1015" s="7" t="b">
        <f t="shared" si="30"/>
        <v>1</v>
      </c>
      <c r="O1015" s="7"/>
      <c r="P1015" s="11">
        <f t="shared" si="31"/>
        <v>0</v>
      </c>
      <c r="Q1015" s="9"/>
    </row>
    <row r="1016" spans="1:17" x14ac:dyDescent="0.25">
      <c r="A1016" s="7">
        <v>1014</v>
      </c>
      <c r="B1016" s="9" t="s">
        <v>995</v>
      </c>
      <c r="C1016" s="9" t="s">
        <v>2833</v>
      </c>
      <c r="D1016" s="9" t="s">
        <v>252</v>
      </c>
      <c r="E1016" s="7" t="s">
        <v>141</v>
      </c>
      <c r="F1016" s="46">
        <v>3.73</v>
      </c>
      <c r="G1016" s="11">
        <v>1</v>
      </c>
      <c r="H1016" s="11">
        <v>1</v>
      </c>
      <c r="I1016" s="11" t="e">
        <f>VLOOKUP(B1016:B3291,'[2]Qty by month'!$G$3:$N$527,8,0)</f>
        <v>#N/A</v>
      </c>
      <c r="J1016" s="11"/>
      <c r="K1016" s="8">
        <v>45316</v>
      </c>
      <c r="L1016" s="8" t="s">
        <v>3873</v>
      </c>
      <c r="M1016" s="7"/>
      <c r="N1016" s="7" t="b">
        <f t="shared" si="30"/>
        <v>1</v>
      </c>
      <c r="O1016" s="7"/>
      <c r="P1016" s="11">
        <f t="shared" si="31"/>
        <v>0</v>
      </c>
      <c r="Q1016" s="9"/>
    </row>
    <row r="1017" spans="1:17" x14ac:dyDescent="0.25">
      <c r="A1017" s="7">
        <v>1015</v>
      </c>
      <c r="B1017" s="9" t="s">
        <v>996</v>
      </c>
      <c r="C1017" s="9" t="s">
        <v>2834</v>
      </c>
      <c r="D1017" s="9" t="s">
        <v>252</v>
      </c>
      <c r="E1017" s="7" t="s">
        <v>141</v>
      </c>
      <c r="F1017" s="46">
        <v>3.73</v>
      </c>
      <c r="G1017" s="11">
        <v>1</v>
      </c>
      <c r="H1017" s="11">
        <v>1</v>
      </c>
      <c r="I1017" s="11" t="e">
        <f>VLOOKUP(B1017:B3292,'[2]Qty by month'!$G$3:$N$527,8,0)</f>
        <v>#N/A</v>
      </c>
      <c r="J1017" s="11"/>
      <c r="K1017" s="8">
        <v>45316</v>
      </c>
      <c r="L1017" s="8" t="s">
        <v>3873</v>
      </c>
      <c r="M1017" s="7"/>
      <c r="N1017" s="7" t="b">
        <f t="shared" si="30"/>
        <v>1</v>
      </c>
      <c r="O1017" s="7"/>
      <c r="P1017" s="11">
        <f t="shared" si="31"/>
        <v>0</v>
      </c>
      <c r="Q1017" s="9"/>
    </row>
    <row r="1018" spans="1:17" x14ac:dyDescent="0.25">
      <c r="A1018" s="7">
        <v>1016</v>
      </c>
      <c r="B1018" s="9" t="s">
        <v>997</v>
      </c>
      <c r="C1018" s="9" t="s">
        <v>2835</v>
      </c>
      <c r="D1018" s="9" t="s">
        <v>252</v>
      </c>
      <c r="E1018" s="7" t="s">
        <v>141</v>
      </c>
      <c r="F1018" s="46">
        <v>3.73</v>
      </c>
      <c r="G1018" s="11">
        <v>1</v>
      </c>
      <c r="H1018" s="11">
        <v>1</v>
      </c>
      <c r="I1018" s="11" t="e">
        <f>VLOOKUP(B1018:B3293,'[2]Qty by month'!$G$3:$N$527,8,0)</f>
        <v>#N/A</v>
      </c>
      <c r="J1018" s="11"/>
      <c r="K1018" s="8">
        <v>45316</v>
      </c>
      <c r="L1018" s="8" t="s">
        <v>3873</v>
      </c>
      <c r="M1018" s="7"/>
      <c r="N1018" s="7" t="b">
        <f t="shared" si="30"/>
        <v>1</v>
      </c>
      <c r="O1018" s="7"/>
      <c r="P1018" s="11">
        <f t="shared" si="31"/>
        <v>0</v>
      </c>
      <c r="Q1018" s="9"/>
    </row>
    <row r="1019" spans="1:17" x14ac:dyDescent="0.25">
      <c r="A1019" s="7">
        <v>1017</v>
      </c>
      <c r="B1019" s="9" t="s">
        <v>998</v>
      </c>
      <c r="C1019" s="9" t="s">
        <v>2836</v>
      </c>
      <c r="D1019" s="9" t="s">
        <v>252</v>
      </c>
      <c r="E1019" s="7" t="s">
        <v>141</v>
      </c>
      <c r="F1019" s="46">
        <v>3.73</v>
      </c>
      <c r="G1019" s="11">
        <v>1</v>
      </c>
      <c r="H1019" s="11">
        <v>1</v>
      </c>
      <c r="I1019" s="11" t="e">
        <f>VLOOKUP(B1019:B3294,'[2]Qty by month'!$G$3:$N$527,8,0)</f>
        <v>#N/A</v>
      </c>
      <c r="J1019" s="11"/>
      <c r="K1019" s="8">
        <v>45316</v>
      </c>
      <c r="L1019" s="8" t="s">
        <v>3873</v>
      </c>
      <c r="M1019" s="7"/>
      <c r="N1019" s="7" t="b">
        <f t="shared" si="30"/>
        <v>1</v>
      </c>
      <c r="O1019" s="7"/>
      <c r="P1019" s="11">
        <f t="shared" si="31"/>
        <v>0</v>
      </c>
      <c r="Q1019" s="9"/>
    </row>
    <row r="1020" spans="1:17" x14ac:dyDescent="0.25">
      <c r="A1020" s="7">
        <v>1018</v>
      </c>
      <c r="B1020" s="9" t="s">
        <v>999</v>
      </c>
      <c r="C1020" s="9" t="s">
        <v>2837</v>
      </c>
      <c r="D1020" s="9" t="s">
        <v>252</v>
      </c>
      <c r="E1020" s="7" t="s">
        <v>141</v>
      </c>
      <c r="F1020" s="46">
        <v>3.73</v>
      </c>
      <c r="G1020" s="11">
        <v>1</v>
      </c>
      <c r="H1020" s="11">
        <v>1</v>
      </c>
      <c r="I1020" s="11" t="e">
        <f>VLOOKUP(B1020:B3295,'[2]Qty by month'!$G$3:$N$527,8,0)</f>
        <v>#N/A</v>
      </c>
      <c r="J1020" s="11"/>
      <c r="K1020" s="8">
        <v>45316</v>
      </c>
      <c r="L1020" s="8" t="s">
        <v>3873</v>
      </c>
      <c r="M1020" s="7"/>
      <c r="N1020" s="7" t="b">
        <f t="shared" si="30"/>
        <v>1</v>
      </c>
      <c r="O1020" s="7"/>
      <c r="P1020" s="11">
        <f t="shared" si="31"/>
        <v>0</v>
      </c>
      <c r="Q1020" s="9"/>
    </row>
    <row r="1021" spans="1:17" x14ac:dyDescent="0.25">
      <c r="A1021" s="7">
        <v>1019</v>
      </c>
      <c r="B1021" s="9" t="s">
        <v>1000</v>
      </c>
      <c r="C1021" s="9" t="s">
        <v>2838</v>
      </c>
      <c r="D1021" s="9" t="s">
        <v>252</v>
      </c>
      <c r="E1021" s="7" t="s">
        <v>141</v>
      </c>
      <c r="F1021" s="46">
        <v>3.73</v>
      </c>
      <c r="G1021" s="11">
        <v>1</v>
      </c>
      <c r="H1021" s="11">
        <v>1</v>
      </c>
      <c r="I1021" s="11" t="e">
        <f>VLOOKUP(B1021:B3296,'[2]Qty by month'!$G$3:$N$527,8,0)</f>
        <v>#N/A</v>
      </c>
      <c r="J1021" s="11"/>
      <c r="K1021" s="8">
        <v>45316</v>
      </c>
      <c r="L1021" s="8" t="s">
        <v>3873</v>
      </c>
      <c r="M1021" s="7"/>
      <c r="N1021" s="7" t="b">
        <f t="shared" si="30"/>
        <v>1</v>
      </c>
      <c r="O1021" s="7"/>
      <c r="P1021" s="11">
        <f t="shared" si="31"/>
        <v>0</v>
      </c>
      <c r="Q1021" s="9"/>
    </row>
    <row r="1022" spans="1:17" x14ac:dyDescent="0.25">
      <c r="A1022" s="7">
        <v>1020</v>
      </c>
      <c r="B1022" s="9" t="s">
        <v>1001</v>
      </c>
      <c r="C1022" s="9" t="s">
        <v>2839</v>
      </c>
      <c r="D1022" s="9" t="s">
        <v>252</v>
      </c>
      <c r="E1022" s="7" t="s">
        <v>141</v>
      </c>
      <c r="F1022" s="46">
        <v>3.73</v>
      </c>
      <c r="G1022" s="11">
        <v>1</v>
      </c>
      <c r="H1022" s="11">
        <v>1</v>
      </c>
      <c r="I1022" s="11" t="e">
        <f>VLOOKUP(B1022:B3297,'[2]Qty by month'!$G$3:$N$527,8,0)</f>
        <v>#N/A</v>
      </c>
      <c r="J1022" s="11"/>
      <c r="K1022" s="8">
        <v>45316</v>
      </c>
      <c r="L1022" s="8" t="s">
        <v>3873</v>
      </c>
      <c r="M1022" s="7"/>
      <c r="N1022" s="7" t="b">
        <f t="shared" si="30"/>
        <v>1</v>
      </c>
      <c r="O1022" s="7"/>
      <c r="P1022" s="11">
        <f t="shared" si="31"/>
        <v>0</v>
      </c>
      <c r="Q1022" s="9"/>
    </row>
    <row r="1023" spans="1:17" x14ac:dyDescent="0.25">
      <c r="A1023" s="7">
        <v>1021</v>
      </c>
      <c r="B1023" s="9" t="s">
        <v>1002</v>
      </c>
      <c r="C1023" s="9" t="s">
        <v>2840</v>
      </c>
      <c r="D1023" s="9" t="s">
        <v>252</v>
      </c>
      <c r="E1023" s="7" t="s">
        <v>141</v>
      </c>
      <c r="F1023" s="46">
        <v>3.73</v>
      </c>
      <c r="G1023" s="11">
        <v>1</v>
      </c>
      <c r="H1023" s="11">
        <v>1</v>
      </c>
      <c r="I1023" s="11" t="e">
        <f>VLOOKUP(B1023:B3298,'[2]Qty by month'!$G$3:$N$527,8,0)</f>
        <v>#N/A</v>
      </c>
      <c r="J1023" s="11"/>
      <c r="K1023" s="8">
        <v>45316</v>
      </c>
      <c r="L1023" s="8" t="s">
        <v>3873</v>
      </c>
      <c r="M1023" s="7"/>
      <c r="N1023" s="7" t="b">
        <f t="shared" si="30"/>
        <v>1</v>
      </c>
      <c r="O1023" s="7"/>
      <c r="P1023" s="11">
        <f t="shared" si="31"/>
        <v>0</v>
      </c>
      <c r="Q1023" s="9"/>
    </row>
    <row r="1024" spans="1:17" x14ac:dyDescent="0.25">
      <c r="A1024" s="7">
        <v>1022</v>
      </c>
      <c r="B1024" s="9" t="s">
        <v>1003</v>
      </c>
      <c r="C1024" s="9" t="s">
        <v>2841</v>
      </c>
      <c r="D1024" s="9" t="s">
        <v>252</v>
      </c>
      <c r="E1024" s="7" t="s">
        <v>141</v>
      </c>
      <c r="F1024" s="46">
        <v>3.73</v>
      </c>
      <c r="G1024" s="11">
        <v>1</v>
      </c>
      <c r="H1024" s="11">
        <v>1</v>
      </c>
      <c r="I1024" s="11" t="e">
        <f>VLOOKUP(B1024:B3299,'[2]Qty by month'!$G$3:$N$527,8,0)</f>
        <v>#N/A</v>
      </c>
      <c r="J1024" s="11"/>
      <c r="K1024" s="8">
        <v>45316</v>
      </c>
      <c r="L1024" s="8" t="s">
        <v>3877</v>
      </c>
      <c r="M1024" s="7"/>
      <c r="N1024" s="7" t="b">
        <f t="shared" si="30"/>
        <v>1</v>
      </c>
      <c r="O1024" s="7"/>
      <c r="P1024" s="11">
        <f t="shared" si="31"/>
        <v>0</v>
      </c>
      <c r="Q1024" s="9"/>
    </row>
    <row r="1025" spans="1:17" x14ac:dyDescent="0.25">
      <c r="A1025" s="7">
        <v>1023</v>
      </c>
      <c r="B1025" s="9" t="s">
        <v>1004</v>
      </c>
      <c r="C1025" s="9" t="s">
        <v>2831</v>
      </c>
      <c r="D1025" s="9" t="s">
        <v>252</v>
      </c>
      <c r="E1025" s="7" t="s">
        <v>141</v>
      </c>
      <c r="F1025" s="46">
        <v>3.2329285714285718</v>
      </c>
      <c r="G1025" s="11">
        <v>1</v>
      </c>
      <c r="H1025" s="11">
        <v>1</v>
      </c>
      <c r="I1025" s="11" t="e">
        <f>VLOOKUP(B1025:B3300,'[2]Qty by month'!$G$3:$N$527,8,0)</f>
        <v>#N/A</v>
      </c>
      <c r="J1025" s="11"/>
      <c r="K1025" s="8">
        <v>45316</v>
      </c>
      <c r="L1025" s="8" t="s">
        <v>3873</v>
      </c>
      <c r="M1025" s="7"/>
      <c r="N1025" s="7" t="b">
        <f t="shared" si="30"/>
        <v>1</v>
      </c>
      <c r="O1025" s="7"/>
      <c r="P1025" s="11">
        <f t="shared" si="31"/>
        <v>0</v>
      </c>
      <c r="Q1025" s="9"/>
    </row>
    <row r="1026" spans="1:17" x14ac:dyDescent="0.25">
      <c r="A1026" s="7">
        <v>1024</v>
      </c>
      <c r="B1026" s="9" t="s">
        <v>1005</v>
      </c>
      <c r="C1026" s="9" t="s">
        <v>2831</v>
      </c>
      <c r="D1026" s="9" t="s">
        <v>252</v>
      </c>
      <c r="E1026" s="7" t="s">
        <v>141</v>
      </c>
      <c r="F1026" s="46">
        <v>13.32</v>
      </c>
      <c r="G1026" s="11">
        <v>16</v>
      </c>
      <c r="H1026" s="11">
        <v>16</v>
      </c>
      <c r="I1026" s="11" t="e">
        <f>VLOOKUP(B1026:B3301,'[2]Qty by month'!$G$3:$N$527,8,0)</f>
        <v>#N/A</v>
      </c>
      <c r="J1026" s="11"/>
      <c r="K1026" s="8">
        <v>45314</v>
      </c>
      <c r="L1026" s="8" t="s">
        <v>3877</v>
      </c>
      <c r="M1026" s="7"/>
      <c r="N1026" s="7" t="b">
        <f t="shared" si="30"/>
        <v>1</v>
      </c>
      <c r="O1026" s="7"/>
      <c r="P1026" s="11">
        <f t="shared" si="31"/>
        <v>0</v>
      </c>
      <c r="Q1026" s="9"/>
    </row>
    <row r="1027" spans="1:17" x14ac:dyDescent="0.25">
      <c r="A1027" s="7">
        <v>1025</v>
      </c>
      <c r="B1027" s="9" t="s">
        <v>1006</v>
      </c>
      <c r="C1027" s="9" t="s">
        <v>2842</v>
      </c>
      <c r="D1027" s="9" t="s">
        <v>252</v>
      </c>
      <c r="E1027" s="7" t="s">
        <v>141</v>
      </c>
      <c r="F1027" s="46">
        <v>17.18</v>
      </c>
      <c r="G1027" s="11">
        <v>14</v>
      </c>
      <c r="H1027" s="11">
        <v>14</v>
      </c>
      <c r="I1027" s="11" t="e">
        <f>VLOOKUP(B1027:B3302,'[2]Qty by month'!$G$3:$N$527,8,0)</f>
        <v>#N/A</v>
      </c>
      <c r="J1027" s="11"/>
      <c r="K1027" s="8">
        <v>45314</v>
      </c>
      <c r="L1027" s="8" t="s">
        <v>3877</v>
      </c>
      <c r="M1027" s="7"/>
      <c r="N1027" s="7" t="b">
        <f t="shared" si="30"/>
        <v>1</v>
      </c>
      <c r="O1027" s="7"/>
      <c r="P1027" s="11">
        <f t="shared" si="31"/>
        <v>0</v>
      </c>
      <c r="Q1027" s="9"/>
    </row>
    <row r="1028" spans="1:17" x14ac:dyDescent="0.25">
      <c r="A1028" s="7">
        <v>1026</v>
      </c>
      <c r="B1028" s="9" t="s">
        <v>1007</v>
      </c>
      <c r="C1028" s="9" t="s">
        <v>2843</v>
      </c>
      <c r="D1028" s="9" t="s">
        <v>252</v>
      </c>
      <c r="E1028" s="7" t="s">
        <v>141</v>
      </c>
      <c r="F1028" s="46">
        <v>0.44628571428571423</v>
      </c>
      <c r="G1028" s="11">
        <v>3</v>
      </c>
      <c r="H1028" s="11">
        <v>3</v>
      </c>
      <c r="I1028" s="11" t="e">
        <f>VLOOKUP(B1028:B3303,'[2]Qty by month'!$G$3:$N$527,8,0)</f>
        <v>#N/A</v>
      </c>
      <c r="J1028" s="11"/>
      <c r="K1028" s="8">
        <v>45316</v>
      </c>
      <c r="L1028" s="8" t="s">
        <v>3877</v>
      </c>
      <c r="M1028" s="7"/>
      <c r="N1028" s="7" t="b">
        <f t="shared" ref="N1028:N1091" si="32">G1028=H1028</f>
        <v>1</v>
      </c>
      <c r="O1028" s="7"/>
      <c r="P1028" s="11">
        <f t="shared" ref="P1028:P1091" si="33">G1028-H1028</f>
        <v>0</v>
      </c>
      <c r="Q1028" s="9"/>
    </row>
    <row r="1029" spans="1:17" x14ac:dyDescent="0.25">
      <c r="A1029" s="7">
        <v>1027</v>
      </c>
      <c r="B1029" s="9" t="s">
        <v>1008</v>
      </c>
      <c r="C1029" s="9" t="s">
        <v>2844</v>
      </c>
      <c r="D1029" s="9" t="s">
        <v>252</v>
      </c>
      <c r="E1029" s="7" t="s">
        <v>141</v>
      </c>
      <c r="F1029" s="46">
        <v>134.54</v>
      </c>
      <c r="G1029" s="11">
        <v>5</v>
      </c>
      <c r="H1029" s="11">
        <v>5</v>
      </c>
      <c r="I1029" s="11" t="e">
        <f>VLOOKUP(B1029:B3304,'[2]Qty by month'!$G$3:$N$527,8,0)</f>
        <v>#N/A</v>
      </c>
      <c r="J1029" s="11"/>
      <c r="K1029" s="8">
        <v>45313</v>
      </c>
      <c r="L1029" s="8" t="s">
        <v>3877</v>
      </c>
      <c r="M1029" s="7"/>
      <c r="N1029" s="7" t="b">
        <f t="shared" si="32"/>
        <v>1</v>
      </c>
      <c r="O1029" s="7"/>
      <c r="P1029" s="11">
        <f t="shared" si="33"/>
        <v>0</v>
      </c>
      <c r="Q1029" s="9"/>
    </row>
    <row r="1030" spans="1:17" x14ac:dyDescent="0.25">
      <c r="A1030" s="7">
        <v>1028</v>
      </c>
      <c r="B1030" s="9" t="s">
        <v>1009</v>
      </c>
      <c r="C1030" s="9" t="s">
        <v>2845</v>
      </c>
      <c r="D1030" s="9" t="s">
        <v>252</v>
      </c>
      <c r="E1030" s="7" t="s">
        <v>141</v>
      </c>
      <c r="F1030" s="46">
        <v>139.56</v>
      </c>
      <c r="G1030" s="11">
        <v>3</v>
      </c>
      <c r="H1030" s="11">
        <f>2+1</f>
        <v>3</v>
      </c>
      <c r="I1030" s="11" t="e">
        <f>VLOOKUP(B1030:B3305,'[2]Qty by month'!$G$3:$N$527,8,0)</f>
        <v>#N/A</v>
      </c>
      <c r="J1030" s="11"/>
      <c r="K1030" s="8">
        <v>45317</v>
      </c>
      <c r="L1030" s="8" t="s">
        <v>3873</v>
      </c>
      <c r="M1030" s="7"/>
      <c r="N1030" s="7" t="b">
        <f t="shared" si="32"/>
        <v>1</v>
      </c>
      <c r="O1030" s="7"/>
      <c r="P1030" s="11">
        <f t="shared" si="33"/>
        <v>0</v>
      </c>
      <c r="Q1030" s="9"/>
    </row>
    <row r="1031" spans="1:17" x14ac:dyDescent="0.25">
      <c r="A1031" s="7">
        <v>1029</v>
      </c>
      <c r="B1031" s="9" t="s">
        <v>1010</v>
      </c>
      <c r="C1031" s="9" t="s">
        <v>2846</v>
      </c>
      <c r="D1031" s="9" t="s">
        <v>252</v>
      </c>
      <c r="E1031" s="7" t="s">
        <v>141</v>
      </c>
      <c r="F1031" s="46">
        <v>28.030178571428571</v>
      </c>
      <c r="G1031" s="11">
        <v>2</v>
      </c>
      <c r="H1031" s="11">
        <v>2</v>
      </c>
      <c r="I1031" s="11" t="e">
        <f>VLOOKUP(B1031:B3306,'[2]Qty by month'!$G$3:$N$527,8,0)</f>
        <v>#N/A</v>
      </c>
      <c r="J1031" s="11"/>
      <c r="K1031" s="8">
        <v>45316</v>
      </c>
      <c r="L1031" s="8" t="s">
        <v>3873</v>
      </c>
      <c r="M1031" s="7"/>
      <c r="N1031" s="7" t="b">
        <f t="shared" si="32"/>
        <v>1</v>
      </c>
      <c r="O1031" s="7"/>
      <c r="P1031" s="11">
        <f t="shared" si="33"/>
        <v>0</v>
      </c>
      <c r="Q1031" s="9"/>
    </row>
    <row r="1032" spans="1:17" x14ac:dyDescent="0.25">
      <c r="A1032" s="7">
        <v>1030</v>
      </c>
      <c r="B1032" s="9" t="s">
        <v>1011</v>
      </c>
      <c r="C1032" s="9" t="s">
        <v>2847</v>
      </c>
      <c r="D1032" s="9" t="s">
        <v>252</v>
      </c>
      <c r="E1032" s="7" t="s">
        <v>141</v>
      </c>
      <c r="F1032" s="46">
        <v>11.73</v>
      </c>
      <c r="G1032" s="11">
        <v>2</v>
      </c>
      <c r="H1032" s="11">
        <v>2</v>
      </c>
      <c r="I1032" s="11" t="e">
        <f>VLOOKUP(B1032:B3307,'[2]Qty by month'!$G$3:$N$527,8,0)</f>
        <v>#N/A</v>
      </c>
      <c r="J1032" s="11"/>
      <c r="K1032" s="8">
        <v>45316</v>
      </c>
      <c r="L1032" s="8" t="s">
        <v>3873</v>
      </c>
      <c r="M1032" s="7"/>
      <c r="N1032" s="7" t="b">
        <f t="shared" si="32"/>
        <v>1</v>
      </c>
      <c r="O1032" s="7"/>
      <c r="P1032" s="11">
        <f t="shared" si="33"/>
        <v>0</v>
      </c>
      <c r="Q1032" s="9"/>
    </row>
    <row r="1033" spans="1:17" x14ac:dyDescent="0.25">
      <c r="A1033" s="7">
        <v>1031</v>
      </c>
      <c r="B1033" s="9" t="s">
        <v>1012</v>
      </c>
      <c r="C1033" s="9" t="s">
        <v>2848</v>
      </c>
      <c r="D1033" s="9" t="s">
        <v>252</v>
      </c>
      <c r="E1033" s="7" t="s">
        <v>141</v>
      </c>
      <c r="F1033" s="46">
        <v>18.920000000000002</v>
      </c>
      <c r="G1033" s="11">
        <v>1</v>
      </c>
      <c r="H1033" s="11">
        <v>1</v>
      </c>
      <c r="I1033" s="11" t="e">
        <f>VLOOKUP(B1033:B3308,'[2]Qty by month'!$G$3:$N$527,8,0)</f>
        <v>#N/A</v>
      </c>
      <c r="J1033" s="11"/>
      <c r="K1033" s="8">
        <v>45316</v>
      </c>
      <c r="L1033" s="8" t="s">
        <v>3873</v>
      </c>
      <c r="M1033" s="7"/>
      <c r="N1033" s="7" t="b">
        <f t="shared" si="32"/>
        <v>1</v>
      </c>
      <c r="O1033" s="7"/>
      <c r="P1033" s="11">
        <f t="shared" si="33"/>
        <v>0</v>
      </c>
      <c r="Q1033" s="9"/>
    </row>
    <row r="1034" spans="1:17" x14ac:dyDescent="0.25">
      <c r="A1034" s="7">
        <v>1032</v>
      </c>
      <c r="B1034" s="9" t="s">
        <v>1013</v>
      </c>
      <c r="C1034" s="9" t="s">
        <v>2849</v>
      </c>
      <c r="D1034" s="9" t="s">
        <v>252</v>
      </c>
      <c r="E1034" s="7" t="s">
        <v>141</v>
      </c>
      <c r="F1034" s="46">
        <v>7.38</v>
      </c>
      <c r="G1034" s="11">
        <v>3</v>
      </c>
      <c r="H1034" s="11">
        <v>3</v>
      </c>
      <c r="I1034" s="11" t="e">
        <f>VLOOKUP(B1034:B3309,'[2]Qty by month'!$G$3:$N$527,8,0)</f>
        <v>#N/A</v>
      </c>
      <c r="J1034" s="11"/>
      <c r="K1034" s="8">
        <v>45316</v>
      </c>
      <c r="L1034" s="8" t="s">
        <v>3873</v>
      </c>
      <c r="M1034" s="7"/>
      <c r="N1034" s="7" t="b">
        <f t="shared" si="32"/>
        <v>1</v>
      </c>
      <c r="O1034" s="7"/>
      <c r="P1034" s="11">
        <f t="shared" si="33"/>
        <v>0</v>
      </c>
      <c r="Q1034" s="9"/>
    </row>
    <row r="1035" spans="1:17" x14ac:dyDescent="0.25">
      <c r="A1035" s="7">
        <v>1033</v>
      </c>
      <c r="B1035" s="9" t="s">
        <v>1014</v>
      </c>
      <c r="C1035" s="9" t="s">
        <v>2850</v>
      </c>
      <c r="D1035" s="9" t="s">
        <v>252</v>
      </c>
      <c r="E1035" s="7" t="s">
        <v>141</v>
      </c>
      <c r="F1035" s="46">
        <v>11.12</v>
      </c>
      <c r="G1035" s="11">
        <v>2</v>
      </c>
      <c r="H1035" s="11">
        <v>2</v>
      </c>
      <c r="I1035" s="11" t="e">
        <f>VLOOKUP(B1035:B3310,'[2]Qty by month'!$G$3:$N$527,8,0)</f>
        <v>#N/A</v>
      </c>
      <c r="J1035" s="11"/>
      <c r="K1035" s="8">
        <v>45314</v>
      </c>
      <c r="L1035" s="8" t="s">
        <v>3873</v>
      </c>
      <c r="M1035" s="7"/>
      <c r="N1035" s="7" t="b">
        <f t="shared" si="32"/>
        <v>1</v>
      </c>
      <c r="O1035" s="7"/>
      <c r="P1035" s="11">
        <f t="shared" si="33"/>
        <v>0</v>
      </c>
      <c r="Q1035" s="9"/>
    </row>
    <row r="1036" spans="1:17" x14ac:dyDescent="0.25">
      <c r="A1036" s="7">
        <v>1034</v>
      </c>
      <c r="B1036" s="9" t="s">
        <v>1015</v>
      </c>
      <c r="C1036" s="9" t="s">
        <v>2850</v>
      </c>
      <c r="D1036" s="9" t="s">
        <v>252</v>
      </c>
      <c r="E1036" s="7" t="s">
        <v>141</v>
      </c>
      <c r="F1036" s="46">
        <v>11.12</v>
      </c>
      <c r="G1036" s="11">
        <v>1</v>
      </c>
      <c r="H1036" s="11">
        <v>1</v>
      </c>
      <c r="I1036" s="11" t="e">
        <f>VLOOKUP(B1036:B3311,'[2]Qty by month'!$G$3:$N$527,8,0)</f>
        <v>#N/A</v>
      </c>
      <c r="J1036" s="11"/>
      <c r="K1036" s="8">
        <v>45314</v>
      </c>
      <c r="L1036" s="8" t="s">
        <v>3873</v>
      </c>
      <c r="M1036" s="7"/>
      <c r="N1036" s="7" t="b">
        <f t="shared" si="32"/>
        <v>1</v>
      </c>
      <c r="O1036" s="7"/>
      <c r="P1036" s="11">
        <f t="shared" si="33"/>
        <v>0</v>
      </c>
      <c r="Q1036" s="9"/>
    </row>
    <row r="1037" spans="1:17" x14ac:dyDescent="0.25">
      <c r="A1037" s="7">
        <v>1035</v>
      </c>
      <c r="B1037" s="9" t="s">
        <v>1016</v>
      </c>
      <c r="C1037" s="9" t="s">
        <v>2851</v>
      </c>
      <c r="D1037" s="9" t="s">
        <v>252</v>
      </c>
      <c r="E1037" s="7" t="s">
        <v>141</v>
      </c>
      <c r="F1037" s="46">
        <v>11.73</v>
      </c>
      <c r="G1037" s="11">
        <v>1</v>
      </c>
      <c r="H1037" s="11">
        <v>1</v>
      </c>
      <c r="I1037" s="11" t="e">
        <f>VLOOKUP(B1037:B3312,'[2]Qty by month'!$G$3:$N$527,8,0)</f>
        <v>#N/A</v>
      </c>
      <c r="J1037" s="11"/>
      <c r="K1037" s="8">
        <v>45316</v>
      </c>
      <c r="L1037" s="8" t="s">
        <v>3873</v>
      </c>
      <c r="M1037" s="7"/>
      <c r="N1037" s="7" t="b">
        <f t="shared" si="32"/>
        <v>1</v>
      </c>
      <c r="O1037" s="7"/>
      <c r="P1037" s="11">
        <f t="shared" si="33"/>
        <v>0</v>
      </c>
      <c r="Q1037" s="9"/>
    </row>
    <row r="1038" spans="1:17" x14ac:dyDescent="0.25">
      <c r="A1038" s="7">
        <v>1036</v>
      </c>
      <c r="B1038" s="9" t="s">
        <v>1017</v>
      </c>
      <c r="C1038" s="9" t="s">
        <v>2852</v>
      </c>
      <c r="D1038" s="9" t="s">
        <v>252</v>
      </c>
      <c r="E1038" s="7" t="s">
        <v>141</v>
      </c>
      <c r="F1038" s="46">
        <v>7.38</v>
      </c>
      <c r="G1038" s="11">
        <v>3</v>
      </c>
      <c r="H1038" s="11">
        <v>3</v>
      </c>
      <c r="I1038" s="11" t="e">
        <f>VLOOKUP(B1038:B3313,'[2]Qty by month'!$G$3:$N$527,8,0)</f>
        <v>#N/A</v>
      </c>
      <c r="J1038" s="11"/>
      <c r="K1038" s="8">
        <v>45314</v>
      </c>
      <c r="L1038" s="8" t="s">
        <v>3873</v>
      </c>
      <c r="M1038" s="7"/>
      <c r="N1038" s="7" t="b">
        <f t="shared" si="32"/>
        <v>1</v>
      </c>
      <c r="O1038" s="7"/>
      <c r="P1038" s="11">
        <f t="shared" si="33"/>
        <v>0</v>
      </c>
      <c r="Q1038" s="9"/>
    </row>
    <row r="1039" spans="1:17" x14ac:dyDescent="0.25">
      <c r="A1039" s="7">
        <v>1037</v>
      </c>
      <c r="B1039" s="9" t="s">
        <v>1018</v>
      </c>
      <c r="C1039" s="9" t="s">
        <v>2853</v>
      </c>
      <c r="D1039" s="9" t="s">
        <v>252</v>
      </c>
      <c r="E1039" s="7" t="s">
        <v>141</v>
      </c>
      <c r="F1039" s="46">
        <v>11.12</v>
      </c>
      <c r="G1039" s="11">
        <v>2</v>
      </c>
      <c r="H1039" s="11">
        <v>2</v>
      </c>
      <c r="I1039" s="11" t="e">
        <f>VLOOKUP(B1039:B3314,'[2]Qty by month'!$G$3:$N$527,8,0)</f>
        <v>#N/A</v>
      </c>
      <c r="J1039" s="11"/>
      <c r="K1039" s="8">
        <v>45316</v>
      </c>
      <c r="L1039" s="8" t="s">
        <v>3873</v>
      </c>
      <c r="M1039" s="7"/>
      <c r="N1039" s="7" t="b">
        <f t="shared" si="32"/>
        <v>1</v>
      </c>
      <c r="O1039" s="7"/>
      <c r="P1039" s="11">
        <f t="shared" si="33"/>
        <v>0</v>
      </c>
      <c r="Q1039" s="9"/>
    </row>
    <row r="1040" spans="1:17" x14ac:dyDescent="0.25">
      <c r="A1040" s="7">
        <v>1038</v>
      </c>
      <c r="B1040" s="9" t="s">
        <v>1019</v>
      </c>
      <c r="C1040" s="9" t="s">
        <v>2853</v>
      </c>
      <c r="D1040" s="9" t="s">
        <v>252</v>
      </c>
      <c r="E1040" s="7" t="s">
        <v>141</v>
      </c>
      <c r="F1040" s="46">
        <v>11.12</v>
      </c>
      <c r="G1040" s="11">
        <v>1</v>
      </c>
      <c r="H1040" s="11">
        <v>1</v>
      </c>
      <c r="I1040" s="11" t="e">
        <f>VLOOKUP(B1040:B3315,'[2]Qty by month'!$G$3:$N$527,8,0)</f>
        <v>#N/A</v>
      </c>
      <c r="J1040" s="11"/>
      <c r="K1040" s="8">
        <v>45314</v>
      </c>
      <c r="L1040" s="8" t="s">
        <v>3873</v>
      </c>
      <c r="M1040" s="7"/>
      <c r="N1040" s="7" t="b">
        <f t="shared" si="32"/>
        <v>1</v>
      </c>
      <c r="O1040" s="7"/>
      <c r="P1040" s="11">
        <f t="shared" si="33"/>
        <v>0</v>
      </c>
      <c r="Q1040" s="9"/>
    </row>
    <row r="1041" spans="1:17" x14ac:dyDescent="0.25">
      <c r="A1041" s="7">
        <v>1039</v>
      </c>
      <c r="B1041" s="9" t="s">
        <v>1020</v>
      </c>
      <c r="C1041" s="9" t="s">
        <v>2854</v>
      </c>
      <c r="D1041" s="9" t="s">
        <v>252</v>
      </c>
      <c r="E1041" s="7" t="s">
        <v>141</v>
      </c>
      <c r="F1041" s="46">
        <v>3.82</v>
      </c>
      <c r="G1041" s="11">
        <v>6</v>
      </c>
      <c r="H1041" s="11">
        <v>6</v>
      </c>
      <c r="I1041" s="11" t="e">
        <f>VLOOKUP(B1041:B3316,'[2]Qty by month'!$G$3:$N$527,8,0)</f>
        <v>#N/A</v>
      </c>
      <c r="J1041" s="11"/>
      <c r="K1041" s="8">
        <v>45314</v>
      </c>
      <c r="L1041" s="8" t="s">
        <v>3877</v>
      </c>
      <c r="M1041" s="7"/>
      <c r="N1041" s="7" t="b">
        <f t="shared" si="32"/>
        <v>1</v>
      </c>
      <c r="O1041" s="7"/>
      <c r="P1041" s="11">
        <f t="shared" si="33"/>
        <v>0</v>
      </c>
      <c r="Q1041" s="9"/>
    </row>
    <row r="1042" spans="1:17" x14ac:dyDescent="0.25">
      <c r="A1042" s="7">
        <v>1040</v>
      </c>
      <c r="B1042" s="9" t="s">
        <v>1021</v>
      </c>
      <c r="C1042" s="9" t="s">
        <v>2855</v>
      </c>
      <c r="D1042" s="9" t="s">
        <v>252</v>
      </c>
      <c r="E1042" s="7" t="s">
        <v>141</v>
      </c>
      <c r="F1042" s="46">
        <v>11.73</v>
      </c>
      <c r="G1042" s="11">
        <v>3</v>
      </c>
      <c r="H1042" s="11">
        <f>2+1</f>
        <v>3</v>
      </c>
      <c r="I1042" s="11" t="e">
        <f>VLOOKUP(B1042:B3317,'[2]Qty by month'!$G$3:$N$527,8,0)</f>
        <v>#N/A</v>
      </c>
      <c r="J1042" s="11"/>
      <c r="K1042" s="8">
        <v>45316</v>
      </c>
      <c r="L1042" s="8" t="s">
        <v>3873</v>
      </c>
      <c r="M1042" s="7"/>
      <c r="N1042" s="7" t="b">
        <f t="shared" si="32"/>
        <v>1</v>
      </c>
      <c r="O1042" s="7"/>
      <c r="P1042" s="11">
        <f t="shared" si="33"/>
        <v>0</v>
      </c>
      <c r="Q1042" s="9"/>
    </row>
    <row r="1043" spans="1:17" x14ac:dyDescent="0.25">
      <c r="A1043" s="7">
        <v>1041</v>
      </c>
      <c r="B1043" s="9" t="s">
        <v>1022</v>
      </c>
      <c r="C1043" s="9" t="s">
        <v>2856</v>
      </c>
      <c r="D1043" s="9" t="s">
        <v>252</v>
      </c>
      <c r="E1043" s="7" t="s">
        <v>141</v>
      </c>
      <c r="F1043" s="46">
        <v>15.44</v>
      </c>
      <c r="G1043" s="11">
        <v>4</v>
      </c>
      <c r="H1043" s="11">
        <v>4</v>
      </c>
      <c r="I1043" s="11" t="e">
        <f>VLOOKUP(B1043:B3318,'[2]Qty by month'!$G$3:$N$527,8,0)</f>
        <v>#N/A</v>
      </c>
      <c r="J1043" s="11"/>
      <c r="K1043" s="8">
        <v>45316</v>
      </c>
      <c r="L1043" s="8" t="s">
        <v>3873</v>
      </c>
      <c r="M1043" s="7"/>
      <c r="N1043" s="7" t="b">
        <f t="shared" si="32"/>
        <v>1</v>
      </c>
      <c r="O1043" s="7"/>
      <c r="P1043" s="11">
        <f t="shared" si="33"/>
        <v>0</v>
      </c>
      <c r="Q1043" s="9"/>
    </row>
    <row r="1044" spans="1:17" x14ac:dyDescent="0.25">
      <c r="A1044" s="7">
        <v>1042</v>
      </c>
      <c r="B1044" s="9" t="s">
        <v>1023</v>
      </c>
      <c r="C1044" s="9" t="s">
        <v>2857</v>
      </c>
      <c r="D1044" s="9" t="s">
        <v>252</v>
      </c>
      <c r="E1044" s="7" t="s">
        <v>141</v>
      </c>
      <c r="F1044" s="46">
        <v>11.73</v>
      </c>
      <c r="G1044" s="11">
        <v>1</v>
      </c>
      <c r="H1044" s="11">
        <v>1</v>
      </c>
      <c r="I1044" s="11" t="e">
        <f>VLOOKUP(B1044:B3319,'[2]Qty by month'!$G$3:$N$527,8,0)</f>
        <v>#N/A</v>
      </c>
      <c r="J1044" s="11"/>
      <c r="K1044" s="8">
        <v>45314</v>
      </c>
      <c r="L1044" s="8" t="s">
        <v>3873</v>
      </c>
      <c r="M1044" s="7"/>
      <c r="N1044" s="7" t="b">
        <f t="shared" si="32"/>
        <v>1</v>
      </c>
      <c r="O1044" s="7"/>
      <c r="P1044" s="11">
        <f t="shared" si="33"/>
        <v>0</v>
      </c>
      <c r="Q1044" s="9"/>
    </row>
    <row r="1045" spans="1:17" x14ac:dyDescent="0.25">
      <c r="A1045" s="7">
        <v>1043</v>
      </c>
      <c r="B1045" s="9" t="s">
        <v>1024</v>
      </c>
      <c r="C1045" s="9" t="s">
        <v>2857</v>
      </c>
      <c r="D1045" s="9" t="s">
        <v>252</v>
      </c>
      <c r="E1045" s="7" t="s">
        <v>141</v>
      </c>
      <c r="F1045" s="46">
        <v>15.44</v>
      </c>
      <c r="G1045" s="11">
        <v>5</v>
      </c>
      <c r="H1045" s="11">
        <v>5</v>
      </c>
      <c r="I1045" s="11" t="e">
        <f>VLOOKUP(B1045:B3320,'[2]Qty by month'!$G$3:$N$527,8,0)</f>
        <v>#N/A</v>
      </c>
      <c r="J1045" s="11"/>
      <c r="K1045" s="8">
        <v>45316</v>
      </c>
      <c r="L1045" s="8" t="s">
        <v>3877</v>
      </c>
      <c r="M1045" s="7"/>
      <c r="N1045" s="7" t="b">
        <f t="shared" si="32"/>
        <v>1</v>
      </c>
      <c r="O1045" s="7"/>
      <c r="P1045" s="11">
        <f t="shared" si="33"/>
        <v>0</v>
      </c>
      <c r="Q1045" s="9"/>
    </row>
    <row r="1046" spans="1:17" x14ac:dyDescent="0.25">
      <c r="A1046" s="7">
        <v>1044</v>
      </c>
      <c r="B1046" s="9" t="s">
        <v>1025</v>
      </c>
      <c r="C1046" s="9" t="s">
        <v>2858</v>
      </c>
      <c r="D1046" s="9" t="s">
        <v>252</v>
      </c>
      <c r="E1046" s="7" t="s">
        <v>141</v>
      </c>
      <c r="F1046" s="46">
        <v>0.87</v>
      </c>
      <c r="G1046" s="11">
        <v>10</v>
      </c>
      <c r="H1046" s="11">
        <f>2+8</f>
        <v>10</v>
      </c>
      <c r="I1046" s="11" t="e">
        <f>VLOOKUP(B1046:B3321,'[2]Qty by month'!$G$3:$N$527,8,0)</f>
        <v>#N/A</v>
      </c>
      <c r="J1046" s="11"/>
      <c r="K1046" s="8">
        <v>45316</v>
      </c>
      <c r="L1046" s="8" t="s">
        <v>3873</v>
      </c>
      <c r="M1046" s="7"/>
      <c r="N1046" s="7" t="b">
        <f t="shared" si="32"/>
        <v>1</v>
      </c>
      <c r="O1046" s="7"/>
      <c r="P1046" s="11">
        <f t="shared" si="33"/>
        <v>0</v>
      </c>
      <c r="Q1046" s="9"/>
    </row>
    <row r="1047" spans="1:17" x14ac:dyDescent="0.25">
      <c r="A1047" s="7">
        <v>1045</v>
      </c>
      <c r="B1047" s="9" t="s">
        <v>1026</v>
      </c>
      <c r="C1047" s="9" t="s">
        <v>2859</v>
      </c>
      <c r="D1047" s="9" t="s">
        <v>252</v>
      </c>
      <c r="E1047" s="7" t="s">
        <v>141</v>
      </c>
      <c r="F1047" s="46">
        <v>10.25</v>
      </c>
      <c r="G1047" s="11">
        <v>9</v>
      </c>
      <c r="H1047" s="11">
        <f>7+2</f>
        <v>9</v>
      </c>
      <c r="I1047" s="11" t="e">
        <f>VLOOKUP(B1047:B3322,'[2]Qty by month'!$G$3:$N$527,8,0)</f>
        <v>#N/A</v>
      </c>
      <c r="J1047" s="11"/>
      <c r="K1047" s="8">
        <v>45314</v>
      </c>
      <c r="L1047" s="8" t="s">
        <v>3873</v>
      </c>
      <c r="M1047" s="7"/>
      <c r="N1047" s="7" t="b">
        <f t="shared" si="32"/>
        <v>1</v>
      </c>
      <c r="O1047" s="7"/>
      <c r="P1047" s="11">
        <f t="shared" si="33"/>
        <v>0</v>
      </c>
      <c r="Q1047" s="9"/>
    </row>
    <row r="1048" spans="1:17" x14ac:dyDescent="0.25">
      <c r="A1048" s="7">
        <v>1046</v>
      </c>
      <c r="B1048" s="9" t="s">
        <v>1027</v>
      </c>
      <c r="C1048" s="9" t="s">
        <v>2860</v>
      </c>
      <c r="D1048" s="9" t="s">
        <v>252</v>
      </c>
      <c r="E1048" s="7" t="s">
        <v>141</v>
      </c>
      <c r="F1048" s="46">
        <v>6.31</v>
      </c>
      <c r="G1048" s="11">
        <v>19</v>
      </c>
      <c r="H1048" s="11">
        <v>19</v>
      </c>
      <c r="I1048" s="11" t="e">
        <f>VLOOKUP(B1048:B3323,'[2]Qty by month'!$G$3:$N$527,8,0)</f>
        <v>#N/A</v>
      </c>
      <c r="J1048" s="11"/>
      <c r="K1048" s="8">
        <v>45315</v>
      </c>
      <c r="L1048" s="8" t="s">
        <v>3873</v>
      </c>
      <c r="M1048" s="7"/>
      <c r="N1048" s="7" t="b">
        <f t="shared" si="32"/>
        <v>1</v>
      </c>
      <c r="O1048" s="7"/>
      <c r="P1048" s="11">
        <f t="shared" si="33"/>
        <v>0</v>
      </c>
      <c r="Q1048" s="9"/>
    </row>
    <row r="1049" spans="1:17" x14ac:dyDescent="0.25">
      <c r="A1049" s="7">
        <v>1047</v>
      </c>
      <c r="B1049" s="9" t="s">
        <v>1028</v>
      </c>
      <c r="C1049" s="9" t="s">
        <v>2861</v>
      </c>
      <c r="D1049" s="9" t="s">
        <v>252</v>
      </c>
      <c r="E1049" s="7" t="s">
        <v>141</v>
      </c>
      <c r="F1049" s="46">
        <v>213.53</v>
      </c>
      <c r="G1049" s="11">
        <v>1</v>
      </c>
      <c r="H1049" s="11">
        <v>1</v>
      </c>
      <c r="I1049" s="11" t="e">
        <f>VLOOKUP(B1049:B3324,'[2]Qty by month'!$G$3:$N$527,8,0)</f>
        <v>#N/A</v>
      </c>
      <c r="J1049" s="11"/>
      <c r="K1049" s="8">
        <v>45315</v>
      </c>
      <c r="L1049" s="8" t="s">
        <v>3873</v>
      </c>
      <c r="M1049" s="7"/>
      <c r="N1049" s="7" t="b">
        <f t="shared" si="32"/>
        <v>1</v>
      </c>
      <c r="O1049" s="7"/>
      <c r="P1049" s="11">
        <f t="shared" si="33"/>
        <v>0</v>
      </c>
      <c r="Q1049" s="9"/>
    </row>
    <row r="1050" spans="1:17" x14ac:dyDescent="0.25">
      <c r="A1050" s="7">
        <v>1048</v>
      </c>
      <c r="B1050" s="9" t="s">
        <v>1029</v>
      </c>
      <c r="C1050" s="9" t="s">
        <v>2862</v>
      </c>
      <c r="D1050" s="9" t="s">
        <v>252</v>
      </c>
      <c r="E1050" s="7" t="s">
        <v>141</v>
      </c>
      <c r="F1050" s="46">
        <v>9.2100000000000009</v>
      </c>
      <c r="G1050" s="11">
        <v>40</v>
      </c>
      <c r="H1050" s="11">
        <v>40</v>
      </c>
      <c r="I1050" s="11" t="e">
        <f>VLOOKUP(B1050:B3325,'[2]Qty by month'!$G$3:$N$527,8,0)</f>
        <v>#N/A</v>
      </c>
      <c r="J1050" s="11"/>
      <c r="K1050" s="8">
        <v>45314</v>
      </c>
      <c r="L1050" s="8" t="s">
        <v>3877</v>
      </c>
      <c r="M1050" s="7"/>
      <c r="N1050" s="7" t="b">
        <f t="shared" si="32"/>
        <v>1</v>
      </c>
      <c r="O1050" s="7"/>
      <c r="P1050" s="11">
        <f t="shared" si="33"/>
        <v>0</v>
      </c>
      <c r="Q1050" s="9"/>
    </row>
    <row r="1051" spans="1:17" x14ac:dyDescent="0.25">
      <c r="A1051" s="7">
        <v>1049</v>
      </c>
      <c r="B1051" s="9" t="s">
        <v>1030</v>
      </c>
      <c r="C1051" s="9" t="s">
        <v>2862</v>
      </c>
      <c r="D1051" s="9" t="s">
        <v>252</v>
      </c>
      <c r="E1051" s="7" t="s">
        <v>141</v>
      </c>
      <c r="F1051" s="46">
        <v>11.02</v>
      </c>
      <c r="G1051" s="11">
        <v>15</v>
      </c>
      <c r="H1051" s="11">
        <v>15</v>
      </c>
      <c r="I1051" s="11" t="e">
        <f>VLOOKUP(B1051:B3326,'[2]Qty by month'!$G$3:$N$527,8,0)</f>
        <v>#N/A</v>
      </c>
      <c r="J1051" s="11"/>
      <c r="K1051" s="8">
        <v>45314</v>
      </c>
      <c r="L1051" s="8" t="s">
        <v>3873</v>
      </c>
      <c r="M1051" s="7"/>
      <c r="N1051" s="7" t="b">
        <f t="shared" si="32"/>
        <v>1</v>
      </c>
      <c r="O1051" s="7"/>
      <c r="P1051" s="11">
        <f t="shared" si="33"/>
        <v>0</v>
      </c>
      <c r="Q1051" s="9"/>
    </row>
    <row r="1052" spans="1:17" x14ac:dyDescent="0.25">
      <c r="A1052" s="7">
        <v>1050</v>
      </c>
      <c r="B1052" s="9" t="s">
        <v>1031</v>
      </c>
      <c r="C1052" s="9" t="s">
        <v>2863</v>
      </c>
      <c r="D1052" s="9" t="s">
        <v>252</v>
      </c>
      <c r="E1052" s="7" t="s">
        <v>141</v>
      </c>
      <c r="F1052" s="46">
        <v>13.54</v>
      </c>
      <c r="G1052" s="11">
        <v>10</v>
      </c>
      <c r="H1052" s="11">
        <v>10</v>
      </c>
      <c r="I1052" s="11" t="e">
        <f>VLOOKUP(B1052:B3327,'[2]Qty by month'!$G$3:$N$527,8,0)</f>
        <v>#N/A</v>
      </c>
      <c r="J1052" s="11"/>
      <c r="K1052" s="8">
        <v>45313</v>
      </c>
      <c r="L1052" s="8" t="s">
        <v>3877</v>
      </c>
      <c r="M1052" s="7"/>
      <c r="N1052" s="7" t="b">
        <f t="shared" si="32"/>
        <v>1</v>
      </c>
      <c r="O1052" s="7"/>
      <c r="P1052" s="11">
        <f t="shared" si="33"/>
        <v>0</v>
      </c>
      <c r="Q1052" s="9"/>
    </row>
    <row r="1053" spans="1:17" x14ac:dyDescent="0.25">
      <c r="A1053" s="7">
        <v>1051</v>
      </c>
      <c r="B1053" s="9" t="s">
        <v>1032</v>
      </c>
      <c r="C1053" s="9" t="s">
        <v>2863</v>
      </c>
      <c r="D1053" s="9" t="s">
        <v>252</v>
      </c>
      <c r="E1053" s="7" t="s">
        <v>141</v>
      </c>
      <c r="F1053" s="46">
        <v>22.36</v>
      </c>
      <c r="G1053" s="11">
        <v>4</v>
      </c>
      <c r="H1053" s="11">
        <f>1+3</f>
        <v>4</v>
      </c>
      <c r="I1053" s="11" t="e">
        <f>VLOOKUP(B1053:B3328,'[2]Qty by month'!$G$3:$N$527,8,0)</f>
        <v>#N/A</v>
      </c>
      <c r="J1053" s="11"/>
      <c r="K1053" s="8">
        <v>45316</v>
      </c>
      <c r="L1053" s="8" t="s">
        <v>3873</v>
      </c>
      <c r="M1053" s="7"/>
      <c r="N1053" s="7" t="b">
        <f t="shared" si="32"/>
        <v>1</v>
      </c>
      <c r="O1053" s="7"/>
      <c r="P1053" s="11">
        <f t="shared" si="33"/>
        <v>0</v>
      </c>
      <c r="Q1053" s="9"/>
    </row>
    <row r="1054" spans="1:17" x14ac:dyDescent="0.25">
      <c r="A1054" s="7">
        <v>1052</v>
      </c>
      <c r="B1054" s="9" t="s">
        <v>1033</v>
      </c>
      <c r="C1054" s="9" t="s">
        <v>2864</v>
      </c>
      <c r="D1054" s="9" t="s">
        <v>252</v>
      </c>
      <c r="E1054" s="7" t="s">
        <v>141</v>
      </c>
      <c r="F1054" s="46">
        <v>43.37</v>
      </c>
      <c r="G1054" s="11">
        <v>3</v>
      </c>
      <c r="H1054" s="11">
        <v>3</v>
      </c>
      <c r="I1054" s="11" t="e">
        <f>VLOOKUP(B1054:B3329,'[2]Qty by month'!$G$3:$N$527,8,0)</f>
        <v>#N/A</v>
      </c>
      <c r="J1054" s="11"/>
      <c r="K1054" s="8">
        <v>45314</v>
      </c>
      <c r="L1054" s="8" t="s">
        <v>3877</v>
      </c>
      <c r="M1054" s="7"/>
      <c r="N1054" s="7" t="b">
        <f t="shared" si="32"/>
        <v>1</v>
      </c>
      <c r="O1054" s="7"/>
      <c r="P1054" s="11">
        <f t="shared" si="33"/>
        <v>0</v>
      </c>
      <c r="Q1054" s="9"/>
    </row>
    <row r="1055" spans="1:17" x14ac:dyDescent="0.25">
      <c r="A1055" s="7">
        <v>1053</v>
      </c>
      <c r="B1055" s="9" t="s">
        <v>1034</v>
      </c>
      <c r="C1055" s="9" t="s">
        <v>2865</v>
      </c>
      <c r="D1055" s="9" t="s">
        <v>252</v>
      </c>
      <c r="E1055" s="7" t="s">
        <v>141</v>
      </c>
      <c r="F1055" s="46">
        <v>51.71</v>
      </c>
      <c r="G1055" s="11">
        <v>3</v>
      </c>
      <c r="H1055" s="11">
        <v>3</v>
      </c>
      <c r="I1055" s="11" t="e">
        <f>VLOOKUP(B1055:B3330,'[2]Qty by month'!$G$3:$N$527,8,0)</f>
        <v>#N/A</v>
      </c>
      <c r="J1055" s="11"/>
      <c r="K1055" s="8">
        <v>45314</v>
      </c>
      <c r="L1055" s="8" t="s">
        <v>3877</v>
      </c>
      <c r="M1055" s="7"/>
      <c r="N1055" s="7" t="b">
        <f t="shared" si="32"/>
        <v>1</v>
      </c>
      <c r="O1055" s="7"/>
      <c r="P1055" s="11">
        <f t="shared" si="33"/>
        <v>0</v>
      </c>
      <c r="Q1055" s="9"/>
    </row>
    <row r="1056" spans="1:17" x14ac:dyDescent="0.25">
      <c r="A1056" s="7">
        <v>1054</v>
      </c>
      <c r="B1056" s="9" t="s">
        <v>1035</v>
      </c>
      <c r="C1056" s="9" t="s">
        <v>2866</v>
      </c>
      <c r="D1056" s="9" t="s">
        <v>252</v>
      </c>
      <c r="E1056" s="7" t="s">
        <v>141</v>
      </c>
      <c r="F1056" s="46">
        <v>80</v>
      </c>
      <c r="G1056" s="11">
        <v>2</v>
      </c>
      <c r="H1056" s="11">
        <v>2</v>
      </c>
      <c r="I1056" s="11" t="e">
        <f>VLOOKUP(B1056:B3331,'[2]Qty by month'!$G$3:$N$527,8,0)</f>
        <v>#N/A</v>
      </c>
      <c r="J1056" s="11"/>
      <c r="K1056" s="8">
        <v>45314</v>
      </c>
      <c r="L1056" s="8" t="s">
        <v>3877</v>
      </c>
      <c r="M1056" s="7"/>
      <c r="N1056" s="7" t="b">
        <f t="shared" si="32"/>
        <v>1</v>
      </c>
      <c r="O1056" s="7"/>
      <c r="P1056" s="11">
        <f t="shared" si="33"/>
        <v>0</v>
      </c>
      <c r="Q1056" s="9"/>
    </row>
    <row r="1057" spans="1:17" x14ac:dyDescent="0.25">
      <c r="A1057" s="7">
        <v>1055</v>
      </c>
      <c r="B1057" s="9" t="s">
        <v>1036</v>
      </c>
      <c r="C1057" s="9" t="s">
        <v>2867</v>
      </c>
      <c r="D1057" s="9" t="s">
        <v>252</v>
      </c>
      <c r="E1057" s="7" t="s">
        <v>141</v>
      </c>
      <c r="F1057" s="46">
        <v>44.36</v>
      </c>
      <c r="G1057" s="11">
        <v>3</v>
      </c>
      <c r="H1057" s="11">
        <v>3</v>
      </c>
      <c r="I1057" s="11" t="e">
        <f>VLOOKUP(B1057:B3332,'[2]Qty by month'!$G$3:$N$527,8,0)</f>
        <v>#N/A</v>
      </c>
      <c r="J1057" s="11"/>
      <c r="K1057" s="8">
        <v>45314</v>
      </c>
      <c r="L1057" s="8" t="s">
        <v>3877</v>
      </c>
      <c r="M1057" s="7"/>
      <c r="N1057" s="7" t="b">
        <f t="shared" si="32"/>
        <v>1</v>
      </c>
      <c r="O1057" s="7"/>
      <c r="P1057" s="11">
        <f t="shared" si="33"/>
        <v>0</v>
      </c>
      <c r="Q1057" s="9"/>
    </row>
    <row r="1058" spans="1:17" x14ac:dyDescent="0.25">
      <c r="A1058" s="7">
        <v>1056</v>
      </c>
      <c r="B1058" s="9" t="s">
        <v>1037</v>
      </c>
      <c r="C1058" s="9" t="s">
        <v>2868</v>
      </c>
      <c r="D1058" s="9" t="s">
        <v>252</v>
      </c>
      <c r="E1058" s="7" t="s">
        <v>141</v>
      </c>
      <c r="F1058" s="46">
        <v>9.86</v>
      </c>
      <c r="G1058" s="11">
        <v>5</v>
      </c>
      <c r="H1058" s="11">
        <f>3+2</f>
        <v>5</v>
      </c>
      <c r="I1058" s="11" t="e">
        <f>VLOOKUP(B1058:B3333,'[2]Qty by month'!$G$3:$N$527,8,0)</f>
        <v>#N/A</v>
      </c>
      <c r="J1058" s="11"/>
      <c r="K1058" s="8">
        <v>45317</v>
      </c>
      <c r="L1058" s="8" t="s">
        <v>3873</v>
      </c>
      <c r="M1058" s="7"/>
      <c r="N1058" s="7" t="b">
        <f t="shared" si="32"/>
        <v>1</v>
      </c>
      <c r="O1058" s="7"/>
      <c r="P1058" s="11">
        <f t="shared" si="33"/>
        <v>0</v>
      </c>
      <c r="Q1058" s="9"/>
    </row>
    <row r="1059" spans="1:17" x14ac:dyDescent="0.25">
      <c r="A1059" s="7">
        <v>1057</v>
      </c>
      <c r="B1059" s="9" t="s">
        <v>1038</v>
      </c>
      <c r="C1059" s="9" t="s">
        <v>2869</v>
      </c>
      <c r="D1059" s="9" t="s">
        <v>252</v>
      </c>
      <c r="E1059" s="7" t="s">
        <v>141</v>
      </c>
      <c r="F1059" s="46">
        <v>12.95</v>
      </c>
      <c r="G1059" s="11">
        <v>5</v>
      </c>
      <c r="H1059" s="11">
        <f>3+2</f>
        <v>5</v>
      </c>
      <c r="I1059" s="11" t="e">
        <f>VLOOKUP(B1059:B3334,'[2]Qty by month'!$G$3:$N$527,8,0)</f>
        <v>#N/A</v>
      </c>
      <c r="J1059" s="11"/>
      <c r="K1059" s="8">
        <v>45316</v>
      </c>
      <c r="L1059" s="8" t="s">
        <v>3873</v>
      </c>
      <c r="M1059" s="7"/>
      <c r="N1059" s="7" t="b">
        <f t="shared" si="32"/>
        <v>1</v>
      </c>
      <c r="O1059" s="7"/>
      <c r="P1059" s="11">
        <f t="shared" si="33"/>
        <v>0</v>
      </c>
      <c r="Q1059" s="9"/>
    </row>
    <row r="1060" spans="1:17" x14ac:dyDescent="0.25">
      <c r="A1060" s="7">
        <v>1058</v>
      </c>
      <c r="B1060" s="9" t="s">
        <v>1039</v>
      </c>
      <c r="C1060" s="9" t="s">
        <v>2870</v>
      </c>
      <c r="D1060" s="9" t="s">
        <v>252</v>
      </c>
      <c r="E1060" s="7" t="s">
        <v>141</v>
      </c>
      <c r="F1060" s="46">
        <v>7.32</v>
      </c>
      <c r="G1060" s="11">
        <f>38-1</f>
        <v>37</v>
      </c>
      <c r="H1060" s="11">
        <f>25+1+11</f>
        <v>37</v>
      </c>
      <c r="I1060" s="11" t="e">
        <f>VLOOKUP(B1060:B3335,'[2]Qty by month'!$G$3:$N$527,8,0)</f>
        <v>#N/A</v>
      </c>
      <c r="J1060" s="11"/>
      <c r="K1060" s="8">
        <v>45316</v>
      </c>
      <c r="L1060" s="8" t="s">
        <v>3873</v>
      </c>
      <c r="M1060" s="7"/>
      <c r="N1060" s="7" t="b">
        <f t="shared" si="32"/>
        <v>1</v>
      </c>
      <c r="O1060" s="7"/>
      <c r="P1060" s="11">
        <f t="shared" si="33"/>
        <v>0</v>
      </c>
      <c r="Q1060" s="9" t="s">
        <v>4124</v>
      </c>
    </row>
    <row r="1061" spans="1:17" x14ac:dyDescent="0.25">
      <c r="A1061" s="7">
        <v>1059</v>
      </c>
      <c r="B1061" s="9" t="s">
        <v>1040</v>
      </c>
      <c r="C1061" s="9" t="s">
        <v>2871</v>
      </c>
      <c r="D1061" s="9" t="s">
        <v>252</v>
      </c>
      <c r="E1061" s="7" t="s">
        <v>141</v>
      </c>
      <c r="F1061" s="46">
        <v>28.81</v>
      </c>
      <c r="G1061" s="11">
        <v>12</v>
      </c>
      <c r="H1061" s="11">
        <v>12</v>
      </c>
      <c r="I1061" s="11" t="e">
        <f>VLOOKUP(B1061:B3336,'[2]Qty by month'!$G$3:$N$527,8,0)</f>
        <v>#N/A</v>
      </c>
      <c r="J1061" s="11"/>
      <c r="K1061" s="8">
        <v>45314</v>
      </c>
      <c r="L1061" s="8" t="s">
        <v>3877</v>
      </c>
      <c r="M1061" s="7"/>
      <c r="N1061" s="7" t="b">
        <f t="shared" si="32"/>
        <v>1</v>
      </c>
      <c r="O1061" s="7"/>
      <c r="P1061" s="11">
        <f t="shared" si="33"/>
        <v>0</v>
      </c>
      <c r="Q1061" s="9"/>
    </row>
    <row r="1062" spans="1:17" x14ac:dyDescent="0.25">
      <c r="A1062" s="7">
        <v>1060</v>
      </c>
      <c r="B1062" s="9" t="s">
        <v>1041</v>
      </c>
      <c r="C1062" s="9" t="s">
        <v>2872</v>
      </c>
      <c r="D1062" s="9" t="s">
        <v>252</v>
      </c>
      <c r="E1062" s="7" t="s">
        <v>141</v>
      </c>
      <c r="F1062" s="46">
        <v>6.4</v>
      </c>
      <c r="G1062" s="11">
        <v>5</v>
      </c>
      <c r="H1062" s="11">
        <v>5</v>
      </c>
      <c r="I1062" s="11" t="e">
        <f>VLOOKUP(B1062:B3337,'[2]Qty by month'!$G$3:$N$527,8,0)</f>
        <v>#N/A</v>
      </c>
      <c r="J1062" s="11"/>
      <c r="K1062" s="8">
        <v>45314</v>
      </c>
      <c r="L1062" s="8" t="s">
        <v>3873</v>
      </c>
      <c r="M1062" s="7"/>
      <c r="N1062" s="7" t="b">
        <f t="shared" si="32"/>
        <v>1</v>
      </c>
      <c r="O1062" s="7"/>
      <c r="P1062" s="11">
        <f t="shared" si="33"/>
        <v>0</v>
      </c>
      <c r="Q1062" s="9"/>
    </row>
    <row r="1063" spans="1:17" x14ac:dyDescent="0.25">
      <c r="A1063" s="7">
        <v>1061</v>
      </c>
      <c r="B1063" s="9" t="s">
        <v>1042</v>
      </c>
      <c r="C1063" s="9" t="s">
        <v>2873</v>
      </c>
      <c r="D1063" s="9" t="s">
        <v>252</v>
      </c>
      <c r="E1063" s="7" t="s">
        <v>141</v>
      </c>
      <c r="F1063" s="46">
        <v>14.63</v>
      </c>
      <c r="G1063" s="11">
        <v>78</v>
      </c>
      <c r="H1063" s="11">
        <v>78</v>
      </c>
      <c r="I1063" s="11" t="e">
        <f>VLOOKUP(B1063:B3338,'[2]Qty by month'!$G$3:$N$527,8,0)</f>
        <v>#N/A</v>
      </c>
      <c r="J1063" s="11"/>
      <c r="K1063" s="8">
        <v>45314</v>
      </c>
      <c r="L1063" s="8" t="s">
        <v>3877</v>
      </c>
      <c r="M1063" s="7"/>
      <c r="N1063" s="7" t="b">
        <f t="shared" si="32"/>
        <v>1</v>
      </c>
      <c r="O1063" s="7"/>
      <c r="P1063" s="11">
        <f t="shared" si="33"/>
        <v>0</v>
      </c>
      <c r="Q1063" s="9"/>
    </row>
    <row r="1064" spans="1:17" x14ac:dyDescent="0.25">
      <c r="A1064" s="7">
        <v>1062</v>
      </c>
      <c r="B1064" s="9" t="s">
        <v>1043</v>
      </c>
      <c r="C1064" s="9" t="s">
        <v>2873</v>
      </c>
      <c r="D1064" s="9" t="s">
        <v>252</v>
      </c>
      <c r="E1064" s="7" t="s">
        <v>141</v>
      </c>
      <c r="F1064" s="46">
        <v>7.73</v>
      </c>
      <c r="G1064" s="11">
        <v>18</v>
      </c>
      <c r="H1064" s="11">
        <v>18</v>
      </c>
      <c r="I1064" s="11" t="e">
        <f>VLOOKUP(B1064:B3339,'[2]Qty by month'!$G$3:$N$527,8,0)</f>
        <v>#N/A</v>
      </c>
      <c r="J1064" s="11"/>
      <c r="K1064" s="8">
        <v>45314</v>
      </c>
      <c r="L1064" s="8" t="s">
        <v>3877</v>
      </c>
      <c r="M1064" s="7"/>
      <c r="N1064" s="7" t="b">
        <f t="shared" si="32"/>
        <v>1</v>
      </c>
      <c r="O1064" s="7"/>
      <c r="P1064" s="11">
        <f t="shared" si="33"/>
        <v>0</v>
      </c>
      <c r="Q1064" s="9"/>
    </row>
    <row r="1065" spans="1:17" x14ac:dyDescent="0.25">
      <c r="A1065" s="7">
        <v>1063</v>
      </c>
      <c r="B1065" s="9" t="s">
        <v>1044</v>
      </c>
      <c r="C1065" s="9" t="s">
        <v>2874</v>
      </c>
      <c r="D1065" s="9" t="s">
        <v>252</v>
      </c>
      <c r="E1065" s="7" t="s">
        <v>141</v>
      </c>
      <c r="F1065" s="46">
        <v>5.71</v>
      </c>
      <c r="G1065" s="11">
        <v>17</v>
      </c>
      <c r="H1065" s="11">
        <v>17</v>
      </c>
      <c r="I1065" s="11" t="e">
        <f>VLOOKUP(B1065:B3340,'[2]Qty by month'!$G$3:$N$527,8,0)</f>
        <v>#N/A</v>
      </c>
      <c r="J1065" s="11"/>
      <c r="K1065" s="8">
        <v>45314</v>
      </c>
      <c r="L1065" s="8" t="s">
        <v>3877</v>
      </c>
      <c r="M1065" s="7"/>
      <c r="N1065" s="7" t="b">
        <f t="shared" si="32"/>
        <v>1</v>
      </c>
      <c r="O1065" s="7"/>
      <c r="P1065" s="11">
        <f t="shared" si="33"/>
        <v>0</v>
      </c>
      <c r="Q1065" s="9"/>
    </row>
    <row r="1066" spans="1:17" x14ac:dyDescent="0.25">
      <c r="A1066" s="7">
        <v>1064</v>
      </c>
      <c r="B1066" s="9" t="s">
        <v>1045</v>
      </c>
      <c r="C1066" s="9" t="s">
        <v>2874</v>
      </c>
      <c r="D1066" s="9" t="s">
        <v>252</v>
      </c>
      <c r="E1066" s="7" t="s">
        <v>141</v>
      </c>
      <c r="F1066" s="46">
        <v>7.74</v>
      </c>
      <c r="G1066" s="11">
        <v>38</v>
      </c>
      <c r="H1066" s="11">
        <f>30+8</f>
        <v>38</v>
      </c>
      <c r="I1066" s="11" t="e">
        <f>VLOOKUP(B1066:B3341,'[2]Qty by month'!$G$3:$N$527,8,0)</f>
        <v>#N/A</v>
      </c>
      <c r="J1066" s="11"/>
      <c r="K1066" s="8">
        <v>45314</v>
      </c>
      <c r="L1066" s="8" t="s">
        <v>3873</v>
      </c>
      <c r="M1066" s="7"/>
      <c r="N1066" s="7" t="b">
        <f t="shared" si="32"/>
        <v>1</v>
      </c>
      <c r="O1066" s="7"/>
      <c r="P1066" s="11">
        <f t="shared" si="33"/>
        <v>0</v>
      </c>
      <c r="Q1066" s="9"/>
    </row>
    <row r="1067" spans="1:17" x14ac:dyDescent="0.25">
      <c r="A1067" s="7">
        <v>1065</v>
      </c>
      <c r="B1067" s="9" t="s">
        <v>1046</v>
      </c>
      <c r="C1067" s="9" t="s">
        <v>2875</v>
      </c>
      <c r="D1067" s="9" t="s">
        <v>252</v>
      </c>
      <c r="E1067" s="7" t="s">
        <v>141</v>
      </c>
      <c r="F1067" s="46">
        <v>3.92</v>
      </c>
      <c r="G1067" s="11">
        <v>1</v>
      </c>
      <c r="H1067" s="11">
        <v>1</v>
      </c>
      <c r="I1067" s="11" t="e">
        <f>VLOOKUP(B1067:B3342,'[2]Qty by month'!$G$3:$N$527,8,0)</f>
        <v>#N/A</v>
      </c>
      <c r="J1067" s="11"/>
      <c r="K1067" s="8">
        <v>45314</v>
      </c>
      <c r="L1067" s="8" t="s">
        <v>3873</v>
      </c>
      <c r="M1067" s="7"/>
      <c r="N1067" s="7" t="b">
        <f t="shared" si="32"/>
        <v>1</v>
      </c>
      <c r="O1067" s="7"/>
      <c r="P1067" s="11">
        <f t="shared" si="33"/>
        <v>0</v>
      </c>
      <c r="Q1067" s="9"/>
    </row>
    <row r="1068" spans="1:17" x14ac:dyDescent="0.25">
      <c r="A1068" s="7">
        <v>1066</v>
      </c>
      <c r="B1068" s="9" t="s">
        <v>1047</v>
      </c>
      <c r="C1068" s="9" t="s">
        <v>2874</v>
      </c>
      <c r="D1068" s="9" t="s">
        <v>252</v>
      </c>
      <c r="E1068" s="7" t="s">
        <v>141</v>
      </c>
      <c r="F1068" s="46">
        <v>7.16</v>
      </c>
      <c r="G1068" s="11">
        <v>16</v>
      </c>
      <c r="H1068" s="11">
        <f>2+14</f>
        <v>16</v>
      </c>
      <c r="I1068" s="11" t="e">
        <f>VLOOKUP(B1068:B3343,'[2]Qty by month'!$G$3:$N$527,8,0)</f>
        <v>#N/A</v>
      </c>
      <c r="J1068" s="11"/>
      <c r="K1068" s="8">
        <v>45314</v>
      </c>
      <c r="L1068" s="8" t="s">
        <v>3877</v>
      </c>
      <c r="M1068" s="7"/>
      <c r="N1068" s="7" t="b">
        <f t="shared" si="32"/>
        <v>1</v>
      </c>
      <c r="O1068" s="7"/>
      <c r="P1068" s="11">
        <f t="shared" si="33"/>
        <v>0</v>
      </c>
      <c r="Q1068" s="9"/>
    </row>
    <row r="1069" spans="1:17" x14ac:dyDescent="0.25">
      <c r="A1069" s="7">
        <v>1067</v>
      </c>
      <c r="B1069" s="9" t="s">
        <v>1048</v>
      </c>
      <c r="C1069" s="9" t="s">
        <v>2876</v>
      </c>
      <c r="D1069" s="9" t="s">
        <v>252</v>
      </c>
      <c r="E1069" s="7" t="s">
        <v>141</v>
      </c>
      <c r="F1069" s="46">
        <v>1.07</v>
      </c>
      <c r="G1069" s="11">
        <v>20</v>
      </c>
      <c r="H1069" s="11">
        <v>20</v>
      </c>
      <c r="I1069" s="11" t="e">
        <f>VLOOKUP(B1069:B3344,'[2]Qty by month'!$G$3:$N$527,8,0)</f>
        <v>#N/A</v>
      </c>
      <c r="J1069" s="11"/>
      <c r="K1069" s="8">
        <v>45314</v>
      </c>
      <c r="L1069" s="8" t="s">
        <v>3877</v>
      </c>
      <c r="M1069" s="7"/>
      <c r="N1069" s="7" t="b">
        <f t="shared" si="32"/>
        <v>1</v>
      </c>
      <c r="O1069" s="7"/>
      <c r="P1069" s="11">
        <f t="shared" si="33"/>
        <v>0</v>
      </c>
      <c r="Q1069" s="9"/>
    </row>
    <row r="1070" spans="1:17" x14ac:dyDescent="0.25">
      <c r="A1070" s="7">
        <v>1068</v>
      </c>
      <c r="B1070" s="9" t="s">
        <v>1049</v>
      </c>
      <c r="C1070" s="9" t="s">
        <v>2877</v>
      </c>
      <c r="D1070" s="9" t="s">
        <v>252</v>
      </c>
      <c r="E1070" s="7" t="s">
        <v>141</v>
      </c>
      <c r="F1070" s="46">
        <v>0.74</v>
      </c>
      <c r="G1070" s="11">
        <v>3</v>
      </c>
      <c r="H1070" s="11">
        <v>3</v>
      </c>
      <c r="I1070" s="11" t="e">
        <f>VLOOKUP(B1070:B3345,'[2]Qty by month'!$G$3:$N$527,8,0)</f>
        <v>#N/A</v>
      </c>
      <c r="J1070" s="11"/>
      <c r="K1070" s="8">
        <v>45314</v>
      </c>
      <c r="L1070" s="8" t="s">
        <v>3873</v>
      </c>
      <c r="M1070" s="7"/>
      <c r="N1070" s="7" t="b">
        <f t="shared" si="32"/>
        <v>1</v>
      </c>
      <c r="O1070" s="7"/>
      <c r="P1070" s="11">
        <f t="shared" si="33"/>
        <v>0</v>
      </c>
      <c r="Q1070" s="9"/>
    </row>
    <row r="1071" spans="1:17" x14ac:dyDescent="0.25">
      <c r="A1071" s="7">
        <v>1069</v>
      </c>
      <c r="B1071" s="9" t="s">
        <v>1050</v>
      </c>
      <c r="C1071" s="9" t="s">
        <v>2878</v>
      </c>
      <c r="D1071" s="9" t="s">
        <v>252</v>
      </c>
      <c r="E1071" s="7" t="s">
        <v>141</v>
      </c>
      <c r="F1071" s="46">
        <v>0.87</v>
      </c>
      <c r="G1071" s="11">
        <v>3</v>
      </c>
      <c r="H1071" s="11">
        <v>3</v>
      </c>
      <c r="I1071" s="11" t="e">
        <f>VLOOKUP(B1071:B3346,'[2]Qty by month'!$G$3:$N$527,8,0)</f>
        <v>#N/A</v>
      </c>
      <c r="J1071" s="11"/>
      <c r="K1071" s="8">
        <v>45314</v>
      </c>
      <c r="L1071" s="8" t="s">
        <v>3873</v>
      </c>
      <c r="M1071" s="7"/>
      <c r="N1071" s="7" t="b">
        <f t="shared" si="32"/>
        <v>1</v>
      </c>
      <c r="O1071" s="7"/>
      <c r="P1071" s="11">
        <f t="shared" si="33"/>
        <v>0</v>
      </c>
      <c r="Q1071" s="9"/>
    </row>
    <row r="1072" spans="1:17" x14ac:dyDescent="0.25">
      <c r="A1072" s="7">
        <v>1070</v>
      </c>
      <c r="B1072" s="9" t="s">
        <v>1051</v>
      </c>
      <c r="C1072" s="9" t="s">
        <v>2879</v>
      </c>
      <c r="D1072" s="9" t="s">
        <v>252</v>
      </c>
      <c r="E1072" s="7" t="s">
        <v>141</v>
      </c>
      <c r="F1072" s="46">
        <v>71.34</v>
      </c>
      <c r="G1072" s="11">
        <v>1</v>
      </c>
      <c r="H1072" s="11">
        <v>1</v>
      </c>
      <c r="I1072" s="11" t="e">
        <f>VLOOKUP(B1072:B3347,'[2]Qty by month'!$G$3:$N$527,8,0)</f>
        <v>#N/A</v>
      </c>
      <c r="J1072" s="11"/>
      <c r="K1072" s="8">
        <v>45313</v>
      </c>
      <c r="L1072" s="8" t="s">
        <v>3877</v>
      </c>
      <c r="M1072" s="7"/>
      <c r="N1072" s="7" t="b">
        <f t="shared" si="32"/>
        <v>1</v>
      </c>
      <c r="O1072" s="7"/>
      <c r="P1072" s="11">
        <f t="shared" si="33"/>
        <v>0</v>
      </c>
      <c r="Q1072" s="9"/>
    </row>
    <row r="1073" spans="1:17" x14ac:dyDescent="0.25">
      <c r="A1073" s="7">
        <v>1071</v>
      </c>
      <c r="B1073" s="9" t="s">
        <v>1052</v>
      </c>
      <c r="C1073" s="9" t="s">
        <v>2880</v>
      </c>
      <c r="D1073" s="9" t="s">
        <v>252</v>
      </c>
      <c r="E1073" s="7" t="s">
        <v>141</v>
      </c>
      <c r="F1073" s="46">
        <v>8.8733571428571434</v>
      </c>
      <c r="G1073" s="11">
        <v>2</v>
      </c>
      <c r="H1073" s="11">
        <v>2</v>
      </c>
      <c r="I1073" s="11" t="e">
        <f>VLOOKUP(B1073:B3348,'[2]Qty by month'!$G$3:$N$527,8,0)</f>
        <v>#N/A</v>
      </c>
      <c r="J1073" s="11"/>
      <c r="K1073" s="8">
        <v>45315</v>
      </c>
      <c r="L1073" s="8" t="s">
        <v>3873</v>
      </c>
      <c r="M1073" s="7"/>
      <c r="N1073" s="7" t="b">
        <f t="shared" si="32"/>
        <v>1</v>
      </c>
      <c r="O1073" s="7"/>
      <c r="P1073" s="11">
        <f t="shared" si="33"/>
        <v>0</v>
      </c>
      <c r="Q1073" s="9"/>
    </row>
    <row r="1074" spans="1:17" x14ac:dyDescent="0.25">
      <c r="A1074" s="7">
        <v>1072</v>
      </c>
      <c r="B1074" s="9" t="s">
        <v>1053</v>
      </c>
      <c r="C1074" s="9" t="s">
        <v>2881</v>
      </c>
      <c r="D1074" s="9" t="s">
        <v>252</v>
      </c>
      <c r="E1074" s="7" t="s">
        <v>141</v>
      </c>
      <c r="F1074" s="46">
        <v>14.4</v>
      </c>
      <c r="G1074" s="11">
        <v>1</v>
      </c>
      <c r="H1074" s="11">
        <v>1</v>
      </c>
      <c r="I1074" s="11" t="e">
        <f>VLOOKUP(B1074:B3349,'[2]Qty by month'!$G$3:$N$527,8,0)</f>
        <v>#N/A</v>
      </c>
      <c r="J1074" s="11"/>
      <c r="K1074" s="8">
        <v>45313</v>
      </c>
      <c r="L1074" s="8" t="s">
        <v>3877</v>
      </c>
      <c r="M1074" s="7"/>
      <c r="N1074" s="7" t="b">
        <f t="shared" si="32"/>
        <v>1</v>
      </c>
      <c r="O1074" s="7"/>
      <c r="P1074" s="11">
        <f t="shared" si="33"/>
        <v>0</v>
      </c>
      <c r="Q1074" s="9"/>
    </row>
    <row r="1075" spans="1:17" x14ac:dyDescent="0.25">
      <c r="A1075" s="7">
        <v>1073</v>
      </c>
      <c r="B1075" s="9" t="s">
        <v>1054</v>
      </c>
      <c r="C1075" s="9" t="s">
        <v>2882</v>
      </c>
      <c r="D1075" s="9" t="s">
        <v>252</v>
      </c>
      <c r="E1075" s="7" t="s">
        <v>141</v>
      </c>
      <c r="F1075" s="46">
        <v>1.4857142857142858</v>
      </c>
      <c r="G1075" s="11">
        <v>12</v>
      </c>
      <c r="H1075" s="11">
        <f>3+9</f>
        <v>12</v>
      </c>
      <c r="I1075" s="11" t="e">
        <f>VLOOKUP(B1075:B3350,'[2]Qty by month'!$G$3:$N$527,8,0)</f>
        <v>#N/A</v>
      </c>
      <c r="J1075" s="11"/>
      <c r="K1075" s="8">
        <v>45314</v>
      </c>
      <c r="L1075" s="8" t="s">
        <v>3873</v>
      </c>
      <c r="M1075" s="7"/>
      <c r="N1075" s="7" t="b">
        <f t="shared" si="32"/>
        <v>1</v>
      </c>
      <c r="O1075" s="7"/>
      <c r="P1075" s="11">
        <f t="shared" si="33"/>
        <v>0</v>
      </c>
      <c r="Q1075" s="9"/>
    </row>
    <row r="1076" spans="1:17" x14ac:dyDescent="0.25">
      <c r="A1076" s="7">
        <v>1074</v>
      </c>
      <c r="B1076" s="9" t="s">
        <v>1055</v>
      </c>
      <c r="C1076" s="9" t="s">
        <v>2782</v>
      </c>
      <c r="D1076" s="9" t="s">
        <v>252</v>
      </c>
      <c r="E1076" s="7" t="s">
        <v>141</v>
      </c>
      <c r="F1076" s="46">
        <v>4.0199999999999996</v>
      </c>
      <c r="G1076" s="11">
        <v>16</v>
      </c>
      <c r="H1076" s="11">
        <v>16</v>
      </c>
      <c r="I1076" s="11" t="e">
        <f>VLOOKUP(B1076:B3351,'[2]Qty by month'!$G$3:$N$527,8,0)</f>
        <v>#N/A</v>
      </c>
      <c r="J1076" s="11"/>
      <c r="K1076" s="8">
        <v>45316</v>
      </c>
      <c r="L1076" s="8" t="s">
        <v>3873</v>
      </c>
      <c r="M1076" s="7"/>
      <c r="N1076" s="7" t="b">
        <f t="shared" si="32"/>
        <v>1</v>
      </c>
      <c r="O1076" s="7"/>
      <c r="P1076" s="11">
        <f t="shared" si="33"/>
        <v>0</v>
      </c>
      <c r="Q1076" s="9"/>
    </row>
    <row r="1077" spans="1:17" x14ac:dyDescent="0.25">
      <c r="A1077" s="7">
        <v>1075</v>
      </c>
      <c r="B1077" s="9" t="s">
        <v>1056</v>
      </c>
      <c r="C1077" s="9" t="s">
        <v>2883</v>
      </c>
      <c r="D1077" s="9" t="s">
        <v>252</v>
      </c>
      <c r="E1077" s="7" t="s">
        <v>141</v>
      </c>
      <c r="F1077" s="46">
        <v>34.628571428571426</v>
      </c>
      <c r="G1077" s="11">
        <v>1</v>
      </c>
      <c r="H1077" s="11">
        <v>1</v>
      </c>
      <c r="I1077" s="11" t="e">
        <f>VLOOKUP(B1077:B3352,'[2]Qty by month'!$G$3:$N$527,8,0)</f>
        <v>#N/A</v>
      </c>
      <c r="J1077" s="11"/>
      <c r="K1077" s="8">
        <v>45317</v>
      </c>
      <c r="L1077" s="8" t="s">
        <v>3877</v>
      </c>
      <c r="M1077" s="7"/>
      <c r="N1077" s="7" t="b">
        <f t="shared" si="32"/>
        <v>1</v>
      </c>
      <c r="O1077" s="7"/>
      <c r="P1077" s="11">
        <f t="shared" si="33"/>
        <v>0</v>
      </c>
      <c r="Q1077" s="9"/>
    </row>
    <row r="1078" spans="1:17" x14ac:dyDescent="0.25">
      <c r="A1078" s="7">
        <v>1076</v>
      </c>
      <c r="B1078" s="9" t="s">
        <v>1057</v>
      </c>
      <c r="C1078" s="9" t="s">
        <v>2884</v>
      </c>
      <c r="D1078" s="9" t="s">
        <v>252</v>
      </c>
      <c r="E1078" s="7" t="s">
        <v>141</v>
      </c>
      <c r="F1078" s="46">
        <v>6.3928571428571432</v>
      </c>
      <c r="G1078" s="11">
        <v>1</v>
      </c>
      <c r="H1078" s="11">
        <v>1</v>
      </c>
      <c r="I1078" s="11" t="e">
        <f>VLOOKUP(B1078:B3353,'[2]Qty by month'!$G$3:$N$527,8,0)</f>
        <v>#N/A</v>
      </c>
      <c r="J1078" s="11"/>
      <c r="K1078" s="8">
        <v>45316</v>
      </c>
      <c r="L1078" s="8" t="s">
        <v>3877</v>
      </c>
      <c r="M1078" s="7"/>
      <c r="N1078" s="7" t="b">
        <f t="shared" si="32"/>
        <v>1</v>
      </c>
      <c r="O1078" s="7"/>
      <c r="P1078" s="11">
        <f t="shared" si="33"/>
        <v>0</v>
      </c>
      <c r="Q1078" s="9"/>
    </row>
    <row r="1079" spans="1:17" x14ac:dyDescent="0.25">
      <c r="A1079" s="7">
        <v>1077</v>
      </c>
      <c r="B1079" s="9" t="s">
        <v>1058</v>
      </c>
      <c r="C1079" s="9" t="s">
        <v>2885</v>
      </c>
      <c r="D1079" s="9" t="s">
        <v>252</v>
      </c>
      <c r="E1079" s="7" t="s">
        <v>141</v>
      </c>
      <c r="F1079" s="46">
        <v>0.18342857142857144</v>
      </c>
      <c r="G1079" s="11">
        <v>10</v>
      </c>
      <c r="H1079" s="11">
        <v>10</v>
      </c>
      <c r="I1079" s="11" t="e">
        <f>VLOOKUP(B1079:B3354,'[2]Qty by month'!$G$3:$N$527,8,0)</f>
        <v>#N/A</v>
      </c>
      <c r="J1079" s="11"/>
      <c r="K1079" s="8">
        <v>45314</v>
      </c>
      <c r="L1079" s="8" t="s">
        <v>3873</v>
      </c>
      <c r="M1079" s="7"/>
      <c r="N1079" s="7" t="b">
        <f t="shared" si="32"/>
        <v>1</v>
      </c>
      <c r="O1079" s="7"/>
      <c r="P1079" s="11">
        <f t="shared" si="33"/>
        <v>0</v>
      </c>
      <c r="Q1079" s="9"/>
    </row>
    <row r="1080" spans="1:17" x14ac:dyDescent="0.25">
      <c r="A1080" s="7">
        <v>1078</v>
      </c>
      <c r="B1080" s="9" t="s">
        <v>1059</v>
      </c>
      <c r="C1080" s="9" t="s">
        <v>2886</v>
      </c>
      <c r="D1080" s="9" t="s">
        <v>252</v>
      </c>
      <c r="E1080" s="7" t="s">
        <v>141</v>
      </c>
      <c r="F1080" s="46">
        <v>0.18342857142857144</v>
      </c>
      <c r="G1080" s="11">
        <v>10</v>
      </c>
      <c r="H1080" s="11">
        <v>10</v>
      </c>
      <c r="I1080" s="11" t="e">
        <f>VLOOKUP(B1080:B3355,'[2]Qty by month'!$G$3:$N$527,8,0)</f>
        <v>#N/A</v>
      </c>
      <c r="J1080" s="11"/>
      <c r="K1080" s="8">
        <v>45313</v>
      </c>
      <c r="L1080" s="8" t="s">
        <v>3877</v>
      </c>
      <c r="M1080" s="7"/>
      <c r="N1080" s="7" t="b">
        <f t="shared" si="32"/>
        <v>1</v>
      </c>
      <c r="O1080" s="7"/>
      <c r="P1080" s="11">
        <f t="shared" si="33"/>
        <v>0</v>
      </c>
      <c r="Q1080" s="9"/>
    </row>
    <row r="1081" spans="1:17" x14ac:dyDescent="0.25">
      <c r="A1081" s="7">
        <v>1079</v>
      </c>
      <c r="B1081" s="9" t="s">
        <v>1060</v>
      </c>
      <c r="C1081" s="9" t="s">
        <v>2887</v>
      </c>
      <c r="D1081" s="9" t="s">
        <v>252</v>
      </c>
      <c r="E1081" s="7" t="s">
        <v>141</v>
      </c>
      <c r="F1081" s="46">
        <v>0.2980714285714286</v>
      </c>
      <c r="G1081" s="11">
        <v>243</v>
      </c>
      <c r="H1081" s="11">
        <v>243</v>
      </c>
      <c r="I1081" s="11" t="e">
        <f>VLOOKUP(B1081:B3356,'[2]Qty by month'!$G$3:$N$527,8,0)</f>
        <v>#N/A</v>
      </c>
      <c r="J1081" s="11"/>
      <c r="K1081" s="8">
        <v>45315</v>
      </c>
      <c r="L1081" s="8" t="s">
        <v>3873</v>
      </c>
      <c r="M1081" s="7"/>
      <c r="N1081" s="7" t="b">
        <f t="shared" si="32"/>
        <v>1</v>
      </c>
      <c r="O1081" s="7"/>
      <c r="P1081" s="11">
        <f t="shared" si="33"/>
        <v>0</v>
      </c>
      <c r="Q1081" s="9"/>
    </row>
    <row r="1082" spans="1:17" x14ac:dyDescent="0.25">
      <c r="A1082" s="7">
        <v>1080</v>
      </c>
      <c r="B1082" s="9" t="s">
        <v>1061</v>
      </c>
      <c r="C1082" s="9" t="s">
        <v>2888</v>
      </c>
      <c r="D1082" s="9" t="s">
        <v>252</v>
      </c>
      <c r="E1082" s="7" t="s">
        <v>141</v>
      </c>
      <c r="F1082" s="46">
        <v>3.3714285714285714</v>
      </c>
      <c r="G1082" s="11">
        <v>15</v>
      </c>
      <c r="H1082" s="11">
        <v>15</v>
      </c>
      <c r="I1082" s="11" t="e">
        <f>VLOOKUP(B1082:B3357,'[2]Qty by month'!$G$3:$N$527,8,0)</f>
        <v>#N/A</v>
      </c>
      <c r="J1082" s="11"/>
      <c r="K1082" s="8">
        <v>45315</v>
      </c>
      <c r="L1082" s="8" t="s">
        <v>3873</v>
      </c>
      <c r="M1082" s="7"/>
      <c r="N1082" s="7" t="b">
        <f t="shared" si="32"/>
        <v>1</v>
      </c>
      <c r="O1082" s="7"/>
      <c r="P1082" s="11">
        <f t="shared" si="33"/>
        <v>0</v>
      </c>
      <c r="Q1082" s="9"/>
    </row>
    <row r="1083" spans="1:17" x14ac:dyDescent="0.25">
      <c r="A1083" s="7">
        <v>1081</v>
      </c>
      <c r="B1083" s="9" t="s">
        <v>1062</v>
      </c>
      <c r="C1083" s="9" t="s">
        <v>2888</v>
      </c>
      <c r="D1083" s="9" t="s">
        <v>252</v>
      </c>
      <c r="E1083" s="7" t="s">
        <v>141</v>
      </c>
      <c r="F1083" s="46">
        <v>1.8</v>
      </c>
      <c r="G1083" s="11">
        <v>15</v>
      </c>
      <c r="H1083" s="11">
        <v>15</v>
      </c>
      <c r="I1083" s="11" t="e">
        <f>VLOOKUP(B1083:B3358,'[2]Qty by month'!$G$3:$N$527,8,0)</f>
        <v>#N/A</v>
      </c>
      <c r="J1083" s="11"/>
      <c r="K1083" s="8">
        <v>45315</v>
      </c>
      <c r="L1083" s="8" t="s">
        <v>3873</v>
      </c>
      <c r="M1083" s="7"/>
      <c r="N1083" s="7" t="b">
        <f t="shared" si="32"/>
        <v>1</v>
      </c>
      <c r="O1083" s="7"/>
      <c r="P1083" s="11">
        <f t="shared" si="33"/>
        <v>0</v>
      </c>
      <c r="Q1083" s="9"/>
    </row>
    <row r="1084" spans="1:17" x14ac:dyDescent="0.25">
      <c r="A1084" s="7">
        <v>1082</v>
      </c>
      <c r="B1084" s="9" t="s">
        <v>1063</v>
      </c>
      <c r="C1084" s="9" t="s">
        <v>2888</v>
      </c>
      <c r="D1084" s="9" t="s">
        <v>252</v>
      </c>
      <c r="E1084" s="7" t="s">
        <v>141</v>
      </c>
      <c r="F1084" s="46">
        <v>2.0571428571428569</v>
      </c>
      <c r="G1084" s="11">
        <v>15</v>
      </c>
      <c r="H1084" s="11">
        <f>13+2</f>
        <v>15</v>
      </c>
      <c r="I1084" s="11" t="e">
        <f>VLOOKUP(B1084:B3359,'[2]Qty by month'!$G$3:$N$527,8,0)</f>
        <v>#N/A</v>
      </c>
      <c r="J1084" s="11"/>
      <c r="K1084" s="8">
        <v>45316</v>
      </c>
      <c r="L1084" s="8" t="s">
        <v>3873</v>
      </c>
      <c r="M1084" s="7"/>
      <c r="N1084" s="7" t="b">
        <f t="shared" si="32"/>
        <v>1</v>
      </c>
      <c r="O1084" s="7"/>
      <c r="P1084" s="11">
        <f t="shared" si="33"/>
        <v>0</v>
      </c>
      <c r="Q1084" s="9"/>
    </row>
    <row r="1085" spans="1:17" x14ac:dyDescent="0.25">
      <c r="A1085" s="7">
        <v>1083</v>
      </c>
      <c r="B1085" s="9" t="s">
        <v>1064</v>
      </c>
      <c r="C1085" s="9" t="s">
        <v>2889</v>
      </c>
      <c r="D1085" s="9" t="s">
        <v>252</v>
      </c>
      <c r="E1085" s="7" t="s">
        <v>141</v>
      </c>
      <c r="F1085" s="46">
        <v>2.8947321428571433</v>
      </c>
      <c r="G1085" s="11">
        <v>8</v>
      </c>
      <c r="H1085" s="11">
        <v>8</v>
      </c>
      <c r="I1085" s="11" t="e">
        <f>VLOOKUP(B1085:B3360,'[2]Qty by month'!$G$3:$N$527,8,0)</f>
        <v>#N/A</v>
      </c>
      <c r="J1085" s="11"/>
      <c r="K1085" s="8">
        <v>45314</v>
      </c>
      <c r="L1085" s="8" t="s">
        <v>3877</v>
      </c>
      <c r="M1085" s="7"/>
      <c r="N1085" s="7" t="b">
        <f t="shared" si="32"/>
        <v>1</v>
      </c>
      <c r="O1085" s="7"/>
      <c r="P1085" s="11">
        <f t="shared" si="33"/>
        <v>0</v>
      </c>
      <c r="Q1085" s="9"/>
    </row>
    <row r="1086" spans="1:17" x14ac:dyDescent="0.25">
      <c r="A1086" s="7">
        <v>1084</v>
      </c>
      <c r="B1086" s="9" t="s">
        <v>1065</v>
      </c>
      <c r="C1086" s="9" t="s">
        <v>2890</v>
      </c>
      <c r="D1086" s="9" t="s">
        <v>252</v>
      </c>
      <c r="E1086" s="7" t="s">
        <v>141</v>
      </c>
      <c r="F1086" s="46">
        <v>3.0953571428571429</v>
      </c>
      <c r="G1086" s="11">
        <v>6</v>
      </c>
      <c r="H1086" s="11">
        <v>6</v>
      </c>
      <c r="I1086" s="11" t="e">
        <f>VLOOKUP(B1086:B3361,'[2]Qty by month'!$G$3:$N$527,8,0)</f>
        <v>#N/A</v>
      </c>
      <c r="J1086" s="11"/>
      <c r="K1086" s="8">
        <v>45314</v>
      </c>
      <c r="L1086" s="8" t="s">
        <v>3877</v>
      </c>
      <c r="M1086" s="7"/>
      <c r="N1086" s="7" t="b">
        <f t="shared" si="32"/>
        <v>1</v>
      </c>
      <c r="O1086" s="7"/>
      <c r="P1086" s="11">
        <f t="shared" si="33"/>
        <v>0</v>
      </c>
      <c r="Q1086" s="9"/>
    </row>
    <row r="1087" spans="1:17" x14ac:dyDescent="0.25">
      <c r="A1087" s="7">
        <v>1085</v>
      </c>
      <c r="B1087" s="9" t="s">
        <v>1066</v>
      </c>
      <c r="C1087" s="9" t="s">
        <v>2891</v>
      </c>
      <c r="D1087" s="9" t="s">
        <v>252</v>
      </c>
      <c r="E1087" s="7" t="s">
        <v>141</v>
      </c>
      <c r="F1087" s="46">
        <v>0.85035714285714281</v>
      </c>
      <c r="G1087" s="11">
        <v>3</v>
      </c>
      <c r="H1087" s="11">
        <v>3</v>
      </c>
      <c r="I1087" s="11" t="e">
        <f>VLOOKUP(B1087:B3362,'[2]Qty by month'!$G$3:$N$527,8,0)</f>
        <v>#N/A</v>
      </c>
      <c r="J1087" s="11"/>
      <c r="K1087" s="8">
        <v>45314</v>
      </c>
      <c r="L1087" s="8" t="s">
        <v>3877</v>
      </c>
      <c r="M1087" s="7"/>
      <c r="N1087" s="7" t="b">
        <f t="shared" si="32"/>
        <v>1</v>
      </c>
      <c r="O1087" s="7"/>
      <c r="P1087" s="11">
        <f t="shared" si="33"/>
        <v>0</v>
      </c>
      <c r="Q1087" s="9"/>
    </row>
    <row r="1088" spans="1:17" x14ac:dyDescent="0.25">
      <c r="A1088" s="7">
        <v>1086</v>
      </c>
      <c r="B1088" s="9" t="s">
        <v>1067</v>
      </c>
      <c r="C1088" s="9" t="s">
        <v>2892</v>
      </c>
      <c r="D1088" s="9" t="s">
        <v>252</v>
      </c>
      <c r="E1088" s="7" t="s">
        <v>141</v>
      </c>
      <c r="F1088" s="46">
        <v>5.8928571428571432</v>
      </c>
      <c r="G1088" s="11">
        <v>2</v>
      </c>
      <c r="H1088" s="11">
        <v>2</v>
      </c>
      <c r="I1088" s="11" t="e">
        <f>VLOOKUP(B1088:B3363,'[2]Qty by month'!$G$3:$N$527,8,0)</f>
        <v>#N/A</v>
      </c>
      <c r="J1088" s="11"/>
      <c r="K1088" s="8">
        <v>45316</v>
      </c>
      <c r="L1088" s="8" t="s">
        <v>3877</v>
      </c>
      <c r="M1088" s="7"/>
      <c r="N1088" s="7" t="b">
        <f t="shared" si="32"/>
        <v>1</v>
      </c>
      <c r="O1088" s="7"/>
      <c r="P1088" s="11">
        <f t="shared" si="33"/>
        <v>0</v>
      </c>
      <c r="Q1088" s="9"/>
    </row>
    <row r="1089" spans="1:17" x14ac:dyDescent="0.25">
      <c r="A1089" s="7">
        <v>1087</v>
      </c>
      <c r="B1089" s="9" t="s">
        <v>1068</v>
      </c>
      <c r="C1089" s="9" t="s">
        <v>2891</v>
      </c>
      <c r="D1089" s="9" t="s">
        <v>252</v>
      </c>
      <c r="E1089" s="7" t="s">
        <v>141</v>
      </c>
      <c r="F1089" s="46">
        <v>0.77571428571428569</v>
      </c>
      <c r="G1089" s="11">
        <v>2</v>
      </c>
      <c r="H1089" s="11">
        <v>2</v>
      </c>
      <c r="I1089" s="11" t="e">
        <f>VLOOKUP(B1089:B3364,'[2]Qty by month'!$G$3:$N$527,8,0)</f>
        <v>#N/A</v>
      </c>
      <c r="J1089" s="11"/>
      <c r="K1089" s="8">
        <v>45314</v>
      </c>
      <c r="L1089" s="8" t="s">
        <v>3873</v>
      </c>
      <c r="M1089" s="7"/>
      <c r="N1089" s="7" t="b">
        <f t="shared" si="32"/>
        <v>1</v>
      </c>
      <c r="O1089" s="7"/>
      <c r="P1089" s="11">
        <f t="shared" si="33"/>
        <v>0</v>
      </c>
      <c r="Q1089" s="9"/>
    </row>
    <row r="1090" spans="1:17" x14ac:dyDescent="0.25">
      <c r="A1090" s="7">
        <v>1088</v>
      </c>
      <c r="B1090" s="9" t="s">
        <v>1069</v>
      </c>
      <c r="C1090" s="9" t="s">
        <v>2893</v>
      </c>
      <c r="D1090" s="9" t="s">
        <v>252</v>
      </c>
      <c r="E1090" s="7" t="s">
        <v>141</v>
      </c>
      <c r="F1090" s="46">
        <v>0.28142857142857142</v>
      </c>
      <c r="G1090" s="11">
        <v>1</v>
      </c>
      <c r="H1090" s="11">
        <v>1</v>
      </c>
      <c r="I1090" s="11" t="e">
        <f>VLOOKUP(B1090:B3365,'[2]Qty by month'!$G$3:$N$527,8,0)</f>
        <v>#N/A</v>
      </c>
      <c r="J1090" s="11"/>
      <c r="K1090" s="8">
        <v>45316</v>
      </c>
      <c r="L1090" s="8" t="s">
        <v>3873</v>
      </c>
      <c r="M1090" s="7"/>
      <c r="N1090" s="7" t="b">
        <f t="shared" si="32"/>
        <v>1</v>
      </c>
      <c r="O1090" s="7"/>
      <c r="P1090" s="11">
        <f t="shared" si="33"/>
        <v>0</v>
      </c>
      <c r="Q1090" s="9"/>
    </row>
    <row r="1091" spans="1:17" x14ac:dyDescent="0.25">
      <c r="A1091" s="7">
        <v>1089</v>
      </c>
      <c r="B1091" s="9" t="s">
        <v>1070</v>
      </c>
      <c r="C1091" s="9" t="s">
        <v>2894</v>
      </c>
      <c r="D1091" s="9" t="s">
        <v>252</v>
      </c>
      <c r="E1091" s="7" t="s">
        <v>141</v>
      </c>
      <c r="F1091" s="46">
        <v>0.45828571428571424</v>
      </c>
      <c r="G1091" s="11">
        <v>1</v>
      </c>
      <c r="H1091" s="11">
        <v>1</v>
      </c>
      <c r="I1091" s="11" t="e">
        <f>VLOOKUP(B1091:B3366,'[2]Qty by month'!$G$3:$N$527,8,0)</f>
        <v>#N/A</v>
      </c>
      <c r="J1091" s="11"/>
      <c r="K1091" s="8">
        <v>45314</v>
      </c>
      <c r="L1091" s="8" t="s">
        <v>3877</v>
      </c>
      <c r="M1091" s="7"/>
      <c r="N1091" s="7" t="b">
        <f t="shared" si="32"/>
        <v>1</v>
      </c>
      <c r="O1091" s="7"/>
      <c r="P1091" s="11">
        <f t="shared" si="33"/>
        <v>0</v>
      </c>
      <c r="Q1091" s="9"/>
    </row>
    <row r="1092" spans="1:17" x14ac:dyDescent="0.25">
      <c r="A1092" s="7">
        <v>1090</v>
      </c>
      <c r="B1092" s="9" t="s">
        <v>1071</v>
      </c>
      <c r="C1092" s="9" t="s">
        <v>2895</v>
      </c>
      <c r="D1092" s="9" t="s">
        <v>252</v>
      </c>
      <c r="E1092" s="7" t="s">
        <v>141</v>
      </c>
      <c r="F1092" s="46">
        <v>1.888857142857143</v>
      </c>
      <c r="G1092" s="11">
        <v>1</v>
      </c>
      <c r="H1092" s="11">
        <v>1</v>
      </c>
      <c r="I1092" s="11" t="e">
        <f>VLOOKUP(B1092:B3367,'[2]Qty by month'!$G$3:$N$527,8,0)</f>
        <v>#N/A</v>
      </c>
      <c r="J1092" s="11"/>
      <c r="K1092" s="8">
        <v>45316</v>
      </c>
      <c r="L1092" s="8" t="s">
        <v>3877</v>
      </c>
      <c r="M1092" s="7"/>
      <c r="N1092" s="7" t="b">
        <f t="shared" ref="N1092:N1155" si="34">G1092=H1092</f>
        <v>1</v>
      </c>
      <c r="O1092" s="7"/>
      <c r="P1092" s="11">
        <f t="shared" ref="P1092:P1155" si="35">G1092-H1092</f>
        <v>0</v>
      </c>
      <c r="Q1092" s="9"/>
    </row>
    <row r="1093" spans="1:17" x14ac:dyDescent="0.25">
      <c r="A1093" s="7">
        <v>1091</v>
      </c>
      <c r="B1093" s="9" t="s">
        <v>1072</v>
      </c>
      <c r="C1093" s="9" t="s">
        <v>2896</v>
      </c>
      <c r="D1093" s="9" t="s">
        <v>252</v>
      </c>
      <c r="E1093" s="7" t="s">
        <v>141</v>
      </c>
      <c r="F1093" s="46">
        <v>0.14357142857142854</v>
      </c>
      <c r="G1093" s="11">
        <v>8</v>
      </c>
      <c r="H1093" s="11">
        <v>8</v>
      </c>
      <c r="I1093" s="11" t="e">
        <f>VLOOKUP(B1093:B3368,'[2]Qty by month'!$G$3:$N$527,8,0)</f>
        <v>#N/A</v>
      </c>
      <c r="J1093" s="11"/>
      <c r="K1093" s="8">
        <v>45316</v>
      </c>
      <c r="L1093" s="8" t="s">
        <v>3873</v>
      </c>
      <c r="M1093" s="7"/>
      <c r="N1093" s="7" t="b">
        <f t="shared" si="34"/>
        <v>1</v>
      </c>
      <c r="O1093" s="7"/>
      <c r="P1093" s="11">
        <f t="shared" si="35"/>
        <v>0</v>
      </c>
      <c r="Q1093" s="9"/>
    </row>
    <row r="1094" spans="1:17" x14ac:dyDescent="0.25">
      <c r="A1094" s="7">
        <v>1092</v>
      </c>
      <c r="B1094" s="9" t="s">
        <v>1073</v>
      </c>
      <c r="C1094" s="9" t="s">
        <v>2897</v>
      </c>
      <c r="D1094" s="9" t="s">
        <v>252</v>
      </c>
      <c r="E1094" s="7" t="s">
        <v>141</v>
      </c>
      <c r="F1094" s="46">
        <v>3.93</v>
      </c>
      <c r="G1094" s="11">
        <v>2</v>
      </c>
      <c r="H1094" s="11">
        <v>2</v>
      </c>
      <c r="I1094" s="11" t="e">
        <f>VLOOKUP(B1094:B3369,'[2]Qty by month'!$G$3:$N$527,8,0)</f>
        <v>#N/A</v>
      </c>
      <c r="J1094" s="11"/>
      <c r="K1094" s="8">
        <v>45316</v>
      </c>
      <c r="L1094" s="8" t="s">
        <v>3877</v>
      </c>
      <c r="M1094" s="7"/>
      <c r="N1094" s="7" t="b">
        <f t="shared" si="34"/>
        <v>1</v>
      </c>
      <c r="O1094" s="7"/>
      <c r="P1094" s="11">
        <f t="shared" si="35"/>
        <v>0</v>
      </c>
      <c r="Q1094" s="9"/>
    </row>
    <row r="1095" spans="1:17" x14ac:dyDescent="0.25">
      <c r="A1095" s="7">
        <v>1093</v>
      </c>
      <c r="B1095" s="9" t="s">
        <v>1074</v>
      </c>
      <c r="C1095" s="9" t="s">
        <v>2898</v>
      </c>
      <c r="D1095" s="9" t="s">
        <v>252</v>
      </c>
      <c r="E1095" s="7" t="s">
        <v>141</v>
      </c>
      <c r="F1095" s="46">
        <v>4.46</v>
      </c>
      <c r="G1095" s="11">
        <v>1</v>
      </c>
      <c r="H1095" s="11">
        <v>1</v>
      </c>
      <c r="I1095" s="11" t="e">
        <f>VLOOKUP(B1095:B3370,'[2]Qty by month'!$G$3:$N$527,8,0)</f>
        <v>#N/A</v>
      </c>
      <c r="J1095" s="11"/>
      <c r="K1095" s="8">
        <v>45316</v>
      </c>
      <c r="L1095" s="8" t="s">
        <v>3873</v>
      </c>
      <c r="M1095" s="7"/>
      <c r="N1095" s="7" t="b">
        <f t="shared" si="34"/>
        <v>1</v>
      </c>
      <c r="O1095" s="7"/>
      <c r="P1095" s="11">
        <f t="shared" si="35"/>
        <v>0</v>
      </c>
      <c r="Q1095" s="9"/>
    </row>
    <row r="1096" spans="1:17" x14ac:dyDescent="0.25">
      <c r="A1096" s="7">
        <v>1094</v>
      </c>
      <c r="B1096" s="9" t="s">
        <v>1075</v>
      </c>
      <c r="C1096" s="9" t="s">
        <v>2899</v>
      </c>
      <c r="D1096" s="9" t="s">
        <v>252</v>
      </c>
      <c r="E1096" s="55" t="s">
        <v>242</v>
      </c>
      <c r="F1096" s="46">
        <v>49.11</v>
      </c>
      <c r="G1096" s="11">
        <v>1</v>
      </c>
      <c r="H1096" s="11">
        <v>1</v>
      </c>
      <c r="I1096" s="11" t="e">
        <f>VLOOKUP(B1096:B3371,'[2]Qty by month'!$G$3:$N$527,8,0)</f>
        <v>#N/A</v>
      </c>
      <c r="J1096" s="11"/>
      <c r="K1096" s="8">
        <v>45316</v>
      </c>
      <c r="L1096" s="8" t="s">
        <v>3877</v>
      </c>
      <c r="M1096" s="7"/>
      <c r="N1096" s="7" t="b">
        <f t="shared" si="34"/>
        <v>1</v>
      </c>
      <c r="O1096" s="7"/>
      <c r="P1096" s="11">
        <f t="shared" si="35"/>
        <v>0</v>
      </c>
      <c r="Q1096" s="9"/>
    </row>
    <row r="1097" spans="1:17" x14ac:dyDescent="0.25">
      <c r="A1097" s="7">
        <v>1095</v>
      </c>
      <c r="B1097" s="9" t="s">
        <v>1076</v>
      </c>
      <c r="C1097" s="9" t="s">
        <v>2891</v>
      </c>
      <c r="D1097" s="9" t="s">
        <v>252</v>
      </c>
      <c r="E1097" s="55" t="s">
        <v>242</v>
      </c>
      <c r="F1097" s="46">
        <v>14.52</v>
      </c>
      <c r="G1097" s="11">
        <v>2</v>
      </c>
      <c r="H1097" s="11">
        <v>2</v>
      </c>
      <c r="I1097" s="11" t="e">
        <f>VLOOKUP(B1097:B3372,'[2]Qty by month'!$G$3:$N$527,8,0)</f>
        <v>#N/A</v>
      </c>
      <c r="J1097" s="11"/>
      <c r="K1097" s="8">
        <v>45316</v>
      </c>
      <c r="L1097" s="8" t="s">
        <v>3873</v>
      </c>
      <c r="M1097" s="7"/>
      <c r="N1097" s="7" t="b">
        <f t="shared" si="34"/>
        <v>1</v>
      </c>
      <c r="O1097" s="7"/>
      <c r="P1097" s="11">
        <f t="shared" si="35"/>
        <v>0</v>
      </c>
      <c r="Q1097" s="9"/>
    </row>
    <row r="1098" spans="1:17" x14ac:dyDescent="0.25">
      <c r="A1098" s="7">
        <v>1096</v>
      </c>
      <c r="B1098" s="9" t="s">
        <v>1077</v>
      </c>
      <c r="C1098" s="9" t="s">
        <v>2891</v>
      </c>
      <c r="D1098" s="9" t="s">
        <v>252</v>
      </c>
      <c r="E1098" s="55" t="s">
        <v>242</v>
      </c>
      <c r="F1098" s="46">
        <v>13.42</v>
      </c>
      <c r="G1098" s="11">
        <v>2</v>
      </c>
      <c r="H1098" s="11">
        <v>2</v>
      </c>
      <c r="I1098" s="11" t="e">
        <f>VLOOKUP(B1098:B3373,'[2]Qty by month'!$G$3:$N$527,8,0)</f>
        <v>#N/A</v>
      </c>
      <c r="J1098" s="11"/>
      <c r="K1098" s="8">
        <v>45316</v>
      </c>
      <c r="L1098" s="8" t="s">
        <v>3873</v>
      </c>
      <c r="M1098" s="7"/>
      <c r="N1098" s="7" t="b">
        <f t="shared" si="34"/>
        <v>1</v>
      </c>
      <c r="O1098" s="7"/>
      <c r="P1098" s="11">
        <f t="shared" si="35"/>
        <v>0</v>
      </c>
      <c r="Q1098" s="9"/>
    </row>
    <row r="1099" spans="1:17" x14ac:dyDescent="0.25">
      <c r="A1099" s="7">
        <v>1097</v>
      </c>
      <c r="B1099" s="9" t="s">
        <v>1078</v>
      </c>
      <c r="C1099" s="9" t="s">
        <v>2900</v>
      </c>
      <c r="D1099" s="9" t="s">
        <v>252</v>
      </c>
      <c r="E1099" s="7" t="s">
        <v>141</v>
      </c>
      <c r="F1099" s="46">
        <v>0.4325</v>
      </c>
      <c r="G1099" s="11">
        <v>2</v>
      </c>
      <c r="H1099" s="11">
        <v>2</v>
      </c>
      <c r="I1099" s="11" t="e">
        <f>VLOOKUP(B1099:B3374,'[2]Qty by month'!$G$3:$N$527,8,0)</f>
        <v>#N/A</v>
      </c>
      <c r="J1099" s="11"/>
      <c r="K1099" s="8">
        <v>45314</v>
      </c>
      <c r="L1099" s="8" t="s">
        <v>3877</v>
      </c>
      <c r="M1099" s="7"/>
      <c r="N1099" s="7" t="b">
        <f t="shared" si="34"/>
        <v>1</v>
      </c>
      <c r="O1099" s="7"/>
      <c r="P1099" s="11">
        <f t="shared" si="35"/>
        <v>0</v>
      </c>
      <c r="Q1099" s="9"/>
    </row>
    <row r="1100" spans="1:17" x14ac:dyDescent="0.25">
      <c r="A1100" s="7">
        <v>1098</v>
      </c>
      <c r="B1100" s="9" t="s">
        <v>1079</v>
      </c>
      <c r="C1100" s="9" t="s">
        <v>2901</v>
      </c>
      <c r="D1100" s="9" t="s">
        <v>252</v>
      </c>
      <c r="E1100" s="7" t="s">
        <v>141</v>
      </c>
      <c r="F1100" s="46">
        <v>3.53</v>
      </c>
      <c r="G1100" s="11">
        <v>5</v>
      </c>
      <c r="H1100" s="11">
        <v>5</v>
      </c>
      <c r="I1100" s="11" t="e">
        <f>VLOOKUP(B1100:B3375,'[2]Qty by month'!$G$3:$N$527,8,0)</f>
        <v>#N/A</v>
      </c>
      <c r="J1100" s="11"/>
      <c r="K1100" s="8">
        <v>45314</v>
      </c>
      <c r="L1100" s="8" t="s">
        <v>3877</v>
      </c>
      <c r="M1100" s="7"/>
      <c r="N1100" s="7" t="b">
        <f t="shared" si="34"/>
        <v>1</v>
      </c>
      <c r="O1100" s="7"/>
      <c r="P1100" s="11">
        <f t="shared" si="35"/>
        <v>0</v>
      </c>
      <c r="Q1100" s="9"/>
    </row>
    <row r="1101" spans="1:17" x14ac:dyDescent="0.25">
      <c r="A1101" s="7">
        <v>1099</v>
      </c>
      <c r="B1101" s="9" t="s">
        <v>1080</v>
      </c>
      <c r="C1101" s="9" t="s">
        <v>2900</v>
      </c>
      <c r="D1101" s="9" t="s">
        <v>252</v>
      </c>
      <c r="E1101" s="7" t="s">
        <v>141</v>
      </c>
      <c r="F1101" s="46">
        <v>7.88</v>
      </c>
      <c r="G1101" s="11">
        <v>1</v>
      </c>
      <c r="H1101" s="11">
        <v>1</v>
      </c>
      <c r="I1101" s="11" t="e">
        <f>VLOOKUP(B1101:B3376,'[2]Qty by month'!$G$3:$N$527,8,0)</f>
        <v>#N/A</v>
      </c>
      <c r="J1101" s="11"/>
      <c r="K1101" s="8">
        <v>45316</v>
      </c>
      <c r="L1101" s="8" t="s">
        <v>3873</v>
      </c>
      <c r="M1101" s="7"/>
      <c r="N1101" s="7" t="b">
        <f t="shared" si="34"/>
        <v>1</v>
      </c>
      <c r="O1101" s="7"/>
      <c r="P1101" s="11">
        <f t="shared" si="35"/>
        <v>0</v>
      </c>
      <c r="Q1101" s="9"/>
    </row>
    <row r="1102" spans="1:17" x14ac:dyDescent="0.25">
      <c r="A1102" s="7">
        <v>1100</v>
      </c>
      <c r="B1102" s="9" t="s">
        <v>1081</v>
      </c>
      <c r="C1102" s="9" t="s">
        <v>2902</v>
      </c>
      <c r="D1102" s="9" t="s">
        <v>252</v>
      </c>
      <c r="E1102" s="55" t="s">
        <v>141</v>
      </c>
      <c r="F1102" s="46">
        <v>0.16114285714285714</v>
      </c>
      <c r="G1102" s="11">
        <v>3</v>
      </c>
      <c r="H1102" s="53">
        <v>4</v>
      </c>
      <c r="I1102" s="11" t="e">
        <f>VLOOKUP(B1102:B3377,'[2]Qty by month'!$G$3:$N$527,8,0)</f>
        <v>#N/A</v>
      </c>
      <c r="J1102" s="11"/>
      <c r="K1102" s="8">
        <v>45316</v>
      </c>
      <c r="L1102" s="8" t="s">
        <v>3873</v>
      </c>
      <c r="M1102" s="7"/>
      <c r="N1102" s="7" t="b">
        <f t="shared" si="34"/>
        <v>0</v>
      </c>
      <c r="O1102" s="7"/>
      <c r="P1102" s="11">
        <f t="shared" si="35"/>
        <v>-1</v>
      </c>
      <c r="Q1102" s="9"/>
    </row>
    <row r="1103" spans="1:17" x14ac:dyDescent="0.25">
      <c r="A1103" s="7">
        <v>1101</v>
      </c>
      <c r="B1103" s="9" t="s">
        <v>1082</v>
      </c>
      <c r="C1103" s="9" t="s">
        <v>2903</v>
      </c>
      <c r="D1103" s="9" t="s">
        <v>252</v>
      </c>
      <c r="E1103" s="7" t="s">
        <v>141</v>
      </c>
      <c r="F1103" s="46">
        <v>0.16742857142857143</v>
      </c>
      <c r="G1103" s="11">
        <v>1</v>
      </c>
      <c r="H1103" s="11">
        <v>1</v>
      </c>
      <c r="I1103" s="11" t="e">
        <f>VLOOKUP(B1103:B3378,'[2]Qty by month'!$G$3:$N$527,8,0)</f>
        <v>#N/A</v>
      </c>
      <c r="J1103" s="11"/>
      <c r="K1103" s="8">
        <v>45315</v>
      </c>
      <c r="L1103" s="8" t="s">
        <v>3873</v>
      </c>
      <c r="M1103" s="7"/>
      <c r="N1103" s="7" t="b">
        <f t="shared" si="34"/>
        <v>1</v>
      </c>
      <c r="O1103" s="7"/>
      <c r="P1103" s="11">
        <f t="shared" si="35"/>
        <v>0</v>
      </c>
      <c r="Q1103" s="9"/>
    </row>
    <row r="1104" spans="1:17" x14ac:dyDescent="0.25">
      <c r="A1104" s="7">
        <v>1102</v>
      </c>
      <c r="B1104" s="9" t="s">
        <v>1083</v>
      </c>
      <c r="C1104" s="9" t="s">
        <v>2904</v>
      </c>
      <c r="D1104" s="9" t="s">
        <v>252</v>
      </c>
      <c r="E1104" s="7" t="s">
        <v>141</v>
      </c>
      <c r="F1104" s="46">
        <v>0.16742857142857143</v>
      </c>
      <c r="G1104" s="11">
        <v>1</v>
      </c>
      <c r="H1104" s="11">
        <v>1</v>
      </c>
      <c r="I1104" s="11" t="e">
        <f>VLOOKUP(B1104:B3379,'[2]Qty by month'!$G$3:$N$527,8,0)</f>
        <v>#N/A</v>
      </c>
      <c r="J1104" s="11"/>
      <c r="K1104" s="8">
        <v>45315</v>
      </c>
      <c r="L1104" s="8" t="s">
        <v>3873</v>
      </c>
      <c r="M1104" s="7"/>
      <c r="N1104" s="7" t="b">
        <f t="shared" si="34"/>
        <v>1</v>
      </c>
      <c r="O1104" s="7"/>
      <c r="P1104" s="11">
        <f t="shared" si="35"/>
        <v>0</v>
      </c>
      <c r="Q1104" s="9"/>
    </row>
    <row r="1105" spans="1:17" x14ac:dyDescent="0.25">
      <c r="A1105" s="7">
        <v>1103</v>
      </c>
      <c r="B1105" s="9" t="s">
        <v>1084</v>
      </c>
      <c r="C1105" s="9" t="s">
        <v>2905</v>
      </c>
      <c r="D1105" s="9" t="s">
        <v>252</v>
      </c>
      <c r="E1105" s="7" t="s">
        <v>141</v>
      </c>
      <c r="F1105" s="46">
        <v>2.2571428571428572E-2</v>
      </c>
      <c r="G1105" s="11">
        <v>10</v>
      </c>
      <c r="H1105" s="11">
        <v>10</v>
      </c>
      <c r="I1105" s="11" t="e">
        <f>VLOOKUP(B1105:B3380,'[2]Qty by month'!$G$3:$N$527,8,0)</f>
        <v>#N/A</v>
      </c>
      <c r="J1105" s="11"/>
      <c r="K1105" s="8">
        <v>45316</v>
      </c>
      <c r="L1105" s="8" t="s">
        <v>3873</v>
      </c>
      <c r="M1105" s="7"/>
      <c r="N1105" s="7" t="b">
        <f t="shared" si="34"/>
        <v>1</v>
      </c>
      <c r="O1105" s="7"/>
      <c r="P1105" s="11">
        <f t="shared" si="35"/>
        <v>0</v>
      </c>
      <c r="Q1105" s="9"/>
    </row>
    <row r="1106" spans="1:17" x14ac:dyDescent="0.25">
      <c r="A1106" s="7">
        <v>1104</v>
      </c>
      <c r="B1106" s="9" t="s">
        <v>1085</v>
      </c>
      <c r="C1106" s="9" t="s">
        <v>2906</v>
      </c>
      <c r="D1106" s="9" t="s">
        <v>252</v>
      </c>
      <c r="E1106" s="7" t="s">
        <v>141</v>
      </c>
      <c r="F1106" s="46">
        <v>1.0857142857142857E-2</v>
      </c>
      <c r="G1106" s="11">
        <v>5</v>
      </c>
      <c r="H1106" s="11">
        <f>2+3</f>
        <v>5</v>
      </c>
      <c r="I1106" s="11" t="e">
        <f>VLOOKUP(B1106:B3381,'[2]Qty by month'!$G$3:$N$527,8,0)</f>
        <v>#N/A</v>
      </c>
      <c r="J1106" s="11"/>
      <c r="K1106" s="8">
        <v>45316</v>
      </c>
      <c r="L1106" s="8" t="s">
        <v>3873</v>
      </c>
      <c r="M1106" s="7"/>
      <c r="N1106" s="7" t="b">
        <f t="shared" si="34"/>
        <v>1</v>
      </c>
      <c r="O1106" s="7"/>
      <c r="P1106" s="11">
        <f t="shared" si="35"/>
        <v>0</v>
      </c>
      <c r="Q1106" s="9"/>
    </row>
    <row r="1107" spans="1:17" x14ac:dyDescent="0.25">
      <c r="A1107" s="7">
        <v>1105</v>
      </c>
      <c r="B1107" s="9" t="s">
        <v>1086</v>
      </c>
      <c r="C1107" s="9" t="s">
        <v>2907</v>
      </c>
      <c r="D1107" s="9" t="s">
        <v>252</v>
      </c>
      <c r="E1107" s="7" t="s">
        <v>141</v>
      </c>
      <c r="F1107" s="46">
        <v>39.08</v>
      </c>
      <c r="G1107" s="11">
        <v>4</v>
      </c>
      <c r="H1107" s="11">
        <v>4</v>
      </c>
      <c r="I1107" s="11" t="e">
        <f>VLOOKUP(B1107:B3382,'[2]Qty by month'!$G$3:$N$527,8,0)</f>
        <v>#N/A</v>
      </c>
      <c r="J1107" s="11"/>
      <c r="K1107" s="8">
        <v>45314</v>
      </c>
      <c r="L1107" s="8" t="s">
        <v>3877</v>
      </c>
      <c r="M1107" s="7"/>
      <c r="N1107" s="7" t="b">
        <f t="shared" si="34"/>
        <v>1</v>
      </c>
      <c r="O1107" s="7"/>
      <c r="P1107" s="11">
        <f t="shared" si="35"/>
        <v>0</v>
      </c>
      <c r="Q1107" s="9"/>
    </row>
    <row r="1108" spans="1:17" x14ac:dyDescent="0.25">
      <c r="A1108" s="7">
        <v>1106</v>
      </c>
      <c r="B1108" s="9" t="s">
        <v>1087</v>
      </c>
      <c r="C1108" s="9" t="s">
        <v>2908</v>
      </c>
      <c r="D1108" s="9" t="s">
        <v>252</v>
      </c>
      <c r="E1108" s="7" t="s">
        <v>141</v>
      </c>
      <c r="F1108" s="46">
        <v>45.59</v>
      </c>
      <c r="G1108" s="11">
        <v>3</v>
      </c>
      <c r="H1108" s="11">
        <f>2+1</f>
        <v>3</v>
      </c>
      <c r="I1108" s="11" t="e">
        <f>VLOOKUP(B1108:B3383,'[2]Qty by month'!$G$3:$N$527,8,0)</f>
        <v>#N/A</v>
      </c>
      <c r="J1108" s="11"/>
      <c r="K1108" s="8">
        <v>45322</v>
      </c>
      <c r="L1108" s="8" t="s">
        <v>3877</v>
      </c>
      <c r="M1108" s="7"/>
      <c r="N1108" s="7" t="b">
        <f t="shared" si="34"/>
        <v>1</v>
      </c>
      <c r="O1108" s="7"/>
      <c r="P1108" s="11">
        <f t="shared" si="35"/>
        <v>0</v>
      </c>
      <c r="Q1108" s="9"/>
    </row>
    <row r="1109" spans="1:17" x14ac:dyDescent="0.25">
      <c r="A1109" s="7">
        <v>1107</v>
      </c>
      <c r="B1109" s="9" t="s">
        <v>1088</v>
      </c>
      <c r="C1109" s="9" t="s">
        <v>2909</v>
      </c>
      <c r="D1109" s="9" t="s">
        <v>252</v>
      </c>
      <c r="E1109" s="7" t="s">
        <v>141</v>
      </c>
      <c r="F1109" s="46">
        <v>0.36485714285714282</v>
      </c>
      <c r="G1109" s="11">
        <v>4</v>
      </c>
      <c r="H1109" s="11">
        <f>3+1</f>
        <v>4</v>
      </c>
      <c r="I1109" s="11" t="e">
        <f>VLOOKUP(B1109:B3384,'[2]Qty by month'!$G$3:$N$527,8,0)</f>
        <v>#N/A</v>
      </c>
      <c r="J1109" s="11"/>
      <c r="K1109" s="8">
        <v>45316</v>
      </c>
      <c r="L1109" s="8" t="s">
        <v>3877</v>
      </c>
      <c r="M1109" s="7"/>
      <c r="N1109" s="7" t="b">
        <f t="shared" si="34"/>
        <v>1</v>
      </c>
      <c r="O1109" s="7"/>
      <c r="P1109" s="11">
        <f t="shared" si="35"/>
        <v>0</v>
      </c>
      <c r="Q1109" s="9"/>
    </row>
    <row r="1110" spans="1:17" x14ac:dyDescent="0.25">
      <c r="A1110" s="7">
        <v>1108</v>
      </c>
      <c r="B1110" s="9" t="s">
        <v>1089</v>
      </c>
      <c r="C1110" s="9" t="s">
        <v>2897</v>
      </c>
      <c r="D1110" s="9" t="s">
        <v>252</v>
      </c>
      <c r="E1110" s="7" t="s">
        <v>141</v>
      </c>
      <c r="F1110" s="46">
        <v>2.11</v>
      </c>
      <c r="G1110" s="11">
        <v>3</v>
      </c>
      <c r="H1110" s="11">
        <f>1+2</f>
        <v>3</v>
      </c>
      <c r="I1110" s="11" t="e">
        <f>VLOOKUP(B1110:B3385,'[2]Qty by month'!$G$3:$N$527,8,0)</f>
        <v>#N/A</v>
      </c>
      <c r="J1110" s="11"/>
      <c r="K1110" s="8">
        <v>45314</v>
      </c>
      <c r="L1110" s="8" t="s">
        <v>3873</v>
      </c>
      <c r="M1110" s="7"/>
      <c r="N1110" s="7" t="b">
        <f t="shared" si="34"/>
        <v>1</v>
      </c>
      <c r="O1110" s="7"/>
      <c r="P1110" s="11">
        <f t="shared" si="35"/>
        <v>0</v>
      </c>
      <c r="Q1110" s="9"/>
    </row>
    <row r="1111" spans="1:17" x14ac:dyDescent="0.25">
      <c r="A1111" s="7">
        <v>1109</v>
      </c>
      <c r="B1111" s="9" t="s">
        <v>1090</v>
      </c>
      <c r="C1111" s="9" t="s">
        <v>2910</v>
      </c>
      <c r="D1111" s="9" t="s">
        <v>252</v>
      </c>
      <c r="E1111" s="7" t="s">
        <v>141</v>
      </c>
      <c r="F1111" s="46">
        <v>0.11799999999999999</v>
      </c>
      <c r="G1111" s="11">
        <v>4</v>
      </c>
      <c r="H1111" s="11">
        <f>2+2</f>
        <v>4</v>
      </c>
      <c r="I1111" s="11" t="e">
        <f>VLOOKUP(B1111:B3386,'[2]Qty by month'!$G$3:$N$527,8,0)</f>
        <v>#N/A</v>
      </c>
      <c r="J1111" s="11"/>
      <c r="K1111" s="8">
        <v>45314</v>
      </c>
      <c r="L1111" s="8" t="s">
        <v>3873</v>
      </c>
      <c r="M1111" s="7"/>
      <c r="N1111" s="7" t="b">
        <f t="shared" si="34"/>
        <v>1</v>
      </c>
      <c r="O1111" s="7"/>
      <c r="P1111" s="11">
        <f t="shared" si="35"/>
        <v>0</v>
      </c>
      <c r="Q1111" s="9"/>
    </row>
    <row r="1112" spans="1:17" x14ac:dyDescent="0.25">
      <c r="A1112" s="7">
        <v>1110</v>
      </c>
      <c r="B1112" s="9" t="s">
        <v>1091</v>
      </c>
      <c r="C1112" s="9" t="s">
        <v>2891</v>
      </c>
      <c r="D1112" s="9" t="s">
        <v>252</v>
      </c>
      <c r="E1112" s="55" t="s">
        <v>242</v>
      </c>
      <c r="F1112" s="46">
        <v>24.72</v>
      </c>
      <c r="G1112" s="11">
        <v>5</v>
      </c>
      <c r="H1112" s="11">
        <v>5</v>
      </c>
      <c r="I1112" s="11" t="e">
        <f>VLOOKUP(B1112:B3387,'[2]Qty by month'!$G$3:$N$527,8,0)</f>
        <v>#N/A</v>
      </c>
      <c r="J1112" s="11"/>
      <c r="K1112" s="8">
        <v>45316</v>
      </c>
      <c r="L1112" s="8" t="s">
        <v>3873</v>
      </c>
      <c r="M1112" s="7"/>
      <c r="N1112" s="7" t="b">
        <f t="shared" si="34"/>
        <v>1</v>
      </c>
      <c r="O1112" s="7"/>
      <c r="P1112" s="11">
        <f t="shared" si="35"/>
        <v>0</v>
      </c>
      <c r="Q1112" s="9"/>
    </row>
    <row r="1113" spans="1:17" x14ac:dyDescent="0.25">
      <c r="A1113" s="7">
        <v>1111</v>
      </c>
      <c r="B1113" s="9" t="s">
        <v>1092</v>
      </c>
      <c r="C1113" s="9" t="s">
        <v>2911</v>
      </c>
      <c r="D1113" s="9" t="s">
        <v>252</v>
      </c>
      <c r="E1113" s="7" t="s">
        <v>141</v>
      </c>
      <c r="F1113" s="46">
        <v>0.32571428571428573</v>
      </c>
      <c r="G1113" s="11">
        <v>5</v>
      </c>
      <c r="H1113" s="11">
        <v>5</v>
      </c>
      <c r="I1113" s="11" t="e">
        <f>VLOOKUP(B1113:B3388,'[2]Qty by month'!$G$3:$N$527,8,0)</f>
        <v>#N/A</v>
      </c>
      <c r="J1113" s="11"/>
      <c r="K1113" s="8">
        <v>45314</v>
      </c>
      <c r="L1113" s="8" t="s">
        <v>3877</v>
      </c>
      <c r="M1113" s="7"/>
      <c r="N1113" s="7" t="b">
        <f t="shared" si="34"/>
        <v>1</v>
      </c>
      <c r="O1113" s="7"/>
      <c r="P1113" s="11">
        <f t="shared" si="35"/>
        <v>0</v>
      </c>
      <c r="Q1113" s="9"/>
    </row>
    <row r="1114" spans="1:17" x14ac:dyDescent="0.25">
      <c r="A1114" s="7">
        <v>1112</v>
      </c>
      <c r="B1114" s="9" t="s">
        <v>1093</v>
      </c>
      <c r="C1114" s="9" t="s">
        <v>2912</v>
      </c>
      <c r="D1114" s="9" t="s">
        <v>252</v>
      </c>
      <c r="E1114" s="7" t="s">
        <v>141</v>
      </c>
      <c r="F1114" s="46">
        <v>0.48914285714285721</v>
      </c>
      <c r="G1114" s="11">
        <v>5</v>
      </c>
      <c r="H1114" s="11">
        <f>3+2</f>
        <v>5</v>
      </c>
      <c r="I1114" s="11" t="e">
        <f>VLOOKUP(B1114:B3389,'[2]Qty by month'!$G$3:$N$527,8,0)</f>
        <v>#N/A</v>
      </c>
      <c r="J1114" s="11"/>
      <c r="K1114" s="8">
        <v>45320</v>
      </c>
      <c r="L1114" s="8" t="s">
        <v>3873</v>
      </c>
      <c r="M1114" s="7"/>
      <c r="N1114" s="7" t="b">
        <f t="shared" si="34"/>
        <v>1</v>
      </c>
      <c r="O1114" s="7"/>
      <c r="P1114" s="11">
        <f t="shared" si="35"/>
        <v>0</v>
      </c>
      <c r="Q1114" s="9"/>
    </row>
    <row r="1115" spans="1:17" x14ac:dyDescent="0.25">
      <c r="A1115" s="7">
        <v>1113</v>
      </c>
      <c r="B1115" s="9" t="s">
        <v>1094</v>
      </c>
      <c r="C1115" s="9" t="s">
        <v>2913</v>
      </c>
      <c r="D1115" s="9" t="s">
        <v>252</v>
      </c>
      <c r="E1115" s="7" t="s">
        <v>141</v>
      </c>
      <c r="F1115" s="46">
        <v>3.0497142857142854</v>
      </c>
      <c r="G1115" s="11">
        <v>5</v>
      </c>
      <c r="H1115" s="11">
        <v>5</v>
      </c>
      <c r="I1115" s="11" t="e">
        <f>VLOOKUP(B1115:B3390,'[2]Qty by month'!$G$3:$N$527,8,0)</f>
        <v>#N/A</v>
      </c>
      <c r="J1115" s="11"/>
      <c r="K1115" s="8">
        <v>45314</v>
      </c>
      <c r="L1115" s="8" t="s">
        <v>3877</v>
      </c>
      <c r="M1115" s="7"/>
      <c r="N1115" s="7" t="b">
        <f t="shared" si="34"/>
        <v>1</v>
      </c>
      <c r="O1115" s="7"/>
      <c r="P1115" s="11">
        <f t="shared" si="35"/>
        <v>0</v>
      </c>
      <c r="Q1115" s="9"/>
    </row>
    <row r="1116" spans="1:17" x14ac:dyDescent="0.25">
      <c r="A1116" s="7">
        <v>1114</v>
      </c>
      <c r="B1116" s="9" t="s">
        <v>1095</v>
      </c>
      <c r="C1116" s="9" t="s">
        <v>2914</v>
      </c>
      <c r="D1116" s="9" t="s">
        <v>252</v>
      </c>
      <c r="E1116" s="7" t="s">
        <v>141</v>
      </c>
      <c r="F1116" s="46">
        <v>0.11485714285714284</v>
      </c>
      <c r="G1116" s="11">
        <v>10</v>
      </c>
      <c r="H1116" s="11">
        <v>10</v>
      </c>
      <c r="I1116" s="11" t="e">
        <f>VLOOKUP(B1116:B3391,'[2]Qty by month'!$G$3:$N$527,8,0)</f>
        <v>#N/A</v>
      </c>
      <c r="J1116" s="11"/>
      <c r="K1116" s="8">
        <v>45313</v>
      </c>
      <c r="L1116" s="8" t="s">
        <v>3877</v>
      </c>
      <c r="M1116" s="7"/>
      <c r="N1116" s="7" t="b">
        <f t="shared" si="34"/>
        <v>1</v>
      </c>
      <c r="O1116" s="7"/>
      <c r="P1116" s="11">
        <f t="shared" si="35"/>
        <v>0</v>
      </c>
      <c r="Q1116" s="9"/>
    </row>
    <row r="1117" spans="1:17" x14ac:dyDescent="0.25">
      <c r="A1117" s="7">
        <v>1115</v>
      </c>
      <c r="B1117" s="9" t="s">
        <v>1096</v>
      </c>
      <c r="C1117" s="9" t="s">
        <v>2891</v>
      </c>
      <c r="D1117" s="9" t="s">
        <v>252</v>
      </c>
      <c r="E1117" s="55" t="s">
        <v>242</v>
      </c>
      <c r="F1117" s="46">
        <v>28.04</v>
      </c>
      <c r="G1117" s="11">
        <v>6</v>
      </c>
      <c r="H1117" s="11">
        <v>6</v>
      </c>
      <c r="I1117" s="11" t="e">
        <f>VLOOKUP(B1117:B3392,'[2]Qty by month'!$G$3:$N$527,8,0)</f>
        <v>#N/A</v>
      </c>
      <c r="J1117" s="11"/>
      <c r="K1117" s="8">
        <v>45316</v>
      </c>
      <c r="L1117" s="8" t="s">
        <v>3873</v>
      </c>
      <c r="M1117" s="7"/>
      <c r="N1117" s="7" t="b">
        <f t="shared" si="34"/>
        <v>1</v>
      </c>
      <c r="O1117" s="7"/>
      <c r="P1117" s="11">
        <f t="shared" si="35"/>
        <v>0</v>
      </c>
      <c r="Q1117" s="9"/>
    </row>
    <row r="1118" spans="1:17" x14ac:dyDescent="0.25">
      <c r="A1118" s="7">
        <v>1116</v>
      </c>
      <c r="B1118" s="9" t="s">
        <v>1097</v>
      </c>
      <c r="C1118" s="9" t="s">
        <v>2891</v>
      </c>
      <c r="D1118" s="9" t="s">
        <v>252</v>
      </c>
      <c r="E1118" s="55" t="s">
        <v>242</v>
      </c>
      <c r="F1118" s="46">
        <v>14.91</v>
      </c>
      <c r="G1118" s="11">
        <v>2</v>
      </c>
      <c r="H1118" s="11">
        <v>2</v>
      </c>
      <c r="I1118" s="11" t="e">
        <f>VLOOKUP(B1118:B3393,'[2]Qty by month'!$G$3:$N$527,8,0)</f>
        <v>#N/A</v>
      </c>
      <c r="J1118" s="11"/>
      <c r="K1118" s="8">
        <v>45316</v>
      </c>
      <c r="L1118" s="8" t="s">
        <v>3873</v>
      </c>
      <c r="M1118" s="7"/>
      <c r="N1118" s="7" t="b">
        <f t="shared" si="34"/>
        <v>1</v>
      </c>
      <c r="O1118" s="7"/>
      <c r="P1118" s="11">
        <f t="shared" si="35"/>
        <v>0</v>
      </c>
      <c r="Q1118" s="9"/>
    </row>
    <row r="1119" spans="1:17" x14ac:dyDescent="0.25">
      <c r="A1119" s="7">
        <v>1117</v>
      </c>
      <c r="B1119" s="9" t="s">
        <v>1098</v>
      </c>
      <c r="C1119" s="9" t="s">
        <v>2912</v>
      </c>
      <c r="D1119" s="9" t="s">
        <v>252</v>
      </c>
      <c r="E1119" s="7" t="s">
        <v>141</v>
      </c>
      <c r="F1119" s="46">
        <v>17.12</v>
      </c>
      <c r="G1119" s="11">
        <v>3</v>
      </c>
      <c r="H1119" s="11">
        <v>3</v>
      </c>
      <c r="I1119" s="11" t="e">
        <f>VLOOKUP(B1119:B3394,'[2]Qty by month'!$G$3:$N$527,8,0)</f>
        <v>#N/A</v>
      </c>
      <c r="J1119" s="11"/>
      <c r="K1119" s="8">
        <v>45316</v>
      </c>
      <c r="L1119" s="8" t="s">
        <v>3877</v>
      </c>
      <c r="M1119" s="7"/>
      <c r="N1119" s="7" t="b">
        <f t="shared" si="34"/>
        <v>1</v>
      </c>
      <c r="O1119" s="7"/>
      <c r="P1119" s="11">
        <f t="shared" si="35"/>
        <v>0</v>
      </c>
      <c r="Q1119" s="9"/>
    </row>
    <row r="1120" spans="1:17" x14ac:dyDescent="0.25">
      <c r="A1120" s="7">
        <v>1118</v>
      </c>
      <c r="B1120" s="9" t="s">
        <v>1099</v>
      </c>
      <c r="C1120" s="9" t="s">
        <v>2915</v>
      </c>
      <c r="D1120" s="9" t="s">
        <v>252</v>
      </c>
      <c r="E1120" s="7" t="s">
        <v>141</v>
      </c>
      <c r="F1120" s="46">
        <v>12.63</v>
      </c>
      <c r="G1120" s="11">
        <v>3</v>
      </c>
      <c r="H1120" s="11">
        <v>3</v>
      </c>
      <c r="I1120" s="11" t="e">
        <f>VLOOKUP(B1120:B3395,'[2]Qty by month'!$G$3:$N$527,8,0)</f>
        <v>#N/A</v>
      </c>
      <c r="J1120" s="11"/>
      <c r="K1120" s="8">
        <v>45316</v>
      </c>
      <c r="L1120" s="8" t="s">
        <v>3873</v>
      </c>
      <c r="M1120" s="7"/>
      <c r="N1120" s="7" t="b">
        <f t="shared" si="34"/>
        <v>1</v>
      </c>
      <c r="O1120" s="7"/>
      <c r="P1120" s="11">
        <f t="shared" si="35"/>
        <v>0</v>
      </c>
      <c r="Q1120" s="9"/>
    </row>
    <row r="1121" spans="1:17" x14ac:dyDescent="0.25">
      <c r="A1121" s="7">
        <v>1119</v>
      </c>
      <c r="B1121" s="9" t="s">
        <v>1100</v>
      </c>
      <c r="C1121" s="9" t="s">
        <v>2897</v>
      </c>
      <c r="D1121" s="9" t="s">
        <v>252</v>
      </c>
      <c r="E1121" s="7" t="s">
        <v>141</v>
      </c>
      <c r="F1121" s="46">
        <v>4.92</v>
      </c>
      <c r="G1121" s="11">
        <v>3</v>
      </c>
      <c r="H1121" s="11">
        <v>3</v>
      </c>
      <c r="I1121" s="11" t="e">
        <f>VLOOKUP(B1121:B3396,'[2]Qty by month'!$G$3:$N$527,8,0)</f>
        <v>#N/A</v>
      </c>
      <c r="J1121" s="11"/>
      <c r="K1121" s="8">
        <v>45316</v>
      </c>
      <c r="L1121" s="8" t="s">
        <v>3877</v>
      </c>
      <c r="M1121" s="7"/>
      <c r="N1121" s="7" t="b">
        <f t="shared" si="34"/>
        <v>1</v>
      </c>
      <c r="O1121" s="7"/>
      <c r="P1121" s="11">
        <f t="shared" si="35"/>
        <v>0</v>
      </c>
      <c r="Q1121" s="9"/>
    </row>
    <row r="1122" spans="1:17" x14ac:dyDescent="0.25">
      <c r="A1122" s="7">
        <v>1120</v>
      </c>
      <c r="B1122" s="9" t="s">
        <v>1101</v>
      </c>
      <c r="C1122" s="9" t="s">
        <v>2916</v>
      </c>
      <c r="D1122" s="9" t="s">
        <v>252</v>
      </c>
      <c r="E1122" s="7" t="s">
        <v>141</v>
      </c>
      <c r="F1122" s="46">
        <v>47</v>
      </c>
      <c r="G1122" s="11">
        <f>2-1</f>
        <v>1</v>
      </c>
      <c r="H1122" s="11">
        <f>2-1</f>
        <v>1</v>
      </c>
      <c r="I1122" s="11" t="e">
        <f>VLOOKUP(B1122:B3397,'[2]Qty by month'!$G$3:$N$527,8,0)</f>
        <v>#N/A</v>
      </c>
      <c r="J1122" s="11"/>
      <c r="K1122" s="8">
        <v>45313</v>
      </c>
      <c r="L1122" s="8" t="s">
        <v>3873</v>
      </c>
      <c r="M1122" s="7"/>
      <c r="N1122" s="7" t="b">
        <f t="shared" si="34"/>
        <v>1</v>
      </c>
      <c r="O1122" s="7"/>
      <c r="P1122" s="11">
        <f t="shared" si="35"/>
        <v>0</v>
      </c>
      <c r="Q1122" s="65" t="s">
        <v>4031</v>
      </c>
    </row>
    <row r="1123" spans="1:17" x14ac:dyDescent="0.25">
      <c r="A1123" s="7">
        <v>1121</v>
      </c>
      <c r="B1123" s="9" t="s">
        <v>1102</v>
      </c>
      <c r="C1123" s="9" t="s">
        <v>2917</v>
      </c>
      <c r="D1123" s="9" t="s">
        <v>252</v>
      </c>
      <c r="E1123" s="7" t="s">
        <v>141</v>
      </c>
      <c r="F1123" s="46">
        <v>44.5</v>
      </c>
      <c r="G1123" s="11">
        <v>1</v>
      </c>
      <c r="H1123" s="11">
        <v>1</v>
      </c>
      <c r="I1123" s="11" t="e">
        <f>VLOOKUP(B1123:B3398,'[2]Qty by month'!$G$3:$N$527,8,0)</f>
        <v>#N/A</v>
      </c>
      <c r="J1123" s="11"/>
      <c r="K1123" s="8">
        <v>45310</v>
      </c>
      <c r="L1123" s="8" t="s">
        <v>3877</v>
      </c>
      <c r="M1123" s="7"/>
      <c r="N1123" s="7" t="b">
        <f t="shared" si="34"/>
        <v>1</v>
      </c>
      <c r="O1123" s="7"/>
      <c r="P1123" s="11">
        <f t="shared" si="35"/>
        <v>0</v>
      </c>
      <c r="Q1123" s="9"/>
    </row>
    <row r="1124" spans="1:17" x14ac:dyDescent="0.25">
      <c r="A1124" s="7">
        <v>1122</v>
      </c>
      <c r="B1124" s="9" t="s">
        <v>1103</v>
      </c>
      <c r="C1124" s="9" t="s">
        <v>2918</v>
      </c>
      <c r="D1124" s="9" t="s">
        <v>252</v>
      </c>
      <c r="E1124" s="7" t="s">
        <v>141</v>
      </c>
      <c r="F1124" s="46">
        <v>122.1</v>
      </c>
      <c r="G1124" s="11">
        <v>2</v>
      </c>
      <c r="H1124" s="11">
        <v>2</v>
      </c>
      <c r="I1124" s="11" t="e">
        <f>VLOOKUP(B1124:B3399,'[2]Qty by month'!$G$3:$N$527,8,0)</f>
        <v>#N/A</v>
      </c>
      <c r="J1124" s="11"/>
      <c r="K1124" s="8">
        <v>45317</v>
      </c>
      <c r="L1124" s="8" t="s">
        <v>3873</v>
      </c>
      <c r="M1124" s="7"/>
      <c r="N1124" s="7" t="b">
        <f t="shared" si="34"/>
        <v>1</v>
      </c>
      <c r="O1124" s="7"/>
      <c r="P1124" s="11">
        <f t="shared" si="35"/>
        <v>0</v>
      </c>
      <c r="Q1124" s="9"/>
    </row>
    <row r="1125" spans="1:17" x14ac:dyDescent="0.25">
      <c r="A1125" s="7">
        <v>1123</v>
      </c>
      <c r="B1125" s="9" t="s">
        <v>1104</v>
      </c>
      <c r="C1125" s="9" t="s">
        <v>2896</v>
      </c>
      <c r="D1125" s="9" t="s">
        <v>252</v>
      </c>
      <c r="E1125" s="7" t="s">
        <v>141</v>
      </c>
      <c r="F1125" s="46">
        <v>8.5714285714285715E-2</v>
      </c>
      <c r="G1125" s="11">
        <v>2</v>
      </c>
      <c r="H1125" s="11">
        <v>2</v>
      </c>
      <c r="I1125" s="11" t="e">
        <f>VLOOKUP(B1125:B3400,'[2]Qty by month'!$G$3:$N$527,8,0)</f>
        <v>#N/A</v>
      </c>
      <c r="J1125" s="11"/>
      <c r="K1125" s="8">
        <v>45321</v>
      </c>
      <c r="L1125" s="8" t="s">
        <v>3877</v>
      </c>
      <c r="M1125" s="7"/>
      <c r="N1125" s="7" t="b">
        <f t="shared" si="34"/>
        <v>1</v>
      </c>
      <c r="O1125" s="7"/>
      <c r="P1125" s="11">
        <f t="shared" si="35"/>
        <v>0</v>
      </c>
      <c r="Q1125" s="9"/>
    </row>
    <row r="1126" spans="1:17" x14ac:dyDescent="0.25">
      <c r="A1126" s="7">
        <v>1124</v>
      </c>
      <c r="B1126" s="9" t="s">
        <v>1105</v>
      </c>
      <c r="C1126" s="9" t="s">
        <v>2896</v>
      </c>
      <c r="D1126" s="9" t="s">
        <v>252</v>
      </c>
      <c r="E1126" s="7" t="s">
        <v>141</v>
      </c>
      <c r="F1126" s="46">
        <v>6.5428571428571419E-2</v>
      </c>
      <c r="G1126" s="11">
        <v>3</v>
      </c>
      <c r="H1126" s="11">
        <v>3</v>
      </c>
      <c r="I1126" s="11" t="e">
        <f>VLOOKUP(B1126:B3401,'[2]Qty by month'!$G$3:$N$527,8,0)</f>
        <v>#N/A</v>
      </c>
      <c r="J1126" s="11"/>
      <c r="K1126" s="8">
        <v>45321</v>
      </c>
      <c r="L1126" s="8" t="s">
        <v>3877</v>
      </c>
      <c r="M1126" s="7"/>
      <c r="N1126" s="7" t="b">
        <f t="shared" si="34"/>
        <v>1</v>
      </c>
      <c r="O1126" s="7"/>
      <c r="P1126" s="11">
        <f t="shared" si="35"/>
        <v>0</v>
      </c>
      <c r="Q1126" s="9"/>
    </row>
    <row r="1127" spans="1:17" x14ac:dyDescent="0.25">
      <c r="A1127" s="7">
        <v>1125</v>
      </c>
      <c r="B1127" s="9" t="s">
        <v>1106</v>
      </c>
      <c r="C1127" s="9" t="s">
        <v>2897</v>
      </c>
      <c r="D1127" s="9" t="s">
        <v>252</v>
      </c>
      <c r="E1127" s="7" t="s">
        <v>141</v>
      </c>
      <c r="F1127" s="46">
        <v>1.29</v>
      </c>
      <c r="G1127" s="11">
        <v>4</v>
      </c>
      <c r="H1127" s="11">
        <v>4</v>
      </c>
      <c r="I1127" s="11" t="e">
        <f>VLOOKUP(B1127:B3402,'[2]Qty by month'!$G$3:$N$527,8,0)</f>
        <v>#N/A</v>
      </c>
      <c r="J1127" s="11"/>
      <c r="K1127" s="8">
        <v>45316</v>
      </c>
      <c r="L1127" s="8" t="s">
        <v>3877</v>
      </c>
      <c r="M1127" s="7"/>
      <c r="N1127" s="7" t="b">
        <f t="shared" si="34"/>
        <v>1</v>
      </c>
      <c r="O1127" s="7"/>
      <c r="P1127" s="11">
        <f t="shared" si="35"/>
        <v>0</v>
      </c>
      <c r="Q1127" s="9"/>
    </row>
    <row r="1128" spans="1:17" x14ac:dyDescent="0.25">
      <c r="A1128" s="7">
        <v>1126</v>
      </c>
      <c r="B1128" s="9" t="s">
        <v>1107</v>
      </c>
      <c r="C1128" s="9" t="s">
        <v>2919</v>
      </c>
      <c r="D1128" s="9" t="s">
        <v>252</v>
      </c>
      <c r="E1128" s="7" t="s">
        <v>141</v>
      </c>
      <c r="F1128" s="46">
        <v>0.11485714285714284</v>
      </c>
      <c r="G1128" s="11">
        <v>24</v>
      </c>
      <c r="H1128" s="11">
        <f>10+14</f>
        <v>24</v>
      </c>
      <c r="I1128" s="11" t="e">
        <f>VLOOKUP(B1128:B3403,'[2]Qty by month'!$G$3:$N$527,8,0)</f>
        <v>#N/A</v>
      </c>
      <c r="J1128" s="11"/>
      <c r="K1128" s="8">
        <v>45314</v>
      </c>
      <c r="L1128" s="8" t="s">
        <v>3873</v>
      </c>
      <c r="M1128" s="7"/>
      <c r="N1128" s="7" t="b">
        <f t="shared" si="34"/>
        <v>1</v>
      </c>
      <c r="O1128" s="7"/>
      <c r="P1128" s="11">
        <f t="shared" si="35"/>
        <v>0</v>
      </c>
      <c r="Q1128" s="9"/>
    </row>
    <row r="1129" spans="1:17" x14ac:dyDescent="0.25">
      <c r="A1129" s="7">
        <v>1127</v>
      </c>
      <c r="B1129" s="9" t="s">
        <v>1108</v>
      </c>
      <c r="C1129" s="9" t="s">
        <v>2920</v>
      </c>
      <c r="D1129" s="9" t="s">
        <v>252</v>
      </c>
      <c r="E1129" s="7" t="s">
        <v>141</v>
      </c>
      <c r="F1129" s="46">
        <v>4.3571428571428573E-2</v>
      </c>
      <c r="G1129" s="11">
        <v>1</v>
      </c>
      <c r="H1129" s="11">
        <v>1</v>
      </c>
      <c r="I1129" s="11" t="e">
        <f>VLOOKUP(B1129:B3404,'[2]Qty by month'!$G$3:$N$527,8,0)</f>
        <v>#N/A</v>
      </c>
      <c r="J1129" s="11"/>
      <c r="K1129" s="8">
        <v>45316</v>
      </c>
      <c r="L1129" s="8" t="s">
        <v>3877</v>
      </c>
      <c r="M1129" s="7"/>
      <c r="N1129" s="7" t="b">
        <f t="shared" si="34"/>
        <v>1</v>
      </c>
      <c r="O1129" s="7"/>
      <c r="P1129" s="11">
        <f t="shared" si="35"/>
        <v>0</v>
      </c>
      <c r="Q1129" s="9"/>
    </row>
    <row r="1130" spans="1:17" x14ac:dyDescent="0.25">
      <c r="A1130" s="7">
        <v>1128</v>
      </c>
      <c r="B1130" s="9" t="s">
        <v>1109</v>
      </c>
      <c r="C1130" s="9" t="s">
        <v>2921</v>
      </c>
      <c r="D1130" s="9" t="s">
        <v>252</v>
      </c>
      <c r="E1130" s="7" t="s">
        <v>141</v>
      </c>
      <c r="F1130" s="46">
        <v>12.77</v>
      </c>
      <c r="G1130" s="11">
        <v>4</v>
      </c>
      <c r="H1130" s="11">
        <v>4</v>
      </c>
      <c r="I1130" s="11" t="e">
        <f>VLOOKUP(B1130:B3405,'[2]Qty by month'!$G$3:$N$527,8,0)</f>
        <v>#N/A</v>
      </c>
      <c r="J1130" s="11"/>
      <c r="K1130" s="8">
        <v>45317</v>
      </c>
      <c r="L1130" s="8" t="s">
        <v>3873</v>
      </c>
      <c r="M1130" s="7"/>
      <c r="N1130" s="7" t="b">
        <f t="shared" si="34"/>
        <v>1</v>
      </c>
      <c r="O1130" s="7"/>
      <c r="P1130" s="11">
        <f t="shared" si="35"/>
        <v>0</v>
      </c>
      <c r="Q1130" s="9"/>
    </row>
    <row r="1131" spans="1:17" x14ac:dyDescent="0.25">
      <c r="A1131" s="7">
        <v>1129</v>
      </c>
      <c r="B1131" s="9" t="s">
        <v>1110</v>
      </c>
      <c r="C1131" s="9" t="s">
        <v>2922</v>
      </c>
      <c r="D1131" s="9" t="s">
        <v>252</v>
      </c>
      <c r="E1131" s="7" t="s">
        <v>141</v>
      </c>
      <c r="F1131" s="46">
        <v>40.18</v>
      </c>
      <c r="G1131" s="11">
        <v>2</v>
      </c>
      <c r="H1131" s="11">
        <f>1+1</f>
        <v>2</v>
      </c>
      <c r="I1131" s="11" t="e">
        <f>VLOOKUP(B1131:B3406,'[2]Qty by month'!$G$3:$N$527,8,0)</f>
        <v>#N/A</v>
      </c>
      <c r="J1131" s="11"/>
      <c r="K1131" s="8">
        <v>45320</v>
      </c>
      <c r="L1131" s="8" t="s">
        <v>3873</v>
      </c>
      <c r="M1131" s="7"/>
      <c r="N1131" s="7" t="b">
        <f t="shared" si="34"/>
        <v>1</v>
      </c>
      <c r="O1131" s="7"/>
      <c r="P1131" s="11">
        <f t="shared" si="35"/>
        <v>0</v>
      </c>
      <c r="Q1131" s="9"/>
    </row>
    <row r="1132" spans="1:17" x14ac:dyDescent="0.25">
      <c r="A1132" s="7">
        <v>1130</v>
      </c>
      <c r="B1132" s="9" t="s">
        <v>1111</v>
      </c>
      <c r="C1132" s="9" t="s">
        <v>2923</v>
      </c>
      <c r="D1132" s="9" t="s">
        <v>252</v>
      </c>
      <c r="E1132" s="7" t="s">
        <v>141</v>
      </c>
      <c r="F1132" s="46">
        <v>92.63</v>
      </c>
      <c r="G1132" s="11">
        <v>1</v>
      </c>
      <c r="H1132" s="11">
        <v>1</v>
      </c>
      <c r="I1132" s="11" t="e">
        <f>VLOOKUP(B1132:B3407,'[2]Qty by month'!$G$3:$N$527,8,0)</f>
        <v>#N/A</v>
      </c>
      <c r="J1132" s="11"/>
      <c r="K1132" s="8">
        <v>45318</v>
      </c>
      <c r="L1132" s="8" t="s">
        <v>3877</v>
      </c>
      <c r="M1132" s="7"/>
      <c r="N1132" s="7" t="b">
        <f t="shared" si="34"/>
        <v>1</v>
      </c>
      <c r="O1132" s="7"/>
      <c r="P1132" s="11">
        <f t="shared" si="35"/>
        <v>0</v>
      </c>
      <c r="Q1132" s="9" t="s">
        <v>3942</v>
      </c>
    </row>
    <row r="1133" spans="1:17" x14ac:dyDescent="0.25">
      <c r="A1133" s="7">
        <v>1131</v>
      </c>
      <c r="B1133" s="9" t="s">
        <v>1112</v>
      </c>
      <c r="C1133" s="9" t="s">
        <v>2924</v>
      </c>
      <c r="D1133" s="9" t="s">
        <v>252</v>
      </c>
      <c r="E1133" s="7" t="s">
        <v>141</v>
      </c>
      <c r="F1133" s="46">
        <v>20.09</v>
      </c>
      <c r="G1133" s="11">
        <v>2</v>
      </c>
      <c r="H1133" s="11">
        <v>2</v>
      </c>
      <c r="I1133" s="11" t="e">
        <f>VLOOKUP(B1133:B3408,'[2]Qty by month'!$G$3:$N$527,8,0)</f>
        <v>#N/A</v>
      </c>
      <c r="J1133" s="11"/>
      <c r="K1133" s="8">
        <v>45320</v>
      </c>
      <c r="L1133" s="8" t="s">
        <v>3873</v>
      </c>
      <c r="M1133" s="7"/>
      <c r="N1133" s="7" t="b">
        <f t="shared" si="34"/>
        <v>1</v>
      </c>
      <c r="O1133" s="7"/>
      <c r="P1133" s="11">
        <f t="shared" si="35"/>
        <v>0</v>
      </c>
      <c r="Q1133" s="9"/>
    </row>
    <row r="1134" spans="1:17" x14ac:dyDescent="0.25">
      <c r="A1134" s="7">
        <v>1132</v>
      </c>
      <c r="B1134" s="9" t="s">
        <v>1113</v>
      </c>
      <c r="C1134" s="9" t="s">
        <v>2925</v>
      </c>
      <c r="D1134" s="9" t="s">
        <v>252</v>
      </c>
      <c r="E1134" s="7" t="s">
        <v>141</v>
      </c>
      <c r="F1134" s="46">
        <v>132.82</v>
      </c>
      <c r="G1134" s="11">
        <v>1</v>
      </c>
      <c r="H1134" s="53">
        <v>2</v>
      </c>
      <c r="I1134" s="11" t="e">
        <f>VLOOKUP(B1134:B3409,'[2]Qty by month'!$G$3:$N$527,8,0)</f>
        <v>#N/A</v>
      </c>
      <c r="J1134" s="11"/>
      <c r="K1134" s="8">
        <v>45317</v>
      </c>
      <c r="L1134" s="8" t="s">
        <v>3877</v>
      </c>
      <c r="M1134" s="7"/>
      <c r="N1134" s="7" t="b">
        <f t="shared" si="34"/>
        <v>0</v>
      </c>
      <c r="O1134" s="7"/>
      <c r="P1134" s="11">
        <f t="shared" si="35"/>
        <v>-1</v>
      </c>
      <c r="Q1134" s="9"/>
    </row>
    <row r="1135" spans="1:17" x14ac:dyDescent="0.25">
      <c r="A1135" s="7">
        <v>1133</v>
      </c>
      <c r="B1135" s="9" t="s">
        <v>1114</v>
      </c>
      <c r="C1135" s="9" t="s">
        <v>2926</v>
      </c>
      <c r="D1135" s="9" t="s">
        <v>252</v>
      </c>
      <c r="E1135" s="7" t="s">
        <v>141</v>
      </c>
      <c r="F1135" s="46">
        <v>11.357142857142858</v>
      </c>
      <c r="G1135" s="11">
        <v>3</v>
      </c>
      <c r="H1135" s="11">
        <f>2+1</f>
        <v>3</v>
      </c>
      <c r="I1135" s="11" t="e">
        <f>VLOOKUP(B1135:B3410,'[2]Qty by month'!$G$3:$N$527,8,0)</f>
        <v>#N/A</v>
      </c>
      <c r="J1135" s="11"/>
      <c r="K1135" s="8">
        <v>45316</v>
      </c>
      <c r="L1135" s="8" t="s">
        <v>3877</v>
      </c>
      <c r="M1135" s="7"/>
      <c r="N1135" s="7" t="b">
        <f t="shared" si="34"/>
        <v>1</v>
      </c>
      <c r="O1135" s="7"/>
      <c r="P1135" s="11">
        <f t="shared" si="35"/>
        <v>0</v>
      </c>
      <c r="Q1135" s="9"/>
    </row>
    <row r="1136" spans="1:17" x14ac:dyDescent="0.25">
      <c r="A1136" s="7">
        <v>1134</v>
      </c>
      <c r="B1136" s="9" t="s">
        <v>1115</v>
      </c>
      <c r="C1136" s="9" t="s">
        <v>2927</v>
      </c>
      <c r="D1136" s="9" t="s">
        <v>252</v>
      </c>
      <c r="E1136" s="55" t="s">
        <v>242</v>
      </c>
      <c r="F1136" s="46">
        <v>3.7864285714285715</v>
      </c>
      <c r="G1136" s="11">
        <v>2</v>
      </c>
      <c r="H1136" s="11">
        <v>2</v>
      </c>
      <c r="I1136" s="11" t="e">
        <f>VLOOKUP(B1136:B3411,'[2]Qty by month'!$G$3:$N$527,8,0)</f>
        <v>#N/A</v>
      </c>
      <c r="J1136" s="11"/>
      <c r="K1136" s="8">
        <v>45320</v>
      </c>
      <c r="L1136" s="8" t="s">
        <v>3873</v>
      </c>
      <c r="M1136" s="7"/>
      <c r="N1136" s="7" t="b">
        <f t="shared" si="34"/>
        <v>1</v>
      </c>
      <c r="O1136" s="7"/>
      <c r="P1136" s="11">
        <f t="shared" si="35"/>
        <v>0</v>
      </c>
      <c r="Q1136" s="9"/>
    </row>
    <row r="1137" spans="1:17" x14ac:dyDescent="0.25">
      <c r="A1137" s="7">
        <v>1135</v>
      </c>
      <c r="B1137" s="9" t="s">
        <v>1116</v>
      </c>
      <c r="C1137" s="9" t="s">
        <v>2235</v>
      </c>
      <c r="D1137" s="9" t="s">
        <v>252</v>
      </c>
      <c r="E1137" s="7" t="s">
        <v>141</v>
      </c>
      <c r="F1137" s="46">
        <v>6.1428571428571432</v>
      </c>
      <c r="G1137" s="11">
        <v>1</v>
      </c>
      <c r="H1137" s="11">
        <v>1</v>
      </c>
      <c r="I1137" s="11" t="e">
        <f>VLOOKUP(B1137:B3412,'[2]Qty by month'!$G$3:$N$527,8,0)</f>
        <v>#N/A</v>
      </c>
      <c r="J1137" s="11"/>
      <c r="K1137" s="8">
        <v>45316</v>
      </c>
      <c r="L1137" s="8" t="s">
        <v>3873</v>
      </c>
      <c r="M1137" s="7"/>
      <c r="N1137" s="7" t="b">
        <f t="shared" si="34"/>
        <v>1</v>
      </c>
      <c r="O1137" s="7"/>
      <c r="P1137" s="11">
        <f t="shared" si="35"/>
        <v>0</v>
      </c>
      <c r="Q1137" s="9"/>
    </row>
    <row r="1138" spans="1:17" x14ac:dyDescent="0.25">
      <c r="A1138" s="7">
        <v>1136</v>
      </c>
      <c r="B1138" s="9" t="s">
        <v>1117</v>
      </c>
      <c r="C1138" s="9" t="s">
        <v>2928</v>
      </c>
      <c r="D1138" s="9" t="s">
        <v>252</v>
      </c>
      <c r="E1138" s="7" t="s">
        <v>141</v>
      </c>
      <c r="F1138" s="46">
        <v>85.071428571428569</v>
      </c>
      <c r="G1138" s="11">
        <v>1</v>
      </c>
      <c r="H1138" s="11">
        <v>1</v>
      </c>
      <c r="I1138" s="11" t="e">
        <f>VLOOKUP(B1138:B3413,'[2]Qty by month'!$G$3:$N$527,8,0)</f>
        <v>#N/A</v>
      </c>
      <c r="J1138" s="11"/>
      <c r="K1138" s="8">
        <v>45317</v>
      </c>
      <c r="L1138" s="8" t="s">
        <v>3873</v>
      </c>
      <c r="M1138" s="7"/>
      <c r="N1138" s="7" t="b">
        <f t="shared" si="34"/>
        <v>1</v>
      </c>
      <c r="O1138" s="7"/>
      <c r="P1138" s="11">
        <f t="shared" si="35"/>
        <v>0</v>
      </c>
      <c r="Q1138" s="9"/>
    </row>
    <row r="1139" spans="1:17" x14ac:dyDescent="0.25">
      <c r="A1139" s="7">
        <v>1137</v>
      </c>
      <c r="B1139" s="9" t="s">
        <v>1118</v>
      </c>
      <c r="C1139" s="9" t="s">
        <v>2929</v>
      </c>
      <c r="D1139" s="9" t="s">
        <v>252</v>
      </c>
      <c r="E1139" s="7" t="s">
        <v>141</v>
      </c>
      <c r="F1139" s="46">
        <v>6.2571428571428571</v>
      </c>
      <c r="G1139" s="11">
        <v>2</v>
      </c>
      <c r="H1139" s="11">
        <v>2</v>
      </c>
      <c r="I1139" s="11" t="e">
        <f>VLOOKUP(B1139:B3414,'[2]Qty by month'!$G$3:$N$527,8,0)</f>
        <v>#N/A</v>
      </c>
      <c r="J1139" s="11"/>
      <c r="K1139" s="8">
        <v>45316</v>
      </c>
      <c r="L1139" s="8" t="s">
        <v>3873</v>
      </c>
      <c r="M1139" s="7"/>
      <c r="N1139" s="7" t="b">
        <f t="shared" si="34"/>
        <v>1</v>
      </c>
      <c r="O1139" s="7"/>
      <c r="P1139" s="11">
        <f t="shared" si="35"/>
        <v>0</v>
      </c>
      <c r="Q1139" s="9"/>
    </row>
    <row r="1140" spans="1:17" x14ac:dyDescent="0.25">
      <c r="A1140" s="7">
        <v>1138</v>
      </c>
      <c r="B1140" s="9" t="s">
        <v>1119</v>
      </c>
      <c r="C1140" s="9" t="s">
        <v>2930</v>
      </c>
      <c r="D1140" s="9" t="s">
        <v>252</v>
      </c>
      <c r="E1140" s="7" t="s">
        <v>141</v>
      </c>
      <c r="F1140" s="46">
        <v>34.628571428571426</v>
      </c>
      <c r="G1140" s="11">
        <v>1</v>
      </c>
      <c r="H1140" s="11">
        <v>1</v>
      </c>
      <c r="I1140" s="11" t="e">
        <f>VLOOKUP(B1140:B3415,'[2]Qty by month'!$G$3:$N$527,8,0)</f>
        <v>#N/A</v>
      </c>
      <c r="J1140" s="11"/>
      <c r="K1140" s="8">
        <v>45320</v>
      </c>
      <c r="L1140" s="8" t="s">
        <v>3873</v>
      </c>
      <c r="M1140" s="7"/>
      <c r="N1140" s="7" t="b">
        <f t="shared" si="34"/>
        <v>1</v>
      </c>
      <c r="O1140" s="7"/>
      <c r="P1140" s="11">
        <f t="shared" si="35"/>
        <v>0</v>
      </c>
      <c r="Q1140" s="9"/>
    </row>
    <row r="1141" spans="1:17" x14ac:dyDescent="0.25">
      <c r="A1141" s="7">
        <v>1139</v>
      </c>
      <c r="B1141" s="9" t="s">
        <v>1120</v>
      </c>
      <c r="C1141" s="9" t="s">
        <v>2931</v>
      </c>
      <c r="D1141" s="9" t="s">
        <v>252</v>
      </c>
      <c r="E1141" s="7" t="s">
        <v>141</v>
      </c>
      <c r="F1141" s="46">
        <v>1.5714285714285714</v>
      </c>
      <c r="G1141" s="11">
        <v>6</v>
      </c>
      <c r="H1141" s="11">
        <v>6</v>
      </c>
      <c r="I1141" s="11" t="e">
        <f>VLOOKUP(B1141:B3416,'[2]Qty by month'!$G$3:$N$527,8,0)</f>
        <v>#N/A</v>
      </c>
      <c r="J1141" s="11"/>
      <c r="K1141" s="8">
        <v>45316</v>
      </c>
      <c r="L1141" s="8" t="s">
        <v>3873</v>
      </c>
      <c r="M1141" s="7"/>
      <c r="N1141" s="7" t="b">
        <f t="shared" si="34"/>
        <v>1</v>
      </c>
      <c r="O1141" s="7"/>
      <c r="P1141" s="11">
        <f t="shared" si="35"/>
        <v>0</v>
      </c>
      <c r="Q1141" s="9"/>
    </row>
    <row r="1142" spans="1:17" x14ac:dyDescent="0.25">
      <c r="A1142" s="7">
        <v>1140</v>
      </c>
      <c r="B1142" s="9" t="s">
        <v>1121</v>
      </c>
      <c r="C1142" s="9" t="s">
        <v>2932</v>
      </c>
      <c r="D1142" s="9" t="s">
        <v>252</v>
      </c>
      <c r="E1142" s="7" t="s">
        <v>141</v>
      </c>
      <c r="F1142" s="46">
        <v>0.75</v>
      </c>
      <c r="G1142" s="11">
        <v>9</v>
      </c>
      <c r="H1142" s="11">
        <v>9</v>
      </c>
      <c r="I1142" s="11" t="e">
        <f>VLOOKUP(B1142:B3417,'[2]Qty by month'!$G$3:$N$527,8,0)</f>
        <v>#N/A</v>
      </c>
      <c r="J1142" s="11"/>
      <c r="K1142" s="8">
        <v>45316</v>
      </c>
      <c r="L1142" s="8" t="s">
        <v>3873</v>
      </c>
      <c r="M1142" s="7"/>
      <c r="N1142" s="7" t="b">
        <f t="shared" si="34"/>
        <v>1</v>
      </c>
      <c r="O1142" s="7"/>
      <c r="P1142" s="11">
        <f t="shared" si="35"/>
        <v>0</v>
      </c>
      <c r="Q1142" s="9"/>
    </row>
    <row r="1143" spans="1:17" x14ac:dyDescent="0.25">
      <c r="A1143" s="7">
        <v>1141</v>
      </c>
      <c r="B1143" s="9" t="s">
        <v>1122</v>
      </c>
      <c r="C1143" s="9" t="s">
        <v>2933</v>
      </c>
      <c r="D1143" s="9" t="s">
        <v>252</v>
      </c>
      <c r="E1143" s="7" t="s">
        <v>141</v>
      </c>
      <c r="F1143" s="46">
        <v>0.6785714285714286</v>
      </c>
      <c r="G1143" s="11">
        <v>4</v>
      </c>
      <c r="H1143" s="11">
        <v>4</v>
      </c>
      <c r="I1143" s="11" t="e">
        <f>VLOOKUP(B1143:B3418,'[2]Qty by month'!$G$3:$N$527,8,0)</f>
        <v>#N/A</v>
      </c>
      <c r="J1143" s="11"/>
      <c r="K1143" s="8">
        <v>45316</v>
      </c>
      <c r="L1143" s="8" t="s">
        <v>3873</v>
      </c>
      <c r="M1143" s="7"/>
      <c r="N1143" s="7" t="b">
        <f t="shared" si="34"/>
        <v>1</v>
      </c>
      <c r="O1143" s="7"/>
      <c r="P1143" s="11">
        <f t="shared" si="35"/>
        <v>0</v>
      </c>
      <c r="Q1143" s="9"/>
    </row>
    <row r="1144" spans="1:17" x14ac:dyDescent="0.25">
      <c r="A1144" s="7">
        <v>1142</v>
      </c>
      <c r="B1144" s="9" t="s">
        <v>1123</v>
      </c>
      <c r="C1144" s="9" t="s">
        <v>2934</v>
      </c>
      <c r="D1144" s="9" t="s">
        <v>252</v>
      </c>
      <c r="E1144" s="7" t="s">
        <v>141</v>
      </c>
      <c r="F1144" s="46">
        <v>0.4642857142857143</v>
      </c>
      <c r="G1144" s="11">
        <v>4</v>
      </c>
      <c r="H1144" s="11">
        <v>4</v>
      </c>
      <c r="I1144" s="11" t="e">
        <f>VLOOKUP(B1144:B3419,'[2]Qty by month'!$G$3:$N$527,8,0)</f>
        <v>#N/A</v>
      </c>
      <c r="J1144" s="11"/>
      <c r="K1144" s="8">
        <v>45316</v>
      </c>
      <c r="L1144" s="8" t="s">
        <v>3873</v>
      </c>
      <c r="M1144" s="7"/>
      <c r="N1144" s="7" t="b">
        <f t="shared" si="34"/>
        <v>1</v>
      </c>
      <c r="O1144" s="7"/>
      <c r="P1144" s="11">
        <f t="shared" si="35"/>
        <v>0</v>
      </c>
      <c r="Q1144" s="9"/>
    </row>
    <row r="1145" spans="1:17" x14ac:dyDescent="0.25">
      <c r="A1145" s="7">
        <v>1143</v>
      </c>
      <c r="B1145" s="9" t="s">
        <v>1124</v>
      </c>
      <c r="C1145" s="9" t="s">
        <v>2935</v>
      </c>
      <c r="D1145" s="9" t="s">
        <v>252</v>
      </c>
      <c r="E1145" s="7" t="s">
        <v>141</v>
      </c>
      <c r="F1145" s="46">
        <v>0.8214285714285714</v>
      </c>
      <c r="G1145" s="11">
        <v>4</v>
      </c>
      <c r="H1145" s="11">
        <v>4</v>
      </c>
      <c r="I1145" s="11" t="e">
        <f>VLOOKUP(B1145:B3420,'[2]Qty by month'!$G$3:$N$527,8,0)</f>
        <v>#N/A</v>
      </c>
      <c r="J1145" s="11"/>
      <c r="K1145" s="8">
        <v>45316</v>
      </c>
      <c r="L1145" s="8" t="s">
        <v>3873</v>
      </c>
      <c r="M1145" s="7"/>
      <c r="N1145" s="7" t="b">
        <f t="shared" si="34"/>
        <v>1</v>
      </c>
      <c r="O1145" s="7"/>
      <c r="P1145" s="11">
        <f t="shared" si="35"/>
        <v>0</v>
      </c>
      <c r="Q1145" s="9"/>
    </row>
    <row r="1146" spans="1:17" x14ac:dyDescent="0.25">
      <c r="A1146" s="7">
        <v>1144</v>
      </c>
      <c r="B1146" s="9" t="s">
        <v>1125</v>
      </c>
      <c r="C1146" s="9" t="s">
        <v>2877</v>
      </c>
      <c r="D1146" s="9" t="s">
        <v>252</v>
      </c>
      <c r="E1146" s="7" t="s">
        <v>141</v>
      </c>
      <c r="F1146" s="46">
        <v>0.21428571428571427</v>
      </c>
      <c r="G1146" s="11">
        <v>4</v>
      </c>
      <c r="H1146" s="11">
        <v>4</v>
      </c>
      <c r="I1146" s="11" t="e">
        <f>VLOOKUP(B1146:B3421,'[2]Qty by month'!$G$3:$N$527,8,0)</f>
        <v>#N/A</v>
      </c>
      <c r="J1146" s="11"/>
      <c r="K1146" s="8">
        <v>45316</v>
      </c>
      <c r="L1146" s="8" t="s">
        <v>3873</v>
      </c>
      <c r="M1146" s="7"/>
      <c r="N1146" s="7" t="b">
        <f t="shared" si="34"/>
        <v>1</v>
      </c>
      <c r="O1146" s="7"/>
      <c r="P1146" s="11">
        <f t="shared" si="35"/>
        <v>0</v>
      </c>
      <c r="Q1146" s="9"/>
    </row>
    <row r="1147" spans="1:17" x14ac:dyDescent="0.25">
      <c r="A1147" s="7">
        <v>1145</v>
      </c>
      <c r="B1147" s="9" t="s">
        <v>1126</v>
      </c>
      <c r="C1147" s="9" t="s">
        <v>2936</v>
      </c>
      <c r="D1147" s="9" t="s">
        <v>252</v>
      </c>
      <c r="E1147" s="7" t="s">
        <v>141</v>
      </c>
      <c r="F1147" s="46">
        <v>26.035714285714285</v>
      </c>
      <c r="G1147" s="11">
        <v>1</v>
      </c>
      <c r="H1147" s="11">
        <v>1</v>
      </c>
      <c r="I1147" s="11" t="e">
        <f>VLOOKUP(B1147:B3422,'[2]Qty by month'!$G$3:$N$527,8,0)</f>
        <v>#N/A</v>
      </c>
      <c r="J1147" s="11"/>
      <c r="K1147" s="8">
        <v>45317</v>
      </c>
      <c r="L1147" s="8" t="s">
        <v>3873</v>
      </c>
      <c r="M1147" s="7"/>
      <c r="N1147" s="7" t="b">
        <f t="shared" si="34"/>
        <v>1</v>
      </c>
      <c r="O1147" s="7"/>
      <c r="P1147" s="11">
        <f t="shared" si="35"/>
        <v>0</v>
      </c>
      <c r="Q1147" s="9"/>
    </row>
    <row r="1148" spans="1:17" x14ac:dyDescent="0.25">
      <c r="A1148" s="7">
        <v>1146</v>
      </c>
      <c r="B1148" s="9" t="s">
        <v>1127</v>
      </c>
      <c r="C1148" s="9" t="s">
        <v>2937</v>
      </c>
      <c r="D1148" s="9" t="s">
        <v>252</v>
      </c>
      <c r="E1148" s="7" t="s">
        <v>141</v>
      </c>
      <c r="F1148" s="46">
        <v>14.571428571428571</v>
      </c>
      <c r="G1148" s="11">
        <v>5</v>
      </c>
      <c r="H1148" s="11">
        <f>1+4</f>
        <v>5</v>
      </c>
      <c r="I1148" s="11" t="e">
        <f>VLOOKUP(B1148:B3423,'[2]Qty by month'!$G$3:$N$527,8,0)</f>
        <v>#N/A</v>
      </c>
      <c r="J1148" s="11"/>
      <c r="K1148" s="8">
        <v>45317</v>
      </c>
      <c r="L1148" s="8" t="s">
        <v>3873</v>
      </c>
      <c r="M1148" s="7"/>
      <c r="N1148" s="7" t="b">
        <f t="shared" si="34"/>
        <v>1</v>
      </c>
      <c r="O1148" s="7"/>
      <c r="P1148" s="11">
        <f t="shared" si="35"/>
        <v>0</v>
      </c>
      <c r="Q1148" s="9"/>
    </row>
    <row r="1149" spans="1:17" x14ac:dyDescent="0.25">
      <c r="A1149" s="7">
        <v>1147</v>
      </c>
      <c r="B1149" s="9" t="s">
        <v>1128</v>
      </c>
      <c r="C1149" s="9" t="s">
        <v>2938</v>
      </c>
      <c r="D1149" s="9" t="s">
        <v>252</v>
      </c>
      <c r="E1149" s="7" t="s">
        <v>141</v>
      </c>
      <c r="F1149" s="46">
        <v>14.571428571428571</v>
      </c>
      <c r="G1149" s="11">
        <v>8</v>
      </c>
      <c r="H1149" s="11">
        <f>1+7</f>
        <v>8</v>
      </c>
      <c r="I1149" s="11" t="e">
        <f>VLOOKUP(B1149:B3424,'[2]Qty by month'!$G$3:$N$527,8,0)</f>
        <v>#N/A</v>
      </c>
      <c r="J1149" s="11"/>
      <c r="K1149" s="8">
        <v>45317</v>
      </c>
      <c r="L1149" s="8" t="s">
        <v>3873</v>
      </c>
      <c r="M1149" s="7"/>
      <c r="N1149" s="7" t="b">
        <f t="shared" si="34"/>
        <v>1</v>
      </c>
      <c r="O1149" s="7"/>
      <c r="P1149" s="11">
        <f t="shared" si="35"/>
        <v>0</v>
      </c>
      <c r="Q1149" s="9"/>
    </row>
    <row r="1150" spans="1:17" x14ac:dyDescent="0.25">
      <c r="A1150" s="7">
        <v>1148</v>
      </c>
      <c r="B1150" s="9" t="s">
        <v>1129</v>
      </c>
      <c r="C1150" s="9" t="s">
        <v>2939</v>
      </c>
      <c r="D1150" s="9" t="s">
        <v>252</v>
      </c>
      <c r="E1150" s="7" t="s">
        <v>141</v>
      </c>
      <c r="F1150" s="46">
        <v>3.4571428571428573</v>
      </c>
      <c r="G1150" s="11">
        <v>2</v>
      </c>
      <c r="H1150" s="11">
        <v>2</v>
      </c>
      <c r="I1150" s="11" t="e">
        <f>VLOOKUP(B1150:B3425,'[2]Qty by month'!$G$3:$N$527,8,0)</f>
        <v>#N/A</v>
      </c>
      <c r="J1150" s="11"/>
      <c r="K1150" s="8">
        <v>45317</v>
      </c>
      <c r="L1150" s="8" t="s">
        <v>3873</v>
      </c>
      <c r="M1150" s="7"/>
      <c r="N1150" s="7" t="b">
        <f t="shared" si="34"/>
        <v>1</v>
      </c>
      <c r="O1150" s="7"/>
      <c r="P1150" s="11">
        <f t="shared" si="35"/>
        <v>0</v>
      </c>
      <c r="Q1150" s="9"/>
    </row>
    <row r="1151" spans="1:17" x14ac:dyDescent="0.25">
      <c r="A1151" s="7">
        <v>1149</v>
      </c>
      <c r="B1151" s="9" t="s">
        <v>1130</v>
      </c>
      <c r="C1151" s="9" t="s">
        <v>2940</v>
      </c>
      <c r="D1151" s="9" t="s">
        <v>252</v>
      </c>
      <c r="E1151" s="7" t="s">
        <v>141</v>
      </c>
      <c r="F1151" s="46">
        <v>4.2857142857142856</v>
      </c>
      <c r="G1151" s="11">
        <v>2</v>
      </c>
      <c r="H1151" s="11">
        <v>2</v>
      </c>
      <c r="I1151" s="11" t="e">
        <f>VLOOKUP(B1151:B3426,'[2]Qty by month'!$G$3:$N$527,8,0)</f>
        <v>#N/A</v>
      </c>
      <c r="J1151" s="11"/>
      <c r="K1151" s="8">
        <v>45317</v>
      </c>
      <c r="L1151" s="8" t="s">
        <v>3873</v>
      </c>
      <c r="M1151" s="7"/>
      <c r="N1151" s="7" t="b">
        <f t="shared" si="34"/>
        <v>1</v>
      </c>
      <c r="O1151" s="7"/>
      <c r="P1151" s="11">
        <f t="shared" si="35"/>
        <v>0</v>
      </c>
      <c r="Q1151" s="9"/>
    </row>
    <row r="1152" spans="1:17" x14ac:dyDescent="0.25">
      <c r="A1152" s="7">
        <v>1150</v>
      </c>
      <c r="B1152" s="9" t="s">
        <v>1131</v>
      </c>
      <c r="C1152" s="9" t="s">
        <v>2941</v>
      </c>
      <c r="D1152" s="9" t="s">
        <v>252</v>
      </c>
      <c r="E1152" s="7" t="s">
        <v>141</v>
      </c>
      <c r="F1152" s="46">
        <v>5.3142857142857141</v>
      </c>
      <c r="G1152" s="11">
        <v>2</v>
      </c>
      <c r="H1152" s="11">
        <v>2</v>
      </c>
      <c r="I1152" s="11" t="e">
        <f>VLOOKUP(B1152:B3427,'[2]Qty by month'!$G$3:$N$527,8,0)</f>
        <v>#N/A</v>
      </c>
      <c r="J1152" s="11"/>
      <c r="K1152" s="8">
        <v>45317</v>
      </c>
      <c r="L1152" s="8" t="s">
        <v>3873</v>
      </c>
      <c r="M1152" s="7"/>
      <c r="N1152" s="7" t="b">
        <f t="shared" si="34"/>
        <v>1</v>
      </c>
      <c r="O1152" s="7"/>
      <c r="P1152" s="11">
        <f t="shared" si="35"/>
        <v>0</v>
      </c>
      <c r="Q1152" s="9"/>
    </row>
    <row r="1153" spans="1:17" x14ac:dyDescent="0.25">
      <c r="A1153" s="7">
        <v>1151</v>
      </c>
      <c r="B1153" s="9" t="s">
        <v>1132</v>
      </c>
      <c r="C1153" s="9" t="s">
        <v>2942</v>
      </c>
      <c r="D1153" s="9" t="s">
        <v>252</v>
      </c>
      <c r="E1153" s="7" t="s">
        <v>141</v>
      </c>
      <c r="F1153" s="46">
        <v>4.24</v>
      </c>
      <c r="G1153" s="11">
        <v>3</v>
      </c>
      <c r="H1153" s="11">
        <v>3</v>
      </c>
      <c r="I1153" s="11" t="e">
        <f>VLOOKUP(B1153:B3428,'[2]Qty by month'!$G$3:$N$527,8,0)</f>
        <v>#N/A</v>
      </c>
      <c r="J1153" s="11"/>
      <c r="K1153" s="8">
        <v>45317</v>
      </c>
      <c r="L1153" s="8" t="s">
        <v>3873</v>
      </c>
      <c r="M1153" s="7"/>
      <c r="N1153" s="7" t="b">
        <f t="shared" si="34"/>
        <v>1</v>
      </c>
      <c r="O1153" s="7"/>
      <c r="P1153" s="11">
        <f t="shared" si="35"/>
        <v>0</v>
      </c>
      <c r="Q1153" s="9"/>
    </row>
    <row r="1154" spans="1:17" x14ac:dyDescent="0.25">
      <c r="A1154" s="7">
        <v>1152</v>
      </c>
      <c r="B1154" s="9" t="s">
        <v>1133</v>
      </c>
      <c r="C1154" s="9" t="s">
        <v>2676</v>
      </c>
      <c r="D1154" s="9" t="s">
        <v>252</v>
      </c>
      <c r="E1154" s="7" t="s">
        <v>141</v>
      </c>
      <c r="F1154" s="46">
        <v>1.8285714285714285</v>
      </c>
      <c r="G1154" s="11">
        <v>2</v>
      </c>
      <c r="H1154" s="11">
        <f>1+1</f>
        <v>2</v>
      </c>
      <c r="I1154" s="11" t="e">
        <f>VLOOKUP(B1154:B3429,'[2]Qty by month'!$G$3:$N$527,8,0)</f>
        <v>#N/A</v>
      </c>
      <c r="J1154" s="11"/>
      <c r="K1154" s="8">
        <v>45324</v>
      </c>
      <c r="L1154" s="8" t="s">
        <v>3873</v>
      </c>
      <c r="M1154" s="7"/>
      <c r="N1154" s="7" t="b">
        <f t="shared" si="34"/>
        <v>1</v>
      </c>
      <c r="O1154" s="7"/>
      <c r="P1154" s="11">
        <f t="shared" si="35"/>
        <v>0</v>
      </c>
      <c r="Q1154" s="9"/>
    </row>
    <row r="1155" spans="1:17" x14ac:dyDescent="0.25">
      <c r="A1155" s="7">
        <v>1153</v>
      </c>
      <c r="B1155" s="9" t="s">
        <v>1134</v>
      </c>
      <c r="C1155" s="9" t="s">
        <v>2943</v>
      </c>
      <c r="D1155" s="9" t="s">
        <v>252</v>
      </c>
      <c r="E1155" s="7" t="s">
        <v>141</v>
      </c>
      <c r="F1155" s="46">
        <v>2.2142857142857144</v>
      </c>
      <c r="G1155" s="11">
        <v>6</v>
      </c>
      <c r="H1155" s="11">
        <v>6</v>
      </c>
      <c r="I1155" s="11" t="e">
        <f>VLOOKUP(B1155:B3430,'[2]Qty by month'!$G$3:$N$527,8,0)</f>
        <v>#N/A</v>
      </c>
      <c r="J1155" s="11"/>
      <c r="K1155" s="8">
        <v>45316</v>
      </c>
      <c r="L1155" s="8" t="s">
        <v>3873</v>
      </c>
      <c r="M1155" s="7"/>
      <c r="N1155" s="7" t="b">
        <f t="shared" si="34"/>
        <v>1</v>
      </c>
      <c r="O1155" s="7"/>
      <c r="P1155" s="11">
        <f t="shared" si="35"/>
        <v>0</v>
      </c>
      <c r="Q1155" s="9"/>
    </row>
    <row r="1156" spans="1:17" x14ac:dyDescent="0.25">
      <c r="A1156" s="7">
        <v>1154</v>
      </c>
      <c r="B1156" s="9" t="s">
        <v>1135</v>
      </c>
      <c r="C1156" s="9" t="s">
        <v>2944</v>
      </c>
      <c r="D1156" s="9" t="s">
        <v>252</v>
      </c>
      <c r="E1156" s="7" t="s">
        <v>141</v>
      </c>
      <c r="F1156" s="46">
        <v>5.8928571428571432</v>
      </c>
      <c r="G1156" s="11">
        <v>2</v>
      </c>
      <c r="H1156" s="11">
        <v>2</v>
      </c>
      <c r="I1156" s="11" t="e">
        <f>VLOOKUP(B1156:B3431,'[2]Qty by month'!$G$3:$N$527,8,0)</f>
        <v>#N/A</v>
      </c>
      <c r="J1156" s="11"/>
      <c r="K1156" s="8">
        <v>45316</v>
      </c>
      <c r="L1156" s="8" t="s">
        <v>3873</v>
      </c>
      <c r="M1156" s="7"/>
      <c r="N1156" s="7" t="b">
        <f t="shared" ref="N1156:N1219" si="36">G1156=H1156</f>
        <v>1</v>
      </c>
      <c r="O1156" s="7"/>
      <c r="P1156" s="11">
        <f t="shared" ref="P1156:P1219" si="37">G1156-H1156</f>
        <v>0</v>
      </c>
      <c r="Q1156" s="9"/>
    </row>
    <row r="1157" spans="1:17" x14ac:dyDescent="0.25">
      <c r="A1157" s="7">
        <v>1155</v>
      </c>
      <c r="B1157" s="9" t="s">
        <v>1136</v>
      </c>
      <c r="C1157" s="9" t="s">
        <v>2945</v>
      </c>
      <c r="D1157" s="9" t="s">
        <v>252</v>
      </c>
      <c r="E1157" s="7" t="s">
        <v>141</v>
      </c>
      <c r="F1157" s="46">
        <v>3.6428571428571428</v>
      </c>
      <c r="G1157" s="11">
        <v>2</v>
      </c>
      <c r="H1157" s="11">
        <v>2</v>
      </c>
      <c r="I1157" s="11" t="e">
        <f>VLOOKUP(B1157:B3432,'[2]Qty by month'!$G$3:$N$527,8,0)</f>
        <v>#N/A</v>
      </c>
      <c r="J1157" s="11"/>
      <c r="K1157" s="8">
        <v>45316</v>
      </c>
      <c r="L1157" s="8" t="s">
        <v>3877</v>
      </c>
      <c r="M1157" s="7"/>
      <c r="N1157" s="7" t="b">
        <f t="shared" si="36"/>
        <v>1</v>
      </c>
      <c r="O1157" s="7"/>
      <c r="P1157" s="11">
        <f t="shared" si="37"/>
        <v>0</v>
      </c>
      <c r="Q1157" s="9"/>
    </row>
    <row r="1158" spans="1:17" x14ac:dyDescent="0.25">
      <c r="A1158" s="7">
        <v>1156</v>
      </c>
      <c r="B1158" s="9" t="s">
        <v>1137</v>
      </c>
      <c r="C1158" s="9" t="s">
        <v>2946</v>
      </c>
      <c r="D1158" s="9" t="s">
        <v>252</v>
      </c>
      <c r="E1158" s="7" t="s">
        <v>141</v>
      </c>
      <c r="F1158" s="46">
        <v>2</v>
      </c>
      <c r="G1158" s="11">
        <v>1</v>
      </c>
      <c r="H1158" s="11">
        <v>1</v>
      </c>
      <c r="I1158" s="11" t="e">
        <f>VLOOKUP(B1158:B3433,'[2]Qty by month'!$G$3:$N$527,8,0)</f>
        <v>#N/A</v>
      </c>
      <c r="J1158" s="11"/>
      <c r="K1158" s="8">
        <v>45316</v>
      </c>
      <c r="L1158" s="8" t="s">
        <v>3873</v>
      </c>
      <c r="M1158" s="7"/>
      <c r="N1158" s="7" t="b">
        <f t="shared" si="36"/>
        <v>1</v>
      </c>
      <c r="O1158" s="7"/>
      <c r="P1158" s="11">
        <f t="shared" si="37"/>
        <v>0</v>
      </c>
      <c r="Q1158" s="9"/>
    </row>
    <row r="1159" spans="1:17" x14ac:dyDescent="0.25">
      <c r="A1159" s="7">
        <v>1157</v>
      </c>
      <c r="B1159" s="9" t="s">
        <v>1138</v>
      </c>
      <c r="C1159" s="9" t="s">
        <v>2947</v>
      </c>
      <c r="D1159" s="9" t="s">
        <v>252</v>
      </c>
      <c r="E1159" s="7" t="s">
        <v>141</v>
      </c>
      <c r="F1159" s="46">
        <v>3.6428571428571428</v>
      </c>
      <c r="G1159" s="11">
        <v>2</v>
      </c>
      <c r="H1159" s="11">
        <v>2</v>
      </c>
      <c r="I1159" s="11" t="e">
        <f>VLOOKUP(B1159:B3434,'[2]Qty by month'!$G$3:$N$527,8,0)</f>
        <v>#N/A</v>
      </c>
      <c r="J1159" s="11"/>
      <c r="K1159" s="8">
        <v>45314</v>
      </c>
      <c r="L1159" s="8" t="s">
        <v>3873</v>
      </c>
      <c r="M1159" s="7"/>
      <c r="N1159" s="7" t="b">
        <f t="shared" si="36"/>
        <v>1</v>
      </c>
      <c r="O1159" s="7"/>
      <c r="P1159" s="11">
        <f t="shared" si="37"/>
        <v>0</v>
      </c>
      <c r="Q1159" s="9"/>
    </row>
    <row r="1160" spans="1:17" x14ac:dyDescent="0.25">
      <c r="A1160" s="7">
        <v>1158</v>
      </c>
      <c r="B1160" s="9" t="s">
        <v>1139</v>
      </c>
      <c r="C1160" s="9" t="s">
        <v>2948</v>
      </c>
      <c r="D1160" s="9" t="s">
        <v>252</v>
      </c>
      <c r="E1160" s="7" t="s">
        <v>141</v>
      </c>
      <c r="F1160" s="46" t="s">
        <v>3883</v>
      </c>
      <c r="G1160" s="11">
        <v>4</v>
      </c>
      <c r="H1160" s="11">
        <v>4</v>
      </c>
      <c r="I1160" s="11" t="e">
        <f>VLOOKUP(B1160:B3435,'[2]Qty by month'!$G$3:$N$527,8,0)</f>
        <v>#N/A</v>
      </c>
      <c r="J1160" s="11"/>
      <c r="K1160" s="8">
        <v>45314</v>
      </c>
      <c r="L1160" s="8" t="s">
        <v>3873</v>
      </c>
      <c r="M1160" s="7"/>
      <c r="N1160" s="7" t="b">
        <f t="shared" si="36"/>
        <v>1</v>
      </c>
      <c r="O1160" s="7"/>
      <c r="P1160" s="11">
        <f t="shared" si="37"/>
        <v>0</v>
      </c>
      <c r="Q1160" s="9"/>
    </row>
    <row r="1161" spans="1:17" x14ac:dyDescent="0.25">
      <c r="A1161" s="7">
        <v>1159</v>
      </c>
      <c r="B1161" s="9" t="s">
        <v>1140</v>
      </c>
      <c r="C1161" s="9" t="s">
        <v>2949</v>
      </c>
      <c r="D1161" s="9" t="s">
        <v>252</v>
      </c>
      <c r="E1161" s="7" t="s">
        <v>141</v>
      </c>
      <c r="F1161" s="46">
        <v>2.3571428571428572</v>
      </c>
      <c r="G1161" s="11">
        <v>1</v>
      </c>
      <c r="H1161" s="11">
        <v>1</v>
      </c>
      <c r="I1161" s="11" t="e">
        <f>VLOOKUP(B1161:B3436,'[2]Qty by month'!$G$3:$N$527,8,0)</f>
        <v>#N/A</v>
      </c>
      <c r="J1161" s="11"/>
      <c r="K1161" s="8">
        <v>45314</v>
      </c>
      <c r="L1161" s="8" t="s">
        <v>3873</v>
      </c>
      <c r="M1161" s="7"/>
      <c r="N1161" s="7" t="b">
        <f t="shared" si="36"/>
        <v>1</v>
      </c>
      <c r="O1161" s="7"/>
      <c r="P1161" s="11">
        <f t="shared" si="37"/>
        <v>0</v>
      </c>
      <c r="Q1161" s="9"/>
    </row>
    <row r="1162" spans="1:17" x14ac:dyDescent="0.25">
      <c r="A1162" s="7">
        <v>1160</v>
      </c>
      <c r="B1162" s="9" t="s">
        <v>1141</v>
      </c>
      <c r="C1162" s="9" t="s">
        <v>2950</v>
      </c>
      <c r="D1162" s="9" t="s">
        <v>252</v>
      </c>
      <c r="E1162" s="7" t="s">
        <v>141</v>
      </c>
      <c r="F1162" s="46">
        <v>18.514642857142857</v>
      </c>
      <c r="G1162" s="11">
        <v>1</v>
      </c>
      <c r="H1162" s="11">
        <v>1</v>
      </c>
      <c r="I1162" s="11" t="e">
        <f>VLOOKUP(B1162:B3437,'[2]Qty by month'!$G$3:$N$527,8,0)</f>
        <v>#N/A</v>
      </c>
      <c r="J1162" s="11"/>
      <c r="K1162" s="8">
        <v>45316</v>
      </c>
      <c r="L1162" s="8" t="s">
        <v>3873</v>
      </c>
      <c r="M1162" s="7"/>
      <c r="N1162" s="7" t="b">
        <f t="shared" si="36"/>
        <v>1</v>
      </c>
      <c r="O1162" s="7"/>
      <c r="P1162" s="11">
        <f t="shared" si="37"/>
        <v>0</v>
      </c>
      <c r="Q1162" s="9"/>
    </row>
    <row r="1163" spans="1:17" x14ac:dyDescent="0.25">
      <c r="A1163" s="7">
        <v>1161</v>
      </c>
      <c r="B1163" s="9" t="s">
        <v>1142</v>
      </c>
      <c r="C1163" s="9" t="s">
        <v>2951</v>
      </c>
      <c r="D1163" s="9" t="s">
        <v>252</v>
      </c>
      <c r="E1163" s="7" t="s">
        <v>141</v>
      </c>
      <c r="F1163" s="46">
        <v>18.514642857142857</v>
      </c>
      <c r="G1163" s="11">
        <v>1</v>
      </c>
      <c r="H1163" s="11">
        <v>1</v>
      </c>
      <c r="I1163" s="11" t="e">
        <f>VLOOKUP(B1163:B3438,'[2]Qty by month'!$G$3:$N$527,8,0)</f>
        <v>#N/A</v>
      </c>
      <c r="J1163" s="11"/>
      <c r="K1163" s="8">
        <v>45316</v>
      </c>
      <c r="L1163" s="8" t="s">
        <v>3873</v>
      </c>
      <c r="M1163" s="7"/>
      <c r="N1163" s="7" t="b">
        <f t="shared" si="36"/>
        <v>1</v>
      </c>
      <c r="O1163" s="7"/>
      <c r="P1163" s="11">
        <f t="shared" si="37"/>
        <v>0</v>
      </c>
      <c r="Q1163" s="9"/>
    </row>
    <row r="1164" spans="1:17" x14ac:dyDescent="0.25">
      <c r="A1164" s="7">
        <v>1162</v>
      </c>
      <c r="B1164" s="9" t="s">
        <v>1143</v>
      </c>
      <c r="C1164" s="9" t="s">
        <v>2952</v>
      </c>
      <c r="D1164" s="9" t="s">
        <v>252</v>
      </c>
      <c r="E1164" s="7" t="s">
        <v>141</v>
      </c>
      <c r="F1164" s="46">
        <v>28.114285714285714</v>
      </c>
      <c r="G1164" s="11">
        <v>4</v>
      </c>
      <c r="H1164" s="11">
        <v>4</v>
      </c>
      <c r="I1164" s="11" t="e">
        <f>VLOOKUP(B1164:B3439,'[2]Qty by month'!$G$3:$N$527,8,0)</f>
        <v>#N/A</v>
      </c>
      <c r="J1164" s="11"/>
      <c r="K1164" s="8">
        <v>45321</v>
      </c>
      <c r="L1164" s="8" t="s">
        <v>3877</v>
      </c>
      <c r="M1164" s="7"/>
      <c r="N1164" s="7" t="b">
        <f t="shared" si="36"/>
        <v>1</v>
      </c>
      <c r="O1164" s="7"/>
      <c r="P1164" s="11">
        <f t="shared" si="37"/>
        <v>0</v>
      </c>
      <c r="Q1164" s="9"/>
    </row>
    <row r="1165" spans="1:17" x14ac:dyDescent="0.25">
      <c r="A1165" s="7">
        <v>1163</v>
      </c>
      <c r="B1165" s="9" t="s">
        <v>1144</v>
      </c>
      <c r="C1165" s="9" t="s">
        <v>2953</v>
      </c>
      <c r="D1165" s="9" t="s">
        <v>252</v>
      </c>
      <c r="E1165" s="7" t="s">
        <v>141</v>
      </c>
      <c r="F1165" s="46">
        <v>0.25</v>
      </c>
      <c r="G1165" s="11">
        <v>53</v>
      </c>
      <c r="H1165" s="11">
        <v>53</v>
      </c>
      <c r="I1165" s="11" t="e">
        <f>VLOOKUP(B1165:B3440,'[2]Qty by month'!$G$3:$N$527,8,0)</f>
        <v>#N/A</v>
      </c>
      <c r="J1165" s="11"/>
      <c r="K1165" s="8">
        <v>45316</v>
      </c>
      <c r="L1165" s="8" t="s">
        <v>3877</v>
      </c>
      <c r="M1165" s="7"/>
      <c r="N1165" s="7" t="b">
        <f t="shared" si="36"/>
        <v>1</v>
      </c>
      <c r="O1165" s="7"/>
      <c r="P1165" s="11">
        <f t="shared" si="37"/>
        <v>0</v>
      </c>
      <c r="Q1165" s="9"/>
    </row>
    <row r="1166" spans="1:17" x14ac:dyDescent="0.25">
      <c r="A1166" s="7">
        <v>1164</v>
      </c>
      <c r="B1166" s="9" t="s">
        <v>1145</v>
      </c>
      <c r="C1166" s="9" t="s">
        <v>2954</v>
      </c>
      <c r="D1166" s="9" t="s">
        <v>252</v>
      </c>
      <c r="E1166" s="7" t="s">
        <v>141</v>
      </c>
      <c r="F1166" s="46">
        <v>2</v>
      </c>
      <c r="G1166" s="11">
        <f>3-2</f>
        <v>1</v>
      </c>
      <c r="H1166" s="11">
        <f>3-2</f>
        <v>1</v>
      </c>
      <c r="I1166" s="11" t="e">
        <f>VLOOKUP(B1166:B3441,'[2]Qty by month'!$G$3:$N$527,8,0)</f>
        <v>#N/A</v>
      </c>
      <c r="J1166" s="11"/>
      <c r="K1166" s="8">
        <v>45316</v>
      </c>
      <c r="L1166" s="8" t="s">
        <v>3873</v>
      </c>
      <c r="M1166" s="7"/>
      <c r="N1166" s="7" t="b">
        <f t="shared" si="36"/>
        <v>1</v>
      </c>
      <c r="O1166" s="7"/>
      <c r="P1166" s="11">
        <f t="shared" si="37"/>
        <v>0</v>
      </c>
      <c r="Q1166" s="65" t="s">
        <v>4034</v>
      </c>
    </row>
    <row r="1167" spans="1:17" x14ac:dyDescent="0.25">
      <c r="A1167" s="7">
        <v>1165</v>
      </c>
      <c r="B1167" s="9" t="s">
        <v>1146</v>
      </c>
      <c r="C1167" s="9" t="s">
        <v>2955</v>
      </c>
      <c r="D1167" s="9" t="s">
        <v>252</v>
      </c>
      <c r="E1167" s="7" t="s">
        <v>141</v>
      </c>
      <c r="F1167" s="46">
        <v>43.457142857142856</v>
      </c>
      <c r="G1167" s="11">
        <v>10</v>
      </c>
      <c r="H1167" s="11">
        <v>10</v>
      </c>
      <c r="I1167" s="11" t="e">
        <f>VLOOKUP(B1167:B3442,'[2]Qty by month'!$G$3:$N$527,8,0)</f>
        <v>#N/A</v>
      </c>
      <c r="J1167" s="11"/>
      <c r="K1167" s="8">
        <v>45314</v>
      </c>
      <c r="L1167" s="8" t="s">
        <v>3877</v>
      </c>
      <c r="M1167" s="7"/>
      <c r="N1167" s="7" t="b">
        <f t="shared" si="36"/>
        <v>1</v>
      </c>
      <c r="O1167" s="7"/>
      <c r="P1167" s="11">
        <f t="shared" si="37"/>
        <v>0</v>
      </c>
      <c r="Q1167" s="9"/>
    </row>
    <row r="1168" spans="1:17" x14ac:dyDescent="0.25">
      <c r="A1168" s="7">
        <v>1166</v>
      </c>
      <c r="B1168" s="9" t="s">
        <v>1147</v>
      </c>
      <c r="C1168" s="9" t="s">
        <v>2956</v>
      </c>
      <c r="D1168" s="9" t="s">
        <v>252</v>
      </c>
      <c r="E1168" s="7" t="s">
        <v>141</v>
      </c>
      <c r="F1168" s="46">
        <v>6.6722857142857146</v>
      </c>
      <c r="G1168" s="11">
        <v>36</v>
      </c>
      <c r="H1168" s="11">
        <v>36</v>
      </c>
      <c r="I1168" s="11" t="e">
        <f>VLOOKUP(B1168:B3443,'[2]Qty by month'!$G$3:$N$527,8,0)</f>
        <v>#N/A</v>
      </c>
      <c r="J1168" s="11"/>
      <c r="K1168" s="8">
        <v>45314</v>
      </c>
      <c r="L1168" s="8" t="s">
        <v>3873</v>
      </c>
      <c r="M1168" s="7"/>
      <c r="N1168" s="7" t="b">
        <f t="shared" si="36"/>
        <v>1</v>
      </c>
      <c r="O1168" s="7"/>
      <c r="P1168" s="11">
        <f t="shared" si="37"/>
        <v>0</v>
      </c>
      <c r="Q1168" s="9"/>
    </row>
    <row r="1169" spans="1:17" x14ac:dyDescent="0.25">
      <c r="A1169" s="7">
        <v>1167</v>
      </c>
      <c r="B1169" s="9" t="s">
        <v>1148</v>
      </c>
      <c r="C1169" s="9" t="s">
        <v>2957</v>
      </c>
      <c r="D1169" s="9" t="s">
        <v>252</v>
      </c>
      <c r="E1169" s="7" t="s">
        <v>141</v>
      </c>
      <c r="F1169" s="46">
        <v>62.55</v>
      </c>
      <c r="G1169" s="11">
        <v>2</v>
      </c>
      <c r="H1169" s="11">
        <v>2</v>
      </c>
      <c r="I1169" s="11" t="e">
        <f>VLOOKUP(B1169:B3444,'[2]Qty by month'!$G$3:$N$527,8,0)</f>
        <v>#N/A</v>
      </c>
      <c r="J1169" s="11"/>
      <c r="K1169" s="8">
        <v>45314</v>
      </c>
      <c r="L1169" s="8" t="s">
        <v>3877</v>
      </c>
      <c r="M1169" s="7"/>
      <c r="N1169" s="7" t="b">
        <f t="shared" si="36"/>
        <v>1</v>
      </c>
      <c r="O1169" s="7"/>
      <c r="P1169" s="11">
        <f t="shared" si="37"/>
        <v>0</v>
      </c>
      <c r="Q1169" s="9"/>
    </row>
    <row r="1170" spans="1:17" x14ac:dyDescent="0.25">
      <c r="A1170" s="7">
        <v>1168</v>
      </c>
      <c r="B1170" s="9" t="s">
        <v>1149</v>
      </c>
      <c r="C1170" s="9" t="s">
        <v>2638</v>
      </c>
      <c r="D1170" s="9" t="s">
        <v>252</v>
      </c>
      <c r="E1170" s="7" t="s">
        <v>141</v>
      </c>
      <c r="F1170" s="46">
        <v>3.59</v>
      </c>
      <c r="G1170" s="11">
        <v>8</v>
      </c>
      <c r="H1170" s="11">
        <f>4+4</f>
        <v>8</v>
      </c>
      <c r="I1170" s="11" t="e">
        <f>VLOOKUP(B1170:B3445,'[2]Qty by month'!$G$3:$N$527,8,0)</f>
        <v>#N/A</v>
      </c>
      <c r="J1170" s="11"/>
      <c r="K1170" s="8">
        <v>45314</v>
      </c>
      <c r="L1170" s="8" t="s">
        <v>3873</v>
      </c>
      <c r="M1170" s="7"/>
      <c r="N1170" s="7" t="b">
        <f t="shared" si="36"/>
        <v>1</v>
      </c>
      <c r="O1170" s="7"/>
      <c r="P1170" s="11">
        <f t="shared" si="37"/>
        <v>0</v>
      </c>
      <c r="Q1170" s="9"/>
    </row>
    <row r="1171" spans="1:17" x14ac:dyDescent="0.25">
      <c r="A1171" s="7">
        <v>1169</v>
      </c>
      <c r="B1171" s="9" t="s">
        <v>1150</v>
      </c>
      <c r="C1171" s="9" t="s">
        <v>2958</v>
      </c>
      <c r="D1171" s="9" t="s">
        <v>252</v>
      </c>
      <c r="E1171" s="7" t="s">
        <v>141</v>
      </c>
      <c r="F1171" s="46">
        <v>7.1142857142857139</v>
      </c>
      <c r="G1171" s="11">
        <v>10</v>
      </c>
      <c r="H1171" s="11">
        <v>10</v>
      </c>
      <c r="I1171" s="11" t="e">
        <f>VLOOKUP(B1171:B3446,'[2]Qty by month'!$G$3:$N$527,8,0)</f>
        <v>#N/A</v>
      </c>
      <c r="J1171" s="11"/>
      <c r="K1171" s="8">
        <v>45314</v>
      </c>
      <c r="L1171" s="8" t="s">
        <v>3877</v>
      </c>
      <c r="M1171" s="7"/>
      <c r="N1171" s="7" t="b">
        <f t="shared" si="36"/>
        <v>1</v>
      </c>
      <c r="O1171" s="7"/>
      <c r="P1171" s="11">
        <f t="shared" si="37"/>
        <v>0</v>
      </c>
      <c r="Q1171" s="9"/>
    </row>
    <row r="1172" spans="1:17" x14ac:dyDescent="0.25">
      <c r="A1172" s="7">
        <v>1170</v>
      </c>
      <c r="B1172" s="9" t="s">
        <v>1151</v>
      </c>
      <c r="C1172" s="9" t="s">
        <v>2959</v>
      </c>
      <c r="D1172" s="9" t="s">
        <v>252</v>
      </c>
      <c r="E1172" s="7" t="s">
        <v>141</v>
      </c>
      <c r="F1172" s="46">
        <v>0.97446428571428589</v>
      </c>
      <c r="G1172" s="11">
        <v>5</v>
      </c>
      <c r="H1172" s="11">
        <v>5</v>
      </c>
      <c r="I1172" s="11" t="e">
        <f>VLOOKUP(B1172:B3447,'[2]Qty by month'!$G$3:$N$527,8,0)</f>
        <v>#N/A</v>
      </c>
      <c r="J1172" s="11"/>
      <c r="K1172" s="8">
        <v>45316</v>
      </c>
      <c r="L1172" s="8" t="s">
        <v>3873</v>
      </c>
      <c r="M1172" s="7"/>
      <c r="N1172" s="7" t="b">
        <f t="shared" si="36"/>
        <v>1</v>
      </c>
      <c r="O1172" s="7"/>
      <c r="P1172" s="11">
        <f t="shared" si="37"/>
        <v>0</v>
      </c>
      <c r="Q1172" s="9"/>
    </row>
    <row r="1173" spans="1:17" x14ac:dyDescent="0.25">
      <c r="A1173" s="7">
        <v>1171</v>
      </c>
      <c r="B1173" s="9" t="s">
        <v>1152</v>
      </c>
      <c r="C1173" s="9" t="s">
        <v>784</v>
      </c>
      <c r="D1173" s="9" t="s">
        <v>252</v>
      </c>
      <c r="E1173" s="7" t="s">
        <v>141</v>
      </c>
      <c r="F1173" s="46">
        <v>18.170892857142857</v>
      </c>
      <c r="G1173" s="11">
        <v>3</v>
      </c>
      <c r="H1173" s="11">
        <v>3</v>
      </c>
      <c r="I1173" s="11" t="e">
        <f>VLOOKUP(B1173:B3448,'[2]Qty by month'!$G$3:$N$527,8,0)</f>
        <v>#N/A</v>
      </c>
      <c r="J1173" s="11"/>
      <c r="K1173" s="8">
        <v>45317</v>
      </c>
      <c r="L1173" s="8" t="s">
        <v>3873</v>
      </c>
      <c r="M1173" s="7"/>
      <c r="N1173" s="7" t="b">
        <f t="shared" si="36"/>
        <v>1</v>
      </c>
      <c r="O1173" s="7"/>
      <c r="P1173" s="11">
        <f t="shared" si="37"/>
        <v>0</v>
      </c>
      <c r="Q1173" s="9"/>
    </row>
    <row r="1174" spans="1:17" x14ac:dyDescent="0.25">
      <c r="A1174" s="7">
        <v>1172</v>
      </c>
      <c r="B1174" s="9" t="s">
        <v>1153</v>
      </c>
      <c r="C1174" s="9" t="s">
        <v>2956</v>
      </c>
      <c r="D1174" s="9" t="s">
        <v>252</v>
      </c>
      <c r="E1174" s="7" t="s">
        <v>141</v>
      </c>
      <c r="F1174" s="46">
        <v>4.4642857142857144</v>
      </c>
      <c r="G1174" s="11">
        <v>10</v>
      </c>
      <c r="H1174" s="11">
        <v>10</v>
      </c>
      <c r="I1174" s="11" t="e">
        <f>VLOOKUP(B1174:B3449,'[2]Qty by month'!$G$3:$N$527,8,0)</f>
        <v>#N/A</v>
      </c>
      <c r="J1174" s="11"/>
      <c r="K1174" s="8">
        <v>45316</v>
      </c>
      <c r="L1174" s="8" t="s">
        <v>3877</v>
      </c>
      <c r="M1174" s="7"/>
      <c r="N1174" s="7" t="b">
        <f t="shared" si="36"/>
        <v>1</v>
      </c>
      <c r="O1174" s="7"/>
      <c r="P1174" s="11">
        <f t="shared" si="37"/>
        <v>0</v>
      </c>
      <c r="Q1174" s="9"/>
    </row>
    <row r="1175" spans="1:17" x14ac:dyDescent="0.25">
      <c r="A1175" s="7">
        <v>1173</v>
      </c>
      <c r="B1175" s="9" t="s">
        <v>1154</v>
      </c>
      <c r="C1175" s="9" t="s">
        <v>2960</v>
      </c>
      <c r="D1175" s="9" t="s">
        <v>252</v>
      </c>
      <c r="E1175" s="7" t="s">
        <v>141</v>
      </c>
      <c r="F1175" s="46">
        <v>218.85321428571427</v>
      </c>
      <c r="G1175" s="11">
        <v>2</v>
      </c>
      <c r="H1175" s="11">
        <v>2</v>
      </c>
      <c r="I1175" s="11" t="e">
        <f>VLOOKUP(B1175:B3450,'[2]Qty by month'!$G$3:$N$527,8,0)</f>
        <v>#N/A</v>
      </c>
      <c r="J1175" s="11"/>
      <c r="K1175" s="8">
        <v>45316</v>
      </c>
      <c r="L1175" s="8" t="s">
        <v>3877</v>
      </c>
      <c r="M1175" s="7"/>
      <c r="N1175" s="7" t="b">
        <f t="shared" si="36"/>
        <v>1</v>
      </c>
      <c r="O1175" s="7"/>
      <c r="P1175" s="11">
        <f t="shared" si="37"/>
        <v>0</v>
      </c>
      <c r="Q1175" s="9"/>
    </row>
    <row r="1176" spans="1:17" x14ac:dyDescent="0.25">
      <c r="A1176" s="7">
        <v>1174</v>
      </c>
      <c r="B1176" s="9" t="s">
        <v>1155</v>
      </c>
      <c r="C1176" s="9" t="s">
        <v>2955</v>
      </c>
      <c r="D1176" s="9" t="s">
        <v>252</v>
      </c>
      <c r="E1176" s="7" t="s">
        <v>141</v>
      </c>
      <c r="F1176" s="46">
        <v>43.077053571428571</v>
      </c>
      <c r="G1176" s="11">
        <v>10</v>
      </c>
      <c r="H1176" s="11">
        <v>10</v>
      </c>
      <c r="I1176" s="11" t="e">
        <f>VLOOKUP(B1176:B3451,'[2]Qty by month'!$G$3:$N$527,8,0)</f>
        <v>#N/A</v>
      </c>
      <c r="J1176" s="11"/>
      <c r="K1176" s="8">
        <v>45317</v>
      </c>
      <c r="L1176" s="8" t="s">
        <v>3873</v>
      </c>
      <c r="M1176" s="7"/>
      <c r="N1176" s="7" t="b">
        <f t="shared" si="36"/>
        <v>1</v>
      </c>
      <c r="O1176" s="7"/>
      <c r="P1176" s="11">
        <f t="shared" si="37"/>
        <v>0</v>
      </c>
      <c r="Q1176" s="9"/>
    </row>
    <row r="1177" spans="1:17" x14ac:dyDescent="0.25">
      <c r="A1177" s="7">
        <v>1175</v>
      </c>
      <c r="B1177" s="9" t="s">
        <v>1156</v>
      </c>
      <c r="C1177" s="9" t="s">
        <v>1156</v>
      </c>
      <c r="D1177" s="9" t="s">
        <v>252</v>
      </c>
      <c r="E1177" s="7" t="s">
        <v>242</v>
      </c>
      <c r="F1177" s="46">
        <v>3.2571428571428571</v>
      </c>
      <c r="G1177" s="11">
        <v>1</v>
      </c>
      <c r="H1177" s="11">
        <v>1</v>
      </c>
      <c r="I1177" s="11" t="e">
        <f>VLOOKUP(B1177:B3452,'[2]Qty by month'!$G$3:$N$527,8,0)</f>
        <v>#N/A</v>
      </c>
      <c r="J1177" s="11"/>
      <c r="K1177" s="8">
        <v>45322</v>
      </c>
      <c r="L1177" s="8" t="s">
        <v>3873</v>
      </c>
      <c r="M1177" s="7"/>
      <c r="N1177" s="7" t="b">
        <f t="shared" si="36"/>
        <v>1</v>
      </c>
      <c r="O1177" s="7"/>
      <c r="P1177" s="11">
        <f t="shared" si="37"/>
        <v>0</v>
      </c>
      <c r="Q1177" s="9"/>
    </row>
    <row r="1178" spans="1:17" x14ac:dyDescent="0.25">
      <c r="A1178" s="7">
        <v>1176</v>
      </c>
      <c r="B1178" s="9" t="s">
        <v>1157</v>
      </c>
      <c r="C1178" s="9" t="s">
        <v>2961</v>
      </c>
      <c r="D1178" s="9" t="s">
        <v>252</v>
      </c>
      <c r="E1178" s="7" t="s">
        <v>141</v>
      </c>
      <c r="F1178" s="46">
        <v>1.07</v>
      </c>
      <c r="G1178" s="11">
        <v>1</v>
      </c>
      <c r="H1178" s="11">
        <v>1</v>
      </c>
      <c r="I1178" s="11" t="e">
        <f>VLOOKUP(B1178:B3453,'[2]Qty by month'!$G$3:$N$527,8,0)</f>
        <v>#N/A</v>
      </c>
      <c r="J1178" s="11"/>
      <c r="K1178" s="8">
        <v>45316</v>
      </c>
      <c r="L1178" s="8" t="s">
        <v>3877</v>
      </c>
      <c r="M1178" s="7"/>
      <c r="N1178" s="7" t="b">
        <f t="shared" si="36"/>
        <v>1</v>
      </c>
      <c r="O1178" s="7"/>
      <c r="P1178" s="11">
        <f t="shared" si="37"/>
        <v>0</v>
      </c>
      <c r="Q1178" s="9"/>
    </row>
    <row r="1179" spans="1:17" x14ac:dyDescent="0.25">
      <c r="A1179" s="7">
        <v>1177</v>
      </c>
      <c r="B1179" s="9" t="s">
        <v>1158</v>
      </c>
      <c r="C1179" s="9" t="s">
        <v>1158</v>
      </c>
      <c r="D1179" s="9" t="s">
        <v>252</v>
      </c>
      <c r="E1179" s="55" t="s">
        <v>242</v>
      </c>
      <c r="F1179" s="46">
        <v>6.1071428571428568</v>
      </c>
      <c r="G1179" s="11">
        <v>1</v>
      </c>
      <c r="H1179" s="11">
        <v>1</v>
      </c>
      <c r="I1179" s="11" t="e">
        <f>VLOOKUP(B1179:B3454,'[2]Qty by month'!$G$3:$N$527,8,0)</f>
        <v>#N/A</v>
      </c>
      <c r="J1179" s="11"/>
      <c r="K1179" s="8">
        <v>45320</v>
      </c>
      <c r="L1179" s="8" t="s">
        <v>3873</v>
      </c>
      <c r="M1179" s="7"/>
      <c r="N1179" s="7" t="b">
        <f t="shared" si="36"/>
        <v>1</v>
      </c>
      <c r="O1179" s="7"/>
      <c r="P1179" s="11">
        <f t="shared" si="37"/>
        <v>0</v>
      </c>
      <c r="Q1179" s="9"/>
    </row>
    <row r="1180" spans="1:17" x14ac:dyDescent="0.25">
      <c r="A1180" s="7">
        <v>1178</v>
      </c>
      <c r="B1180" s="9" t="s">
        <v>1159</v>
      </c>
      <c r="C1180" s="9" t="s">
        <v>1159</v>
      </c>
      <c r="D1180" s="9" t="s">
        <v>252</v>
      </c>
      <c r="E1180" s="55" t="s">
        <v>242</v>
      </c>
      <c r="F1180" s="46">
        <v>6.1071428571428568</v>
      </c>
      <c r="G1180" s="11">
        <v>1</v>
      </c>
      <c r="H1180" s="11">
        <v>1</v>
      </c>
      <c r="I1180" s="11" t="e">
        <f>VLOOKUP(B1180:B3455,'[2]Qty by month'!$G$3:$N$527,8,0)</f>
        <v>#N/A</v>
      </c>
      <c r="J1180" s="11"/>
      <c r="K1180" s="8">
        <v>45320</v>
      </c>
      <c r="L1180" s="8" t="s">
        <v>3873</v>
      </c>
      <c r="M1180" s="7"/>
      <c r="N1180" s="7" t="b">
        <f t="shared" si="36"/>
        <v>1</v>
      </c>
      <c r="O1180" s="7"/>
      <c r="P1180" s="11">
        <f t="shared" si="37"/>
        <v>0</v>
      </c>
      <c r="Q1180" s="9"/>
    </row>
    <row r="1181" spans="1:17" x14ac:dyDescent="0.25">
      <c r="A1181" s="7">
        <v>1179</v>
      </c>
      <c r="B1181" s="9" t="s">
        <v>1160</v>
      </c>
      <c r="C1181" s="9" t="s">
        <v>1160</v>
      </c>
      <c r="D1181" s="9" t="s">
        <v>252</v>
      </c>
      <c r="E1181" s="7" t="s">
        <v>141</v>
      </c>
      <c r="F1181" s="46">
        <v>2.5</v>
      </c>
      <c r="G1181" s="11">
        <v>3</v>
      </c>
      <c r="H1181" s="11">
        <v>3</v>
      </c>
      <c r="I1181" s="11" t="e">
        <f>VLOOKUP(B1181:B3456,'[2]Qty by month'!$G$3:$N$527,8,0)</f>
        <v>#N/A</v>
      </c>
      <c r="J1181" s="11"/>
      <c r="K1181" s="8">
        <v>45316</v>
      </c>
      <c r="L1181" s="8" t="s">
        <v>3877</v>
      </c>
      <c r="M1181" s="7"/>
      <c r="N1181" s="7" t="b">
        <f t="shared" si="36"/>
        <v>1</v>
      </c>
      <c r="O1181" s="7"/>
      <c r="P1181" s="11">
        <f t="shared" si="37"/>
        <v>0</v>
      </c>
      <c r="Q1181" s="9"/>
    </row>
    <row r="1182" spans="1:17" x14ac:dyDescent="0.25">
      <c r="A1182" s="7">
        <v>1180</v>
      </c>
      <c r="B1182" s="9" t="s">
        <v>1161</v>
      </c>
      <c r="C1182" s="9" t="s">
        <v>1161</v>
      </c>
      <c r="D1182" s="9" t="s">
        <v>252</v>
      </c>
      <c r="E1182" s="7" t="s">
        <v>141</v>
      </c>
      <c r="F1182" s="46">
        <v>2.5</v>
      </c>
      <c r="G1182" s="11">
        <v>3</v>
      </c>
      <c r="H1182" s="11">
        <v>3</v>
      </c>
      <c r="I1182" s="11" t="e">
        <f>VLOOKUP(B1182:B3457,'[2]Qty by month'!$G$3:$N$527,8,0)</f>
        <v>#N/A</v>
      </c>
      <c r="J1182" s="11"/>
      <c r="K1182" s="8">
        <v>45316</v>
      </c>
      <c r="L1182" s="8" t="s">
        <v>3877</v>
      </c>
      <c r="M1182" s="7"/>
      <c r="N1182" s="7" t="b">
        <f t="shared" si="36"/>
        <v>1</v>
      </c>
      <c r="O1182" s="7"/>
      <c r="P1182" s="11">
        <f t="shared" si="37"/>
        <v>0</v>
      </c>
      <c r="Q1182" s="9"/>
    </row>
    <row r="1183" spans="1:17" x14ac:dyDescent="0.25">
      <c r="A1183" s="7">
        <v>1181</v>
      </c>
      <c r="B1183" s="9" t="s">
        <v>1162</v>
      </c>
      <c r="C1183" s="9" t="s">
        <v>1162</v>
      </c>
      <c r="D1183" s="9" t="s">
        <v>252</v>
      </c>
      <c r="E1183" s="7" t="s">
        <v>141</v>
      </c>
      <c r="F1183" s="46">
        <v>2.5</v>
      </c>
      <c r="G1183" s="11">
        <v>2</v>
      </c>
      <c r="H1183" s="11">
        <v>2</v>
      </c>
      <c r="I1183" s="11" t="e">
        <f>VLOOKUP(B1183:B3458,'[2]Qty by month'!$G$3:$N$527,8,0)</f>
        <v>#N/A</v>
      </c>
      <c r="J1183" s="11"/>
      <c r="K1183" s="8">
        <v>45316</v>
      </c>
      <c r="L1183" s="8" t="s">
        <v>3877</v>
      </c>
      <c r="M1183" s="7"/>
      <c r="N1183" s="7" t="b">
        <f t="shared" si="36"/>
        <v>1</v>
      </c>
      <c r="O1183" s="7">
        <v>1</v>
      </c>
      <c r="P1183" s="11">
        <f t="shared" si="37"/>
        <v>0</v>
      </c>
      <c r="Q1183" s="9" t="s">
        <v>3879</v>
      </c>
    </row>
    <row r="1184" spans="1:17" x14ac:dyDescent="0.25">
      <c r="A1184" s="7">
        <v>1182</v>
      </c>
      <c r="B1184" s="9" t="s">
        <v>1163</v>
      </c>
      <c r="C1184" s="9" t="s">
        <v>1163</v>
      </c>
      <c r="D1184" s="9" t="s">
        <v>252</v>
      </c>
      <c r="E1184" s="7" t="s">
        <v>141</v>
      </c>
      <c r="F1184" s="46">
        <v>8.1428571428571423</v>
      </c>
      <c r="G1184" s="11">
        <v>1</v>
      </c>
      <c r="H1184" s="11">
        <v>1</v>
      </c>
      <c r="I1184" s="11" t="e">
        <f>VLOOKUP(B1184:B3459,'[2]Qty by month'!$G$3:$N$527,8,0)</f>
        <v>#N/A</v>
      </c>
      <c r="J1184" s="11"/>
      <c r="K1184" s="8">
        <v>45321</v>
      </c>
      <c r="L1184" s="8" t="s">
        <v>3877</v>
      </c>
      <c r="M1184" s="7"/>
      <c r="N1184" s="7" t="b">
        <f t="shared" si="36"/>
        <v>1</v>
      </c>
      <c r="O1184" s="7"/>
      <c r="P1184" s="11">
        <f t="shared" si="37"/>
        <v>0</v>
      </c>
      <c r="Q1184" s="9"/>
    </row>
    <row r="1185" spans="1:17" x14ac:dyDescent="0.25">
      <c r="A1185" s="7">
        <v>1183</v>
      </c>
      <c r="B1185" s="9" t="s">
        <v>1164</v>
      </c>
      <c r="C1185" s="9" t="s">
        <v>1164</v>
      </c>
      <c r="D1185" s="9" t="s">
        <v>252</v>
      </c>
      <c r="E1185" s="7" t="s">
        <v>141</v>
      </c>
      <c r="F1185" s="46">
        <v>2.5</v>
      </c>
      <c r="G1185" s="11">
        <v>14</v>
      </c>
      <c r="H1185" s="11">
        <v>14</v>
      </c>
      <c r="I1185" s="11" t="e">
        <f>VLOOKUP(B1185:B3460,'[2]Qty by month'!$G$3:$N$527,8,0)</f>
        <v>#N/A</v>
      </c>
      <c r="J1185" s="11"/>
      <c r="K1185" s="8">
        <v>45316</v>
      </c>
      <c r="L1185" s="8" t="s">
        <v>3877</v>
      </c>
      <c r="M1185" s="7"/>
      <c r="N1185" s="7" t="b">
        <f t="shared" si="36"/>
        <v>1</v>
      </c>
      <c r="O1185" s="7"/>
      <c r="P1185" s="11">
        <f t="shared" si="37"/>
        <v>0</v>
      </c>
      <c r="Q1185" s="9"/>
    </row>
    <row r="1186" spans="1:17" x14ac:dyDescent="0.25">
      <c r="A1186" s="7">
        <v>1184</v>
      </c>
      <c r="B1186" s="9" t="s">
        <v>1165</v>
      </c>
      <c r="C1186" s="9" t="s">
        <v>2962</v>
      </c>
      <c r="D1186" s="9" t="s">
        <v>252</v>
      </c>
      <c r="E1186" s="7" t="s">
        <v>141</v>
      </c>
      <c r="F1186" s="46">
        <v>187.63</v>
      </c>
      <c r="G1186" s="11">
        <v>1</v>
      </c>
      <c r="H1186" s="53">
        <f>9+2</f>
        <v>11</v>
      </c>
      <c r="I1186" s="11" t="e">
        <f>VLOOKUP(B1186:B3461,'[2]Qty by month'!$G$3:$N$527,8,0)</f>
        <v>#N/A</v>
      </c>
      <c r="J1186" s="11"/>
      <c r="K1186" s="8">
        <v>45318</v>
      </c>
      <c r="L1186" s="8" t="s">
        <v>3877</v>
      </c>
      <c r="M1186" s="7"/>
      <c r="N1186" s="7" t="b">
        <f t="shared" si="36"/>
        <v>0</v>
      </c>
      <c r="O1186" s="7"/>
      <c r="P1186" s="69">
        <f t="shared" si="37"/>
        <v>-10</v>
      </c>
      <c r="Q1186" s="9" t="s">
        <v>3940</v>
      </c>
    </row>
    <row r="1187" spans="1:17" x14ac:dyDescent="0.25">
      <c r="A1187" s="7">
        <v>1185</v>
      </c>
      <c r="B1187" s="9" t="s">
        <v>1166</v>
      </c>
      <c r="C1187" s="9" t="s">
        <v>2963</v>
      </c>
      <c r="D1187" s="9" t="s">
        <v>252</v>
      </c>
      <c r="E1187" s="7" t="s">
        <v>141</v>
      </c>
      <c r="F1187" s="46">
        <v>187.63</v>
      </c>
      <c r="G1187" s="11">
        <v>4</v>
      </c>
      <c r="H1187" s="53">
        <f>6+3</f>
        <v>9</v>
      </c>
      <c r="I1187" s="11" t="e">
        <f>VLOOKUP(B1187:B3462,'[2]Qty by month'!$G$3:$N$527,8,0)</f>
        <v>#N/A</v>
      </c>
      <c r="J1187" s="11"/>
      <c r="K1187" s="8">
        <v>45318</v>
      </c>
      <c r="L1187" s="8" t="s">
        <v>3877</v>
      </c>
      <c r="M1187" s="7"/>
      <c r="N1187" s="7" t="b">
        <f t="shared" si="36"/>
        <v>0</v>
      </c>
      <c r="O1187" s="7"/>
      <c r="P1187" s="11">
        <f t="shared" si="37"/>
        <v>-5</v>
      </c>
      <c r="Q1187" s="9"/>
    </row>
    <row r="1188" spans="1:17" x14ac:dyDescent="0.25">
      <c r="A1188" s="7">
        <v>1186</v>
      </c>
      <c r="B1188" s="9" t="s">
        <v>1167</v>
      </c>
      <c r="C1188" s="9" t="s">
        <v>2963</v>
      </c>
      <c r="D1188" s="9" t="s">
        <v>252</v>
      </c>
      <c r="E1188" s="7" t="s">
        <v>141</v>
      </c>
      <c r="F1188" s="46">
        <v>187.63</v>
      </c>
      <c r="G1188" s="11">
        <v>2</v>
      </c>
      <c r="H1188" s="53">
        <f>2+2</f>
        <v>4</v>
      </c>
      <c r="I1188" s="11" t="e">
        <f>VLOOKUP(B1188:B3463,'[2]Qty by month'!$G$3:$N$527,8,0)</f>
        <v>#N/A</v>
      </c>
      <c r="J1188" s="11"/>
      <c r="K1188" s="8">
        <v>45318</v>
      </c>
      <c r="L1188" s="8" t="s">
        <v>3877</v>
      </c>
      <c r="M1188" s="7"/>
      <c r="N1188" s="7" t="b">
        <f t="shared" si="36"/>
        <v>0</v>
      </c>
      <c r="O1188" s="7"/>
      <c r="P1188" s="11">
        <f t="shared" si="37"/>
        <v>-2</v>
      </c>
      <c r="Q1188" s="9"/>
    </row>
    <row r="1189" spans="1:17" x14ac:dyDescent="0.25">
      <c r="A1189" s="7">
        <v>1187</v>
      </c>
      <c r="B1189" s="9" t="s">
        <v>1168</v>
      </c>
      <c r="C1189" s="9" t="s">
        <v>2963</v>
      </c>
      <c r="D1189" s="9" t="s">
        <v>252</v>
      </c>
      <c r="E1189" s="7" t="s">
        <v>141</v>
      </c>
      <c r="F1189" s="46">
        <v>187.63</v>
      </c>
      <c r="G1189" s="11">
        <v>2</v>
      </c>
      <c r="H1189" s="53">
        <f>7+3</f>
        <v>10</v>
      </c>
      <c r="I1189" s="11" t="e">
        <f>VLOOKUP(B1189:B3464,'[2]Qty by month'!$G$3:$N$527,8,0)</f>
        <v>#N/A</v>
      </c>
      <c r="J1189" s="11"/>
      <c r="K1189" s="8">
        <v>45318</v>
      </c>
      <c r="L1189" s="8" t="s">
        <v>3877</v>
      </c>
      <c r="M1189" s="7"/>
      <c r="N1189" s="7" t="b">
        <f t="shared" si="36"/>
        <v>0</v>
      </c>
      <c r="O1189" s="7"/>
      <c r="P1189" s="69">
        <f t="shared" si="37"/>
        <v>-8</v>
      </c>
      <c r="Q1189" s="9" t="s">
        <v>3941</v>
      </c>
    </row>
    <row r="1190" spans="1:17" x14ac:dyDescent="0.25">
      <c r="A1190" s="7">
        <v>1188</v>
      </c>
      <c r="B1190" s="9" t="s">
        <v>1169</v>
      </c>
      <c r="C1190" s="9" t="s">
        <v>2964</v>
      </c>
      <c r="D1190" s="9" t="s">
        <v>252</v>
      </c>
      <c r="E1190" s="7" t="s">
        <v>141</v>
      </c>
      <c r="F1190" s="46">
        <v>45.928571428571431</v>
      </c>
      <c r="G1190" s="11">
        <v>1</v>
      </c>
      <c r="H1190" s="11">
        <v>1</v>
      </c>
      <c r="I1190" s="11" t="e">
        <f>VLOOKUP(B1190:B3465,'[2]Qty by month'!$G$3:$N$527,8,0)</f>
        <v>#N/A</v>
      </c>
      <c r="J1190" s="11"/>
      <c r="K1190" s="8">
        <v>45322</v>
      </c>
      <c r="L1190" s="8" t="s">
        <v>3873</v>
      </c>
      <c r="M1190" s="7"/>
      <c r="N1190" s="7" t="b">
        <f t="shared" si="36"/>
        <v>1</v>
      </c>
      <c r="O1190" s="7"/>
      <c r="P1190" s="11">
        <f t="shared" si="37"/>
        <v>0</v>
      </c>
      <c r="Q1190" s="9"/>
    </row>
    <row r="1191" spans="1:17" x14ac:dyDescent="0.25">
      <c r="A1191" s="7">
        <v>1189</v>
      </c>
      <c r="B1191" s="9" t="s">
        <v>1170</v>
      </c>
      <c r="C1191" s="9" t="s">
        <v>2965</v>
      </c>
      <c r="D1191" s="9" t="s">
        <v>252</v>
      </c>
      <c r="E1191" s="7" t="s">
        <v>141</v>
      </c>
      <c r="F1191" s="46">
        <v>17.899999999999999</v>
      </c>
      <c r="G1191" s="11">
        <v>5</v>
      </c>
      <c r="H1191" s="11">
        <v>5</v>
      </c>
      <c r="I1191" s="11" t="e">
        <f>VLOOKUP(B1191:B3466,'[2]Qty by month'!$G$3:$N$527,8,0)</f>
        <v>#N/A</v>
      </c>
      <c r="J1191" s="11"/>
      <c r="K1191" s="8">
        <v>45317</v>
      </c>
      <c r="L1191" s="8" t="s">
        <v>3873</v>
      </c>
      <c r="M1191" s="7"/>
      <c r="N1191" s="7" t="b">
        <f t="shared" si="36"/>
        <v>1</v>
      </c>
      <c r="O1191" s="7"/>
      <c r="P1191" s="11">
        <f t="shared" si="37"/>
        <v>0</v>
      </c>
      <c r="Q1191" s="9"/>
    </row>
    <row r="1192" spans="1:17" x14ac:dyDescent="0.25">
      <c r="A1192" s="7">
        <v>1190</v>
      </c>
      <c r="B1192" s="9" t="s">
        <v>1171</v>
      </c>
      <c r="C1192" s="9" t="s">
        <v>2966</v>
      </c>
      <c r="D1192" s="9" t="s">
        <v>252</v>
      </c>
      <c r="E1192" s="7" t="s">
        <v>141</v>
      </c>
      <c r="F1192" s="46">
        <v>17</v>
      </c>
      <c r="G1192" s="11">
        <v>1</v>
      </c>
      <c r="H1192" s="11">
        <v>1</v>
      </c>
      <c r="I1192" s="11" t="e">
        <f>VLOOKUP(B1192:B3467,'[2]Qty by month'!$G$3:$N$527,8,0)</f>
        <v>#N/A</v>
      </c>
      <c r="J1192" s="11"/>
      <c r="K1192" s="8">
        <v>45314</v>
      </c>
      <c r="L1192" s="8" t="s">
        <v>3873</v>
      </c>
      <c r="M1192" s="7"/>
      <c r="N1192" s="7" t="b">
        <f t="shared" si="36"/>
        <v>1</v>
      </c>
      <c r="O1192" s="7"/>
      <c r="P1192" s="11">
        <f t="shared" si="37"/>
        <v>0</v>
      </c>
      <c r="Q1192" s="9"/>
    </row>
    <row r="1193" spans="1:17" x14ac:dyDescent="0.25">
      <c r="A1193" s="7">
        <v>1191</v>
      </c>
      <c r="B1193" s="9" t="s">
        <v>1172</v>
      </c>
      <c r="C1193" s="9" t="s">
        <v>2967</v>
      </c>
      <c r="D1193" s="9" t="s">
        <v>252</v>
      </c>
      <c r="E1193" s="7" t="s">
        <v>141</v>
      </c>
      <c r="F1193" s="46">
        <v>17</v>
      </c>
      <c r="G1193" s="11">
        <v>1</v>
      </c>
      <c r="H1193" s="11">
        <v>1</v>
      </c>
      <c r="I1193" s="11" t="e">
        <f>VLOOKUP(B1193:B3468,'[2]Qty by month'!$G$3:$N$527,8,0)</f>
        <v>#N/A</v>
      </c>
      <c r="J1193" s="11"/>
      <c r="K1193" s="8">
        <v>45314</v>
      </c>
      <c r="L1193" s="8" t="s">
        <v>3873</v>
      </c>
      <c r="M1193" s="7"/>
      <c r="N1193" s="7" t="b">
        <f t="shared" si="36"/>
        <v>1</v>
      </c>
      <c r="O1193" s="7"/>
      <c r="P1193" s="11">
        <f t="shared" si="37"/>
        <v>0</v>
      </c>
      <c r="Q1193" s="9"/>
    </row>
    <row r="1194" spans="1:17" x14ac:dyDescent="0.25">
      <c r="A1194" s="7">
        <v>1192</v>
      </c>
      <c r="B1194" s="9" t="s">
        <v>1173</v>
      </c>
      <c r="C1194" s="9" t="s">
        <v>2968</v>
      </c>
      <c r="D1194" s="9" t="s">
        <v>252</v>
      </c>
      <c r="E1194" s="55" t="s">
        <v>242</v>
      </c>
      <c r="F1194" s="46">
        <v>1.8666666666666667</v>
      </c>
      <c r="G1194" s="11">
        <f>11-1</f>
        <v>10</v>
      </c>
      <c r="H1194" s="11">
        <v>10</v>
      </c>
      <c r="I1194" s="11" t="e">
        <f>VLOOKUP(B1194:B3469,'[2]Qty by month'!$G$3:$N$527,8,0)</f>
        <v>#N/A</v>
      </c>
      <c r="J1194" s="11"/>
      <c r="K1194" s="8">
        <v>45318</v>
      </c>
      <c r="L1194" s="8" t="s">
        <v>3877</v>
      </c>
      <c r="M1194" s="7"/>
      <c r="N1194" s="7" t="b">
        <f t="shared" si="36"/>
        <v>1</v>
      </c>
      <c r="O1194" s="7"/>
      <c r="P1194" s="11">
        <f t="shared" si="37"/>
        <v>0</v>
      </c>
      <c r="Q1194" s="9" t="s">
        <v>4124</v>
      </c>
    </row>
    <row r="1195" spans="1:17" x14ac:dyDescent="0.25">
      <c r="A1195" s="7">
        <v>1193</v>
      </c>
      <c r="B1195" s="9" t="s">
        <v>250</v>
      </c>
      <c r="C1195" s="9" t="s">
        <v>251</v>
      </c>
      <c r="D1195" s="9" t="s">
        <v>252</v>
      </c>
      <c r="E1195" s="55" t="s">
        <v>242</v>
      </c>
      <c r="F1195" s="46">
        <v>25</v>
      </c>
      <c r="G1195" s="11">
        <v>4</v>
      </c>
      <c r="H1195" s="53">
        <f>4+2</f>
        <v>6</v>
      </c>
      <c r="I1195" s="11" t="e">
        <f>VLOOKUP(B1195:B3470,'[2]Qty by month'!$G$3:$N$527,8,0)</f>
        <v>#N/A</v>
      </c>
      <c r="J1195" s="11"/>
      <c r="K1195" s="8">
        <v>45317</v>
      </c>
      <c r="L1195" s="8" t="s">
        <v>3873</v>
      </c>
      <c r="M1195" s="7"/>
      <c r="N1195" s="7" t="b">
        <f t="shared" si="36"/>
        <v>0</v>
      </c>
      <c r="O1195" s="7"/>
      <c r="P1195" s="11">
        <f t="shared" si="37"/>
        <v>-2</v>
      </c>
      <c r="Q1195" s="9"/>
    </row>
    <row r="1196" spans="1:17" x14ac:dyDescent="0.25">
      <c r="A1196" s="7">
        <v>1194</v>
      </c>
      <c r="B1196" s="9" t="s">
        <v>1174</v>
      </c>
      <c r="C1196" s="9" t="s">
        <v>2969</v>
      </c>
      <c r="D1196" s="9" t="s">
        <v>252</v>
      </c>
      <c r="E1196" s="7" t="s">
        <v>141</v>
      </c>
      <c r="F1196" s="46">
        <v>6.75</v>
      </c>
      <c r="G1196" s="11">
        <v>9</v>
      </c>
      <c r="H1196" s="11">
        <f>3+6</f>
        <v>9</v>
      </c>
      <c r="I1196" s="11" t="e">
        <f>VLOOKUP(B1196:B3471,'[2]Qty by month'!$G$3:$N$527,8,0)</f>
        <v>#N/A</v>
      </c>
      <c r="J1196" s="11"/>
      <c r="K1196" s="8">
        <v>45316</v>
      </c>
      <c r="L1196" s="8" t="s">
        <v>3877</v>
      </c>
      <c r="M1196" s="7"/>
      <c r="N1196" s="7" t="b">
        <f t="shared" si="36"/>
        <v>1</v>
      </c>
      <c r="O1196" s="7"/>
      <c r="P1196" s="11">
        <f t="shared" si="37"/>
        <v>0</v>
      </c>
      <c r="Q1196" s="9"/>
    </row>
    <row r="1197" spans="1:17" x14ac:dyDescent="0.25">
      <c r="A1197" s="7">
        <v>1195</v>
      </c>
      <c r="B1197" s="9" t="s">
        <v>1175</v>
      </c>
      <c r="C1197" s="9" t="s">
        <v>1175</v>
      </c>
      <c r="D1197" s="9" t="s">
        <v>252</v>
      </c>
      <c r="E1197" s="7" t="s">
        <v>141</v>
      </c>
      <c r="F1197" s="46">
        <v>21.5</v>
      </c>
      <c r="G1197" s="11">
        <v>4</v>
      </c>
      <c r="H1197" s="11">
        <f>2+1+1</f>
        <v>4</v>
      </c>
      <c r="I1197" s="11" t="e">
        <f>VLOOKUP(B1197:B3472,'[2]Qty by month'!$G$3:$N$527,8,0)</f>
        <v>#N/A</v>
      </c>
      <c r="J1197" s="11"/>
      <c r="K1197" s="8">
        <v>45310</v>
      </c>
      <c r="L1197" s="8" t="s">
        <v>3877</v>
      </c>
      <c r="M1197" s="7"/>
      <c r="N1197" s="7" t="b">
        <f t="shared" si="36"/>
        <v>1</v>
      </c>
      <c r="O1197" s="7"/>
      <c r="P1197" s="11">
        <f t="shared" si="37"/>
        <v>0</v>
      </c>
      <c r="Q1197" s="9"/>
    </row>
    <row r="1198" spans="1:17" x14ac:dyDescent="0.25">
      <c r="A1198" s="7">
        <v>1196</v>
      </c>
      <c r="B1198" s="9" t="s">
        <v>1176</v>
      </c>
      <c r="C1198" s="9" t="s">
        <v>2970</v>
      </c>
      <c r="D1198" s="9" t="s">
        <v>252</v>
      </c>
      <c r="E1198" s="7" t="s">
        <v>141</v>
      </c>
      <c r="F1198" s="46">
        <v>4.9285714285714288</v>
      </c>
      <c r="G1198" s="11">
        <v>10</v>
      </c>
      <c r="H1198" s="11">
        <v>10</v>
      </c>
      <c r="I1198" s="11" t="e">
        <f>VLOOKUP(B1198:B3473,'[2]Qty by month'!$G$3:$N$527,8,0)</f>
        <v>#N/A</v>
      </c>
      <c r="J1198" s="11"/>
      <c r="K1198" s="8">
        <v>45314</v>
      </c>
      <c r="L1198" s="8" t="s">
        <v>3877</v>
      </c>
      <c r="M1198" s="7"/>
      <c r="N1198" s="7" t="b">
        <f t="shared" si="36"/>
        <v>1</v>
      </c>
      <c r="O1198" s="7"/>
      <c r="P1198" s="11">
        <f t="shared" si="37"/>
        <v>0</v>
      </c>
      <c r="Q1198" s="9"/>
    </row>
    <row r="1199" spans="1:17" x14ac:dyDescent="0.25">
      <c r="A1199" s="7">
        <v>1197</v>
      </c>
      <c r="B1199" s="9" t="s">
        <v>1177</v>
      </c>
      <c r="C1199" s="9" t="s">
        <v>2971</v>
      </c>
      <c r="D1199" s="9" t="s">
        <v>252</v>
      </c>
      <c r="E1199" s="7" t="s">
        <v>141</v>
      </c>
      <c r="F1199" s="46">
        <v>1.7</v>
      </c>
      <c r="G1199" s="11">
        <v>10</v>
      </c>
      <c r="H1199" s="11">
        <v>10</v>
      </c>
      <c r="I1199" s="11" t="e">
        <f>VLOOKUP(B1199:B3474,'[2]Qty by month'!$G$3:$N$527,8,0)</f>
        <v>#N/A</v>
      </c>
      <c r="J1199" s="11"/>
      <c r="K1199" s="8">
        <v>45316</v>
      </c>
      <c r="L1199" s="8" t="s">
        <v>3873</v>
      </c>
      <c r="M1199" s="7"/>
      <c r="N1199" s="7" t="b">
        <f t="shared" si="36"/>
        <v>1</v>
      </c>
      <c r="O1199" s="7"/>
      <c r="P1199" s="11">
        <f t="shared" si="37"/>
        <v>0</v>
      </c>
      <c r="Q1199" s="9"/>
    </row>
    <row r="1200" spans="1:17" x14ac:dyDescent="0.25">
      <c r="A1200" s="7">
        <v>1198</v>
      </c>
      <c r="B1200" s="9" t="s">
        <v>1178</v>
      </c>
      <c r="C1200" s="9" t="s">
        <v>2972</v>
      </c>
      <c r="D1200" s="9" t="s">
        <v>252</v>
      </c>
      <c r="E1200" s="7" t="s">
        <v>141</v>
      </c>
      <c r="F1200" s="46">
        <v>2.73</v>
      </c>
      <c r="G1200" s="11">
        <v>1</v>
      </c>
      <c r="H1200" s="11">
        <v>1</v>
      </c>
      <c r="I1200" s="11" t="e">
        <f>VLOOKUP(B1200:B3475,'[2]Qty by month'!$G$3:$N$527,8,0)</f>
        <v>#N/A</v>
      </c>
      <c r="J1200" s="11"/>
      <c r="K1200" s="8">
        <v>45316</v>
      </c>
      <c r="L1200" s="8" t="s">
        <v>3877</v>
      </c>
      <c r="M1200" s="7"/>
      <c r="N1200" s="7" t="b">
        <f t="shared" si="36"/>
        <v>1</v>
      </c>
      <c r="O1200" s="7"/>
      <c r="P1200" s="11">
        <f t="shared" si="37"/>
        <v>0</v>
      </c>
      <c r="Q1200" s="9"/>
    </row>
    <row r="1201" spans="1:17" x14ac:dyDescent="0.25">
      <c r="A1201" s="7">
        <v>1199</v>
      </c>
      <c r="B1201" s="9" t="s">
        <v>1179</v>
      </c>
      <c r="C1201" s="9" t="s">
        <v>2748</v>
      </c>
      <c r="D1201" s="9" t="s">
        <v>252</v>
      </c>
      <c r="E1201" s="7" t="s">
        <v>141</v>
      </c>
      <c r="F1201" s="46">
        <v>8.5695535714285711</v>
      </c>
      <c r="G1201" s="11">
        <v>3</v>
      </c>
      <c r="H1201" s="11">
        <v>3</v>
      </c>
      <c r="I1201" s="11" t="e">
        <f>VLOOKUP(B1201:B3476,'[2]Qty by month'!$G$3:$N$527,8,0)</f>
        <v>#N/A</v>
      </c>
      <c r="J1201" s="11"/>
      <c r="K1201" s="8">
        <v>45314</v>
      </c>
      <c r="L1201" s="8" t="s">
        <v>3877</v>
      </c>
      <c r="M1201" s="7"/>
      <c r="N1201" s="7" t="b">
        <f t="shared" si="36"/>
        <v>1</v>
      </c>
      <c r="O1201" s="7"/>
      <c r="P1201" s="11">
        <f t="shared" si="37"/>
        <v>0</v>
      </c>
      <c r="Q1201" s="9"/>
    </row>
    <row r="1202" spans="1:17" x14ac:dyDescent="0.25">
      <c r="A1202" s="7">
        <v>1200</v>
      </c>
      <c r="B1202" s="9" t="s">
        <v>1180</v>
      </c>
      <c r="C1202" s="9" t="s">
        <v>2972</v>
      </c>
      <c r="D1202" s="9" t="s">
        <v>252</v>
      </c>
      <c r="E1202" s="7" t="s">
        <v>141</v>
      </c>
      <c r="F1202" s="46">
        <v>2.73</v>
      </c>
      <c r="G1202" s="11">
        <v>2</v>
      </c>
      <c r="H1202" s="11">
        <v>2</v>
      </c>
      <c r="I1202" s="11" t="e">
        <f>VLOOKUP(B1202:B3477,'[2]Qty by month'!$G$3:$N$527,8,0)</f>
        <v>#N/A</v>
      </c>
      <c r="J1202" s="11"/>
      <c r="K1202" s="8">
        <v>45314</v>
      </c>
      <c r="L1202" s="8" t="s">
        <v>3877</v>
      </c>
      <c r="M1202" s="7"/>
      <c r="N1202" s="7" t="b">
        <f t="shared" si="36"/>
        <v>1</v>
      </c>
      <c r="O1202" s="7"/>
      <c r="P1202" s="11">
        <f t="shared" si="37"/>
        <v>0</v>
      </c>
      <c r="Q1202" s="9"/>
    </row>
    <row r="1203" spans="1:17" x14ac:dyDescent="0.25">
      <c r="A1203" s="7">
        <v>1201</v>
      </c>
      <c r="B1203" s="9" t="s">
        <v>1181</v>
      </c>
      <c r="C1203" s="9" t="s">
        <v>299</v>
      </c>
      <c r="D1203" s="9" t="s">
        <v>252</v>
      </c>
      <c r="E1203" s="7" t="s">
        <v>141</v>
      </c>
      <c r="F1203" s="46">
        <v>34</v>
      </c>
      <c r="G1203" s="11">
        <v>4</v>
      </c>
      <c r="H1203" s="11">
        <v>4</v>
      </c>
      <c r="I1203" s="11" t="e">
        <f>VLOOKUP(B1203:B3478,'[2]Qty by month'!$G$3:$N$527,8,0)</f>
        <v>#N/A</v>
      </c>
      <c r="J1203" s="11"/>
      <c r="K1203" s="8">
        <v>45313</v>
      </c>
      <c r="L1203" s="8" t="s">
        <v>3877</v>
      </c>
      <c r="M1203" s="7"/>
      <c r="N1203" s="7" t="b">
        <f t="shared" si="36"/>
        <v>1</v>
      </c>
      <c r="O1203" s="7"/>
      <c r="P1203" s="11">
        <f t="shared" si="37"/>
        <v>0</v>
      </c>
      <c r="Q1203" s="9"/>
    </row>
    <row r="1204" spans="1:17" x14ac:dyDescent="0.25">
      <c r="A1204" s="7">
        <v>1202</v>
      </c>
      <c r="B1204" s="9" t="s">
        <v>1182</v>
      </c>
      <c r="C1204" s="9" t="s">
        <v>2973</v>
      </c>
      <c r="D1204" s="9" t="s">
        <v>252</v>
      </c>
      <c r="E1204" s="7" t="s">
        <v>141</v>
      </c>
      <c r="F1204" s="46">
        <v>57.8</v>
      </c>
      <c r="G1204" s="11">
        <v>1</v>
      </c>
      <c r="H1204" s="11">
        <v>1</v>
      </c>
      <c r="I1204" s="11" t="e">
        <f>VLOOKUP(B1204:B3479,'[2]Qty by month'!$G$3:$N$527,8,0)</f>
        <v>#N/A</v>
      </c>
      <c r="J1204" s="11"/>
      <c r="K1204" s="8">
        <v>45313</v>
      </c>
      <c r="L1204" s="8" t="s">
        <v>3877</v>
      </c>
      <c r="M1204" s="7"/>
      <c r="N1204" s="7" t="b">
        <f t="shared" si="36"/>
        <v>1</v>
      </c>
      <c r="O1204" s="7"/>
      <c r="P1204" s="11">
        <f t="shared" si="37"/>
        <v>0</v>
      </c>
      <c r="Q1204" s="9"/>
    </row>
    <row r="1205" spans="1:17" x14ac:dyDescent="0.25">
      <c r="A1205" s="7">
        <v>1203</v>
      </c>
      <c r="B1205" s="9" t="s">
        <v>1183</v>
      </c>
      <c r="C1205" s="9" t="s">
        <v>2974</v>
      </c>
      <c r="D1205" s="9" t="s">
        <v>252</v>
      </c>
      <c r="E1205" s="7" t="s">
        <v>141</v>
      </c>
      <c r="F1205" s="46">
        <v>21.4</v>
      </c>
      <c r="G1205" s="11">
        <v>1</v>
      </c>
      <c r="H1205" s="11">
        <v>1</v>
      </c>
      <c r="I1205" s="11" t="e">
        <f>VLOOKUP(B1205:B3480,'[2]Qty by month'!$G$3:$N$527,8,0)</f>
        <v>#N/A</v>
      </c>
      <c r="J1205" s="11"/>
      <c r="K1205" s="8">
        <v>45315</v>
      </c>
      <c r="L1205" s="8" t="s">
        <v>3873</v>
      </c>
      <c r="M1205" s="7"/>
      <c r="N1205" s="7" t="b">
        <f t="shared" si="36"/>
        <v>1</v>
      </c>
      <c r="O1205" s="7"/>
      <c r="P1205" s="11">
        <f t="shared" si="37"/>
        <v>0</v>
      </c>
      <c r="Q1205" s="9"/>
    </row>
    <row r="1206" spans="1:17" x14ac:dyDescent="0.25">
      <c r="A1206" s="7">
        <v>1204</v>
      </c>
      <c r="B1206" s="9" t="s">
        <v>1184</v>
      </c>
      <c r="C1206" s="9" t="s">
        <v>2759</v>
      </c>
      <c r="D1206" s="9" t="s">
        <v>252</v>
      </c>
      <c r="E1206" s="7" t="s">
        <v>141</v>
      </c>
      <c r="F1206" s="46">
        <v>2.9411764705882355</v>
      </c>
      <c r="G1206" s="11">
        <f>5-1</f>
        <v>4</v>
      </c>
      <c r="H1206" s="11">
        <v>4</v>
      </c>
      <c r="I1206" s="11" t="e">
        <f>VLOOKUP(B1206:B3481,'[2]Qty by month'!$G$3:$N$527,8,0)</f>
        <v>#N/A</v>
      </c>
      <c r="J1206" s="11"/>
      <c r="K1206" s="8">
        <v>45310</v>
      </c>
      <c r="L1206" s="8" t="s">
        <v>3877</v>
      </c>
      <c r="M1206" s="7"/>
      <c r="N1206" s="7" t="b">
        <f t="shared" si="36"/>
        <v>1</v>
      </c>
      <c r="O1206" s="7"/>
      <c r="P1206" s="11">
        <f t="shared" si="37"/>
        <v>0</v>
      </c>
      <c r="Q1206" s="9" t="s">
        <v>4124</v>
      </c>
    </row>
    <row r="1207" spans="1:17" x14ac:dyDescent="0.25">
      <c r="A1207" s="7">
        <v>1205</v>
      </c>
      <c r="B1207" s="9" t="s">
        <v>1185</v>
      </c>
      <c r="C1207" s="9" t="s">
        <v>2975</v>
      </c>
      <c r="D1207" s="9" t="s">
        <v>252</v>
      </c>
      <c r="E1207" s="7" t="s">
        <v>141</v>
      </c>
      <c r="F1207" s="46">
        <v>8.4</v>
      </c>
      <c r="G1207" s="11">
        <v>1</v>
      </c>
      <c r="H1207" s="11">
        <v>1</v>
      </c>
      <c r="I1207" s="11" t="e">
        <f>VLOOKUP(B1207:B3482,'[2]Qty by month'!$G$3:$N$527,8,0)</f>
        <v>#N/A</v>
      </c>
      <c r="J1207" s="11"/>
      <c r="K1207" s="8">
        <v>45317</v>
      </c>
      <c r="L1207" s="8" t="s">
        <v>3873</v>
      </c>
      <c r="M1207" s="7"/>
      <c r="N1207" s="7" t="b">
        <f t="shared" si="36"/>
        <v>1</v>
      </c>
      <c r="O1207" s="7"/>
      <c r="P1207" s="11">
        <f t="shared" si="37"/>
        <v>0</v>
      </c>
      <c r="Q1207" s="9"/>
    </row>
    <row r="1208" spans="1:17" x14ac:dyDescent="0.25">
      <c r="A1208" s="7">
        <v>1206</v>
      </c>
      <c r="B1208" s="9" t="s">
        <v>1186</v>
      </c>
      <c r="C1208" s="9" t="s">
        <v>2976</v>
      </c>
      <c r="D1208" s="9" t="s">
        <v>3851</v>
      </c>
      <c r="E1208" s="7" t="s">
        <v>141</v>
      </c>
      <c r="F1208" s="46">
        <v>10</v>
      </c>
      <c r="G1208" s="11">
        <v>5</v>
      </c>
      <c r="H1208" s="11">
        <v>5</v>
      </c>
      <c r="I1208" s="11" t="e">
        <f>VLOOKUP(B1208:B3483,'[2]Qty by month'!$G$3:$N$527,8,0)</f>
        <v>#N/A</v>
      </c>
      <c r="J1208" s="11"/>
      <c r="K1208" s="8">
        <v>45318</v>
      </c>
      <c r="L1208" s="8" t="s">
        <v>3873</v>
      </c>
      <c r="M1208" s="7"/>
      <c r="N1208" s="7" t="b">
        <f t="shared" si="36"/>
        <v>1</v>
      </c>
      <c r="O1208" s="7"/>
      <c r="P1208" s="11">
        <f t="shared" si="37"/>
        <v>0</v>
      </c>
      <c r="Q1208" s="9"/>
    </row>
    <row r="1209" spans="1:17" x14ac:dyDescent="0.25">
      <c r="A1209" s="7">
        <v>1207</v>
      </c>
      <c r="B1209" s="9" t="s">
        <v>1187</v>
      </c>
      <c r="C1209" s="9" t="s">
        <v>2977</v>
      </c>
      <c r="D1209" s="9" t="s">
        <v>3851</v>
      </c>
      <c r="E1209" s="7" t="s">
        <v>141</v>
      </c>
      <c r="F1209" s="46">
        <v>3.73</v>
      </c>
      <c r="G1209" s="11">
        <v>4</v>
      </c>
      <c r="H1209" s="11">
        <v>4</v>
      </c>
      <c r="I1209" s="11" t="e">
        <f>VLOOKUP(B1209:B3484,'[2]Qty by month'!$G$3:$N$527,8,0)</f>
        <v>#N/A</v>
      </c>
      <c r="J1209" s="11"/>
      <c r="K1209" s="8">
        <v>45318</v>
      </c>
      <c r="L1209" s="8" t="s">
        <v>3873</v>
      </c>
      <c r="M1209" s="7"/>
      <c r="N1209" s="7" t="b">
        <f t="shared" si="36"/>
        <v>1</v>
      </c>
      <c r="O1209" s="7"/>
      <c r="P1209" s="11">
        <f t="shared" si="37"/>
        <v>0</v>
      </c>
      <c r="Q1209" s="9"/>
    </row>
    <row r="1210" spans="1:17" x14ac:dyDescent="0.25">
      <c r="A1210" s="7">
        <v>1208</v>
      </c>
      <c r="B1210" s="9" t="s">
        <v>1188</v>
      </c>
      <c r="C1210" s="9" t="s">
        <v>2978</v>
      </c>
      <c r="D1210" s="9" t="s">
        <v>3851</v>
      </c>
      <c r="E1210" s="7" t="s">
        <v>141</v>
      </c>
      <c r="F1210" s="46">
        <v>3.63</v>
      </c>
      <c r="G1210" s="11">
        <v>6</v>
      </c>
      <c r="H1210" s="11">
        <v>6</v>
      </c>
      <c r="I1210" s="11" t="e">
        <f>VLOOKUP(B1210:B3485,'[2]Qty by month'!$G$3:$N$527,8,0)</f>
        <v>#N/A</v>
      </c>
      <c r="J1210" s="11"/>
      <c r="K1210" s="8">
        <v>45318</v>
      </c>
      <c r="L1210" s="8" t="s">
        <v>3873</v>
      </c>
      <c r="M1210" s="7"/>
      <c r="N1210" s="7" t="b">
        <f t="shared" si="36"/>
        <v>1</v>
      </c>
      <c r="O1210" s="7"/>
      <c r="P1210" s="11">
        <f t="shared" si="37"/>
        <v>0</v>
      </c>
      <c r="Q1210" s="9"/>
    </row>
    <row r="1211" spans="1:17" x14ac:dyDescent="0.25">
      <c r="A1211" s="7">
        <v>1209</v>
      </c>
      <c r="B1211" s="9" t="s">
        <v>1189</v>
      </c>
      <c r="C1211" s="9" t="s">
        <v>2979</v>
      </c>
      <c r="D1211" s="9" t="s">
        <v>3851</v>
      </c>
      <c r="E1211" s="7" t="s">
        <v>141</v>
      </c>
      <c r="F1211" s="46">
        <v>5.16</v>
      </c>
      <c r="G1211" s="11">
        <v>5</v>
      </c>
      <c r="H1211" s="11">
        <v>5</v>
      </c>
      <c r="I1211" s="11" t="e">
        <f>VLOOKUP(B1211:B3486,'[2]Qty by month'!$G$3:$N$527,8,0)</f>
        <v>#N/A</v>
      </c>
      <c r="J1211" s="11"/>
      <c r="K1211" s="8">
        <v>45318</v>
      </c>
      <c r="L1211" s="8" t="s">
        <v>3873</v>
      </c>
      <c r="M1211" s="7"/>
      <c r="N1211" s="7" t="b">
        <f t="shared" si="36"/>
        <v>1</v>
      </c>
      <c r="O1211" s="7"/>
      <c r="P1211" s="11">
        <f t="shared" si="37"/>
        <v>0</v>
      </c>
      <c r="Q1211" s="9"/>
    </row>
    <row r="1212" spans="1:17" x14ac:dyDescent="0.25">
      <c r="A1212" s="7">
        <v>1210</v>
      </c>
      <c r="B1212" s="9">
        <v>656219</v>
      </c>
      <c r="C1212" s="9" t="s">
        <v>2980</v>
      </c>
      <c r="D1212" s="9" t="s">
        <v>3851</v>
      </c>
      <c r="E1212" s="7" t="s">
        <v>141</v>
      </c>
      <c r="F1212" s="46">
        <v>3.61</v>
      </c>
      <c r="G1212" s="11">
        <v>4</v>
      </c>
      <c r="H1212" s="11">
        <v>4</v>
      </c>
      <c r="I1212" s="11" t="e">
        <f>VLOOKUP(B1212:B3487,'[2]Qty by month'!$G$3:$N$527,8,0)</f>
        <v>#N/A</v>
      </c>
      <c r="J1212" s="11"/>
      <c r="K1212" s="8">
        <v>45318</v>
      </c>
      <c r="L1212" s="8" t="s">
        <v>3873</v>
      </c>
      <c r="M1212" s="7"/>
      <c r="N1212" s="7" t="b">
        <f t="shared" si="36"/>
        <v>1</v>
      </c>
      <c r="O1212" s="7"/>
      <c r="P1212" s="11">
        <f t="shared" si="37"/>
        <v>0</v>
      </c>
      <c r="Q1212" s="9"/>
    </row>
    <row r="1213" spans="1:17" x14ac:dyDescent="0.25">
      <c r="A1213" s="7">
        <v>1211</v>
      </c>
      <c r="B1213" s="9" t="s">
        <v>1190</v>
      </c>
      <c r="C1213" s="9" t="s">
        <v>2981</v>
      </c>
      <c r="D1213" s="9" t="s">
        <v>3851</v>
      </c>
      <c r="E1213" s="7" t="s">
        <v>141</v>
      </c>
      <c r="F1213" s="46">
        <v>4.32</v>
      </c>
      <c r="G1213" s="11">
        <v>9</v>
      </c>
      <c r="H1213" s="11">
        <v>9</v>
      </c>
      <c r="I1213" s="11" t="e">
        <f>VLOOKUP(B1213:B3488,'[2]Qty by month'!$G$3:$N$527,8,0)</f>
        <v>#N/A</v>
      </c>
      <c r="J1213" s="11"/>
      <c r="K1213" s="8">
        <v>45318</v>
      </c>
      <c r="L1213" s="8" t="s">
        <v>3873</v>
      </c>
      <c r="M1213" s="7"/>
      <c r="N1213" s="7" t="b">
        <f t="shared" si="36"/>
        <v>1</v>
      </c>
      <c r="O1213" s="7"/>
      <c r="P1213" s="11">
        <f t="shared" si="37"/>
        <v>0</v>
      </c>
      <c r="Q1213" s="9"/>
    </row>
    <row r="1214" spans="1:17" x14ac:dyDescent="0.25">
      <c r="A1214" s="7">
        <v>1212</v>
      </c>
      <c r="B1214" s="9" t="s">
        <v>1191</v>
      </c>
      <c r="C1214" s="9" t="s">
        <v>2982</v>
      </c>
      <c r="D1214" s="9" t="s">
        <v>3851</v>
      </c>
      <c r="E1214" s="7" t="s">
        <v>141</v>
      </c>
      <c r="F1214" s="46">
        <v>35.58</v>
      </c>
      <c r="G1214" s="11">
        <v>1</v>
      </c>
      <c r="H1214" s="11">
        <v>1</v>
      </c>
      <c r="I1214" s="11" t="e">
        <f>VLOOKUP(B1214:B3489,'[2]Qty by month'!$G$3:$N$527,8,0)</f>
        <v>#N/A</v>
      </c>
      <c r="J1214" s="11"/>
      <c r="K1214" s="8">
        <v>45320</v>
      </c>
      <c r="L1214" s="8" t="s">
        <v>3873</v>
      </c>
      <c r="M1214" s="7"/>
      <c r="N1214" s="7" t="b">
        <f t="shared" si="36"/>
        <v>1</v>
      </c>
      <c r="O1214" s="7"/>
      <c r="P1214" s="11">
        <f t="shared" si="37"/>
        <v>0</v>
      </c>
      <c r="Q1214" s="9"/>
    </row>
    <row r="1215" spans="1:17" x14ac:dyDescent="0.25">
      <c r="A1215" s="7">
        <v>1213</v>
      </c>
      <c r="B1215" s="9">
        <v>584332</v>
      </c>
      <c r="C1215" s="9" t="s">
        <v>2983</v>
      </c>
      <c r="D1215" s="9" t="s">
        <v>3851</v>
      </c>
      <c r="E1215" s="7" t="s">
        <v>141</v>
      </c>
      <c r="F1215" s="46">
        <v>1.1000000000000001</v>
      </c>
      <c r="G1215" s="11">
        <v>10</v>
      </c>
      <c r="H1215" s="11">
        <v>10</v>
      </c>
      <c r="I1215" s="11" t="e">
        <f>VLOOKUP(B1215:B3490,'[2]Qty by month'!$G$3:$N$527,8,0)</f>
        <v>#N/A</v>
      </c>
      <c r="J1215" s="11"/>
      <c r="K1215" s="8">
        <v>45318</v>
      </c>
      <c r="L1215" s="8" t="s">
        <v>3873</v>
      </c>
      <c r="M1215" s="7"/>
      <c r="N1215" s="7" t="b">
        <f t="shared" si="36"/>
        <v>1</v>
      </c>
      <c r="O1215" s="7"/>
      <c r="P1215" s="11">
        <f t="shared" si="37"/>
        <v>0</v>
      </c>
      <c r="Q1215" s="9"/>
    </row>
    <row r="1216" spans="1:17" x14ac:dyDescent="0.25">
      <c r="A1216" s="7">
        <v>1214</v>
      </c>
      <c r="B1216" s="9" t="s">
        <v>1192</v>
      </c>
      <c r="C1216" s="9" t="s">
        <v>2984</v>
      </c>
      <c r="D1216" s="9" t="s">
        <v>3851</v>
      </c>
      <c r="E1216" s="7" t="s">
        <v>141</v>
      </c>
      <c r="F1216" s="46">
        <v>195.95454545454547</v>
      </c>
      <c r="G1216" s="11">
        <v>1</v>
      </c>
      <c r="H1216" s="11">
        <v>1</v>
      </c>
      <c r="I1216" s="11" t="e">
        <f>VLOOKUP(B1216:B3491,'[2]Qty by month'!$G$3:$N$527,8,0)</f>
        <v>#N/A</v>
      </c>
      <c r="J1216" s="11"/>
      <c r="K1216" s="8">
        <v>45321</v>
      </c>
      <c r="L1216" s="8" t="s">
        <v>3877</v>
      </c>
      <c r="M1216" s="7"/>
      <c r="N1216" s="7" t="b">
        <f t="shared" si="36"/>
        <v>1</v>
      </c>
      <c r="O1216" s="7"/>
      <c r="P1216" s="11">
        <f t="shared" si="37"/>
        <v>0</v>
      </c>
      <c r="Q1216" s="9"/>
    </row>
    <row r="1217" spans="1:17" x14ac:dyDescent="0.25">
      <c r="A1217" s="7">
        <v>1215</v>
      </c>
      <c r="B1217" s="9">
        <v>680207</v>
      </c>
      <c r="C1217" s="9" t="s">
        <v>2985</v>
      </c>
      <c r="D1217" s="9" t="s">
        <v>3851</v>
      </c>
      <c r="E1217" s="7" t="s">
        <v>141</v>
      </c>
      <c r="F1217" s="46">
        <v>131.5</v>
      </c>
      <c r="G1217" s="11">
        <v>4</v>
      </c>
      <c r="H1217" s="11">
        <f>2+1+1</f>
        <v>4</v>
      </c>
      <c r="I1217" s="11" t="e">
        <f>VLOOKUP(B1217:B3492,'[2]Qty by month'!$G$3:$N$527,8,0)</f>
        <v>#N/A</v>
      </c>
      <c r="J1217" s="11"/>
      <c r="K1217" s="8">
        <v>45318</v>
      </c>
      <c r="L1217" s="8" t="s">
        <v>3873</v>
      </c>
      <c r="M1217" s="7"/>
      <c r="N1217" s="7" t="b">
        <f t="shared" si="36"/>
        <v>1</v>
      </c>
      <c r="O1217" s="7"/>
      <c r="P1217" s="11">
        <f t="shared" si="37"/>
        <v>0</v>
      </c>
      <c r="Q1217" s="9"/>
    </row>
    <row r="1218" spans="1:17" x14ac:dyDescent="0.25">
      <c r="A1218" s="7">
        <v>1216</v>
      </c>
      <c r="B1218" s="9">
        <v>827831</v>
      </c>
      <c r="C1218" s="9" t="s">
        <v>2986</v>
      </c>
      <c r="D1218" s="9" t="s">
        <v>3851</v>
      </c>
      <c r="E1218" s="7" t="s">
        <v>141</v>
      </c>
      <c r="F1218" s="46">
        <v>0.84</v>
      </c>
      <c r="G1218" s="11">
        <v>8</v>
      </c>
      <c r="H1218" s="11">
        <v>8</v>
      </c>
      <c r="I1218" s="11" t="e">
        <f>VLOOKUP(B1218:B3493,'[2]Qty by month'!$G$3:$N$527,8,0)</f>
        <v>#N/A</v>
      </c>
      <c r="J1218" s="11"/>
      <c r="K1218" s="8">
        <v>45318</v>
      </c>
      <c r="L1218" s="8" t="s">
        <v>3873</v>
      </c>
      <c r="M1218" s="7"/>
      <c r="N1218" s="7" t="b">
        <f t="shared" si="36"/>
        <v>1</v>
      </c>
      <c r="O1218" s="7"/>
      <c r="P1218" s="11">
        <f t="shared" si="37"/>
        <v>0</v>
      </c>
      <c r="Q1218" s="9"/>
    </row>
    <row r="1219" spans="1:17" x14ac:dyDescent="0.25">
      <c r="A1219" s="7">
        <v>1217</v>
      </c>
      <c r="B1219" s="9" t="s">
        <v>1193</v>
      </c>
      <c r="C1219" s="9" t="s">
        <v>2987</v>
      </c>
      <c r="D1219" s="9" t="s">
        <v>3851</v>
      </c>
      <c r="E1219" s="7" t="s">
        <v>141</v>
      </c>
      <c r="F1219" s="46">
        <v>2.66</v>
      </c>
      <c r="G1219" s="11">
        <v>1</v>
      </c>
      <c r="H1219" s="11">
        <v>1</v>
      </c>
      <c r="I1219" s="11" t="e">
        <f>VLOOKUP(B1219:B3494,'[2]Qty by month'!$G$3:$N$527,8,0)</f>
        <v>#N/A</v>
      </c>
      <c r="J1219" s="11"/>
      <c r="K1219" s="8">
        <v>45322</v>
      </c>
      <c r="L1219" s="8" t="s">
        <v>3873</v>
      </c>
      <c r="M1219" s="7"/>
      <c r="N1219" s="7" t="b">
        <f t="shared" si="36"/>
        <v>1</v>
      </c>
      <c r="O1219" s="7">
        <v>1</v>
      </c>
      <c r="P1219" s="11">
        <f t="shared" si="37"/>
        <v>0</v>
      </c>
      <c r="Q1219" s="9" t="s">
        <v>3879</v>
      </c>
    </row>
    <row r="1220" spans="1:17" x14ac:dyDescent="0.25">
      <c r="A1220" s="7">
        <v>1218</v>
      </c>
      <c r="B1220" s="9" t="s">
        <v>1194</v>
      </c>
      <c r="C1220" s="9" t="s">
        <v>2988</v>
      </c>
      <c r="D1220" s="9" t="s">
        <v>3851</v>
      </c>
      <c r="E1220" s="7" t="s">
        <v>141</v>
      </c>
      <c r="F1220" s="46">
        <v>1.86</v>
      </c>
      <c r="G1220" s="11">
        <v>4</v>
      </c>
      <c r="H1220" s="11">
        <v>4</v>
      </c>
      <c r="I1220" s="11" t="e">
        <f>VLOOKUP(B1220:B3495,'[2]Qty by month'!$G$3:$N$527,8,0)</f>
        <v>#N/A</v>
      </c>
      <c r="J1220" s="11"/>
      <c r="K1220" s="8">
        <v>45318</v>
      </c>
      <c r="L1220" s="8" t="s">
        <v>3877</v>
      </c>
      <c r="M1220" s="7"/>
      <c r="N1220" s="7" t="b">
        <f t="shared" ref="N1220:N1283" si="38">G1220=H1220</f>
        <v>1</v>
      </c>
      <c r="O1220" s="7"/>
      <c r="P1220" s="11">
        <f t="shared" ref="P1220:P1283" si="39">G1220-H1220</f>
        <v>0</v>
      </c>
      <c r="Q1220" s="9"/>
    </row>
    <row r="1221" spans="1:17" x14ac:dyDescent="0.25">
      <c r="A1221" s="7">
        <v>1219</v>
      </c>
      <c r="B1221" s="9">
        <v>638534</v>
      </c>
      <c r="C1221" s="9" t="s">
        <v>2989</v>
      </c>
      <c r="D1221" s="9" t="s">
        <v>3851</v>
      </c>
      <c r="E1221" s="7" t="s">
        <v>141</v>
      </c>
      <c r="F1221" s="46">
        <v>53.73</v>
      </c>
      <c r="G1221" s="11">
        <v>4</v>
      </c>
      <c r="H1221" s="11">
        <f>1+2+1</f>
        <v>4</v>
      </c>
      <c r="I1221" s="11" t="e">
        <f>VLOOKUP(B1221:B3496,'[2]Qty by month'!$G$3:$N$527,8,0)</f>
        <v>#N/A</v>
      </c>
      <c r="J1221" s="11"/>
      <c r="K1221" s="8">
        <v>45318</v>
      </c>
      <c r="L1221" s="8" t="s">
        <v>3873</v>
      </c>
      <c r="M1221" s="7"/>
      <c r="N1221" s="7" t="b">
        <f t="shared" si="38"/>
        <v>1</v>
      </c>
      <c r="O1221" s="7"/>
      <c r="P1221" s="11">
        <f t="shared" si="39"/>
        <v>0</v>
      </c>
      <c r="Q1221" s="9"/>
    </row>
    <row r="1222" spans="1:17" x14ac:dyDescent="0.25">
      <c r="A1222" s="7">
        <v>1220</v>
      </c>
      <c r="B1222" s="9" t="s">
        <v>1195</v>
      </c>
      <c r="C1222" s="9" t="s">
        <v>2990</v>
      </c>
      <c r="D1222" s="9" t="s">
        <v>3851</v>
      </c>
      <c r="E1222" s="7" t="s">
        <v>141</v>
      </c>
      <c r="F1222" s="46">
        <v>20</v>
      </c>
      <c r="G1222" s="11">
        <f>2-1</f>
        <v>1</v>
      </c>
      <c r="H1222" s="11">
        <f>2-1</f>
        <v>1</v>
      </c>
      <c r="I1222" s="11" t="e">
        <f>VLOOKUP(B1222:B3497,'[2]Qty by month'!$G$3:$N$527,8,0)</f>
        <v>#N/A</v>
      </c>
      <c r="J1222" s="11"/>
      <c r="K1222" s="8">
        <v>45308</v>
      </c>
      <c r="L1222" s="8" t="s">
        <v>3877</v>
      </c>
      <c r="M1222" s="7"/>
      <c r="N1222" s="7" t="b">
        <f t="shared" si="38"/>
        <v>1</v>
      </c>
      <c r="O1222" s="7"/>
      <c r="P1222" s="11">
        <f t="shared" si="39"/>
        <v>0</v>
      </c>
      <c r="Q1222" s="65" t="s">
        <v>4031</v>
      </c>
    </row>
    <row r="1223" spans="1:17" x14ac:dyDescent="0.25">
      <c r="A1223" s="7">
        <v>1221</v>
      </c>
      <c r="B1223" s="9" t="s">
        <v>1196</v>
      </c>
      <c r="C1223" s="9" t="s">
        <v>2991</v>
      </c>
      <c r="D1223" s="9" t="s">
        <v>3851</v>
      </c>
      <c r="E1223" s="7" t="s">
        <v>141</v>
      </c>
      <c r="F1223" s="46">
        <v>5.97</v>
      </c>
      <c r="G1223" s="11">
        <v>1</v>
      </c>
      <c r="H1223" s="11">
        <v>1</v>
      </c>
      <c r="I1223" s="11" t="e">
        <f>VLOOKUP(B1223:B3498,'[2]Qty by month'!$G$3:$N$527,8,0)</f>
        <v>#N/A</v>
      </c>
      <c r="J1223" s="11"/>
      <c r="K1223" s="8">
        <v>45318</v>
      </c>
      <c r="L1223" s="8" t="s">
        <v>3873</v>
      </c>
      <c r="M1223" s="7"/>
      <c r="N1223" s="7" t="b">
        <f t="shared" si="38"/>
        <v>1</v>
      </c>
      <c r="O1223" s="7"/>
      <c r="P1223" s="11">
        <f t="shared" si="39"/>
        <v>0</v>
      </c>
      <c r="Q1223" s="9"/>
    </row>
    <row r="1224" spans="1:17" x14ac:dyDescent="0.25">
      <c r="A1224" s="7">
        <v>1222</v>
      </c>
      <c r="B1224" s="9" t="s">
        <v>1197</v>
      </c>
      <c r="C1224" s="9" t="s">
        <v>2992</v>
      </c>
      <c r="D1224" s="9" t="s">
        <v>3851</v>
      </c>
      <c r="E1224" s="7" t="s">
        <v>141</v>
      </c>
      <c r="F1224" s="46">
        <v>5.47</v>
      </c>
      <c r="G1224" s="11">
        <v>4</v>
      </c>
      <c r="H1224" s="11">
        <v>4</v>
      </c>
      <c r="I1224" s="11" t="e">
        <f>VLOOKUP(B1224:B3499,'[2]Qty by month'!$G$3:$N$527,8,0)</f>
        <v>#N/A</v>
      </c>
      <c r="J1224" s="11"/>
      <c r="K1224" s="8">
        <v>45318</v>
      </c>
      <c r="L1224" s="8" t="s">
        <v>3873</v>
      </c>
      <c r="M1224" s="7"/>
      <c r="N1224" s="7" t="b">
        <f t="shared" si="38"/>
        <v>1</v>
      </c>
      <c r="O1224" s="7"/>
      <c r="P1224" s="11">
        <f t="shared" si="39"/>
        <v>0</v>
      </c>
      <c r="Q1224" s="9"/>
    </row>
    <row r="1225" spans="1:17" x14ac:dyDescent="0.25">
      <c r="A1225" s="7">
        <v>1223</v>
      </c>
      <c r="B1225" s="9" t="s">
        <v>1198</v>
      </c>
      <c r="C1225" s="9" t="s">
        <v>2993</v>
      </c>
      <c r="D1225" s="9" t="s">
        <v>3851</v>
      </c>
      <c r="E1225" s="7" t="s">
        <v>141</v>
      </c>
      <c r="F1225" s="46">
        <v>9.75</v>
      </c>
      <c r="G1225" s="11">
        <v>6</v>
      </c>
      <c r="H1225" s="11">
        <f>5+1</f>
        <v>6</v>
      </c>
      <c r="I1225" s="11" t="e">
        <f>VLOOKUP(B1225:B3500,'[2]Qty by month'!$G$3:$N$527,8,0)</f>
        <v>#N/A</v>
      </c>
      <c r="J1225" s="11"/>
      <c r="K1225" s="8">
        <v>45318</v>
      </c>
      <c r="L1225" s="8" t="s">
        <v>3877</v>
      </c>
      <c r="M1225" s="7"/>
      <c r="N1225" s="7" t="b">
        <f t="shared" si="38"/>
        <v>1</v>
      </c>
      <c r="O1225" s="7"/>
      <c r="P1225" s="11">
        <f t="shared" si="39"/>
        <v>0</v>
      </c>
      <c r="Q1225" s="9"/>
    </row>
    <row r="1226" spans="1:17" x14ac:dyDescent="0.25">
      <c r="A1226" s="7">
        <v>1224</v>
      </c>
      <c r="B1226" s="9">
        <v>647079</v>
      </c>
      <c r="C1226" s="9" t="s">
        <v>2994</v>
      </c>
      <c r="D1226" s="9" t="s">
        <v>3851</v>
      </c>
      <c r="E1226" s="7" t="s">
        <v>141</v>
      </c>
      <c r="F1226" s="46">
        <v>11.73</v>
      </c>
      <c r="G1226" s="11">
        <v>2</v>
      </c>
      <c r="H1226" s="11">
        <v>2</v>
      </c>
      <c r="I1226" s="11" t="e">
        <f>VLOOKUP(B1226:B3501,'[2]Qty by month'!$G$3:$N$527,8,0)</f>
        <v>#N/A</v>
      </c>
      <c r="J1226" s="11"/>
      <c r="K1226" s="8">
        <v>45315</v>
      </c>
      <c r="L1226" s="8" t="s">
        <v>3873</v>
      </c>
      <c r="M1226" s="7"/>
      <c r="N1226" s="7" t="b">
        <f t="shared" si="38"/>
        <v>1</v>
      </c>
      <c r="O1226" s="7"/>
      <c r="P1226" s="11">
        <f t="shared" si="39"/>
        <v>0</v>
      </c>
      <c r="Q1226" s="9"/>
    </row>
    <row r="1227" spans="1:17" x14ac:dyDescent="0.25">
      <c r="A1227" s="7">
        <v>1225</v>
      </c>
      <c r="B1227" s="9" t="s">
        <v>1199</v>
      </c>
      <c r="C1227" s="9" t="s">
        <v>2995</v>
      </c>
      <c r="D1227" s="9" t="s">
        <v>3851</v>
      </c>
      <c r="E1227" s="7" t="s">
        <v>141</v>
      </c>
      <c r="F1227" s="46">
        <v>23.12</v>
      </c>
      <c r="G1227" s="11">
        <v>4</v>
      </c>
      <c r="H1227" s="11">
        <f>2+2</f>
        <v>4</v>
      </c>
      <c r="I1227" s="11" t="e">
        <f>VLOOKUP(B1227:B3502,'[2]Qty by month'!$G$3:$N$527,8,0)</f>
        <v>#N/A</v>
      </c>
      <c r="J1227" s="11"/>
      <c r="K1227" s="8">
        <v>45318</v>
      </c>
      <c r="L1227" s="8" t="s">
        <v>3873</v>
      </c>
      <c r="M1227" s="7"/>
      <c r="N1227" s="7" t="b">
        <f t="shared" si="38"/>
        <v>1</v>
      </c>
      <c r="O1227" s="7"/>
      <c r="P1227" s="11">
        <f t="shared" si="39"/>
        <v>0</v>
      </c>
      <c r="Q1227" s="9"/>
    </row>
    <row r="1228" spans="1:17" x14ac:dyDescent="0.25">
      <c r="A1228" s="7">
        <v>1226</v>
      </c>
      <c r="B1228" s="9">
        <v>667032</v>
      </c>
      <c r="C1228" s="9" t="s">
        <v>2996</v>
      </c>
      <c r="D1228" s="9" t="s">
        <v>3851</v>
      </c>
      <c r="E1228" s="7" t="s">
        <v>141</v>
      </c>
      <c r="F1228" s="46">
        <v>17.8</v>
      </c>
      <c r="G1228" s="11">
        <v>1</v>
      </c>
      <c r="H1228" s="11">
        <v>1</v>
      </c>
      <c r="I1228" s="11" t="e">
        <f>VLOOKUP(B1228:B3503,'[2]Qty by month'!$G$3:$N$527,8,0)</f>
        <v>#N/A</v>
      </c>
      <c r="J1228" s="11"/>
      <c r="K1228" s="8">
        <v>45318</v>
      </c>
      <c r="L1228" s="8" t="s">
        <v>3873</v>
      </c>
      <c r="M1228" s="7"/>
      <c r="N1228" s="7" t="b">
        <f t="shared" si="38"/>
        <v>1</v>
      </c>
      <c r="O1228" s="7"/>
      <c r="P1228" s="11">
        <f t="shared" si="39"/>
        <v>0</v>
      </c>
      <c r="Q1228" s="9"/>
    </row>
    <row r="1229" spans="1:17" x14ac:dyDescent="0.25">
      <c r="A1229" s="7">
        <v>1227</v>
      </c>
      <c r="B1229" s="9" t="s">
        <v>1200</v>
      </c>
      <c r="C1229" s="9" t="s">
        <v>2997</v>
      </c>
      <c r="D1229" s="9" t="s">
        <v>3851</v>
      </c>
      <c r="E1229" s="7" t="s">
        <v>141</v>
      </c>
      <c r="F1229" s="46">
        <v>75.41</v>
      </c>
      <c r="G1229" s="11">
        <v>4</v>
      </c>
      <c r="H1229" s="11">
        <v>4</v>
      </c>
      <c r="I1229" s="11" t="e">
        <f>VLOOKUP(B1229:B3504,'[2]Qty by month'!$G$3:$N$527,8,0)</f>
        <v>#N/A</v>
      </c>
      <c r="J1229" s="11"/>
      <c r="K1229" s="8">
        <v>45318</v>
      </c>
      <c r="L1229" s="8" t="s">
        <v>3873</v>
      </c>
      <c r="M1229" s="7"/>
      <c r="N1229" s="7" t="b">
        <f t="shared" si="38"/>
        <v>1</v>
      </c>
      <c r="O1229" s="7"/>
      <c r="P1229" s="11">
        <f t="shared" si="39"/>
        <v>0</v>
      </c>
      <c r="Q1229" s="9"/>
    </row>
    <row r="1230" spans="1:17" x14ac:dyDescent="0.25">
      <c r="A1230" s="7">
        <v>1228</v>
      </c>
      <c r="B1230" s="9">
        <v>666558</v>
      </c>
      <c r="C1230" s="9" t="s">
        <v>2998</v>
      </c>
      <c r="D1230" s="9" t="s">
        <v>3851</v>
      </c>
      <c r="E1230" s="7" t="s">
        <v>141</v>
      </c>
      <c r="F1230" s="46">
        <v>4</v>
      </c>
      <c r="G1230" s="11">
        <v>4</v>
      </c>
      <c r="H1230" s="11">
        <v>4</v>
      </c>
      <c r="I1230" s="11" t="e">
        <f>VLOOKUP(B1230:B3505,'[2]Qty by month'!$G$3:$N$527,8,0)</f>
        <v>#N/A</v>
      </c>
      <c r="J1230" s="11"/>
      <c r="K1230" s="8">
        <v>45318</v>
      </c>
      <c r="L1230" s="8" t="s">
        <v>3873</v>
      </c>
      <c r="M1230" s="7"/>
      <c r="N1230" s="7" t="b">
        <f t="shared" si="38"/>
        <v>1</v>
      </c>
      <c r="O1230" s="7"/>
      <c r="P1230" s="11">
        <f t="shared" si="39"/>
        <v>0</v>
      </c>
      <c r="Q1230" s="9"/>
    </row>
    <row r="1231" spans="1:17" x14ac:dyDescent="0.25">
      <c r="A1231" s="7">
        <v>1229</v>
      </c>
      <c r="B1231" s="9">
        <v>647078</v>
      </c>
      <c r="C1231" s="9" t="s">
        <v>2999</v>
      </c>
      <c r="D1231" s="9" t="s">
        <v>3851</v>
      </c>
      <c r="E1231" s="55" t="s">
        <v>242</v>
      </c>
      <c r="F1231" s="46">
        <v>16.510000000000002</v>
      </c>
      <c r="G1231" s="11">
        <v>4</v>
      </c>
      <c r="H1231" s="11">
        <f>3+1</f>
        <v>4</v>
      </c>
      <c r="I1231" s="11" t="e">
        <f>VLOOKUP(B1231:B3506,'[2]Qty by month'!$G$3:$N$527,8,0)</f>
        <v>#N/A</v>
      </c>
      <c r="J1231" s="11"/>
      <c r="K1231" s="8">
        <v>45321</v>
      </c>
      <c r="L1231" s="8" t="s">
        <v>3877</v>
      </c>
      <c r="M1231" s="7"/>
      <c r="N1231" s="7" t="b">
        <f t="shared" si="38"/>
        <v>1</v>
      </c>
      <c r="O1231" s="7"/>
      <c r="P1231" s="11">
        <f t="shared" si="39"/>
        <v>0</v>
      </c>
      <c r="Q1231" s="9"/>
    </row>
    <row r="1232" spans="1:17" x14ac:dyDescent="0.25">
      <c r="A1232" s="7">
        <v>1230</v>
      </c>
      <c r="B1232" s="9" t="s">
        <v>1201</v>
      </c>
      <c r="C1232" s="9" t="s">
        <v>3000</v>
      </c>
      <c r="D1232" s="9" t="s">
        <v>3851</v>
      </c>
      <c r="E1232" s="55" t="s">
        <v>242</v>
      </c>
      <c r="F1232" s="46">
        <v>10.7</v>
      </c>
      <c r="G1232" s="11">
        <v>1</v>
      </c>
      <c r="H1232" s="11">
        <v>1</v>
      </c>
      <c r="I1232" s="11" t="e">
        <f>VLOOKUP(B1232:B3507,'[2]Qty by month'!$G$3:$N$527,8,0)</f>
        <v>#N/A</v>
      </c>
      <c r="J1232" s="11"/>
      <c r="K1232" s="8">
        <v>45318</v>
      </c>
      <c r="L1232" s="8" t="s">
        <v>3877</v>
      </c>
      <c r="M1232" s="7"/>
      <c r="N1232" s="7" t="b">
        <f t="shared" si="38"/>
        <v>1</v>
      </c>
      <c r="O1232" s="7"/>
      <c r="P1232" s="11">
        <f t="shared" si="39"/>
        <v>0</v>
      </c>
      <c r="Q1232" s="9"/>
    </row>
    <row r="1233" spans="1:17" x14ac:dyDescent="0.25">
      <c r="A1233" s="7">
        <v>1231</v>
      </c>
      <c r="B1233" s="9" t="s">
        <v>1202</v>
      </c>
      <c r="C1233" s="9" t="s">
        <v>3001</v>
      </c>
      <c r="D1233" s="9" t="s">
        <v>3851</v>
      </c>
      <c r="E1233" s="7" t="s">
        <v>141</v>
      </c>
      <c r="F1233" s="46">
        <v>18.739999999999998</v>
      </c>
      <c r="G1233" s="11">
        <v>7</v>
      </c>
      <c r="H1233" s="11">
        <f>3+4</f>
        <v>7</v>
      </c>
      <c r="I1233" s="11" t="e">
        <f>VLOOKUP(B1233:B3508,'[2]Qty by month'!$G$3:$N$527,8,0)</f>
        <v>#N/A</v>
      </c>
      <c r="J1233" s="11"/>
      <c r="K1233" s="8">
        <v>45318</v>
      </c>
      <c r="L1233" s="8" t="s">
        <v>3873</v>
      </c>
      <c r="M1233" s="7"/>
      <c r="N1233" s="7" t="b">
        <f t="shared" si="38"/>
        <v>1</v>
      </c>
      <c r="O1233" s="7"/>
      <c r="P1233" s="11">
        <f t="shared" si="39"/>
        <v>0</v>
      </c>
      <c r="Q1233" s="9"/>
    </row>
    <row r="1234" spans="1:17" x14ac:dyDescent="0.25">
      <c r="A1234" s="7">
        <v>1232</v>
      </c>
      <c r="B1234" s="9" t="s">
        <v>1203</v>
      </c>
      <c r="C1234" s="9" t="s">
        <v>3002</v>
      </c>
      <c r="D1234" s="9" t="s">
        <v>3851</v>
      </c>
      <c r="E1234" s="7" t="s">
        <v>141</v>
      </c>
      <c r="F1234" s="46">
        <v>9.8800000000000008</v>
      </c>
      <c r="G1234" s="11">
        <v>3</v>
      </c>
      <c r="H1234" s="11">
        <v>3</v>
      </c>
      <c r="I1234" s="11" t="e">
        <f>VLOOKUP(B1234:B3509,'[2]Qty by month'!$G$3:$N$527,8,0)</f>
        <v>#N/A</v>
      </c>
      <c r="J1234" s="11"/>
      <c r="K1234" s="8">
        <v>45318</v>
      </c>
      <c r="L1234" s="8" t="s">
        <v>3873</v>
      </c>
      <c r="M1234" s="7"/>
      <c r="N1234" s="7" t="b">
        <f t="shared" si="38"/>
        <v>1</v>
      </c>
      <c r="O1234" s="7"/>
      <c r="P1234" s="11">
        <f t="shared" si="39"/>
        <v>0</v>
      </c>
      <c r="Q1234" s="9"/>
    </row>
    <row r="1235" spans="1:17" x14ac:dyDescent="0.25">
      <c r="A1235" s="7">
        <v>1233</v>
      </c>
      <c r="B1235" s="9" t="s">
        <v>1204</v>
      </c>
      <c r="C1235" s="9" t="s">
        <v>3003</v>
      </c>
      <c r="D1235" s="9" t="s">
        <v>3851</v>
      </c>
      <c r="E1235" s="7" t="s">
        <v>141</v>
      </c>
      <c r="F1235" s="46">
        <v>0.64</v>
      </c>
      <c r="G1235" s="11">
        <v>20</v>
      </c>
      <c r="H1235" s="11">
        <f>10+10</f>
        <v>20</v>
      </c>
      <c r="I1235" s="11" t="e">
        <f>VLOOKUP(B1235:B3510,'[2]Qty by month'!$G$3:$N$527,8,0)</f>
        <v>#N/A</v>
      </c>
      <c r="J1235" s="11"/>
      <c r="K1235" s="8">
        <v>45318</v>
      </c>
      <c r="L1235" s="8" t="s">
        <v>3873</v>
      </c>
      <c r="M1235" s="7"/>
      <c r="N1235" s="7" t="b">
        <f t="shared" si="38"/>
        <v>1</v>
      </c>
      <c r="O1235" s="7"/>
      <c r="P1235" s="11">
        <f t="shared" si="39"/>
        <v>0</v>
      </c>
      <c r="Q1235" s="9"/>
    </row>
    <row r="1236" spans="1:17" x14ac:dyDescent="0.25">
      <c r="A1236" s="7">
        <v>1234</v>
      </c>
      <c r="B1236" s="9">
        <v>292723</v>
      </c>
      <c r="C1236" s="9" t="s">
        <v>3004</v>
      </c>
      <c r="D1236" s="9" t="s">
        <v>3851</v>
      </c>
      <c r="E1236" s="7" t="s">
        <v>141</v>
      </c>
      <c r="F1236" s="46">
        <v>6.63</v>
      </c>
      <c r="G1236" s="11">
        <v>2</v>
      </c>
      <c r="H1236" s="11">
        <v>2</v>
      </c>
      <c r="I1236" s="11" t="e">
        <f>VLOOKUP(B1236:B3511,'[2]Qty by month'!$G$3:$N$527,8,0)</f>
        <v>#N/A</v>
      </c>
      <c r="J1236" s="11"/>
      <c r="K1236" s="8">
        <v>45318</v>
      </c>
      <c r="L1236" s="8" t="s">
        <v>3873</v>
      </c>
      <c r="M1236" s="7"/>
      <c r="N1236" s="7" t="b">
        <f t="shared" si="38"/>
        <v>1</v>
      </c>
      <c r="O1236" s="7"/>
      <c r="P1236" s="11">
        <f t="shared" si="39"/>
        <v>0</v>
      </c>
      <c r="Q1236" s="9"/>
    </row>
    <row r="1237" spans="1:17" x14ac:dyDescent="0.25">
      <c r="A1237" s="7">
        <v>1235</v>
      </c>
      <c r="B1237" s="9">
        <v>194423</v>
      </c>
      <c r="C1237" s="9" t="s">
        <v>3005</v>
      </c>
      <c r="D1237" s="9" t="s">
        <v>3851</v>
      </c>
      <c r="E1237" s="7" t="s">
        <v>141</v>
      </c>
      <c r="F1237" s="46">
        <v>0.36</v>
      </c>
      <c r="G1237" s="11">
        <v>9</v>
      </c>
      <c r="H1237" s="11">
        <v>9</v>
      </c>
      <c r="I1237" s="11" t="e">
        <f>VLOOKUP(B1237:B3512,'[2]Qty by month'!$G$3:$N$527,8,0)</f>
        <v>#N/A</v>
      </c>
      <c r="J1237" s="11"/>
      <c r="K1237" s="8">
        <v>45318</v>
      </c>
      <c r="L1237" s="8" t="s">
        <v>3873</v>
      </c>
      <c r="M1237" s="7"/>
      <c r="N1237" s="7" t="b">
        <f t="shared" si="38"/>
        <v>1</v>
      </c>
      <c r="O1237" s="7"/>
      <c r="P1237" s="11">
        <f t="shared" si="39"/>
        <v>0</v>
      </c>
      <c r="Q1237" s="9"/>
    </row>
    <row r="1238" spans="1:17" x14ac:dyDescent="0.25">
      <c r="A1238" s="7">
        <v>1236</v>
      </c>
      <c r="B1238" s="9" t="s">
        <v>1205</v>
      </c>
      <c r="C1238" s="9" t="s">
        <v>3006</v>
      </c>
      <c r="D1238" s="9" t="s">
        <v>3851</v>
      </c>
      <c r="E1238" s="7" t="s">
        <v>141</v>
      </c>
      <c r="F1238" s="46">
        <v>21.07</v>
      </c>
      <c r="G1238" s="11">
        <v>1</v>
      </c>
      <c r="H1238" s="11">
        <v>1</v>
      </c>
      <c r="I1238" s="11" t="e">
        <f>VLOOKUP(B1238:B3513,'[2]Qty by month'!$G$3:$N$527,8,0)</f>
        <v>#N/A</v>
      </c>
      <c r="J1238" s="11"/>
      <c r="K1238" s="8">
        <v>45318</v>
      </c>
      <c r="L1238" s="8" t="s">
        <v>3873</v>
      </c>
      <c r="M1238" s="7"/>
      <c r="N1238" s="7" t="b">
        <f t="shared" si="38"/>
        <v>1</v>
      </c>
      <c r="O1238" s="7"/>
      <c r="P1238" s="11">
        <f t="shared" si="39"/>
        <v>0</v>
      </c>
      <c r="Q1238" s="9"/>
    </row>
    <row r="1239" spans="1:17" x14ac:dyDescent="0.25">
      <c r="A1239" s="7">
        <v>1237</v>
      </c>
      <c r="B1239" s="9" t="s">
        <v>1206</v>
      </c>
      <c r="C1239" s="9" t="s">
        <v>3007</v>
      </c>
      <c r="D1239" s="9" t="s">
        <v>3851</v>
      </c>
      <c r="E1239" s="7" t="s">
        <v>141</v>
      </c>
      <c r="F1239" s="46">
        <v>68.599999999999994</v>
      </c>
      <c r="G1239" s="11">
        <v>3</v>
      </c>
      <c r="H1239" s="11">
        <v>3</v>
      </c>
      <c r="I1239" s="11" t="e">
        <f>VLOOKUP(B1239:B3514,'[2]Qty by month'!$G$3:$N$527,8,0)</f>
        <v>#N/A</v>
      </c>
      <c r="J1239" s="11"/>
      <c r="K1239" s="8">
        <v>45318</v>
      </c>
      <c r="L1239" s="8" t="s">
        <v>3873</v>
      </c>
      <c r="M1239" s="7"/>
      <c r="N1239" s="7" t="b">
        <f t="shared" si="38"/>
        <v>1</v>
      </c>
      <c r="O1239" s="7"/>
      <c r="P1239" s="11">
        <f t="shared" si="39"/>
        <v>0</v>
      </c>
      <c r="Q1239" s="9"/>
    </row>
    <row r="1240" spans="1:17" x14ac:dyDescent="0.25">
      <c r="A1240" s="7">
        <v>1238</v>
      </c>
      <c r="B1240" s="9">
        <v>217280</v>
      </c>
      <c r="C1240" s="9" t="s">
        <v>3008</v>
      </c>
      <c r="D1240" s="9" t="s">
        <v>3851</v>
      </c>
      <c r="E1240" s="7" t="s">
        <v>141</v>
      </c>
      <c r="F1240" s="46">
        <v>0.28000000000000003</v>
      </c>
      <c r="G1240" s="11">
        <v>25</v>
      </c>
      <c r="H1240" s="11">
        <v>25</v>
      </c>
      <c r="I1240" s="11" t="e">
        <f>VLOOKUP(B1240:B3515,'[2]Qty by month'!$G$3:$N$527,8,0)</f>
        <v>#N/A</v>
      </c>
      <c r="J1240" s="11"/>
      <c r="K1240" s="8">
        <v>45318</v>
      </c>
      <c r="L1240" s="8" t="s">
        <v>3873</v>
      </c>
      <c r="M1240" s="7"/>
      <c r="N1240" s="7" t="b">
        <f t="shared" si="38"/>
        <v>1</v>
      </c>
      <c r="O1240" s="7"/>
      <c r="P1240" s="11">
        <f t="shared" si="39"/>
        <v>0</v>
      </c>
      <c r="Q1240" s="9"/>
    </row>
    <row r="1241" spans="1:17" x14ac:dyDescent="0.25">
      <c r="A1241" s="7">
        <v>1239</v>
      </c>
      <c r="B1241" s="9">
        <v>668850</v>
      </c>
      <c r="C1241" s="9" t="s">
        <v>3009</v>
      </c>
      <c r="D1241" s="9" t="s">
        <v>3851</v>
      </c>
      <c r="E1241" s="7" t="s">
        <v>141</v>
      </c>
      <c r="F1241" s="46">
        <v>20.96</v>
      </c>
      <c r="G1241" s="11">
        <v>4</v>
      </c>
      <c r="H1241" s="11">
        <f>3+1</f>
        <v>4</v>
      </c>
      <c r="I1241" s="11" t="e">
        <f>VLOOKUP(B1241:B3516,'[2]Qty by month'!$G$3:$N$527,8,0)</f>
        <v>#N/A</v>
      </c>
      <c r="J1241" s="11"/>
      <c r="K1241" s="8">
        <v>45318</v>
      </c>
      <c r="L1241" s="8" t="s">
        <v>3877</v>
      </c>
      <c r="M1241" s="7"/>
      <c r="N1241" s="7" t="b">
        <f t="shared" si="38"/>
        <v>1</v>
      </c>
      <c r="O1241" s="7"/>
      <c r="P1241" s="11">
        <f t="shared" si="39"/>
        <v>0</v>
      </c>
      <c r="Q1241" s="9"/>
    </row>
    <row r="1242" spans="1:17" x14ac:dyDescent="0.25">
      <c r="A1242" s="7">
        <v>1240</v>
      </c>
      <c r="B1242" s="9" t="s">
        <v>1207</v>
      </c>
      <c r="C1242" s="9" t="s">
        <v>3010</v>
      </c>
      <c r="D1242" s="9" t="s">
        <v>3851</v>
      </c>
      <c r="E1242" s="7" t="s">
        <v>141</v>
      </c>
      <c r="F1242" s="46">
        <v>5.84</v>
      </c>
      <c r="G1242" s="11">
        <v>8</v>
      </c>
      <c r="H1242" s="11">
        <v>8</v>
      </c>
      <c r="I1242" s="11" t="e">
        <f>VLOOKUP(B1242:B3517,'[2]Qty by month'!$G$3:$N$527,8,0)</f>
        <v>#N/A</v>
      </c>
      <c r="J1242" s="11"/>
      <c r="K1242" s="8">
        <v>45318</v>
      </c>
      <c r="L1242" s="8" t="s">
        <v>3873</v>
      </c>
      <c r="M1242" s="7"/>
      <c r="N1242" s="7" t="b">
        <f t="shared" si="38"/>
        <v>1</v>
      </c>
      <c r="O1242" s="7"/>
      <c r="P1242" s="11">
        <f t="shared" si="39"/>
        <v>0</v>
      </c>
      <c r="Q1242" s="9"/>
    </row>
    <row r="1243" spans="1:17" x14ac:dyDescent="0.25">
      <c r="A1243" s="7">
        <v>1241</v>
      </c>
      <c r="B1243" s="9" t="s">
        <v>1208</v>
      </c>
      <c r="C1243" s="9" t="s">
        <v>2435</v>
      </c>
      <c r="D1243" s="9" t="s">
        <v>3851</v>
      </c>
      <c r="E1243" s="7" t="s">
        <v>141</v>
      </c>
      <c r="F1243" s="46">
        <v>29.03</v>
      </c>
      <c r="G1243" s="11">
        <v>4</v>
      </c>
      <c r="H1243" s="11">
        <f>2+2</f>
        <v>4</v>
      </c>
      <c r="I1243" s="11" t="e">
        <f>VLOOKUP(B1243:B3518,'[2]Qty by month'!$G$3:$N$527,8,0)</f>
        <v>#N/A</v>
      </c>
      <c r="J1243" s="11"/>
      <c r="K1243" s="8">
        <v>45318</v>
      </c>
      <c r="L1243" s="8" t="s">
        <v>3873</v>
      </c>
      <c r="M1243" s="7"/>
      <c r="N1243" s="7" t="b">
        <f t="shared" si="38"/>
        <v>1</v>
      </c>
      <c r="O1243" s="7"/>
      <c r="P1243" s="11">
        <f t="shared" si="39"/>
        <v>0</v>
      </c>
      <c r="Q1243" s="9"/>
    </row>
    <row r="1244" spans="1:17" x14ac:dyDescent="0.25">
      <c r="A1244" s="7">
        <v>1242</v>
      </c>
      <c r="B1244" s="9" t="s">
        <v>1209</v>
      </c>
      <c r="C1244" s="9" t="s">
        <v>3011</v>
      </c>
      <c r="D1244" s="9" t="s">
        <v>3851</v>
      </c>
      <c r="E1244" s="7" t="s">
        <v>141</v>
      </c>
      <c r="F1244" s="46">
        <v>88.61</v>
      </c>
      <c r="G1244" s="11">
        <v>1</v>
      </c>
      <c r="H1244" s="11">
        <v>1</v>
      </c>
      <c r="I1244" s="11" t="e">
        <f>VLOOKUP(B1244:B3519,'[2]Qty by month'!$G$3:$N$527,8,0)</f>
        <v>#N/A</v>
      </c>
      <c r="J1244" s="11"/>
      <c r="K1244" s="8">
        <v>45318</v>
      </c>
      <c r="L1244" s="8" t="s">
        <v>3873</v>
      </c>
      <c r="M1244" s="7"/>
      <c r="N1244" s="7" t="b">
        <f t="shared" si="38"/>
        <v>1</v>
      </c>
      <c r="O1244" s="7"/>
      <c r="P1244" s="11">
        <f t="shared" si="39"/>
        <v>0</v>
      </c>
      <c r="Q1244" s="9"/>
    </row>
    <row r="1245" spans="1:17" x14ac:dyDescent="0.25">
      <c r="A1245" s="7">
        <v>1243</v>
      </c>
      <c r="B1245" s="9" t="s">
        <v>1210</v>
      </c>
      <c r="C1245" s="9" t="s">
        <v>3012</v>
      </c>
      <c r="D1245" s="9" t="s">
        <v>3851</v>
      </c>
      <c r="E1245" s="7" t="s">
        <v>141</v>
      </c>
      <c r="F1245" s="46">
        <v>88.61</v>
      </c>
      <c r="G1245" s="11">
        <v>1</v>
      </c>
      <c r="H1245" s="11">
        <v>1</v>
      </c>
      <c r="I1245" s="11" t="e">
        <f>VLOOKUP(B1245:B3520,'[2]Qty by month'!$G$3:$N$527,8,0)</f>
        <v>#N/A</v>
      </c>
      <c r="J1245" s="11"/>
      <c r="K1245" s="8">
        <v>45318</v>
      </c>
      <c r="L1245" s="8" t="s">
        <v>3873</v>
      </c>
      <c r="M1245" s="7"/>
      <c r="N1245" s="7" t="b">
        <f t="shared" si="38"/>
        <v>1</v>
      </c>
      <c r="O1245" s="7"/>
      <c r="P1245" s="11">
        <f t="shared" si="39"/>
        <v>0</v>
      </c>
      <c r="Q1245" s="9"/>
    </row>
    <row r="1246" spans="1:17" x14ac:dyDescent="0.25">
      <c r="A1246" s="7">
        <v>1244</v>
      </c>
      <c r="B1246" s="9" t="s">
        <v>1211</v>
      </c>
      <c r="C1246" s="9" t="s">
        <v>3013</v>
      </c>
      <c r="D1246" s="9" t="s">
        <v>3851</v>
      </c>
      <c r="E1246" s="7" t="s">
        <v>141</v>
      </c>
      <c r="F1246" s="46">
        <v>14.42</v>
      </c>
      <c r="G1246" s="11">
        <v>4</v>
      </c>
      <c r="H1246" s="11">
        <v>4</v>
      </c>
      <c r="I1246" s="11" t="e">
        <f>VLOOKUP(B1246:B3521,'[2]Qty by month'!$G$3:$N$527,8,0)</f>
        <v>#N/A</v>
      </c>
      <c r="J1246" s="11"/>
      <c r="K1246" s="8">
        <v>45318</v>
      </c>
      <c r="L1246" s="8" t="s">
        <v>3877</v>
      </c>
      <c r="M1246" s="7"/>
      <c r="N1246" s="7" t="b">
        <f t="shared" si="38"/>
        <v>1</v>
      </c>
      <c r="O1246" s="7"/>
      <c r="P1246" s="11">
        <f t="shared" si="39"/>
        <v>0</v>
      </c>
      <c r="Q1246" s="9"/>
    </row>
    <row r="1247" spans="1:17" x14ac:dyDescent="0.25">
      <c r="A1247" s="7">
        <v>1245</v>
      </c>
      <c r="B1247" s="9" t="s">
        <v>1212</v>
      </c>
      <c r="C1247" s="9" t="s">
        <v>3014</v>
      </c>
      <c r="D1247" s="9" t="s">
        <v>3851</v>
      </c>
      <c r="E1247" s="7" t="s">
        <v>141</v>
      </c>
      <c r="F1247" s="46">
        <v>22.03</v>
      </c>
      <c r="G1247" s="11">
        <v>4</v>
      </c>
      <c r="H1247" s="11">
        <v>4</v>
      </c>
      <c r="I1247" s="11" t="e">
        <f>VLOOKUP(B1247:B3522,'[2]Qty by month'!$G$3:$N$527,8,0)</f>
        <v>#N/A</v>
      </c>
      <c r="J1247" s="11"/>
      <c r="K1247" s="8">
        <v>45318</v>
      </c>
      <c r="L1247" s="8" t="s">
        <v>3873</v>
      </c>
      <c r="M1247" s="7"/>
      <c r="N1247" s="7" t="b">
        <f t="shared" si="38"/>
        <v>1</v>
      </c>
      <c r="O1247" s="7"/>
      <c r="P1247" s="11">
        <f t="shared" si="39"/>
        <v>0</v>
      </c>
      <c r="Q1247" s="9"/>
    </row>
    <row r="1248" spans="1:17" x14ac:dyDescent="0.25">
      <c r="A1248" s="7">
        <v>1246</v>
      </c>
      <c r="B1248" s="9" t="s">
        <v>1213</v>
      </c>
      <c r="C1248" s="9" t="s">
        <v>3015</v>
      </c>
      <c r="D1248" s="9" t="s">
        <v>3851</v>
      </c>
      <c r="E1248" s="7" t="s">
        <v>141</v>
      </c>
      <c r="F1248" s="46">
        <v>7.83</v>
      </c>
      <c r="G1248" s="11">
        <v>8</v>
      </c>
      <c r="H1248" s="11">
        <v>8</v>
      </c>
      <c r="I1248" s="11" t="e">
        <f>VLOOKUP(B1248:B3523,'[2]Qty by month'!$G$3:$N$527,8,0)</f>
        <v>#N/A</v>
      </c>
      <c r="J1248" s="11"/>
      <c r="K1248" s="8">
        <v>45318</v>
      </c>
      <c r="L1248" s="8" t="s">
        <v>3873</v>
      </c>
      <c r="M1248" s="7"/>
      <c r="N1248" s="7" t="b">
        <f t="shared" si="38"/>
        <v>1</v>
      </c>
      <c r="O1248" s="7"/>
      <c r="P1248" s="11">
        <f t="shared" si="39"/>
        <v>0</v>
      </c>
      <c r="Q1248" s="9"/>
    </row>
    <row r="1249" spans="1:17" x14ac:dyDescent="0.25">
      <c r="A1249" s="7">
        <v>1247</v>
      </c>
      <c r="B1249" s="9" t="s">
        <v>1214</v>
      </c>
      <c r="C1249" s="9" t="s">
        <v>3016</v>
      </c>
      <c r="D1249" s="9" t="s">
        <v>3851</v>
      </c>
      <c r="E1249" s="7" t="s">
        <v>141</v>
      </c>
      <c r="F1249" s="46">
        <v>78.33</v>
      </c>
      <c r="G1249" s="11">
        <v>5</v>
      </c>
      <c r="H1249" s="11">
        <f>1+4</f>
        <v>5</v>
      </c>
      <c r="I1249" s="11" t="e">
        <f>VLOOKUP(B1249:B3524,'[2]Qty by month'!$G$3:$N$527,8,0)</f>
        <v>#N/A</v>
      </c>
      <c r="J1249" s="11"/>
      <c r="K1249" s="8">
        <v>45318</v>
      </c>
      <c r="L1249" s="8" t="s">
        <v>3877</v>
      </c>
      <c r="M1249" s="7"/>
      <c r="N1249" s="7" t="b">
        <f t="shared" si="38"/>
        <v>1</v>
      </c>
      <c r="O1249" s="7"/>
      <c r="P1249" s="11">
        <f t="shared" si="39"/>
        <v>0</v>
      </c>
      <c r="Q1249" s="9"/>
    </row>
    <row r="1250" spans="1:17" x14ac:dyDescent="0.25">
      <c r="A1250" s="7">
        <v>1248</v>
      </c>
      <c r="B1250" s="9">
        <v>643034</v>
      </c>
      <c r="C1250" s="9" t="s">
        <v>3017</v>
      </c>
      <c r="D1250" s="9" t="s">
        <v>3851</v>
      </c>
      <c r="E1250" s="7" t="s">
        <v>141</v>
      </c>
      <c r="F1250" s="46">
        <v>79.430000000000007</v>
      </c>
      <c r="G1250" s="11">
        <v>7</v>
      </c>
      <c r="H1250" s="11">
        <v>7</v>
      </c>
      <c r="I1250" s="11" t="e">
        <f>VLOOKUP(B1250:B3525,'[2]Qty by month'!$G$3:$N$527,8,0)</f>
        <v>#N/A</v>
      </c>
      <c r="J1250" s="11"/>
      <c r="K1250" s="8">
        <v>45318</v>
      </c>
      <c r="L1250" s="8" t="s">
        <v>3873</v>
      </c>
      <c r="M1250" s="7"/>
      <c r="N1250" s="7" t="b">
        <f t="shared" si="38"/>
        <v>1</v>
      </c>
      <c r="O1250" s="7"/>
      <c r="P1250" s="11">
        <f t="shared" si="39"/>
        <v>0</v>
      </c>
      <c r="Q1250" s="9"/>
    </row>
    <row r="1251" spans="1:17" x14ac:dyDescent="0.25">
      <c r="A1251" s="7">
        <v>1249</v>
      </c>
      <c r="B1251" s="9" t="s">
        <v>1215</v>
      </c>
      <c r="C1251" s="9" t="s">
        <v>3018</v>
      </c>
      <c r="D1251" s="9" t="s">
        <v>3851</v>
      </c>
      <c r="E1251" s="7" t="s">
        <v>141</v>
      </c>
      <c r="F1251" s="46">
        <v>43.46</v>
      </c>
      <c r="G1251" s="11">
        <v>4</v>
      </c>
      <c r="H1251" s="11">
        <v>4</v>
      </c>
      <c r="I1251" s="11" t="e">
        <f>VLOOKUP(B1251:B3526,'[2]Qty by month'!$G$3:$N$527,8,0)</f>
        <v>#N/A</v>
      </c>
      <c r="J1251" s="11"/>
      <c r="K1251" s="8">
        <v>45318</v>
      </c>
      <c r="L1251" s="8" t="s">
        <v>3877</v>
      </c>
      <c r="M1251" s="7"/>
      <c r="N1251" s="7" t="b">
        <f t="shared" si="38"/>
        <v>1</v>
      </c>
      <c r="O1251" s="7"/>
      <c r="P1251" s="11">
        <f t="shared" si="39"/>
        <v>0</v>
      </c>
      <c r="Q1251" s="9"/>
    </row>
    <row r="1252" spans="1:17" x14ac:dyDescent="0.25">
      <c r="A1252" s="7">
        <v>1250</v>
      </c>
      <c r="B1252" s="9">
        <v>680055</v>
      </c>
      <c r="C1252" s="9" t="s">
        <v>3019</v>
      </c>
      <c r="D1252" s="9" t="s">
        <v>3851</v>
      </c>
      <c r="E1252" s="7" t="s">
        <v>141</v>
      </c>
      <c r="F1252" s="46">
        <v>22.36</v>
      </c>
      <c r="G1252" s="11">
        <v>3</v>
      </c>
      <c r="H1252" s="11">
        <f>2+1</f>
        <v>3</v>
      </c>
      <c r="I1252" s="11" t="e">
        <f>VLOOKUP(B1252:B3527,'[2]Qty by month'!$G$3:$N$527,8,0)</f>
        <v>#N/A</v>
      </c>
      <c r="J1252" s="11"/>
      <c r="K1252" s="8">
        <v>45318</v>
      </c>
      <c r="L1252" s="8" t="s">
        <v>3873</v>
      </c>
      <c r="M1252" s="7"/>
      <c r="N1252" s="7" t="b">
        <f t="shared" si="38"/>
        <v>1</v>
      </c>
      <c r="O1252" s="7"/>
      <c r="P1252" s="11">
        <f t="shared" si="39"/>
        <v>0</v>
      </c>
      <c r="Q1252" s="9"/>
    </row>
    <row r="1253" spans="1:17" x14ac:dyDescent="0.25">
      <c r="A1253" s="7">
        <v>1251</v>
      </c>
      <c r="B1253" s="9" t="s">
        <v>1216</v>
      </c>
      <c r="C1253" s="9" t="s">
        <v>3020</v>
      </c>
      <c r="D1253" s="9" t="s">
        <v>3851</v>
      </c>
      <c r="E1253" s="7" t="s">
        <v>141</v>
      </c>
      <c r="F1253" s="46">
        <v>1.24</v>
      </c>
      <c r="G1253" s="11">
        <v>8</v>
      </c>
      <c r="H1253" s="11">
        <v>8</v>
      </c>
      <c r="I1253" s="11" t="e">
        <f>VLOOKUP(B1253:B3528,'[2]Qty by month'!$G$3:$N$527,8,0)</f>
        <v>#N/A</v>
      </c>
      <c r="J1253" s="11"/>
      <c r="K1253" s="8">
        <v>45315</v>
      </c>
      <c r="L1253" s="8" t="s">
        <v>3873</v>
      </c>
      <c r="M1253" s="7"/>
      <c r="N1253" s="7" t="b">
        <f t="shared" si="38"/>
        <v>1</v>
      </c>
      <c r="O1253" s="7"/>
      <c r="P1253" s="11">
        <f t="shared" si="39"/>
        <v>0</v>
      </c>
      <c r="Q1253" s="9"/>
    </row>
    <row r="1254" spans="1:17" x14ac:dyDescent="0.25">
      <c r="A1254" s="7">
        <v>1252</v>
      </c>
      <c r="B1254" s="9" t="s">
        <v>1217</v>
      </c>
      <c r="C1254" s="9" t="s">
        <v>3021</v>
      </c>
      <c r="D1254" s="9" t="s">
        <v>3851</v>
      </c>
      <c r="E1254" s="7" t="s">
        <v>141</v>
      </c>
      <c r="F1254" s="46">
        <v>18.010000000000002</v>
      </c>
      <c r="G1254" s="11">
        <v>1</v>
      </c>
      <c r="H1254" s="11">
        <v>1</v>
      </c>
      <c r="I1254" s="11" t="e">
        <f>VLOOKUP(B1254:B3529,'[2]Qty by month'!$G$3:$N$527,8,0)</f>
        <v>#N/A</v>
      </c>
      <c r="J1254" s="11"/>
      <c r="K1254" s="8">
        <v>45318</v>
      </c>
      <c r="L1254" s="8" t="s">
        <v>3873</v>
      </c>
      <c r="M1254" s="7"/>
      <c r="N1254" s="7" t="b">
        <f t="shared" si="38"/>
        <v>1</v>
      </c>
      <c r="O1254" s="7"/>
      <c r="P1254" s="11">
        <f t="shared" si="39"/>
        <v>0</v>
      </c>
      <c r="Q1254" s="9"/>
    </row>
    <row r="1255" spans="1:17" x14ac:dyDescent="0.25">
      <c r="A1255" s="7">
        <v>1253</v>
      </c>
      <c r="B1255" s="9" t="s">
        <v>1218</v>
      </c>
      <c r="C1255" s="9" t="s">
        <v>3022</v>
      </c>
      <c r="D1255" s="9" t="s">
        <v>3851</v>
      </c>
      <c r="E1255" s="7" t="s">
        <v>141</v>
      </c>
      <c r="F1255" s="46">
        <v>0.94</v>
      </c>
      <c r="G1255" s="11">
        <v>8</v>
      </c>
      <c r="H1255" s="11">
        <f>3+5</f>
        <v>8</v>
      </c>
      <c r="I1255" s="11" t="e">
        <f>VLOOKUP(B1255:B3530,'[2]Qty by month'!$G$3:$N$527,8,0)</f>
        <v>#N/A</v>
      </c>
      <c r="J1255" s="11"/>
      <c r="K1255" s="8">
        <v>45318</v>
      </c>
      <c r="L1255" s="8" t="s">
        <v>3873</v>
      </c>
      <c r="M1255" s="7"/>
      <c r="N1255" s="7" t="b">
        <f t="shared" si="38"/>
        <v>1</v>
      </c>
      <c r="O1255" s="7"/>
      <c r="P1255" s="11">
        <f t="shared" si="39"/>
        <v>0</v>
      </c>
      <c r="Q1255" s="9"/>
    </row>
    <row r="1256" spans="1:17" x14ac:dyDescent="0.25">
      <c r="A1256" s="7">
        <v>1254</v>
      </c>
      <c r="B1256" s="9" t="s">
        <v>1219</v>
      </c>
      <c r="C1256" s="9" t="s">
        <v>3023</v>
      </c>
      <c r="D1256" s="9" t="s">
        <v>3851</v>
      </c>
      <c r="E1256" s="7" t="s">
        <v>141</v>
      </c>
      <c r="F1256" s="46">
        <v>18.010000000000002</v>
      </c>
      <c r="G1256" s="11">
        <v>1</v>
      </c>
      <c r="H1256" s="11">
        <v>1</v>
      </c>
      <c r="I1256" s="11" t="e">
        <f>VLOOKUP(B1256:B3531,'[2]Qty by month'!$G$3:$N$527,8,0)</f>
        <v>#N/A</v>
      </c>
      <c r="J1256" s="11"/>
      <c r="K1256" s="8">
        <v>45318</v>
      </c>
      <c r="L1256" s="8" t="s">
        <v>3873</v>
      </c>
      <c r="M1256" s="7"/>
      <c r="N1256" s="7" t="b">
        <f t="shared" si="38"/>
        <v>1</v>
      </c>
      <c r="O1256" s="7"/>
      <c r="P1256" s="11">
        <f t="shared" si="39"/>
        <v>0</v>
      </c>
      <c r="Q1256" s="9"/>
    </row>
    <row r="1257" spans="1:17" x14ac:dyDescent="0.25">
      <c r="A1257" s="7">
        <v>1255</v>
      </c>
      <c r="B1257" s="9">
        <v>842204</v>
      </c>
      <c r="C1257" s="9" t="s">
        <v>3024</v>
      </c>
      <c r="D1257" s="9" t="s">
        <v>3851</v>
      </c>
      <c r="E1257" s="7" t="s">
        <v>141</v>
      </c>
      <c r="F1257" s="46">
        <v>5.42</v>
      </c>
      <c r="G1257" s="11">
        <v>4</v>
      </c>
      <c r="H1257" s="11">
        <v>4</v>
      </c>
      <c r="I1257" s="11" t="e">
        <f>VLOOKUP(B1257:B3532,'[2]Qty by month'!$G$3:$N$527,8,0)</f>
        <v>#N/A</v>
      </c>
      <c r="J1257" s="11"/>
      <c r="K1257" s="8">
        <v>45318</v>
      </c>
      <c r="L1257" s="8" t="s">
        <v>3873</v>
      </c>
      <c r="M1257" s="7"/>
      <c r="N1257" s="7" t="b">
        <f t="shared" si="38"/>
        <v>1</v>
      </c>
      <c r="O1257" s="7"/>
      <c r="P1257" s="11">
        <f t="shared" si="39"/>
        <v>0</v>
      </c>
      <c r="Q1257" s="9"/>
    </row>
    <row r="1258" spans="1:17" x14ac:dyDescent="0.25">
      <c r="A1258" s="7">
        <v>1256</v>
      </c>
      <c r="B1258" s="9" t="s">
        <v>1220</v>
      </c>
      <c r="C1258" s="9" t="s">
        <v>3025</v>
      </c>
      <c r="D1258" s="9" t="s">
        <v>3851</v>
      </c>
      <c r="E1258" s="7" t="s">
        <v>141</v>
      </c>
      <c r="F1258" s="46">
        <v>33.74</v>
      </c>
      <c r="G1258" s="11">
        <v>8</v>
      </c>
      <c r="H1258" s="11">
        <f>2+6</f>
        <v>8</v>
      </c>
      <c r="I1258" s="11" t="e">
        <f>VLOOKUP(B1258:B3533,'[2]Qty by month'!$G$3:$N$527,8,0)</f>
        <v>#N/A</v>
      </c>
      <c r="J1258" s="11"/>
      <c r="K1258" s="8">
        <v>45318</v>
      </c>
      <c r="L1258" s="8" t="s">
        <v>3877</v>
      </c>
      <c r="M1258" s="7"/>
      <c r="N1258" s="7" t="b">
        <f t="shared" si="38"/>
        <v>1</v>
      </c>
      <c r="O1258" s="7"/>
      <c r="P1258" s="11">
        <f t="shared" si="39"/>
        <v>0</v>
      </c>
      <c r="Q1258" s="9"/>
    </row>
    <row r="1259" spans="1:17" x14ac:dyDescent="0.25">
      <c r="A1259" s="7">
        <v>1257</v>
      </c>
      <c r="B1259" s="9">
        <v>680205</v>
      </c>
      <c r="C1259" s="9" t="s">
        <v>3026</v>
      </c>
      <c r="D1259" s="9" t="s">
        <v>3851</v>
      </c>
      <c r="E1259" s="7" t="s">
        <v>141</v>
      </c>
      <c r="F1259" s="46">
        <v>131.22727272727272</v>
      </c>
      <c r="G1259" s="11">
        <v>4</v>
      </c>
      <c r="H1259" s="11">
        <v>4</v>
      </c>
      <c r="I1259" s="11" t="e">
        <f>VLOOKUP(B1259:B3534,'[2]Qty by month'!$G$3:$N$527,8,0)</f>
        <v>#N/A</v>
      </c>
      <c r="J1259" s="11"/>
      <c r="K1259" s="8">
        <v>45318</v>
      </c>
      <c r="L1259" s="8" t="s">
        <v>3873</v>
      </c>
      <c r="M1259" s="7"/>
      <c r="N1259" s="7" t="b">
        <f t="shared" si="38"/>
        <v>1</v>
      </c>
      <c r="O1259" s="7"/>
      <c r="P1259" s="11">
        <f t="shared" si="39"/>
        <v>0</v>
      </c>
      <c r="Q1259" s="9"/>
    </row>
    <row r="1260" spans="1:17" x14ac:dyDescent="0.25">
      <c r="A1260" s="7">
        <v>1258</v>
      </c>
      <c r="B1260" s="9">
        <v>642946</v>
      </c>
      <c r="C1260" s="9" t="s">
        <v>3027</v>
      </c>
      <c r="D1260" s="9" t="s">
        <v>3851</v>
      </c>
      <c r="E1260" s="7" t="s">
        <v>141</v>
      </c>
      <c r="F1260" s="46">
        <v>39.51</v>
      </c>
      <c r="G1260" s="11">
        <v>4</v>
      </c>
      <c r="H1260" s="11">
        <v>4</v>
      </c>
      <c r="I1260" s="11" t="e">
        <f>VLOOKUP(B1260:B3535,'[2]Qty by month'!$G$3:$N$527,8,0)</f>
        <v>#N/A</v>
      </c>
      <c r="J1260" s="11"/>
      <c r="K1260" s="8">
        <v>45318</v>
      </c>
      <c r="L1260" s="8" t="s">
        <v>3873</v>
      </c>
      <c r="M1260" s="7"/>
      <c r="N1260" s="7" t="b">
        <f t="shared" si="38"/>
        <v>1</v>
      </c>
      <c r="O1260" s="7"/>
      <c r="P1260" s="11">
        <f t="shared" si="39"/>
        <v>0</v>
      </c>
      <c r="Q1260" s="9"/>
    </row>
    <row r="1261" spans="1:17" x14ac:dyDescent="0.25">
      <c r="A1261" s="7">
        <v>1259</v>
      </c>
      <c r="B1261" s="9" t="s">
        <v>1221</v>
      </c>
      <c r="C1261" s="9" t="s">
        <v>3028</v>
      </c>
      <c r="D1261" s="9" t="s">
        <v>3851</v>
      </c>
      <c r="E1261" s="7" t="s">
        <v>141</v>
      </c>
      <c r="F1261" s="46">
        <v>12.59</v>
      </c>
      <c r="G1261" s="11">
        <v>4</v>
      </c>
      <c r="H1261" s="11">
        <v>4</v>
      </c>
      <c r="I1261" s="11" t="e">
        <f>VLOOKUP(B1261:B3536,'[2]Qty by month'!$G$3:$N$527,8,0)</f>
        <v>#N/A</v>
      </c>
      <c r="J1261" s="11"/>
      <c r="K1261" s="8">
        <v>45318</v>
      </c>
      <c r="L1261" s="8" t="s">
        <v>3873</v>
      </c>
      <c r="M1261" s="7"/>
      <c r="N1261" s="7" t="b">
        <f t="shared" si="38"/>
        <v>1</v>
      </c>
      <c r="O1261" s="7"/>
      <c r="P1261" s="11">
        <f t="shared" si="39"/>
        <v>0</v>
      </c>
      <c r="Q1261" s="9"/>
    </row>
    <row r="1262" spans="1:17" x14ac:dyDescent="0.25">
      <c r="A1262" s="7">
        <v>1260</v>
      </c>
      <c r="B1262" s="9">
        <v>651034</v>
      </c>
      <c r="C1262" s="9" t="s">
        <v>3029</v>
      </c>
      <c r="D1262" s="9" t="s">
        <v>3851</v>
      </c>
      <c r="E1262" s="7" t="s">
        <v>141</v>
      </c>
      <c r="F1262" s="46">
        <v>17.78</v>
      </c>
      <c r="G1262" s="11">
        <v>4</v>
      </c>
      <c r="H1262" s="11">
        <v>4</v>
      </c>
      <c r="I1262" s="11" t="e">
        <f>VLOOKUP(B1262:B3537,'[2]Qty by month'!$G$3:$N$527,8,0)</f>
        <v>#N/A</v>
      </c>
      <c r="J1262" s="11"/>
      <c r="K1262" s="8">
        <v>45318</v>
      </c>
      <c r="L1262" s="8" t="s">
        <v>3873</v>
      </c>
      <c r="M1262" s="7"/>
      <c r="N1262" s="7" t="b">
        <f t="shared" si="38"/>
        <v>1</v>
      </c>
      <c r="O1262" s="7"/>
      <c r="P1262" s="11">
        <f t="shared" si="39"/>
        <v>0</v>
      </c>
      <c r="Q1262" s="9"/>
    </row>
    <row r="1263" spans="1:17" x14ac:dyDescent="0.25">
      <c r="A1263" s="7">
        <v>1261</v>
      </c>
      <c r="B1263" s="9" t="s">
        <v>1222</v>
      </c>
      <c r="C1263" s="9" t="s">
        <v>3030</v>
      </c>
      <c r="D1263" s="9" t="s">
        <v>3851</v>
      </c>
      <c r="E1263" s="7" t="s">
        <v>141</v>
      </c>
      <c r="F1263" s="46">
        <v>4.03</v>
      </c>
      <c r="G1263" s="11">
        <v>8</v>
      </c>
      <c r="H1263" s="11">
        <v>8</v>
      </c>
      <c r="I1263" s="11" t="e">
        <f>VLOOKUP(B1263:B3538,'[2]Qty by month'!$G$3:$N$527,8,0)</f>
        <v>#N/A</v>
      </c>
      <c r="J1263" s="11"/>
      <c r="K1263" s="8">
        <v>45318</v>
      </c>
      <c r="L1263" s="8" t="s">
        <v>3877</v>
      </c>
      <c r="M1263" s="7"/>
      <c r="N1263" s="7" t="b">
        <f t="shared" si="38"/>
        <v>1</v>
      </c>
      <c r="O1263" s="7"/>
      <c r="P1263" s="11">
        <f t="shared" si="39"/>
        <v>0</v>
      </c>
      <c r="Q1263" s="9"/>
    </row>
    <row r="1264" spans="1:17" x14ac:dyDescent="0.25">
      <c r="A1264" s="7">
        <v>1262</v>
      </c>
      <c r="B1264" s="9" t="s">
        <v>1223</v>
      </c>
      <c r="C1264" s="9" t="s">
        <v>3030</v>
      </c>
      <c r="D1264" s="9" t="s">
        <v>3851</v>
      </c>
      <c r="E1264" s="7" t="s">
        <v>141</v>
      </c>
      <c r="F1264" s="46">
        <v>0.7</v>
      </c>
      <c r="G1264" s="11">
        <v>8</v>
      </c>
      <c r="H1264" s="11">
        <v>8</v>
      </c>
      <c r="I1264" s="11" t="e">
        <f>VLOOKUP(B1264:B3539,'[2]Qty by month'!$G$3:$N$527,8,0)</f>
        <v>#N/A</v>
      </c>
      <c r="J1264" s="11"/>
      <c r="K1264" s="8">
        <v>45318</v>
      </c>
      <c r="L1264" s="8" t="s">
        <v>3873</v>
      </c>
      <c r="M1264" s="7"/>
      <c r="N1264" s="7" t="b">
        <f t="shared" si="38"/>
        <v>1</v>
      </c>
      <c r="O1264" s="7"/>
      <c r="P1264" s="11">
        <f t="shared" si="39"/>
        <v>0</v>
      </c>
      <c r="Q1264" s="9"/>
    </row>
    <row r="1265" spans="1:17" x14ac:dyDescent="0.25">
      <c r="A1265" s="7">
        <v>1263</v>
      </c>
      <c r="B1265" s="9" t="s">
        <v>1224</v>
      </c>
      <c r="C1265" s="9" t="s">
        <v>3031</v>
      </c>
      <c r="D1265" s="9" t="s">
        <v>3851</v>
      </c>
      <c r="E1265" s="7" t="s">
        <v>141</v>
      </c>
      <c r="F1265" s="46">
        <v>4.32</v>
      </c>
      <c r="G1265" s="11">
        <v>4</v>
      </c>
      <c r="H1265" s="11">
        <v>4</v>
      </c>
      <c r="I1265" s="11" t="e">
        <f>VLOOKUP(B1265:B3540,'[2]Qty by month'!$G$3:$N$527,8,0)</f>
        <v>#N/A</v>
      </c>
      <c r="J1265" s="11"/>
      <c r="K1265" s="8">
        <v>45318</v>
      </c>
      <c r="L1265" s="8" t="s">
        <v>3877</v>
      </c>
      <c r="M1265" s="7"/>
      <c r="N1265" s="7" t="b">
        <f t="shared" si="38"/>
        <v>1</v>
      </c>
      <c r="O1265" s="7"/>
      <c r="P1265" s="11">
        <f t="shared" si="39"/>
        <v>0</v>
      </c>
      <c r="Q1265" s="9"/>
    </row>
    <row r="1266" spans="1:17" x14ac:dyDescent="0.25">
      <c r="A1266" s="7">
        <v>1264</v>
      </c>
      <c r="B1266" s="9" t="s">
        <v>1225</v>
      </c>
      <c r="C1266" s="9" t="s">
        <v>3031</v>
      </c>
      <c r="D1266" s="9" t="s">
        <v>3851</v>
      </c>
      <c r="E1266" s="7" t="s">
        <v>141</v>
      </c>
      <c r="F1266" s="46">
        <v>9.7272727272727266</v>
      </c>
      <c r="G1266" s="11">
        <v>4</v>
      </c>
      <c r="H1266" s="11">
        <v>4</v>
      </c>
      <c r="I1266" s="11" t="e">
        <f>VLOOKUP(B1266:B3541,'[2]Qty by month'!$G$3:$N$527,8,0)</f>
        <v>#N/A</v>
      </c>
      <c r="J1266" s="11"/>
      <c r="K1266" s="8">
        <v>45318</v>
      </c>
      <c r="L1266" s="8" t="s">
        <v>3877</v>
      </c>
      <c r="M1266" s="7"/>
      <c r="N1266" s="7" t="b">
        <f t="shared" si="38"/>
        <v>1</v>
      </c>
      <c r="O1266" s="7"/>
      <c r="P1266" s="11">
        <f t="shared" si="39"/>
        <v>0</v>
      </c>
      <c r="Q1266" s="9"/>
    </row>
    <row r="1267" spans="1:17" x14ac:dyDescent="0.25">
      <c r="A1267" s="7">
        <v>1265</v>
      </c>
      <c r="B1267" s="9" t="s">
        <v>1226</v>
      </c>
      <c r="C1267" s="9" t="s">
        <v>3032</v>
      </c>
      <c r="D1267" s="9" t="s">
        <v>3851</v>
      </c>
      <c r="E1267" s="7" t="s">
        <v>141</v>
      </c>
      <c r="F1267" s="46">
        <v>0.92</v>
      </c>
      <c r="G1267" s="11">
        <v>8</v>
      </c>
      <c r="H1267" s="11">
        <v>8</v>
      </c>
      <c r="I1267" s="11" t="e">
        <f>VLOOKUP(B1267:B3542,'[2]Qty by month'!$G$3:$N$527,8,0)</f>
        <v>#N/A</v>
      </c>
      <c r="J1267" s="11"/>
      <c r="K1267" s="8">
        <v>45318</v>
      </c>
      <c r="L1267" s="8" t="s">
        <v>3873</v>
      </c>
      <c r="M1267" s="7"/>
      <c r="N1267" s="7" t="b">
        <f t="shared" si="38"/>
        <v>1</v>
      </c>
      <c r="O1267" s="7"/>
      <c r="P1267" s="11">
        <f t="shared" si="39"/>
        <v>0</v>
      </c>
      <c r="Q1267" s="9"/>
    </row>
    <row r="1268" spans="1:17" x14ac:dyDescent="0.25">
      <c r="A1268" s="7">
        <v>1266</v>
      </c>
      <c r="B1268" s="9" t="s">
        <v>1227</v>
      </c>
      <c r="C1268" s="9" t="s">
        <v>3033</v>
      </c>
      <c r="D1268" s="9" t="s">
        <v>3851</v>
      </c>
      <c r="E1268" s="7" t="s">
        <v>141</v>
      </c>
      <c r="F1268" s="46">
        <v>0.65</v>
      </c>
      <c r="G1268" s="11">
        <v>8</v>
      </c>
      <c r="H1268" s="11">
        <f>7+1</f>
        <v>8</v>
      </c>
      <c r="I1268" s="11" t="e">
        <f>VLOOKUP(B1268:B3543,'[2]Qty by month'!$G$3:$N$527,8,0)</f>
        <v>#N/A</v>
      </c>
      <c r="J1268" s="11"/>
      <c r="K1268" s="8">
        <v>45323</v>
      </c>
      <c r="L1268" s="8" t="s">
        <v>3877</v>
      </c>
      <c r="M1268" s="7"/>
      <c r="N1268" s="7" t="b">
        <f t="shared" si="38"/>
        <v>1</v>
      </c>
      <c r="O1268" s="7"/>
      <c r="P1268" s="11">
        <f t="shared" si="39"/>
        <v>0</v>
      </c>
      <c r="Q1268" s="9"/>
    </row>
    <row r="1269" spans="1:17" x14ac:dyDescent="0.25">
      <c r="A1269" s="7">
        <v>1267</v>
      </c>
      <c r="B1269" s="9" t="s">
        <v>1228</v>
      </c>
      <c r="C1269" s="9" t="s">
        <v>3033</v>
      </c>
      <c r="D1269" s="9" t="s">
        <v>3851</v>
      </c>
      <c r="E1269" s="7" t="s">
        <v>141</v>
      </c>
      <c r="F1269" s="46">
        <v>0.9</v>
      </c>
      <c r="G1269" s="11">
        <v>8</v>
      </c>
      <c r="H1269" s="11">
        <v>8</v>
      </c>
      <c r="I1269" s="11" t="e">
        <f>VLOOKUP(B1269:B3544,'[2]Qty by month'!$G$3:$N$527,8,0)</f>
        <v>#N/A</v>
      </c>
      <c r="J1269" s="11"/>
      <c r="K1269" s="8">
        <v>45318</v>
      </c>
      <c r="L1269" s="8" t="s">
        <v>3873</v>
      </c>
      <c r="M1269" s="7"/>
      <c r="N1269" s="7" t="b">
        <f t="shared" si="38"/>
        <v>1</v>
      </c>
      <c r="O1269" s="7"/>
      <c r="P1269" s="11">
        <f t="shared" si="39"/>
        <v>0</v>
      </c>
      <c r="Q1269" s="9"/>
    </row>
    <row r="1270" spans="1:17" x14ac:dyDescent="0.25">
      <c r="A1270" s="7">
        <v>1268</v>
      </c>
      <c r="B1270" s="9" t="s">
        <v>1229</v>
      </c>
      <c r="C1270" s="9" t="s">
        <v>3033</v>
      </c>
      <c r="D1270" s="9" t="s">
        <v>3851</v>
      </c>
      <c r="E1270" s="7" t="s">
        <v>141</v>
      </c>
      <c r="F1270" s="46">
        <v>1.01</v>
      </c>
      <c r="G1270" s="11">
        <v>8</v>
      </c>
      <c r="H1270" s="11">
        <v>8</v>
      </c>
      <c r="I1270" s="11" t="e">
        <f>VLOOKUP(B1270:B3545,'[2]Qty by month'!$G$3:$N$527,8,0)</f>
        <v>#N/A</v>
      </c>
      <c r="J1270" s="11"/>
      <c r="K1270" s="8">
        <v>45318</v>
      </c>
      <c r="L1270" s="8" t="s">
        <v>3877</v>
      </c>
      <c r="M1270" s="7"/>
      <c r="N1270" s="7" t="b">
        <f t="shared" si="38"/>
        <v>1</v>
      </c>
      <c r="O1270" s="7"/>
      <c r="P1270" s="11">
        <f t="shared" si="39"/>
        <v>0</v>
      </c>
      <c r="Q1270" s="9"/>
    </row>
    <row r="1271" spans="1:17" x14ac:dyDescent="0.25">
      <c r="A1271" s="7">
        <v>1269</v>
      </c>
      <c r="B1271" s="9" t="s">
        <v>1230</v>
      </c>
      <c r="C1271" s="9" t="s">
        <v>3034</v>
      </c>
      <c r="D1271" s="9" t="s">
        <v>3851</v>
      </c>
      <c r="E1271" s="7" t="s">
        <v>141</v>
      </c>
      <c r="F1271" s="46">
        <v>3.07</v>
      </c>
      <c r="G1271" s="11">
        <v>4</v>
      </c>
      <c r="H1271" s="11">
        <v>4</v>
      </c>
      <c r="I1271" s="11" t="e">
        <f>VLOOKUP(B1271:B3546,'[2]Qty by month'!$G$3:$N$527,8,0)</f>
        <v>#N/A</v>
      </c>
      <c r="J1271" s="11"/>
      <c r="K1271" s="8">
        <v>45310</v>
      </c>
      <c r="L1271" s="8" t="s">
        <v>3877</v>
      </c>
      <c r="M1271" s="7"/>
      <c r="N1271" s="7" t="b">
        <f t="shared" si="38"/>
        <v>1</v>
      </c>
      <c r="O1271" s="7"/>
      <c r="P1271" s="11">
        <f t="shared" si="39"/>
        <v>0</v>
      </c>
      <c r="Q1271" s="9"/>
    </row>
    <row r="1272" spans="1:17" x14ac:dyDescent="0.25">
      <c r="A1272" s="7">
        <v>1270</v>
      </c>
      <c r="B1272" s="9" t="s">
        <v>1231</v>
      </c>
      <c r="C1272" s="9" t="s">
        <v>3035</v>
      </c>
      <c r="D1272" s="9" t="s">
        <v>3851</v>
      </c>
      <c r="E1272" s="7" t="s">
        <v>141</v>
      </c>
      <c r="F1272" s="46">
        <v>1.1200000000000001</v>
      </c>
      <c r="G1272" s="11">
        <v>4</v>
      </c>
      <c r="H1272" s="11">
        <v>4</v>
      </c>
      <c r="I1272" s="11" t="e">
        <f>VLOOKUP(B1272:B3547,'[2]Qty by month'!$G$3:$N$527,8,0)</f>
        <v>#N/A</v>
      </c>
      <c r="J1272" s="11"/>
      <c r="K1272" s="8">
        <v>45318</v>
      </c>
      <c r="L1272" s="8" t="s">
        <v>3877</v>
      </c>
      <c r="M1272" s="7"/>
      <c r="N1272" s="7" t="b">
        <f t="shared" si="38"/>
        <v>1</v>
      </c>
      <c r="O1272" s="7"/>
      <c r="P1272" s="11">
        <f t="shared" si="39"/>
        <v>0</v>
      </c>
      <c r="Q1272" s="9"/>
    </row>
    <row r="1273" spans="1:17" x14ac:dyDescent="0.25">
      <c r="A1273" s="7">
        <v>1271</v>
      </c>
      <c r="B1273" s="9" t="s">
        <v>1232</v>
      </c>
      <c r="C1273" s="9" t="s">
        <v>3036</v>
      </c>
      <c r="D1273" s="9" t="s">
        <v>3851</v>
      </c>
      <c r="E1273" s="7" t="s">
        <v>141</v>
      </c>
      <c r="F1273" s="46">
        <v>37.18</v>
      </c>
      <c r="G1273" s="11">
        <v>2</v>
      </c>
      <c r="H1273" s="11">
        <v>2</v>
      </c>
      <c r="I1273" s="11" t="e">
        <f>VLOOKUP(B1273:B3548,'[2]Qty by month'!$G$3:$N$527,8,0)</f>
        <v>#N/A</v>
      </c>
      <c r="J1273" s="11"/>
      <c r="K1273" s="8">
        <v>45318</v>
      </c>
      <c r="L1273" s="8" t="s">
        <v>3873</v>
      </c>
      <c r="M1273" s="7"/>
      <c r="N1273" s="7" t="b">
        <f t="shared" si="38"/>
        <v>1</v>
      </c>
      <c r="O1273" s="7"/>
      <c r="P1273" s="11">
        <f t="shared" si="39"/>
        <v>0</v>
      </c>
      <c r="Q1273" s="9"/>
    </row>
    <row r="1274" spans="1:17" x14ac:dyDescent="0.25">
      <c r="A1274" s="7">
        <v>1272</v>
      </c>
      <c r="B1274" s="9" t="s">
        <v>1233</v>
      </c>
      <c r="C1274" s="9" t="s">
        <v>3037</v>
      </c>
      <c r="D1274" s="9" t="s">
        <v>3851</v>
      </c>
      <c r="E1274" s="7" t="s">
        <v>141</v>
      </c>
      <c r="F1274" s="46">
        <v>74.63</v>
      </c>
      <c r="G1274" s="11">
        <v>4</v>
      </c>
      <c r="H1274" s="11">
        <v>4</v>
      </c>
      <c r="I1274" s="11" t="e">
        <f>VLOOKUP(B1274:B3549,'[2]Qty by month'!$G$3:$N$527,8,0)</f>
        <v>#N/A</v>
      </c>
      <c r="J1274" s="11"/>
      <c r="K1274" s="8">
        <v>45318</v>
      </c>
      <c r="L1274" s="8" t="s">
        <v>3873</v>
      </c>
      <c r="M1274" s="7"/>
      <c r="N1274" s="7" t="b">
        <f t="shared" si="38"/>
        <v>1</v>
      </c>
      <c r="O1274" s="7"/>
      <c r="P1274" s="11">
        <f t="shared" si="39"/>
        <v>0</v>
      </c>
      <c r="Q1274" s="9"/>
    </row>
    <row r="1275" spans="1:17" x14ac:dyDescent="0.25">
      <c r="A1275" s="7">
        <v>1273</v>
      </c>
      <c r="B1275" s="9">
        <v>680147</v>
      </c>
      <c r="C1275" s="9" t="s">
        <v>3038</v>
      </c>
      <c r="D1275" s="9" t="s">
        <v>3851</v>
      </c>
      <c r="E1275" s="7" t="s">
        <v>141</v>
      </c>
      <c r="F1275" s="46">
        <v>0.28999999999999998</v>
      </c>
      <c r="G1275" s="11">
        <v>8</v>
      </c>
      <c r="H1275" s="11">
        <v>8</v>
      </c>
      <c r="I1275" s="11" t="e">
        <f>VLOOKUP(B1275:B3550,'[2]Qty by month'!$G$3:$N$527,8,0)</f>
        <v>#N/A</v>
      </c>
      <c r="J1275" s="11"/>
      <c r="K1275" s="8">
        <v>45318</v>
      </c>
      <c r="L1275" s="8" t="s">
        <v>3873</v>
      </c>
      <c r="M1275" s="7"/>
      <c r="N1275" s="7" t="b">
        <f t="shared" si="38"/>
        <v>1</v>
      </c>
      <c r="O1275" s="7"/>
      <c r="P1275" s="11">
        <f t="shared" si="39"/>
        <v>0</v>
      </c>
      <c r="Q1275" s="9"/>
    </row>
    <row r="1276" spans="1:17" x14ac:dyDescent="0.25">
      <c r="A1276" s="7">
        <v>1274</v>
      </c>
      <c r="B1276" s="9">
        <v>673638</v>
      </c>
      <c r="C1276" s="9" t="s">
        <v>3039</v>
      </c>
      <c r="D1276" s="9" t="s">
        <v>3851</v>
      </c>
      <c r="E1276" s="7" t="s">
        <v>141</v>
      </c>
      <c r="F1276" s="46">
        <v>10.95</v>
      </c>
      <c r="G1276" s="11">
        <v>5</v>
      </c>
      <c r="H1276" s="51">
        <f>2+2</f>
        <v>4</v>
      </c>
      <c r="I1276" s="11" t="e">
        <f>VLOOKUP(B1276:B3551,'[2]Qty by month'!$G$3:$N$527,8,0)</f>
        <v>#N/A</v>
      </c>
      <c r="J1276" s="11"/>
      <c r="K1276" s="8">
        <v>45318</v>
      </c>
      <c r="L1276" s="8" t="s">
        <v>3877</v>
      </c>
      <c r="M1276" s="7"/>
      <c r="N1276" s="7" t="b">
        <f t="shared" si="38"/>
        <v>0</v>
      </c>
      <c r="O1276" s="7"/>
      <c r="P1276" s="11">
        <f t="shared" si="39"/>
        <v>1</v>
      </c>
      <c r="Q1276" s="9"/>
    </row>
    <row r="1277" spans="1:17" x14ac:dyDescent="0.25">
      <c r="A1277" s="7">
        <v>1275</v>
      </c>
      <c r="B1277" s="9">
        <v>673639</v>
      </c>
      <c r="C1277" s="9" t="s">
        <v>3039</v>
      </c>
      <c r="D1277" s="9" t="s">
        <v>3851</v>
      </c>
      <c r="E1277" s="7" t="s">
        <v>141</v>
      </c>
      <c r="F1277" s="46">
        <v>10.95</v>
      </c>
      <c r="G1277" s="11">
        <v>2</v>
      </c>
      <c r="H1277" s="11">
        <v>2</v>
      </c>
      <c r="I1277" s="11" t="e">
        <f>VLOOKUP(B1277:B3552,'[2]Qty by month'!$G$3:$N$527,8,0)</f>
        <v>#N/A</v>
      </c>
      <c r="J1277" s="11"/>
      <c r="K1277" s="8">
        <v>45310</v>
      </c>
      <c r="L1277" s="8" t="s">
        <v>3877</v>
      </c>
      <c r="M1277" s="7"/>
      <c r="N1277" s="7" t="b">
        <f t="shared" si="38"/>
        <v>1</v>
      </c>
      <c r="O1277" s="7"/>
      <c r="P1277" s="11">
        <f t="shared" si="39"/>
        <v>0</v>
      </c>
      <c r="Q1277" s="9"/>
    </row>
    <row r="1278" spans="1:17" x14ac:dyDescent="0.25">
      <c r="A1278" s="7">
        <v>1276</v>
      </c>
      <c r="B1278" s="9" t="s">
        <v>1234</v>
      </c>
      <c r="C1278" s="9" t="s">
        <v>3040</v>
      </c>
      <c r="D1278" s="9" t="s">
        <v>3851</v>
      </c>
      <c r="E1278" s="7" t="s">
        <v>141</v>
      </c>
      <c r="F1278" s="46">
        <v>59.28</v>
      </c>
      <c r="G1278" s="11">
        <v>3</v>
      </c>
      <c r="H1278" s="11">
        <f>2+1</f>
        <v>3</v>
      </c>
      <c r="I1278" s="11" t="e">
        <f>VLOOKUP(B1278:B3553,'[2]Qty by month'!$G$3:$N$527,8,0)</f>
        <v>#N/A</v>
      </c>
      <c r="J1278" s="11"/>
      <c r="K1278" s="8">
        <v>45318</v>
      </c>
      <c r="L1278" s="8" t="s">
        <v>3873</v>
      </c>
      <c r="M1278" s="7"/>
      <c r="N1278" s="7" t="b">
        <f t="shared" si="38"/>
        <v>1</v>
      </c>
      <c r="O1278" s="7"/>
      <c r="P1278" s="11">
        <f t="shared" si="39"/>
        <v>0</v>
      </c>
      <c r="Q1278" s="9"/>
    </row>
    <row r="1279" spans="1:17" x14ac:dyDescent="0.25">
      <c r="A1279" s="7">
        <v>1277</v>
      </c>
      <c r="B1279" s="9" t="s">
        <v>1235</v>
      </c>
      <c r="C1279" s="9" t="s">
        <v>3041</v>
      </c>
      <c r="D1279" s="9" t="s">
        <v>3851</v>
      </c>
      <c r="E1279" s="7" t="s">
        <v>141</v>
      </c>
      <c r="F1279" s="46">
        <v>33.840000000000003</v>
      </c>
      <c r="G1279" s="11">
        <v>8</v>
      </c>
      <c r="H1279" s="11">
        <f>3+1+4</f>
        <v>8</v>
      </c>
      <c r="I1279" s="11" t="e">
        <f>VLOOKUP(B1279:B3554,'[2]Qty by month'!$G$3:$N$527,8,0)</f>
        <v>#N/A</v>
      </c>
      <c r="J1279" s="11"/>
      <c r="K1279" s="8">
        <v>45318</v>
      </c>
      <c r="L1279" s="8" t="s">
        <v>3873</v>
      </c>
      <c r="M1279" s="7"/>
      <c r="N1279" s="7" t="b">
        <f t="shared" si="38"/>
        <v>1</v>
      </c>
      <c r="O1279" s="7"/>
      <c r="P1279" s="11">
        <f t="shared" si="39"/>
        <v>0</v>
      </c>
      <c r="Q1279" s="9"/>
    </row>
    <row r="1280" spans="1:17" x14ac:dyDescent="0.25">
      <c r="A1280" s="7">
        <v>1278</v>
      </c>
      <c r="B1280" s="9" t="s">
        <v>1236</v>
      </c>
      <c r="C1280" s="9" t="s">
        <v>3042</v>
      </c>
      <c r="D1280" s="9" t="s">
        <v>3851</v>
      </c>
      <c r="E1280" s="7" t="s">
        <v>141</v>
      </c>
      <c r="F1280" s="46">
        <v>217.95</v>
      </c>
      <c r="G1280" s="11">
        <v>1</v>
      </c>
      <c r="H1280" s="11">
        <v>1</v>
      </c>
      <c r="I1280" s="11" t="e">
        <f>VLOOKUP(B1280:B3555,'[2]Qty by month'!$G$3:$N$527,8,0)</f>
        <v>#N/A</v>
      </c>
      <c r="J1280" s="11"/>
      <c r="K1280" s="8">
        <v>45310</v>
      </c>
      <c r="L1280" s="8" t="s">
        <v>3877</v>
      </c>
      <c r="M1280" s="7"/>
      <c r="N1280" s="7" t="b">
        <f t="shared" si="38"/>
        <v>1</v>
      </c>
      <c r="O1280" s="7"/>
      <c r="P1280" s="11">
        <f t="shared" si="39"/>
        <v>0</v>
      </c>
      <c r="Q1280" s="9"/>
    </row>
    <row r="1281" spans="1:17" x14ac:dyDescent="0.25">
      <c r="A1281" s="7">
        <v>1279</v>
      </c>
      <c r="B1281" s="9" t="s">
        <v>1237</v>
      </c>
      <c r="C1281" s="9" t="s">
        <v>3043</v>
      </c>
      <c r="D1281" s="9" t="s">
        <v>3851</v>
      </c>
      <c r="E1281" s="7" t="s">
        <v>141</v>
      </c>
      <c r="F1281" s="46">
        <v>0.49</v>
      </c>
      <c r="G1281" s="11">
        <v>7</v>
      </c>
      <c r="H1281" s="11">
        <v>7</v>
      </c>
      <c r="I1281" s="11" t="e">
        <f>VLOOKUP(B1281:B3556,'[2]Qty by month'!$G$3:$N$527,8,0)</f>
        <v>#N/A</v>
      </c>
      <c r="J1281" s="11"/>
      <c r="K1281" s="8">
        <v>45318</v>
      </c>
      <c r="L1281" s="8" t="s">
        <v>3873</v>
      </c>
      <c r="M1281" s="7"/>
      <c r="N1281" s="7" t="b">
        <f t="shared" si="38"/>
        <v>1</v>
      </c>
      <c r="O1281" s="7"/>
      <c r="P1281" s="11">
        <f t="shared" si="39"/>
        <v>0</v>
      </c>
      <c r="Q1281" s="9"/>
    </row>
    <row r="1282" spans="1:17" x14ac:dyDescent="0.25">
      <c r="A1282" s="7">
        <v>1280</v>
      </c>
      <c r="B1282" s="9" t="s">
        <v>1238</v>
      </c>
      <c r="C1282" s="9" t="s">
        <v>3044</v>
      </c>
      <c r="D1282" s="9" t="s">
        <v>3851</v>
      </c>
      <c r="E1282" s="7" t="s">
        <v>141</v>
      </c>
      <c r="F1282" s="46">
        <v>47.05</v>
      </c>
      <c r="G1282" s="11">
        <v>4</v>
      </c>
      <c r="H1282" s="11">
        <v>4</v>
      </c>
      <c r="I1282" s="11" t="e">
        <f>VLOOKUP(B1282:B3557,'[2]Qty by month'!$G$3:$N$527,8,0)</f>
        <v>#N/A</v>
      </c>
      <c r="J1282" s="11"/>
      <c r="K1282" s="8">
        <v>45318</v>
      </c>
      <c r="L1282" s="8" t="s">
        <v>3873</v>
      </c>
      <c r="M1282" s="7"/>
      <c r="N1282" s="7" t="b">
        <f t="shared" si="38"/>
        <v>1</v>
      </c>
      <c r="O1282" s="7"/>
      <c r="P1282" s="11">
        <f t="shared" si="39"/>
        <v>0</v>
      </c>
      <c r="Q1282" s="9"/>
    </row>
    <row r="1283" spans="1:17" x14ac:dyDescent="0.25">
      <c r="A1283" s="7">
        <v>1281</v>
      </c>
      <c r="B1283" s="9">
        <v>680228</v>
      </c>
      <c r="C1283" s="9" t="s">
        <v>3045</v>
      </c>
      <c r="D1283" s="9" t="s">
        <v>3851</v>
      </c>
      <c r="E1283" s="7" t="s">
        <v>141</v>
      </c>
      <c r="F1283" s="46">
        <v>12.92</v>
      </c>
      <c r="G1283" s="11">
        <v>8</v>
      </c>
      <c r="H1283" s="11">
        <f>4+4</f>
        <v>8</v>
      </c>
      <c r="I1283" s="11" t="e">
        <f>VLOOKUP(B1283:B3558,'[2]Qty by month'!$G$3:$N$527,8,0)</f>
        <v>#N/A</v>
      </c>
      <c r="J1283" s="11"/>
      <c r="K1283" s="8">
        <v>45318</v>
      </c>
      <c r="L1283" s="8" t="s">
        <v>3873</v>
      </c>
      <c r="M1283" s="7"/>
      <c r="N1283" s="7" t="b">
        <f t="shared" si="38"/>
        <v>1</v>
      </c>
      <c r="O1283" s="7"/>
      <c r="P1283" s="11">
        <f t="shared" si="39"/>
        <v>0</v>
      </c>
      <c r="Q1283" s="9"/>
    </row>
    <row r="1284" spans="1:17" x14ac:dyDescent="0.25">
      <c r="A1284" s="7">
        <v>1282</v>
      </c>
      <c r="B1284" s="9" t="s">
        <v>1239</v>
      </c>
      <c r="C1284" s="9" t="s">
        <v>3046</v>
      </c>
      <c r="D1284" s="9" t="s">
        <v>3851</v>
      </c>
      <c r="E1284" s="7" t="s">
        <v>141</v>
      </c>
      <c r="F1284" s="46">
        <v>28.52</v>
      </c>
      <c r="G1284" s="11">
        <v>1</v>
      </c>
      <c r="H1284" s="11">
        <v>1</v>
      </c>
      <c r="I1284" s="11" t="e">
        <f>VLOOKUP(B1284:B3559,'[2]Qty by month'!$G$3:$N$527,8,0)</f>
        <v>#N/A</v>
      </c>
      <c r="J1284" s="11"/>
      <c r="K1284" s="8">
        <v>45318</v>
      </c>
      <c r="L1284" s="8" t="s">
        <v>3873</v>
      </c>
      <c r="M1284" s="7"/>
      <c r="N1284" s="7" t="b">
        <f t="shared" ref="N1284:N1347" si="40">G1284=H1284</f>
        <v>1</v>
      </c>
      <c r="O1284" s="7"/>
      <c r="P1284" s="11">
        <f t="shared" ref="P1284:P1347" si="41">G1284-H1284</f>
        <v>0</v>
      </c>
      <c r="Q1284" s="9"/>
    </row>
    <row r="1285" spans="1:17" x14ac:dyDescent="0.25">
      <c r="A1285" s="7">
        <v>1283</v>
      </c>
      <c r="B1285" s="9" t="s">
        <v>1240</v>
      </c>
      <c r="C1285" s="9" t="s">
        <v>3047</v>
      </c>
      <c r="D1285" s="9" t="s">
        <v>3851</v>
      </c>
      <c r="E1285" s="7" t="s">
        <v>141</v>
      </c>
      <c r="F1285" s="46">
        <v>48.52</v>
      </c>
      <c r="G1285" s="11">
        <v>2</v>
      </c>
      <c r="H1285" s="11">
        <v>2</v>
      </c>
      <c r="I1285" s="11" t="e">
        <f>VLOOKUP(B1285:B3560,'[2]Qty by month'!$G$3:$N$527,8,0)</f>
        <v>#N/A</v>
      </c>
      <c r="J1285" s="11"/>
      <c r="K1285" s="8">
        <v>45318</v>
      </c>
      <c r="L1285" s="8" t="s">
        <v>3873</v>
      </c>
      <c r="M1285" s="7"/>
      <c r="N1285" s="7" t="b">
        <f t="shared" si="40"/>
        <v>1</v>
      </c>
      <c r="O1285" s="7"/>
      <c r="P1285" s="11">
        <f t="shared" si="41"/>
        <v>0</v>
      </c>
      <c r="Q1285" s="9"/>
    </row>
    <row r="1286" spans="1:17" x14ac:dyDescent="0.25">
      <c r="A1286" s="7">
        <v>1284</v>
      </c>
      <c r="B1286" s="9" t="s">
        <v>1241</v>
      </c>
      <c r="C1286" s="9" t="s">
        <v>3048</v>
      </c>
      <c r="D1286" s="9" t="s">
        <v>3851</v>
      </c>
      <c r="E1286" s="7" t="s">
        <v>141</v>
      </c>
      <c r="F1286" s="46">
        <v>56.3</v>
      </c>
      <c r="G1286" s="11">
        <v>2</v>
      </c>
      <c r="H1286" s="11">
        <f>1+1</f>
        <v>2</v>
      </c>
      <c r="I1286" s="11" t="e">
        <f>VLOOKUP(B1286:B3561,'[2]Qty by month'!$G$3:$N$527,8,0)</f>
        <v>#N/A</v>
      </c>
      <c r="J1286" s="11"/>
      <c r="K1286" s="8">
        <v>45323</v>
      </c>
      <c r="L1286" s="8" t="s">
        <v>3877</v>
      </c>
      <c r="M1286" s="7"/>
      <c r="N1286" s="7" t="b">
        <f t="shared" si="40"/>
        <v>1</v>
      </c>
      <c r="O1286" s="7"/>
      <c r="P1286" s="11">
        <f t="shared" si="41"/>
        <v>0</v>
      </c>
      <c r="Q1286" s="9"/>
    </row>
    <row r="1287" spans="1:17" x14ac:dyDescent="0.25">
      <c r="A1287" s="7">
        <v>1285</v>
      </c>
      <c r="B1287" s="9">
        <v>642650</v>
      </c>
      <c r="C1287" s="9" t="s">
        <v>3049</v>
      </c>
      <c r="D1287" s="9" t="s">
        <v>3851</v>
      </c>
      <c r="E1287" s="7" t="s">
        <v>141</v>
      </c>
      <c r="F1287" s="46">
        <v>22.36</v>
      </c>
      <c r="G1287" s="11">
        <v>9</v>
      </c>
      <c r="H1287" s="11">
        <f>8+1</f>
        <v>9</v>
      </c>
      <c r="I1287" s="11" t="e">
        <f>VLOOKUP(B1287:B3562,'[2]Qty by month'!$G$3:$N$527,8,0)</f>
        <v>#N/A</v>
      </c>
      <c r="J1287" s="11"/>
      <c r="K1287" s="8">
        <v>45318</v>
      </c>
      <c r="L1287" s="8" t="s">
        <v>3873</v>
      </c>
      <c r="M1287" s="7"/>
      <c r="N1287" s="7" t="b">
        <f t="shared" si="40"/>
        <v>1</v>
      </c>
      <c r="O1287" s="7"/>
      <c r="P1287" s="11">
        <f t="shared" si="41"/>
        <v>0</v>
      </c>
      <c r="Q1287" s="9"/>
    </row>
    <row r="1288" spans="1:17" x14ac:dyDescent="0.25">
      <c r="A1288" s="7">
        <v>1286</v>
      </c>
      <c r="B1288" s="9" t="s">
        <v>1242</v>
      </c>
      <c r="C1288" s="9" t="s">
        <v>3050</v>
      </c>
      <c r="D1288" s="9" t="s">
        <v>3851</v>
      </c>
      <c r="E1288" s="7" t="s">
        <v>141</v>
      </c>
      <c r="F1288" s="46">
        <v>56.3</v>
      </c>
      <c r="G1288" s="11">
        <v>2</v>
      </c>
      <c r="H1288" s="11">
        <v>2</v>
      </c>
      <c r="I1288" s="11" t="e">
        <f>VLOOKUP(B1288:B3563,'[2]Qty by month'!$G$3:$N$527,8,0)</f>
        <v>#N/A</v>
      </c>
      <c r="J1288" s="11"/>
      <c r="K1288" s="8">
        <v>45310</v>
      </c>
      <c r="L1288" s="8" t="s">
        <v>3877</v>
      </c>
      <c r="M1288" s="7"/>
      <c r="N1288" s="7" t="b">
        <f t="shared" si="40"/>
        <v>1</v>
      </c>
      <c r="O1288" s="7"/>
      <c r="P1288" s="11">
        <f t="shared" si="41"/>
        <v>0</v>
      </c>
      <c r="Q1288" s="9"/>
    </row>
    <row r="1289" spans="1:17" x14ac:dyDescent="0.25">
      <c r="A1289" s="7">
        <v>1287</v>
      </c>
      <c r="B1289" s="9">
        <v>642651</v>
      </c>
      <c r="C1289" s="9" t="s">
        <v>3051</v>
      </c>
      <c r="D1289" s="9" t="s">
        <v>3851</v>
      </c>
      <c r="E1289" s="7" t="s">
        <v>141</v>
      </c>
      <c r="F1289" s="46">
        <v>22.36</v>
      </c>
      <c r="G1289" s="11">
        <v>9</v>
      </c>
      <c r="H1289" s="11">
        <f>1+7+1</f>
        <v>9</v>
      </c>
      <c r="I1289" s="11" t="e">
        <f>VLOOKUP(B1289:B3564,'[2]Qty by month'!$G$3:$N$527,8,0)</f>
        <v>#N/A</v>
      </c>
      <c r="J1289" s="11"/>
      <c r="K1289" s="8">
        <v>45318</v>
      </c>
      <c r="L1289" s="8" t="s">
        <v>3873</v>
      </c>
      <c r="M1289" s="7"/>
      <c r="N1289" s="7" t="b">
        <f t="shared" si="40"/>
        <v>1</v>
      </c>
      <c r="O1289" s="7"/>
      <c r="P1289" s="11">
        <f t="shared" si="41"/>
        <v>0</v>
      </c>
      <c r="Q1289" s="9"/>
    </row>
    <row r="1290" spans="1:17" x14ac:dyDescent="0.25">
      <c r="A1290" s="7">
        <v>1288</v>
      </c>
      <c r="B1290" s="9" t="s">
        <v>1243</v>
      </c>
      <c r="C1290" s="9" t="s">
        <v>3052</v>
      </c>
      <c r="D1290" s="9" t="s">
        <v>3851</v>
      </c>
      <c r="E1290" s="7" t="s">
        <v>141</v>
      </c>
      <c r="F1290" s="46">
        <v>5.85</v>
      </c>
      <c r="G1290" s="11">
        <v>5</v>
      </c>
      <c r="H1290" s="11">
        <v>5</v>
      </c>
      <c r="I1290" s="11" t="e">
        <f>VLOOKUP(B1290:B3565,'[2]Qty by month'!$G$3:$N$527,8,0)</f>
        <v>#N/A</v>
      </c>
      <c r="J1290" s="11"/>
      <c r="K1290" s="8">
        <v>45318</v>
      </c>
      <c r="L1290" s="8" t="s">
        <v>3873</v>
      </c>
      <c r="M1290" s="7"/>
      <c r="N1290" s="7" t="b">
        <f t="shared" si="40"/>
        <v>1</v>
      </c>
      <c r="O1290" s="7"/>
      <c r="P1290" s="11">
        <f t="shared" si="41"/>
        <v>0</v>
      </c>
      <c r="Q1290" s="9"/>
    </row>
    <row r="1291" spans="1:17" x14ac:dyDescent="0.25">
      <c r="A1291" s="7">
        <v>1289</v>
      </c>
      <c r="B1291" s="9" t="s">
        <v>1244</v>
      </c>
      <c r="C1291" s="9" t="s">
        <v>3053</v>
      </c>
      <c r="D1291" s="9" t="s">
        <v>3851</v>
      </c>
      <c r="E1291" s="7" t="s">
        <v>141</v>
      </c>
      <c r="F1291" s="46">
        <v>23.46</v>
      </c>
      <c r="G1291" s="11">
        <v>2</v>
      </c>
      <c r="H1291" s="11">
        <v>2</v>
      </c>
      <c r="I1291" s="11" t="e">
        <f>VLOOKUP(B1291:B3566,'[2]Qty by month'!$G$3:$N$527,8,0)</f>
        <v>#N/A</v>
      </c>
      <c r="J1291" s="11"/>
      <c r="K1291" s="8">
        <v>45318</v>
      </c>
      <c r="L1291" s="8" t="s">
        <v>3877</v>
      </c>
      <c r="M1291" s="7"/>
      <c r="N1291" s="7" t="b">
        <f t="shared" si="40"/>
        <v>1</v>
      </c>
      <c r="O1291" s="7"/>
      <c r="P1291" s="11">
        <f t="shared" si="41"/>
        <v>0</v>
      </c>
      <c r="Q1291" s="9"/>
    </row>
    <row r="1292" spans="1:17" x14ac:dyDescent="0.25">
      <c r="A1292" s="7">
        <v>1290</v>
      </c>
      <c r="B1292" s="9" t="s">
        <v>1245</v>
      </c>
      <c r="C1292" s="9" t="s">
        <v>3054</v>
      </c>
      <c r="D1292" s="9" t="s">
        <v>3851</v>
      </c>
      <c r="E1292" s="7" t="s">
        <v>141</v>
      </c>
      <c r="F1292" s="46">
        <v>65.02</v>
      </c>
      <c r="G1292" s="11">
        <v>5</v>
      </c>
      <c r="H1292" s="11">
        <f>1+4</f>
        <v>5</v>
      </c>
      <c r="I1292" s="11" t="e">
        <f>VLOOKUP(B1292:B3567,'[2]Qty by month'!$G$3:$N$527,8,0)</f>
        <v>#N/A</v>
      </c>
      <c r="J1292" s="11"/>
      <c r="K1292" s="8">
        <v>45318</v>
      </c>
      <c r="L1292" s="8" t="s">
        <v>3873</v>
      </c>
      <c r="M1292" s="7"/>
      <c r="N1292" s="7" t="b">
        <f t="shared" si="40"/>
        <v>1</v>
      </c>
      <c r="O1292" s="7"/>
      <c r="P1292" s="11">
        <f t="shared" si="41"/>
        <v>0</v>
      </c>
      <c r="Q1292" s="9"/>
    </row>
    <row r="1293" spans="1:17" x14ac:dyDescent="0.25">
      <c r="A1293" s="7">
        <v>1291</v>
      </c>
      <c r="B1293" s="9" t="s">
        <v>1246</v>
      </c>
      <c r="C1293" s="9" t="s">
        <v>3054</v>
      </c>
      <c r="D1293" s="9" t="s">
        <v>3851</v>
      </c>
      <c r="E1293" s="7" t="s">
        <v>141</v>
      </c>
      <c r="F1293" s="46">
        <v>102.67</v>
      </c>
      <c r="G1293" s="11">
        <v>1</v>
      </c>
      <c r="H1293" s="11">
        <v>1</v>
      </c>
      <c r="I1293" s="11" t="e">
        <f>VLOOKUP(B1293:B3568,'[2]Qty by month'!$G$3:$N$527,8,0)</f>
        <v>#N/A</v>
      </c>
      <c r="J1293" s="11"/>
      <c r="K1293" s="8">
        <v>45318</v>
      </c>
      <c r="L1293" s="8" t="s">
        <v>3873</v>
      </c>
      <c r="M1293" s="7"/>
      <c r="N1293" s="7" t="b">
        <f t="shared" si="40"/>
        <v>1</v>
      </c>
      <c r="O1293" s="7"/>
      <c r="P1293" s="11">
        <f t="shared" si="41"/>
        <v>0</v>
      </c>
      <c r="Q1293" s="9"/>
    </row>
    <row r="1294" spans="1:17" x14ac:dyDescent="0.25">
      <c r="A1294" s="7">
        <v>1292</v>
      </c>
      <c r="B1294" s="9" t="s">
        <v>1247</v>
      </c>
      <c r="C1294" s="9" t="s">
        <v>3055</v>
      </c>
      <c r="D1294" s="9" t="s">
        <v>3851</v>
      </c>
      <c r="E1294" s="7" t="s">
        <v>141</v>
      </c>
      <c r="F1294" s="46">
        <v>29.76</v>
      </c>
      <c r="G1294" s="11">
        <v>4</v>
      </c>
      <c r="H1294" s="11">
        <v>4</v>
      </c>
      <c r="I1294" s="11" t="e">
        <f>VLOOKUP(B1294:B3569,'[2]Qty by month'!$G$3:$N$527,8,0)</f>
        <v>#N/A</v>
      </c>
      <c r="J1294" s="11"/>
      <c r="K1294" s="8">
        <v>45318</v>
      </c>
      <c r="L1294" s="8" t="s">
        <v>3873</v>
      </c>
      <c r="M1294" s="7"/>
      <c r="N1294" s="7" t="b">
        <f t="shared" si="40"/>
        <v>1</v>
      </c>
      <c r="O1294" s="7"/>
      <c r="P1294" s="11">
        <f t="shared" si="41"/>
        <v>0</v>
      </c>
      <c r="Q1294" s="9"/>
    </row>
    <row r="1295" spans="1:17" x14ac:dyDescent="0.25">
      <c r="A1295" s="7">
        <v>1293</v>
      </c>
      <c r="B1295" s="9">
        <v>8799715</v>
      </c>
      <c r="C1295" s="9" t="s">
        <v>3056</v>
      </c>
      <c r="D1295" s="9" t="s">
        <v>3851</v>
      </c>
      <c r="E1295" s="7" t="s">
        <v>141</v>
      </c>
      <c r="F1295" s="46">
        <v>39.409090909090907</v>
      </c>
      <c r="G1295" s="11">
        <v>3</v>
      </c>
      <c r="H1295" s="11">
        <v>3</v>
      </c>
      <c r="I1295" s="11" t="e">
        <f>VLOOKUP(B1295:B3570,'[2]Qty by month'!$G$3:$N$527,8,0)</f>
        <v>#N/A</v>
      </c>
      <c r="J1295" s="11"/>
      <c r="K1295" s="8">
        <v>45318</v>
      </c>
      <c r="L1295" s="8" t="s">
        <v>3873</v>
      </c>
      <c r="M1295" s="7"/>
      <c r="N1295" s="7" t="b">
        <f t="shared" si="40"/>
        <v>1</v>
      </c>
      <c r="O1295" s="7"/>
      <c r="P1295" s="11">
        <f t="shared" si="41"/>
        <v>0</v>
      </c>
      <c r="Q1295" s="9"/>
    </row>
    <row r="1296" spans="1:17" x14ac:dyDescent="0.25">
      <c r="A1296" s="7">
        <v>1294</v>
      </c>
      <c r="B1296" s="9">
        <v>680057</v>
      </c>
      <c r="C1296" s="9" t="s">
        <v>3057</v>
      </c>
      <c r="D1296" s="9" t="s">
        <v>3851</v>
      </c>
      <c r="E1296" s="7" t="s">
        <v>141</v>
      </c>
      <c r="F1296" s="46">
        <v>14.33</v>
      </c>
      <c r="G1296" s="11">
        <v>8</v>
      </c>
      <c r="H1296" s="11">
        <f>1+1+6</f>
        <v>8</v>
      </c>
      <c r="I1296" s="11" t="e">
        <f>VLOOKUP(B1296:B3571,'[2]Qty by month'!$G$3:$N$527,8,0)</f>
        <v>#N/A</v>
      </c>
      <c r="J1296" s="11"/>
      <c r="K1296" s="8">
        <v>45318</v>
      </c>
      <c r="L1296" s="8" t="s">
        <v>3873</v>
      </c>
      <c r="M1296" s="7"/>
      <c r="N1296" s="7" t="b">
        <f t="shared" si="40"/>
        <v>1</v>
      </c>
      <c r="O1296" s="7"/>
      <c r="P1296" s="11">
        <f t="shared" si="41"/>
        <v>0</v>
      </c>
      <c r="Q1296" s="9"/>
    </row>
    <row r="1297" spans="1:17" x14ac:dyDescent="0.25">
      <c r="A1297" s="7">
        <v>1295</v>
      </c>
      <c r="B1297" s="9">
        <v>675421</v>
      </c>
      <c r="C1297" s="9" t="s">
        <v>3058</v>
      </c>
      <c r="D1297" s="9" t="s">
        <v>3851</v>
      </c>
      <c r="E1297" s="7" t="s">
        <v>141</v>
      </c>
      <c r="F1297" s="46">
        <v>2.68</v>
      </c>
      <c r="G1297" s="11">
        <v>4</v>
      </c>
      <c r="H1297" s="11">
        <v>4</v>
      </c>
      <c r="I1297" s="11" t="e">
        <f>VLOOKUP(B1297:B3572,'[2]Qty by month'!$G$3:$N$527,8,0)</f>
        <v>#N/A</v>
      </c>
      <c r="J1297" s="11"/>
      <c r="K1297" s="8">
        <v>45318</v>
      </c>
      <c r="L1297" s="8" t="s">
        <v>3873</v>
      </c>
      <c r="M1297" s="7"/>
      <c r="N1297" s="7" t="b">
        <f t="shared" si="40"/>
        <v>1</v>
      </c>
      <c r="O1297" s="7"/>
      <c r="P1297" s="11">
        <f t="shared" si="41"/>
        <v>0</v>
      </c>
      <c r="Q1297" s="9"/>
    </row>
    <row r="1298" spans="1:17" x14ac:dyDescent="0.25">
      <c r="A1298" s="7">
        <v>1296</v>
      </c>
      <c r="B1298" s="9" t="s">
        <v>1248</v>
      </c>
      <c r="C1298" s="9" t="s">
        <v>3059</v>
      </c>
      <c r="D1298" s="9" t="s">
        <v>3851</v>
      </c>
      <c r="E1298" s="7" t="s">
        <v>141</v>
      </c>
      <c r="F1298" s="46">
        <v>1.97</v>
      </c>
      <c r="G1298" s="11">
        <v>5</v>
      </c>
      <c r="H1298" s="11">
        <f>1+4</f>
        <v>5</v>
      </c>
      <c r="I1298" s="11" t="e">
        <f>VLOOKUP(B1298:B3573,'[2]Qty by month'!$G$3:$N$527,8,0)</f>
        <v>#N/A</v>
      </c>
      <c r="J1298" s="11"/>
      <c r="K1298" s="8">
        <v>45318</v>
      </c>
      <c r="L1298" s="8" t="s">
        <v>3873</v>
      </c>
      <c r="M1298" s="7"/>
      <c r="N1298" s="7" t="b">
        <f t="shared" si="40"/>
        <v>1</v>
      </c>
      <c r="O1298" s="7"/>
      <c r="P1298" s="11">
        <f t="shared" si="41"/>
        <v>0</v>
      </c>
      <c r="Q1298" s="9"/>
    </row>
    <row r="1299" spans="1:17" x14ac:dyDescent="0.25">
      <c r="A1299" s="7">
        <v>1297</v>
      </c>
      <c r="B1299" s="9">
        <v>641901</v>
      </c>
      <c r="C1299" s="9" t="s">
        <v>3060</v>
      </c>
      <c r="D1299" s="9" t="s">
        <v>3851</v>
      </c>
      <c r="E1299" s="7" t="s">
        <v>141</v>
      </c>
      <c r="F1299" s="46">
        <v>15.96</v>
      </c>
      <c r="G1299" s="11">
        <v>4</v>
      </c>
      <c r="H1299" s="11">
        <f>2+2</f>
        <v>4</v>
      </c>
      <c r="I1299" s="11" t="e">
        <f>VLOOKUP(B1299:B3574,'[2]Qty by month'!$G$3:$N$527,8,0)</f>
        <v>#N/A</v>
      </c>
      <c r="J1299" s="11"/>
      <c r="K1299" s="8">
        <v>45318</v>
      </c>
      <c r="L1299" s="8" t="s">
        <v>3873</v>
      </c>
      <c r="M1299" s="7"/>
      <c r="N1299" s="7" t="b">
        <f t="shared" si="40"/>
        <v>1</v>
      </c>
      <c r="O1299" s="7"/>
      <c r="P1299" s="11">
        <f t="shared" si="41"/>
        <v>0</v>
      </c>
      <c r="Q1299" s="9"/>
    </row>
    <row r="1300" spans="1:17" x14ac:dyDescent="0.25">
      <c r="A1300" s="7">
        <v>1298</v>
      </c>
      <c r="B1300" s="9" t="s">
        <v>1249</v>
      </c>
      <c r="C1300" s="9" t="s">
        <v>3060</v>
      </c>
      <c r="D1300" s="9" t="s">
        <v>3851</v>
      </c>
      <c r="E1300" s="7" t="s">
        <v>141</v>
      </c>
      <c r="F1300" s="46">
        <v>16.309999999999999</v>
      </c>
      <c r="G1300" s="11">
        <v>4</v>
      </c>
      <c r="H1300" s="11">
        <f>2+2</f>
        <v>4</v>
      </c>
      <c r="I1300" s="11" t="e">
        <f>VLOOKUP(B1300:B3575,'[2]Qty by month'!$G$3:$N$527,8,0)</f>
        <v>#N/A</v>
      </c>
      <c r="J1300" s="11"/>
      <c r="K1300" s="8">
        <v>45310</v>
      </c>
      <c r="L1300" s="8" t="s">
        <v>3877</v>
      </c>
      <c r="M1300" s="7"/>
      <c r="N1300" s="7" t="b">
        <f t="shared" si="40"/>
        <v>1</v>
      </c>
      <c r="O1300" s="7"/>
      <c r="P1300" s="11">
        <f t="shared" si="41"/>
        <v>0</v>
      </c>
      <c r="Q1300" s="9"/>
    </row>
    <row r="1301" spans="1:17" x14ac:dyDescent="0.25">
      <c r="A1301" s="7">
        <v>1299</v>
      </c>
      <c r="B1301" s="9">
        <v>641725</v>
      </c>
      <c r="C1301" s="9" t="s">
        <v>3061</v>
      </c>
      <c r="D1301" s="9" t="s">
        <v>3851</v>
      </c>
      <c r="E1301" s="7" t="s">
        <v>141</v>
      </c>
      <c r="F1301" s="46">
        <v>0.98</v>
      </c>
      <c r="G1301" s="11">
        <v>6</v>
      </c>
      <c r="H1301" s="11">
        <v>6</v>
      </c>
      <c r="I1301" s="11" t="e">
        <f>VLOOKUP(B1301:B3576,'[2]Qty by month'!$G$3:$N$527,8,0)</f>
        <v>#N/A</v>
      </c>
      <c r="J1301" s="11"/>
      <c r="K1301" s="8">
        <v>45318</v>
      </c>
      <c r="L1301" s="8" t="s">
        <v>3873</v>
      </c>
      <c r="M1301" s="7"/>
      <c r="N1301" s="7" t="b">
        <f t="shared" si="40"/>
        <v>1</v>
      </c>
      <c r="O1301" s="7"/>
      <c r="P1301" s="11">
        <f t="shared" si="41"/>
        <v>0</v>
      </c>
      <c r="Q1301" s="9"/>
    </row>
    <row r="1302" spans="1:17" x14ac:dyDescent="0.25">
      <c r="A1302" s="7">
        <v>1300</v>
      </c>
      <c r="B1302" s="9" t="s">
        <v>1250</v>
      </c>
      <c r="C1302" s="9" t="s">
        <v>3062</v>
      </c>
      <c r="D1302" s="9" t="s">
        <v>3851</v>
      </c>
      <c r="E1302" s="7" t="s">
        <v>141</v>
      </c>
      <c r="F1302" s="46">
        <v>7.8</v>
      </c>
      <c r="G1302" s="11">
        <v>14</v>
      </c>
      <c r="H1302" s="11">
        <v>14</v>
      </c>
      <c r="I1302" s="11" t="e">
        <f>VLOOKUP(B1302:B3577,'[2]Qty by month'!$G$3:$N$527,8,0)</f>
        <v>#N/A</v>
      </c>
      <c r="J1302" s="11"/>
      <c r="K1302" s="8">
        <v>45318</v>
      </c>
      <c r="L1302" s="8" t="s">
        <v>3873</v>
      </c>
      <c r="M1302" s="7"/>
      <c r="N1302" s="7" t="b">
        <f t="shared" si="40"/>
        <v>1</v>
      </c>
      <c r="O1302" s="7"/>
      <c r="P1302" s="11">
        <f t="shared" si="41"/>
        <v>0</v>
      </c>
      <c r="Q1302" s="9"/>
    </row>
    <row r="1303" spans="1:17" x14ac:dyDescent="0.25">
      <c r="A1303" s="7">
        <v>1301</v>
      </c>
      <c r="B1303" s="9" t="s">
        <v>1251</v>
      </c>
      <c r="C1303" s="9" t="s">
        <v>3063</v>
      </c>
      <c r="D1303" s="9" t="s">
        <v>3851</v>
      </c>
      <c r="E1303" s="7" t="s">
        <v>141</v>
      </c>
      <c r="F1303" s="46">
        <v>1.42</v>
      </c>
      <c r="G1303" s="11">
        <v>4</v>
      </c>
      <c r="H1303" s="11">
        <v>4</v>
      </c>
      <c r="I1303" s="11" t="e">
        <f>VLOOKUP(B1303:B3578,'[2]Qty by month'!$G$3:$N$527,8,0)</f>
        <v>#N/A</v>
      </c>
      <c r="J1303" s="11"/>
      <c r="K1303" s="8">
        <v>45318</v>
      </c>
      <c r="L1303" s="8" t="s">
        <v>3877</v>
      </c>
      <c r="M1303" s="7"/>
      <c r="N1303" s="7" t="b">
        <f t="shared" si="40"/>
        <v>1</v>
      </c>
      <c r="O1303" s="7"/>
      <c r="P1303" s="11">
        <f t="shared" si="41"/>
        <v>0</v>
      </c>
      <c r="Q1303" s="9"/>
    </row>
    <row r="1304" spans="1:17" x14ac:dyDescent="0.25">
      <c r="A1304" s="7">
        <v>1302</v>
      </c>
      <c r="B1304" s="9">
        <v>642662</v>
      </c>
      <c r="C1304" s="9" t="s">
        <v>3064</v>
      </c>
      <c r="D1304" s="9" t="s">
        <v>3851</v>
      </c>
      <c r="E1304" s="7" t="s">
        <v>141</v>
      </c>
      <c r="F1304" s="46">
        <v>9.69</v>
      </c>
      <c r="G1304" s="11">
        <v>3</v>
      </c>
      <c r="H1304" s="11">
        <f>2+1</f>
        <v>3</v>
      </c>
      <c r="I1304" s="11" t="e">
        <f>VLOOKUP(B1304:B3579,'[2]Qty by month'!$G$3:$N$527,8,0)</f>
        <v>#N/A</v>
      </c>
      <c r="J1304" s="11"/>
      <c r="K1304" s="8">
        <v>45318</v>
      </c>
      <c r="L1304" s="8" t="s">
        <v>3877</v>
      </c>
      <c r="M1304" s="7"/>
      <c r="N1304" s="7" t="b">
        <f t="shared" si="40"/>
        <v>1</v>
      </c>
      <c r="O1304" s="7"/>
      <c r="P1304" s="11">
        <f t="shared" si="41"/>
        <v>0</v>
      </c>
      <c r="Q1304" s="9"/>
    </row>
    <row r="1305" spans="1:17" x14ac:dyDescent="0.25">
      <c r="A1305" s="7">
        <v>1303</v>
      </c>
      <c r="B1305" s="9" t="s">
        <v>1252</v>
      </c>
      <c r="C1305" s="9" t="s">
        <v>3064</v>
      </c>
      <c r="D1305" s="9" t="s">
        <v>3851</v>
      </c>
      <c r="E1305" s="7" t="s">
        <v>141</v>
      </c>
      <c r="F1305" s="46">
        <v>8.06</v>
      </c>
      <c r="G1305" s="11">
        <v>4</v>
      </c>
      <c r="H1305" s="11">
        <v>4</v>
      </c>
      <c r="I1305" s="11" t="e">
        <f>VLOOKUP(B1305:B3580,'[2]Qty by month'!$G$3:$N$527,8,0)</f>
        <v>#N/A</v>
      </c>
      <c r="J1305" s="11"/>
      <c r="K1305" s="8">
        <v>45318</v>
      </c>
      <c r="L1305" s="8" t="s">
        <v>3877</v>
      </c>
      <c r="M1305" s="7"/>
      <c r="N1305" s="7" t="b">
        <f t="shared" si="40"/>
        <v>1</v>
      </c>
      <c r="O1305" s="7"/>
      <c r="P1305" s="11">
        <f t="shared" si="41"/>
        <v>0</v>
      </c>
      <c r="Q1305" s="9"/>
    </row>
    <row r="1306" spans="1:17" x14ac:dyDescent="0.25">
      <c r="A1306" s="7">
        <v>1304</v>
      </c>
      <c r="B1306" s="9" t="s">
        <v>1253</v>
      </c>
      <c r="C1306" s="9" t="s">
        <v>3065</v>
      </c>
      <c r="D1306" s="9" t="s">
        <v>3851</v>
      </c>
      <c r="E1306" s="7" t="s">
        <v>141</v>
      </c>
      <c r="F1306" s="46">
        <v>38.36</v>
      </c>
      <c r="G1306" s="11">
        <v>4</v>
      </c>
      <c r="H1306" s="11">
        <f>2+2</f>
        <v>4</v>
      </c>
      <c r="I1306" s="11" t="e">
        <f>VLOOKUP(B1306:B3581,'[2]Qty by month'!$G$3:$N$527,8,0)</f>
        <v>#N/A</v>
      </c>
      <c r="J1306" s="11"/>
      <c r="K1306" s="8">
        <v>45318</v>
      </c>
      <c r="L1306" s="8" t="s">
        <v>3873</v>
      </c>
      <c r="M1306" s="7"/>
      <c r="N1306" s="7" t="b">
        <f t="shared" si="40"/>
        <v>1</v>
      </c>
      <c r="O1306" s="7"/>
      <c r="P1306" s="11">
        <f t="shared" si="41"/>
        <v>0</v>
      </c>
      <c r="Q1306" s="9"/>
    </row>
    <row r="1307" spans="1:17" x14ac:dyDescent="0.25">
      <c r="A1307" s="7">
        <v>1305</v>
      </c>
      <c r="B1307" s="9" t="s">
        <v>1254</v>
      </c>
      <c r="C1307" s="9" t="s">
        <v>3066</v>
      </c>
      <c r="D1307" s="9" t="s">
        <v>3851</v>
      </c>
      <c r="E1307" s="7" t="s">
        <v>141</v>
      </c>
      <c r="F1307" s="46">
        <v>0.14000000000000001</v>
      </c>
      <c r="G1307" s="11">
        <v>20</v>
      </c>
      <c r="H1307" s="11">
        <v>20</v>
      </c>
      <c r="I1307" s="11" t="e">
        <f>VLOOKUP(B1307:B3582,'[2]Qty by month'!$G$3:$N$527,8,0)</f>
        <v>#N/A</v>
      </c>
      <c r="J1307" s="11"/>
      <c r="K1307" s="8">
        <v>45318</v>
      </c>
      <c r="L1307" s="8" t="s">
        <v>3873</v>
      </c>
      <c r="M1307" s="7"/>
      <c r="N1307" s="7" t="b">
        <f t="shared" si="40"/>
        <v>1</v>
      </c>
      <c r="O1307" s="7"/>
      <c r="P1307" s="11">
        <f t="shared" si="41"/>
        <v>0</v>
      </c>
      <c r="Q1307" s="9"/>
    </row>
    <row r="1308" spans="1:17" x14ac:dyDescent="0.25">
      <c r="A1308" s="7">
        <v>1306</v>
      </c>
      <c r="B1308" s="9" t="s">
        <v>1255</v>
      </c>
      <c r="C1308" s="9" t="s">
        <v>3067</v>
      </c>
      <c r="D1308" s="9" t="s">
        <v>3851</v>
      </c>
      <c r="E1308" s="7" t="s">
        <v>141</v>
      </c>
      <c r="F1308" s="46">
        <v>11.93</v>
      </c>
      <c r="G1308" s="11">
        <v>4</v>
      </c>
      <c r="H1308" s="11">
        <v>4</v>
      </c>
      <c r="I1308" s="11" t="e">
        <f>VLOOKUP(B1308:B3583,'[2]Qty by month'!$G$3:$N$527,8,0)</f>
        <v>#N/A</v>
      </c>
      <c r="J1308" s="11"/>
      <c r="K1308" s="8">
        <v>45318</v>
      </c>
      <c r="L1308" s="8" t="s">
        <v>3877</v>
      </c>
      <c r="M1308" s="7"/>
      <c r="N1308" s="7" t="b">
        <f t="shared" si="40"/>
        <v>1</v>
      </c>
      <c r="O1308" s="7"/>
      <c r="P1308" s="11">
        <f t="shared" si="41"/>
        <v>0</v>
      </c>
      <c r="Q1308" s="9"/>
    </row>
    <row r="1309" spans="1:17" x14ac:dyDescent="0.25">
      <c r="A1309" s="7">
        <v>1307</v>
      </c>
      <c r="B1309" s="9" t="s">
        <v>1256</v>
      </c>
      <c r="C1309" s="9" t="s">
        <v>3068</v>
      </c>
      <c r="D1309" s="9" t="s">
        <v>3851</v>
      </c>
      <c r="E1309" s="7" t="s">
        <v>141</v>
      </c>
      <c r="F1309" s="46">
        <v>53.73</v>
      </c>
      <c r="G1309" s="11">
        <v>1</v>
      </c>
      <c r="H1309" s="11">
        <v>1</v>
      </c>
      <c r="I1309" s="11" t="e">
        <f>VLOOKUP(B1309:B3584,'[2]Qty by month'!$G$3:$N$527,8,0)</f>
        <v>#N/A</v>
      </c>
      <c r="J1309" s="11"/>
      <c r="K1309" s="8">
        <v>45318</v>
      </c>
      <c r="L1309" s="8" t="s">
        <v>3873</v>
      </c>
      <c r="M1309" s="7"/>
      <c r="N1309" s="7" t="b">
        <f t="shared" si="40"/>
        <v>1</v>
      </c>
      <c r="O1309" s="7"/>
      <c r="P1309" s="11">
        <f t="shared" si="41"/>
        <v>0</v>
      </c>
      <c r="Q1309" s="9"/>
    </row>
    <row r="1310" spans="1:17" x14ac:dyDescent="0.25">
      <c r="A1310" s="7">
        <v>1308</v>
      </c>
      <c r="B1310" s="9" t="s">
        <v>1257</v>
      </c>
      <c r="C1310" s="9" t="s">
        <v>3069</v>
      </c>
      <c r="D1310" s="9" t="s">
        <v>3851</v>
      </c>
      <c r="E1310" s="7" t="s">
        <v>141</v>
      </c>
      <c r="F1310" s="46">
        <v>16.329999999999998</v>
      </c>
      <c r="G1310" s="11">
        <v>4</v>
      </c>
      <c r="H1310" s="11">
        <v>4</v>
      </c>
      <c r="I1310" s="11" t="e">
        <f>VLOOKUP(B1310:B3585,'[2]Qty by month'!$G$3:$N$527,8,0)</f>
        <v>#N/A</v>
      </c>
      <c r="J1310" s="11"/>
      <c r="K1310" s="8">
        <v>45318</v>
      </c>
      <c r="L1310" s="8" t="s">
        <v>3877</v>
      </c>
      <c r="M1310" s="7"/>
      <c r="N1310" s="7" t="b">
        <f t="shared" si="40"/>
        <v>1</v>
      </c>
      <c r="O1310" s="7"/>
      <c r="P1310" s="11">
        <f t="shared" si="41"/>
        <v>0</v>
      </c>
      <c r="Q1310" s="9"/>
    </row>
    <row r="1311" spans="1:17" x14ac:dyDescent="0.25">
      <c r="A1311" s="7">
        <v>1309</v>
      </c>
      <c r="B1311" s="9">
        <v>675418</v>
      </c>
      <c r="C1311" s="9" t="s">
        <v>3070</v>
      </c>
      <c r="D1311" s="9" t="s">
        <v>3851</v>
      </c>
      <c r="E1311" s="7" t="s">
        <v>141</v>
      </c>
      <c r="F1311" s="46">
        <v>2.99</v>
      </c>
      <c r="G1311" s="11">
        <v>3</v>
      </c>
      <c r="H1311" s="11">
        <v>3</v>
      </c>
      <c r="I1311" s="11" t="e">
        <f>VLOOKUP(B1311:B3586,'[2]Qty by month'!$G$3:$N$527,8,0)</f>
        <v>#N/A</v>
      </c>
      <c r="J1311" s="11"/>
      <c r="K1311" s="8">
        <v>45318</v>
      </c>
      <c r="L1311" s="8" t="s">
        <v>3873</v>
      </c>
      <c r="M1311" s="7"/>
      <c r="N1311" s="7" t="b">
        <f t="shared" si="40"/>
        <v>1</v>
      </c>
      <c r="O1311" s="7"/>
      <c r="P1311" s="11">
        <f t="shared" si="41"/>
        <v>0</v>
      </c>
      <c r="Q1311" s="9"/>
    </row>
    <row r="1312" spans="1:17" x14ac:dyDescent="0.25">
      <c r="A1312" s="7">
        <v>1310</v>
      </c>
      <c r="B1312" s="9" t="s">
        <v>1258</v>
      </c>
      <c r="C1312" s="9" t="s">
        <v>3071</v>
      </c>
      <c r="D1312" s="9" t="s">
        <v>3851</v>
      </c>
      <c r="E1312" s="7" t="s">
        <v>141</v>
      </c>
      <c r="F1312" s="46">
        <v>3.87</v>
      </c>
      <c r="G1312" s="11">
        <v>6</v>
      </c>
      <c r="H1312" s="11">
        <v>6</v>
      </c>
      <c r="I1312" s="11" t="e">
        <f>VLOOKUP(B1312:B3587,'[2]Qty by month'!$G$3:$N$527,8,0)</f>
        <v>#N/A</v>
      </c>
      <c r="J1312" s="11"/>
      <c r="K1312" s="8">
        <v>45318</v>
      </c>
      <c r="L1312" s="8" t="s">
        <v>3873</v>
      </c>
      <c r="M1312" s="7"/>
      <c r="N1312" s="7" t="b">
        <f t="shared" si="40"/>
        <v>1</v>
      </c>
      <c r="O1312" s="7"/>
      <c r="P1312" s="11">
        <f t="shared" si="41"/>
        <v>0</v>
      </c>
      <c r="Q1312" s="9"/>
    </row>
    <row r="1313" spans="1:17" x14ac:dyDescent="0.25">
      <c r="A1313" s="7">
        <v>1311</v>
      </c>
      <c r="B1313" s="9">
        <v>479132</v>
      </c>
      <c r="C1313" s="9" t="s">
        <v>3072</v>
      </c>
      <c r="D1313" s="9" t="s">
        <v>3851</v>
      </c>
      <c r="E1313" s="7" t="s">
        <v>141</v>
      </c>
      <c r="F1313" s="46">
        <v>1.62</v>
      </c>
      <c r="G1313" s="11">
        <v>12</v>
      </c>
      <c r="H1313" s="11">
        <v>12</v>
      </c>
      <c r="I1313" s="11" t="e">
        <f>VLOOKUP(B1313:B3588,'[2]Qty by month'!$G$3:$N$527,8,0)</f>
        <v>#N/A</v>
      </c>
      <c r="J1313" s="11"/>
      <c r="K1313" s="8">
        <v>45318</v>
      </c>
      <c r="L1313" s="8" t="s">
        <v>3873</v>
      </c>
      <c r="M1313" s="7"/>
      <c r="N1313" s="7" t="b">
        <f t="shared" si="40"/>
        <v>1</v>
      </c>
      <c r="O1313" s="7"/>
      <c r="P1313" s="11">
        <f t="shared" si="41"/>
        <v>0</v>
      </c>
      <c r="Q1313" s="9"/>
    </row>
    <row r="1314" spans="1:17" x14ac:dyDescent="0.25">
      <c r="A1314" s="7">
        <v>1312</v>
      </c>
      <c r="B1314" s="9" t="s">
        <v>1259</v>
      </c>
      <c r="C1314" s="9" t="s">
        <v>3073</v>
      </c>
      <c r="D1314" s="9" t="s">
        <v>3851</v>
      </c>
      <c r="E1314" s="7" t="s">
        <v>141</v>
      </c>
      <c r="F1314" s="46">
        <v>1.54</v>
      </c>
      <c r="G1314" s="11">
        <v>4</v>
      </c>
      <c r="H1314" s="11">
        <v>4</v>
      </c>
      <c r="I1314" s="11" t="e">
        <f>VLOOKUP(B1314:B3589,'[2]Qty by month'!$G$3:$N$527,8,0)</f>
        <v>#N/A</v>
      </c>
      <c r="J1314" s="11"/>
      <c r="K1314" s="8">
        <v>45318</v>
      </c>
      <c r="L1314" s="8" t="s">
        <v>3873</v>
      </c>
      <c r="M1314" s="7"/>
      <c r="N1314" s="7" t="b">
        <f t="shared" si="40"/>
        <v>1</v>
      </c>
      <c r="O1314" s="7"/>
      <c r="P1314" s="11">
        <f t="shared" si="41"/>
        <v>0</v>
      </c>
      <c r="Q1314" s="9"/>
    </row>
    <row r="1315" spans="1:17" x14ac:dyDescent="0.25">
      <c r="A1315" s="7">
        <v>1313</v>
      </c>
      <c r="B1315" s="9">
        <v>584344</v>
      </c>
      <c r="C1315" s="9" t="s">
        <v>3074</v>
      </c>
      <c r="D1315" s="9" t="s">
        <v>3851</v>
      </c>
      <c r="E1315" s="7" t="s">
        <v>141</v>
      </c>
      <c r="F1315" s="46">
        <v>36.22</v>
      </c>
      <c r="G1315" s="11">
        <v>5</v>
      </c>
      <c r="H1315" s="11">
        <f>2+3</f>
        <v>5</v>
      </c>
      <c r="I1315" s="11" t="e">
        <f>VLOOKUP(B1315:B3590,'[2]Qty by month'!$G$3:$N$527,8,0)</f>
        <v>#N/A</v>
      </c>
      <c r="J1315" s="11"/>
      <c r="K1315" s="8">
        <v>45318</v>
      </c>
      <c r="L1315" s="8" t="s">
        <v>3873</v>
      </c>
      <c r="M1315" s="7"/>
      <c r="N1315" s="7" t="b">
        <f t="shared" si="40"/>
        <v>1</v>
      </c>
      <c r="O1315" s="7"/>
      <c r="P1315" s="11">
        <f t="shared" si="41"/>
        <v>0</v>
      </c>
      <c r="Q1315" s="9"/>
    </row>
    <row r="1316" spans="1:17" x14ac:dyDescent="0.25">
      <c r="A1316" s="7">
        <v>1314</v>
      </c>
      <c r="B1316" s="9">
        <v>231215</v>
      </c>
      <c r="C1316" s="9" t="s">
        <v>3075</v>
      </c>
      <c r="D1316" s="9" t="s">
        <v>3851</v>
      </c>
      <c r="E1316" s="7" t="s">
        <v>141</v>
      </c>
      <c r="F1316" s="46">
        <v>12.95</v>
      </c>
      <c r="G1316" s="11">
        <v>13</v>
      </c>
      <c r="H1316" s="11">
        <v>13</v>
      </c>
      <c r="I1316" s="11" t="e">
        <f>VLOOKUP(B1316:B3591,'[2]Qty by month'!$G$3:$N$527,8,0)</f>
        <v>#N/A</v>
      </c>
      <c r="J1316" s="11"/>
      <c r="K1316" s="8">
        <v>45318</v>
      </c>
      <c r="L1316" s="8" t="s">
        <v>3873</v>
      </c>
      <c r="M1316" s="7"/>
      <c r="N1316" s="7" t="b">
        <f t="shared" si="40"/>
        <v>1</v>
      </c>
      <c r="O1316" s="7"/>
      <c r="P1316" s="11">
        <f t="shared" si="41"/>
        <v>0</v>
      </c>
      <c r="Q1316" s="9"/>
    </row>
    <row r="1317" spans="1:17" x14ac:dyDescent="0.25">
      <c r="A1317" s="7">
        <v>1315</v>
      </c>
      <c r="B1317" s="9">
        <v>292022</v>
      </c>
      <c r="C1317" s="9" t="s">
        <v>3076</v>
      </c>
      <c r="D1317" s="9" t="s">
        <v>3851</v>
      </c>
      <c r="E1317" s="7" t="s">
        <v>141</v>
      </c>
      <c r="F1317" s="46">
        <v>1.49</v>
      </c>
      <c r="G1317" s="11">
        <v>14</v>
      </c>
      <c r="H1317" s="11">
        <f>7+7</f>
        <v>14</v>
      </c>
      <c r="I1317" s="11" t="e">
        <f>VLOOKUP(B1317:B3592,'[2]Qty by month'!$G$3:$N$527,8,0)</f>
        <v>#N/A</v>
      </c>
      <c r="J1317" s="11"/>
      <c r="K1317" s="8">
        <v>45318</v>
      </c>
      <c r="L1317" s="8" t="s">
        <v>3873</v>
      </c>
      <c r="M1317" s="7"/>
      <c r="N1317" s="7" t="b">
        <f t="shared" si="40"/>
        <v>1</v>
      </c>
      <c r="O1317" s="7"/>
      <c r="P1317" s="11">
        <f t="shared" si="41"/>
        <v>0</v>
      </c>
      <c r="Q1317" s="9"/>
    </row>
    <row r="1318" spans="1:17" x14ac:dyDescent="0.25">
      <c r="A1318" s="7">
        <v>1316</v>
      </c>
      <c r="B1318" s="9">
        <v>2920225</v>
      </c>
      <c r="C1318" s="9" t="s">
        <v>3076</v>
      </c>
      <c r="D1318" s="9" t="s">
        <v>3851</v>
      </c>
      <c r="E1318" s="7" t="s">
        <v>141</v>
      </c>
      <c r="F1318" s="46">
        <v>1.49</v>
      </c>
      <c r="G1318" s="11">
        <v>3</v>
      </c>
      <c r="H1318" s="11">
        <v>3</v>
      </c>
      <c r="I1318" s="11" t="e">
        <f>VLOOKUP(B1318:B3593,'[2]Qty by month'!$G$3:$N$527,8,0)</f>
        <v>#N/A</v>
      </c>
      <c r="J1318" s="11"/>
      <c r="K1318" s="8">
        <v>45321</v>
      </c>
      <c r="L1318" s="8" t="s">
        <v>3877</v>
      </c>
      <c r="M1318" s="7"/>
      <c r="N1318" s="7" t="b">
        <f t="shared" si="40"/>
        <v>1</v>
      </c>
      <c r="O1318" s="7"/>
      <c r="P1318" s="11">
        <f t="shared" si="41"/>
        <v>0</v>
      </c>
      <c r="Q1318" s="9"/>
    </row>
    <row r="1319" spans="1:17" x14ac:dyDescent="0.25">
      <c r="A1319" s="7">
        <v>1317</v>
      </c>
      <c r="B1319" s="9" t="s">
        <v>1260</v>
      </c>
      <c r="C1319" s="9" t="s">
        <v>3077</v>
      </c>
      <c r="D1319" s="9" t="s">
        <v>3851</v>
      </c>
      <c r="E1319" s="7" t="s">
        <v>141</v>
      </c>
      <c r="F1319" s="46">
        <v>22.37</v>
      </c>
      <c r="G1319" s="11">
        <v>4</v>
      </c>
      <c r="H1319" s="11">
        <v>4</v>
      </c>
      <c r="I1319" s="11" t="e">
        <f>VLOOKUP(B1319:B3594,'[2]Qty by month'!$G$3:$N$527,8,0)</f>
        <v>#N/A</v>
      </c>
      <c r="J1319" s="11"/>
      <c r="K1319" s="8">
        <v>45318</v>
      </c>
      <c r="L1319" s="8" t="s">
        <v>3873</v>
      </c>
      <c r="M1319" s="7"/>
      <c r="N1319" s="7" t="b">
        <f t="shared" si="40"/>
        <v>1</v>
      </c>
      <c r="O1319" s="7"/>
      <c r="P1319" s="11">
        <f t="shared" si="41"/>
        <v>0</v>
      </c>
      <c r="Q1319" s="9"/>
    </row>
    <row r="1320" spans="1:17" x14ac:dyDescent="0.25">
      <c r="A1320" s="7">
        <v>1318</v>
      </c>
      <c r="B1320" s="9" t="s">
        <v>1261</v>
      </c>
      <c r="C1320" s="9" t="s">
        <v>3077</v>
      </c>
      <c r="D1320" s="9" t="s">
        <v>3851</v>
      </c>
      <c r="E1320" s="7" t="s">
        <v>141</v>
      </c>
      <c r="F1320" s="46">
        <v>11.71</v>
      </c>
      <c r="G1320" s="11">
        <v>4</v>
      </c>
      <c r="H1320" s="11">
        <v>4</v>
      </c>
      <c r="I1320" s="11" t="e">
        <f>VLOOKUP(B1320:B3595,'[2]Qty by month'!$G$3:$N$527,8,0)</f>
        <v>#N/A</v>
      </c>
      <c r="J1320" s="11"/>
      <c r="K1320" s="8">
        <v>45318</v>
      </c>
      <c r="L1320" s="8" t="s">
        <v>3873</v>
      </c>
      <c r="M1320" s="7"/>
      <c r="N1320" s="7" t="b">
        <f t="shared" si="40"/>
        <v>1</v>
      </c>
      <c r="O1320" s="7"/>
      <c r="P1320" s="11">
        <f t="shared" si="41"/>
        <v>0</v>
      </c>
      <c r="Q1320" s="9"/>
    </row>
    <row r="1321" spans="1:17" x14ac:dyDescent="0.25">
      <c r="A1321" s="7">
        <v>1319</v>
      </c>
      <c r="B1321" s="9" t="s">
        <v>1262</v>
      </c>
      <c r="C1321" s="9" t="s">
        <v>3078</v>
      </c>
      <c r="D1321" s="9" t="s">
        <v>3851</v>
      </c>
      <c r="E1321" s="7" t="s">
        <v>141</v>
      </c>
      <c r="F1321" s="46">
        <v>20.37</v>
      </c>
      <c r="G1321" s="11">
        <v>1</v>
      </c>
      <c r="H1321" s="11">
        <v>1</v>
      </c>
      <c r="I1321" s="11" t="e">
        <f>VLOOKUP(B1321:B3596,'[2]Qty by month'!$G$3:$N$527,8,0)</f>
        <v>#N/A</v>
      </c>
      <c r="J1321" s="11"/>
      <c r="K1321" s="8">
        <v>45310</v>
      </c>
      <c r="L1321" s="8" t="s">
        <v>3877</v>
      </c>
      <c r="M1321" s="7"/>
      <c r="N1321" s="7" t="b">
        <f t="shared" si="40"/>
        <v>1</v>
      </c>
      <c r="O1321" s="7"/>
      <c r="P1321" s="11">
        <f t="shared" si="41"/>
        <v>0</v>
      </c>
      <c r="Q1321" s="9"/>
    </row>
    <row r="1322" spans="1:17" x14ac:dyDescent="0.25">
      <c r="A1322" s="7">
        <v>1320</v>
      </c>
      <c r="B1322" s="9">
        <v>666965</v>
      </c>
      <c r="C1322" s="9" t="s">
        <v>3079</v>
      </c>
      <c r="D1322" s="9" t="s">
        <v>3851</v>
      </c>
      <c r="E1322" s="7" t="s">
        <v>141</v>
      </c>
      <c r="F1322" s="46">
        <v>2.91</v>
      </c>
      <c r="G1322" s="11">
        <v>9</v>
      </c>
      <c r="H1322" s="11">
        <v>9</v>
      </c>
      <c r="I1322" s="11" t="e">
        <f>VLOOKUP(B1322:B3597,'[2]Qty by month'!$G$3:$N$527,8,0)</f>
        <v>#N/A</v>
      </c>
      <c r="J1322" s="11"/>
      <c r="K1322" s="8">
        <v>45318</v>
      </c>
      <c r="L1322" s="8" t="s">
        <v>3873</v>
      </c>
      <c r="M1322" s="7"/>
      <c r="N1322" s="7" t="b">
        <f t="shared" si="40"/>
        <v>1</v>
      </c>
      <c r="O1322" s="7"/>
      <c r="P1322" s="11">
        <f t="shared" si="41"/>
        <v>0</v>
      </c>
      <c r="Q1322" s="9"/>
    </row>
    <row r="1323" spans="1:17" x14ac:dyDescent="0.25">
      <c r="A1323" s="7">
        <v>1321</v>
      </c>
      <c r="B1323" s="9" t="s">
        <v>1263</v>
      </c>
      <c r="C1323" s="9" t="s">
        <v>3080</v>
      </c>
      <c r="D1323" s="9" t="s">
        <v>3851</v>
      </c>
      <c r="E1323" s="7" t="s">
        <v>141</v>
      </c>
      <c r="F1323" s="46">
        <v>33.840000000000003</v>
      </c>
      <c r="G1323" s="11">
        <v>8</v>
      </c>
      <c r="H1323" s="11">
        <f>4+4</f>
        <v>8</v>
      </c>
      <c r="I1323" s="11" t="e">
        <f>VLOOKUP(B1323:B3598,'[2]Qty by month'!$G$3:$N$527,8,0)</f>
        <v>#N/A</v>
      </c>
      <c r="J1323" s="11"/>
      <c r="K1323" s="8">
        <v>45318</v>
      </c>
      <c r="L1323" s="8" t="s">
        <v>3873</v>
      </c>
      <c r="M1323" s="7"/>
      <c r="N1323" s="7" t="b">
        <f t="shared" si="40"/>
        <v>1</v>
      </c>
      <c r="O1323" s="7"/>
      <c r="P1323" s="11">
        <f t="shared" si="41"/>
        <v>0</v>
      </c>
      <c r="Q1323" s="9"/>
    </row>
    <row r="1324" spans="1:17" x14ac:dyDescent="0.25">
      <c r="A1324" s="7">
        <v>1322</v>
      </c>
      <c r="B1324" s="9" t="s">
        <v>1264</v>
      </c>
      <c r="C1324" s="9" t="s">
        <v>3081</v>
      </c>
      <c r="D1324" s="9" t="s">
        <v>3851</v>
      </c>
      <c r="E1324" s="7" t="s">
        <v>141</v>
      </c>
      <c r="F1324" s="46">
        <v>10.97</v>
      </c>
      <c r="G1324" s="11">
        <v>2</v>
      </c>
      <c r="H1324" s="11">
        <v>2</v>
      </c>
      <c r="I1324" s="11" t="e">
        <f>VLOOKUP(B1324:B3599,'[2]Qty by month'!$G$3:$N$527,8,0)</f>
        <v>#N/A</v>
      </c>
      <c r="J1324" s="11"/>
      <c r="K1324" s="8">
        <v>45318</v>
      </c>
      <c r="L1324" s="8" t="s">
        <v>3873</v>
      </c>
      <c r="M1324" s="7"/>
      <c r="N1324" s="7" t="b">
        <f t="shared" si="40"/>
        <v>1</v>
      </c>
      <c r="O1324" s="7"/>
      <c r="P1324" s="11">
        <f t="shared" si="41"/>
        <v>0</v>
      </c>
      <c r="Q1324" s="9"/>
    </row>
    <row r="1325" spans="1:17" x14ac:dyDescent="0.25">
      <c r="A1325" s="7">
        <v>1323</v>
      </c>
      <c r="B1325" s="9" t="s">
        <v>1265</v>
      </c>
      <c r="C1325" s="9" t="s">
        <v>3082</v>
      </c>
      <c r="D1325" s="9" t="s">
        <v>3851</v>
      </c>
      <c r="E1325" s="55" t="s">
        <v>242</v>
      </c>
      <c r="F1325" s="46">
        <v>72.454545454545453</v>
      </c>
      <c r="G1325" s="11">
        <v>2</v>
      </c>
      <c r="H1325" s="11">
        <v>2</v>
      </c>
      <c r="I1325" s="11" t="e">
        <f>VLOOKUP(B1325:B3600,'[2]Qty by month'!$G$3:$N$527,8,0)</f>
        <v>#N/A</v>
      </c>
      <c r="J1325" s="11"/>
      <c r="K1325" s="8">
        <v>45318</v>
      </c>
      <c r="L1325" s="8" t="s">
        <v>3873</v>
      </c>
      <c r="M1325" s="7"/>
      <c r="N1325" s="7" t="b">
        <f t="shared" si="40"/>
        <v>1</v>
      </c>
      <c r="O1325" s="7"/>
      <c r="P1325" s="11">
        <f t="shared" si="41"/>
        <v>0</v>
      </c>
      <c r="Q1325" s="9"/>
    </row>
    <row r="1326" spans="1:17" x14ac:dyDescent="0.25">
      <c r="A1326" s="7">
        <v>1324</v>
      </c>
      <c r="B1326" s="9" t="s">
        <v>1266</v>
      </c>
      <c r="C1326" s="9" t="s">
        <v>3083</v>
      </c>
      <c r="D1326" s="9" t="s">
        <v>3851</v>
      </c>
      <c r="E1326" s="7" t="s">
        <v>141</v>
      </c>
      <c r="F1326" s="46">
        <v>8.9600000000000009</v>
      </c>
      <c r="G1326" s="11">
        <v>8</v>
      </c>
      <c r="H1326" s="11">
        <v>8</v>
      </c>
      <c r="I1326" s="11" t="e">
        <f>VLOOKUP(B1326:B3601,'[2]Qty by month'!$G$3:$N$527,8,0)</f>
        <v>#N/A</v>
      </c>
      <c r="J1326" s="11"/>
      <c r="K1326" s="8">
        <v>45318</v>
      </c>
      <c r="L1326" s="8" t="s">
        <v>3873</v>
      </c>
      <c r="M1326" s="7"/>
      <c r="N1326" s="7" t="b">
        <f t="shared" si="40"/>
        <v>1</v>
      </c>
      <c r="O1326" s="7"/>
      <c r="P1326" s="11">
        <f t="shared" si="41"/>
        <v>0</v>
      </c>
      <c r="Q1326" s="9"/>
    </row>
    <row r="1327" spans="1:17" x14ac:dyDescent="0.25">
      <c r="A1327" s="7">
        <v>1325</v>
      </c>
      <c r="B1327" s="9" t="s">
        <v>1267</v>
      </c>
      <c r="C1327" s="9" t="s">
        <v>3084</v>
      </c>
      <c r="D1327" s="9" t="s">
        <v>3851</v>
      </c>
      <c r="E1327" s="7" t="s">
        <v>141</v>
      </c>
      <c r="F1327" s="46">
        <v>2</v>
      </c>
      <c r="G1327" s="11">
        <v>8</v>
      </c>
      <c r="H1327" s="11">
        <v>8</v>
      </c>
      <c r="I1327" s="11" t="e">
        <f>VLOOKUP(B1327:B3602,'[2]Qty by month'!$G$3:$N$527,8,0)</f>
        <v>#N/A</v>
      </c>
      <c r="J1327" s="11"/>
      <c r="K1327" s="8">
        <v>45318</v>
      </c>
      <c r="L1327" s="8" t="s">
        <v>3873</v>
      </c>
      <c r="M1327" s="7"/>
      <c r="N1327" s="7" t="b">
        <f t="shared" si="40"/>
        <v>1</v>
      </c>
      <c r="O1327" s="7"/>
      <c r="P1327" s="11">
        <f t="shared" si="41"/>
        <v>0</v>
      </c>
      <c r="Q1327" s="9"/>
    </row>
    <row r="1328" spans="1:17" x14ac:dyDescent="0.25">
      <c r="A1328" s="7">
        <v>1326</v>
      </c>
      <c r="B1328" s="9" t="s">
        <v>1268</v>
      </c>
      <c r="C1328" s="9" t="s">
        <v>3085</v>
      </c>
      <c r="D1328" s="9" t="s">
        <v>3851</v>
      </c>
      <c r="E1328" s="7" t="s">
        <v>141</v>
      </c>
      <c r="F1328" s="46">
        <v>1.58</v>
      </c>
      <c r="G1328" s="11">
        <v>4</v>
      </c>
      <c r="H1328" s="11">
        <v>4</v>
      </c>
      <c r="I1328" s="11" t="e">
        <f>VLOOKUP(B1328:B3603,'[2]Qty by month'!$G$3:$N$527,8,0)</f>
        <v>#N/A</v>
      </c>
      <c r="J1328" s="11"/>
      <c r="K1328" s="8">
        <v>45315</v>
      </c>
      <c r="L1328" s="8" t="s">
        <v>3873</v>
      </c>
      <c r="M1328" s="7"/>
      <c r="N1328" s="7" t="b">
        <f t="shared" si="40"/>
        <v>1</v>
      </c>
      <c r="O1328" s="7"/>
      <c r="P1328" s="11">
        <f t="shared" si="41"/>
        <v>0</v>
      </c>
      <c r="Q1328" s="9"/>
    </row>
    <row r="1329" spans="1:17" x14ac:dyDescent="0.25">
      <c r="A1329" s="7">
        <v>1327</v>
      </c>
      <c r="B1329" s="9" t="s">
        <v>1269</v>
      </c>
      <c r="C1329" s="9" t="s">
        <v>3086</v>
      </c>
      <c r="D1329" s="9" t="s">
        <v>3851</v>
      </c>
      <c r="E1329" s="7" t="s">
        <v>141</v>
      </c>
      <c r="F1329" s="46">
        <v>1.79</v>
      </c>
      <c r="G1329" s="11">
        <v>4</v>
      </c>
      <c r="H1329" s="11">
        <v>4</v>
      </c>
      <c r="I1329" s="11" t="e">
        <f>VLOOKUP(B1329:B3604,'[2]Qty by month'!$G$3:$N$527,8,0)</f>
        <v>#N/A</v>
      </c>
      <c r="J1329" s="11"/>
      <c r="K1329" s="8">
        <v>45318</v>
      </c>
      <c r="L1329" s="8" t="s">
        <v>3873</v>
      </c>
      <c r="M1329" s="7"/>
      <c r="N1329" s="7" t="b">
        <f t="shared" si="40"/>
        <v>1</v>
      </c>
      <c r="O1329" s="7"/>
      <c r="P1329" s="11">
        <f t="shared" si="41"/>
        <v>0</v>
      </c>
      <c r="Q1329" s="9"/>
    </row>
    <row r="1330" spans="1:17" x14ac:dyDescent="0.25">
      <c r="A1330" s="7">
        <v>1328</v>
      </c>
      <c r="B1330" s="9" t="s">
        <v>1270</v>
      </c>
      <c r="C1330" s="9" t="s">
        <v>3087</v>
      </c>
      <c r="D1330" s="9" t="s">
        <v>3851</v>
      </c>
      <c r="E1330" s="7" t="s">
        <v>141</v>
      </c>
      <c r="F1330" s="46">
        <v>7.4545454545454541</v>
      </c>
      <c r="G1330" s="11">
        <v>8</v>
      </c>
      <c r="H1330" s="11">
        <f>4+4</f>
        <v>8</v>
      </c>
      <c r="I1330" s="11" t="e">
        <f>VLOOKUP(B1330:B3605,'[2]Qty by month'!$G$3:$N$527,8,0)</f>
        <v>#N/A</v>
      </c>
      <c r="J1330" s="11"/>
      <c r="K1330" s="8">
        <v>45318</v>
      </c>
      <c r="L1330" s="8" t="s">
        <v>3877</v>
      </c>
      <c r="M1330" s="7"/>
      <c r="N1330" s="7" t="b">
        <f t="shared" si="40"/>
        <v>1</v>
      </c>
      <c r="O1330" s="7"/>
      <c r="P1330" s="11">
        <f t="shared" si="41"/>
        <v>0</v>
      </c>
      <c r="Q1330" s="9"/>
    </row>
    <row r="1331" spans="1:17" x14ac:dyDescent="0.25">
      <c r="A1331" s="7">
        <v>1329</v>
      </c>
      <c r="B1331" s="9" t="s">
        <v>1271</v>
      </c>
      <c r="C1331" s="9" t="s">
        <v>3088</v>
      </c>
      <c r="D1331" s="9" t="s">
        <v>3851</v>
      </c>
      <c r="E1331" s="7" t="s">
        <v>141</v>
      </c>
      <c r="F1331" s="46">
        <v>12.67</v>
      </c>
      <c r="G1331" s="11">
        <v>4</v>
      </c>
      <c r="H1331" s="11">
        <v>4</v>
      </c>
      <c r="I1331" s="11" t="e">
        <f>VLOOKUP(B1331:B3606,'[2]Qty by month'!$G$3:$N$527,8,0)</f>
        <v>#N/A</v>
      </c>
      <c r="J1331" s="11"/>
      <c r="K1331" s="8">
        <v>45318</v>
      </c>
      <c r="L1331" s="8" t="s">
        <v>3877</v>
      </c>
      <c r="M1331" s="7"/>
      <c r="N1331" s="7" t="b">
        <f t="shared" si="40"/>
        <v>1</v>
      </c>
      <c r="O1331" s="7"/>
      <c r="P1331" s="11">
        <f t="shared" si="41"/>
        <v>0</v>
      </c>
      <c r="Q1331" s="9"/>
    </row>
    <row r="1332" spans="1:17" x14ac:dyDescent="0.25">
      <c r="A1332" s="7">
        <v>1330</v>
      </c>
      <c r="B1332" s="9">
        <v>563728</v>
      </c>
      <c r="C1332" s="9" t="s">
        <v>2181</v>
      </c>
      <c r="D1332" s="9" t="s">
        <v>3851</v>
      </c>
      <c r="E1332" s="7" t="s">
        <v>141</v>
      </c>
      <c r="F1332" s="46">
        <v>0.63</v>
      </c>
      <c r="G1332" s="11">
        <v>10</v>
      </c>
      <c r="H1332" s="11">
        <v>10</v>
      </c>
      <c r="I1332" s="11" t="e">
        <f>VLOOKUP(B1332:B3607,'[2]Qty by month'!$G$3:$N$527,8,0)</f>
        <v>#N/A</v>
      </c>
      <c r="J1332" s="11"/>
      <c r="K1332" s="8">
        <v>45318</v>
      </c>
      <c r="L1332" s="8" t="s">
        <v>3877</v>
      </c>
      <c r="M1332" s="7"/>
      <c r="N1332" s="7" t="b">
        <f t="shared" si="40"/>
        <v>1</v>
      </c>
      <c r="O1332" s="7"/>
      <c r="P1332" s="11">
        <f t="shared" si="41"/>
        <v>0</v>
      </c>
      <c r="Q1332" s="9"/>
    </row>
    <row r="1333" spans="1:17" x14ac:dyDescent="0.25">
      <c r="A1333" s="7">
        <v>1331</v>
      </c>
      <c r="B1333" s="9" t="s">
        <v>1272</v>
      </c>
      <c r="C1333" s="9" t="s">
        <v>3089</v>
      </c>
      <c r="D1333" s="9" t="s">
        <v>3851</v>
      </c>
      <c r="E1333" s="7" t="s">
        <v>141</v>
      </c>
      <c r="F1333" s="46">
        <v>4.13</v>
      </c>
      <c r="G1333" s="11">
        <v>4</v>
      </c>
      <c r="H1333" s="11">
        <v>4</v>
      </c>
      <c r="I1333" s="11" t="e">
        <f>VLOOKUP(B1333:B3608,'[2]Qty by month'!$G$3:$N$527,8,0)</f>
        <v>#N/A</v>
      </c>
      <c r="J1333" s="11"/>
      <c r="K1333" s="8">
        <v>45318</v>
      </c>
      <c r="L1333" s="8" t="s">
        <v>3873</v>
      </c>
      <c r="M1333" s="7"/>
      <c r="N1333" s="7" t="b">
        <f t="shared" si="40"/>
        <v>1</v>
      </c>
      <c r="O1333" s="7"/>
      <c r="P1333" s="11">
        <f t="shared" si="41"/>
        <v>0</v>
      </c>
      <c r="Q1333" s="9"/>
    </row>
    <row r="1334" spans="1:17" x14ac:dyDescent="0.25">
      <c r="A1334" s="7">
        <v>1332</v>
      </c>
      <c r="B1334" s="9" t="s">
        <v>1273</v>
      </c>
      <c r="C1334" s="9" t="s">
        <v>3090</v>
      </c>
      <c r="D1334" s="9" t="s">
        <v>3851</v>
      </c>
      <c r="E1334" s="7" t="s">
        <v>3856</v>
      </c>
      <c r="F1334" s="46">
        <v>2.17</v>
      </c>
      <c r="G1334" s="11">
        <v>4</v>
      </c>
      <c r="H1334" s="11">
        <f>2+2</f>
        <v>4</v>
      </c>
      <c r="I1334" s="11" t="e">
        <f>VLOOKUP(B1334:B3609,'[2]Qty by month'!$G$3:$N$527,8,0)</f>
        <v>#N/A</v>
      </c>
      <c r="J1334" s="11"/>
      <c r="K1334" s="8">
        <v>45318</v>
      </c>
      <c r="L1334" s="8" t="s">
        <v>3873</v>
      </c>
      <c r="M1334" s="7"/>
      <c r="N1334" s="7" t="b">
        <f t="shared" si="40"/>
        <v>1</v>
      </c>
      <c r="O1334" s="7"/>
      <c r="P1334" s="11">
        <f t="shared" si="41"/>
        <v>0</v>
      </c>
      <c r="Q1334" s="9"/>
    </row>
    <row r="1335" spans="1:17" x14ac:dyDescent="0.25">
      <c r="A1335" s="7">
        <v>1333</v>
      </c>
      <c r="B1335" s="9" t="s">
        <v>1274</v>
      </c>
      <c r="C1335" s="9" t="s">
        <v>3091</v>
      </c>
      <c r="D1335" s="9" t="s">
        <v>3851</v>
      </c>
      <c r="E1335" s="7" t="s">
        <v>141</v>
      </c>
      <c r="F1335" s="46">
        <v>8.9600000000000009</v>
      </c>
      <c r="G1335" s="11">
        <v>4</v>
      </c>
      <c r="H1335" s="11">
        <v>4</v>
      </c>
      <c r="I1335" s="11" t="e">
        <f>VLOOKUP(B1335:B3610,'[2]Qty by month'!$G$3:$N$527,8,0)</f>
        <v>#N/A</v>
      </c>
      <c r="J1335" s="11"/>
      <c r="K1335" s="8">
        <v>45318</v>
      </c>
      <c r="L1335" s="8" t="s">
        <v>3873</v>
      </c>
      <c r="M1335" s="7"/>
      <c r="N1335" s="7" t="b">
        <f t="shared" si="40"/>
        <v>1</v>
      </c>
      <c r="O1335" s="7"/>
      <c r="P1335" s="11">
        <f t="shared" si="41"/>
        <v>0</v>
      </c>
      <c r="Q1335" s="9"/>
    </row>
    <row r="1336" spans="1:17" x14ac:dyDescent="0.25">
      <c r="A1336" s="7">
        <v>1334</v>
      </c>
      <c r="B1336" s="9" t="s">
        <v>1275</v>
      </c>
      <c r="C1336" s="9" t="s">
        <v>3092</v>
      </c>
      <c r="D1336" s="9" t="s">
        <v>3851</v>
      </c>
      <c r="E1336" s="7" t="s">
        <v>141</v>
      </c>
      <c r="F1336" s="46">
        <v>16.13</v>
      </c>
      <c r="G1336" s="11">
        <v>3</v>
      </c>
      <c r="H1336" s="11">
        <v>3</v>
      </c>
      <c r="I1336" s="11" t="e">
        <f>VLOOKUP(B1336:B3611,'[2]Qty by month'!$G$3:$N$527,8,0)</f>
        <v>#N/A</v>
      </c>
      <c r="J1336" s="11"/>
      <c r="K1336" s="8">
        <v>45310</v>
      </c>
      <c r="L1336" s="8" t="s">
        <v>3877</v>
      </c>
      <c r="M1336" s="7"/>
      <c r="N1336" s="7" t="b">
        <f t="shared" si="40"/>
        <v>1</v>
      </c>
      <c r="O1336" s="7"/>
      <c r="P1336" s="11">
        <f t="shared" si="41"/>
        <v>0</v>
      </c>
      <c r="Q1336" s="9"/>
    </row>
    <row r="1337" spans="1:17" x14ac:dyDescent="0.25">
      <c r="A1337" s="7">
        <v>1335</v>
      </c>
      <c r="B1337" s="9">
        <v>668849</v>
      </c>
      <c r="C1337" s="9" t="s">
        <v>3092</v>
      </c>
      <c r="D1337" s="9" t="s">
        <v>3851</v>
      </c>
      <c r="E1337" s="7" t="s">
        <v>141</v>
      </c>
      <c r="F1337" s="46">
        <v>20.96</v>
      </c>
      <c r="G1337" s="11">
        <v>4</v>
      </c>
      <c r="H1337" s="11">
        <f>3+1</f>
        <v>4</v>
      </c>
      <c r="I1337" s="11" t="e">
        <f>VLOOKUP(B1337:B3612,'[2]Qty by month'!$G$3:$N$527,8,0)</f>
        <v>#N/A</v>
      </c>
      <c r="J1337" s="11"/>
      <c r="K1337" s="8">
        <v>45318</v>
      </c>
      <c r="L1337" s="8" t="s">
        <v>3877</v>
      </c>
      <c r="M1337" s="7"/>
      <c r="N1337" s="7" t="b">
        <f t="shared" si="40"/>
        <v>1</v>
      </c>
      <c r="O1337" s="7"/>
      <c r="P1337" s="11">
        <f t="shared" si="41"/>
        <v>0</v>
      </c>
      <c r="Q1337" s="9"/>
    </row>
    <row r="1338" spans="1:17" x14ac:dyDescent="0.25">
      <c r="A1338" s="7">
        <v>1336</v>
      </c>
      <c r="B1338" s="9">
        <v>487989</v>
      </c>
      <c r="C1338" s="9" t="s">
        <v>2319</v>
      </c>
      <c r="D1338" s="9" t="s">
        <v>3851</v>
      </c>
      <c r="E1338" s="7" t="s">
        <v>141</v>
      </c>
      <c r="F1338" s="46">
        <v>1.1100000000000001</v>
      </c>
      <c r="G1338" s="11">
        <v>8</v>
      </c>
      <c r="H1338" s="11">
        <v>8</v>
      </c>
      <c r="I1338" s="11" t="e">
        <f>VLOOKUP(B1338:B3613,'[2]Qty by month'!$G$3:$N$527,8,0)</f>
        <v>#N/A</v>
      </c>
      <c r="J1338" s="11"/>
      <c r="K1338" s="8">
        <v>45318</v>
      </c>
      <c r="L1338" s="8" t="s">
        <v>3873</v>
      </c>
      <c r="M1338" s="7"/>
      <c r="N1338" s="7" t="b">
        <f t="shared" si="40"/>
        <v>1</v>
      </c>
      <c r="O1338" s="7"/>
      <c r="P1338" s="11">
        <f t="shared" si="41"/>
        <v>0</v>
      </c>
      <c r="Q1338" s="9"/>
    </row>
    <row r="1339" spans="1:17" x14ac:dyDescent="0.25">
      <c r="A1339" s="7">
        <v>1337</v>
      </c>
      <c r="B1339" s="9" t="s">
        <v>1276</v>
      </c>
      <c r="C1339" s="9" t="s">
        <v>3093</v>
      </c>
      <c r="D1339" s="9" t="s">
        <v>3851</v>
      </c>
      <c r="E1339" s="7" t="s">
        <v>141</v>
      </c>
      <c r="F1339" s="46">
        <v>0.48</v>
      </c>
      <c r="G1339" s="11">
        <v>5</v>
      </c>
      <c r="H1339" s="11">
        <v>5</v>
      </c>
      <c r="I1339" s="11" t="e">
        <f>VLOOKUP(B1339:B3614,'[2]Qty by month'!$G$3:$N$527,8,0)</f>
        <v>#N/A</v>
      </c>
      <c r="J1339" s="11"/>
      <c r="K1339" s="8">
        <v>45318</v>
      </c>
      <c r="L1339" s="8" t="s">
        <v>3873</v>
      </c>
      <c r="M1339" s="7"/>
      <c r="N1339" s="7" t="b">
        <f t="shared" si="40"/>
        <v>1</v>
      </c>
      <c r="O1339" s="7"/>
      <c r="P1339" s="11">
        <f t="shared" si="41"/>
        <v>0</v>
      </c>
      <c r="Q1339" s="9"/>
    </row>
    <row r="1340" spans="1:17" x14ac:dyDescent="0.25">
      <c r="A1340" s="7">
        <v>1338</v>
      </c>
      <c r="B1340" s="9">
        <v>576464</v>
      </c>
      <c r="C1340" s="9" t="s">
        <v>3094</v>
      </c>
      <c r="D1340" s="9" t="s">
        <v>3851</v>
      </c>
      <c r="E1340" s="7" t="s">
        <v>141</v>
      </c>
      <c r="F1340" s="46">
        <v>3.14</v>
      </c>
      <c r="G1340" s="11">
        <v>1</v>
      </c>
      <c r="H1340" s="11">
        <v>1</v>
      </c>
      <c r="I1340" s="11" t="e">
        <f>VLOOKUP(B1340:B3615,'[2]Qty by month'!$G$3:$N$527,8,0)</f>
        <v>#N/A</v>
      </c>
      <c r="J1340" s="11"/>
      <c r="K1340" s="8">
        <v>45318</v>
      </c>
      <c r="L1340" s="8" t="s">
        <v>3873</v>
      </c>
      <c r="M1340" s="7"/>
      <c r="N1340" s="7" t="b">
        <f t="shared" si="40"/>
        <v>1</v>
      </c>
      <c r="O1340" s="7"/>
      <c r="P1340" s="11">
        <f t="shared" si="41"/>
        <v>0</v>
      </c>
      <c r="Q1340" s="9"/>
    </row>
    <row r="1341" spans="1:17" x14ac:dyDescent="0.25">
      <c r="A1341" s="7">
        <v>1339</v>
      </c>
      <c r="B1341" s="9">
        <v>127927</v>
      </c>
      <c r="C1341" s="9" t="s">
        <v>2226</v>
      </c>
      <c r="D1341" s="9" t="s">
        <v>3851</v>
      </c>
      <c r="E1341" s="7" t="s">
        <v>141</v>
      </c>
      <c r="F1341" s="46">
        <v>0.14000000000000001</v>
      </c>
      <c r="G1341" s="11">
        <v>25</v>
      </c>
      <c r="H1341" s="11">
        <v>25</v>
      </c>
      <c r="I1341" s="11" t="e">
        <f>VLOOKUP(B1341:B3616,'[2]Qty by month'!$G$3:$N$527,8,0)</f>
        <v>#N/A</v>
      </c>
      <c r="J1341" s="11"/>
      <c r="K1341" s="8">
        <v>45318</v>
      </c>
      <c r="L1341" s="8" t="s">
        <v>3873</v>
      </c>
      <c r="M1341" s="7"/>
      <c r="N1341" s="7" t="b">
        <f t="shared" si="40"/>
        <v>1</v>
      </c>
      <c r="O1341" s="7"/>
      <c r="P1341" s="11">
        <f t="shared" si="41"/>
        <v>0</v>
      </c>
      <c r="Q1341" s="9"/>
    </row>
    <row r="1342" spans="1:17" x14ac:dyDescent="0.25">
      <c r="A1342" s="7">
        <v>1340</v>
      </c>
      <c r="B1342" s="9" t="s">
        <v>1277</v>
      </c>
      <c r="C1342" s="9" t="s">
        <v>3095</v>
      </c>
      <c r="D1342" s="9" t="s">
        <v>3851</v>
      </c>
      <c r="E1342" s="7" t="s">
        <v>141</v>
      </c>
      <c r="F1342" s="46">
        <v>29.44</v>
      </c>
      <c r="G1342" s="11">
        <v>4</v>
      </c>
      <c r="H1342" s="11">
        <v>4</v>
      </c>
      <c r="I1342" s="11" t="e">
        <f>VLOOKUP(B1342:B3617,'[2]Qty by month'!$G$3:$N$527,8,0)</f>
        <v>#N/A</v>
      </c>
      <c r="J1342" s="11"/>
      <c r="K1342" s="8">
        <v>45318</v>
      </c>
      <c r="L1342" s="8" t="s">
        <v>3873</v>
      </c>
      <c r="M1342" s="7"/>
      <c r="N1342" s="7" t="b">
        <f t="shared" si="40"/>
        <v>1</v>
      </c>
      <c r="O1342" s="7"/>
      <c r="P1342" s="11">
        <f t="shared" si="41"/>
        <v>0</v>
      </c>
      <c r="Q1342" s="9"/>
    </row>
    <row r="1343" spans="1:17" x14ac:dyDescent="0.25">
      <c r="A1343" s="7">
        <v>1341</v>
      </c>
      <c r="B1343" s="9" t="s">
        <v>1278</v>
      </c>
      <c r="C1343" s="9" t="s">
        <v>3096</v>
      </c>
      <c r="D1343" s="9" t="s">
        <v>3851</v>
      </c>
      <c r="E1343" s="7" t="s">
        <v>141</v>
      </c>
      <c r="F1343" s="46">
        <v>0.52</v>
      </c>
      <c r="G1343" s="11">
        <v>20</v>
      </c>
      <c r="H1343" s="11">
        <v>20</v>
      </c>
      <c r="I1343" s="11" t="e">
        <f>VLOOKUP(B1343:B3618,'[2]Qty by month'!$G$3:$N$527,8,0)</f>
        <v>#N/A</v>
      </c>
      <c r="J1343" s="11"/>
      <c r="K1343" s="8">
        <v>45318</v>
      </c>
      <c r="L1343" s="8" t="s">
        <v>3873</v>
      </c>
      <c r="M1343" s="7"/>
      <c r="N1343" s="7" t="b">
        <f t="shared" si="40"/>
        <v>1</v>
      </c>
      <c r="O1343" s="7"/>
      <c r="P1343" s="11">
        <f t="shared" si="41"/>
        <v>0</v>
      </c>
      <c r="Q1343" s="9"/>
    </row>
    <row r="1344" spans="1:17" x14ac:dyDescent="0.25">
      <c r="A1344" s="7">
        <v>1342</v>
      </c>
      <c r="B1344" s="9" t="s">
        <v>1279</v>
      </c>
      <c r="C1344" s="9" t="s">
        <v>3097</v>
      </c>
      <c r="D1344" s="9" t="s">
        <v>3851</v>
      </c>
      <c r="E1344" s="7" t="s">
        <v>141</v>
      </c>
      <c r="F1344" s="46">
        <v>0.28999999999999998</v>
      </c>
      <c r="G1344" s="11">
        <v>4</v>
      </c>
      <c r="H1344" s="11">
        <v>4</v>
      </c>
      <c r="I1344" s="11" t="e">
        <f>VLOOKUP(B1344:B3619,'[2]Qty by month'!$G$3:$N$527,8,0)</f>
        <v>#N/A</v>
      </c>
      <c r="J1344" s="11"/>
      <c r="K1344" s="8">
        <v>45318</v>
      </c>
      <c r="L1344" s="8" t="s">
        <v>3873</v>
      </c>
      <c r="M1344" s="7"/>
      <c r="N1344" s="7" t="b">
        <f t="shared" si="40"/>
        <v>1</v>
      </c>
      <c r="O1344" s="7"/>
      <c r="P1344" s="11">
        <f t="shared" si="41"/>
        <v>0</v>
      </c>
      <c r="Q1344" s="9"/>
    </row>
    <row r="1345" spans="1:17" x14ac:dyDescent="0.25">
      <c r="A1345" s="7">
        <v>1343</v>
      </c>
      <c r="B1345" s="9">
        <v>641040</v>
      </c>
      <c r="C1345" s="9" t="s">
        <v>3098</v>
      </c>
      <c r="D1345" s="9" t="s">
        <v>3851</v>
      </c>
      <c r="E1345" s="7" t="s">
        <v>141</v>
      </c>
      <c r="F1345" s="46">
        <v>2.0499999999999998</v>
      </c>
      <c r="G1345" s="11">
        <v>4</v>
      </c>
      <c r="H1345" s="11">
        <v>4</v>
      </c>
      <c r="I1345" s="11" t="e">
        <f>VLOOKUP(B1345:B3620,'[2]Qty by month'!$G$3:$N$527,8,0)</f>
        <v>#N/A</v>
      </c>
      <c r="J1345" s="11"/>
      <c r="K1345" s="8">
        <v>45318</v>
      </c>
      <c r="L1345" s="8" t="s">
        <v>3873</v>
      </c>
      <c r="M1345" s="7"/>
      <c r="N1345" s="7" t="b">
        <f t="shared" si="40"/>
        <v>1</v>
      </c>
      <c r="O1345" s="7"/>
      <c r="P1345" s="11">
        <f t="shared" si="41"/>
        <v>0</v>
      </c>
      <c r="Q1345" s="9"/>
    </row>
    <row r="1346" spans="1:17" x14ac:dyDescent="0.25">
      <c r="A1346" s="7">
        <v>1344</v>
      </c>
      <c r="B1346" s="9">
        <v>641385</v>
      </c>
      <c r="C1346" s="9" t="s">
        <v>3099</v>
      </c>
      <c r="D1346" s="9" t="s">
        <v>3851</v>
      </c>
      <c r="E1346" s="7" t="s">
        <v>141</v>
      </c>
      <c r="F1346" s="46">
        <v>3.31</v>
      </c>
      <c r="G1346" s="11">
        <v>6</v>
      </c>
      <c r="H1346" s="11">
        <f>5+1</f>
        <v>6</v>
      </c>
      <c r="I1346" s="11" t="e">
        <f>VLOOKUP(B1346:B3621,'[2]Qty by month'!$G$3:$N$527,8,0)</f>
        <v>#N/A</v>
      </c>
      <c r="J1346" s="11"/>
      <c r="K1346" s="8">
        <v>45318</v>
      </c>
      <c r="L1346" s="8" t="s">
        <v>3873</v>
      </c>
      <c r="M1346" s="7"/>
      <c r="N1346" s="7" t="b">
        <f t="shared" si="40"/>
        <v>1</v>
      </c>
      <c r="O1346" s="7"/>
      <c r="P1346" s="11">
        <f t="shared" si="41"/>
        <v>0</v>
      </c>
      <c r="Q1346" s="9"/>
    </row>
    <row r="1347" spans="1:17" x14ac:dyDescent="0.25">
      <c r="A1347" s="7">
        <v>1345</v>
      </c>
      <c r="B1347" s="9" t="s">
        <v>1280</v>
      </c>
      <c r="C1347" s="9" t="s">
        <v>3100</v>
      </c>
      <c r="D1347" s="9" t="s">
        <v>3851</v>
      </c>
      <c r="E1347" s="7" t="s">
        <v>141</v>
      </c>
      <c r="F1347" s="46">
        <v>10.4</v>
      </c>
      <c r="G1347" s="11">
        <v>2</v>
      </c>
      <c r="H1347" s="11">
        <v>2</v>
      </c>
      <c r="I1347" s="11" t="e">
        <f>VLOOKUP(B1347:B3622,'[2]Qty by month'!$G$3:$N$527,8,0)</f>
        <v>#N/A</v>
      </c>
      <c r="J1347" s="11"/>
      <c r="K1347" s="8">
        <v>45318</v>
      </c>
      <c r="L1347" s="8" t="s">
        <v>3873</v>
      </c>
      <c r="M1347" s="7"/>
      <c r="N1347" s="7" t="b">
        <f t="shared" si="40"/>
        <v>1</v>
      </c>
      <c r="O1347" s="7"/>
      <c r="P1347" s="11">
        <f t="shared" si="41"/>
        <v>0</v>
      </c>
      <c r="Q1347" s="9"/>
    </row>
    <row r="1348" spans="1:17" x14ac:dyDescent="0.25">
      <c r="A1348" s="7">
        <v>1346</v>
      </c>
      <c r="B1348" s="9" t="s">
        <v>1281</v>
      </c>
      <c r="C1348" s="9" t="s">
        <v>3101</v>
      </c>
      <c r="D1348" s="9" t="s">
        <v>3851</v>
      </c>
      <c r="E1348" s="7" t="s">
        <v>141</v>
      </c>
      <c r="F1348" s="46">
        <v>6.98</v>
      </c>
      <c r="G1348" s="11">
        <v>8</v>
      </c>
      <c r="H1348" s="11">
        <v>8</v>
      </c>
      <c r="I1348" s="11" t="e">
        <f>VLOOKUP(B1348:B3623,'[2]Qty by month'!$G$3:$N$527,8,0)</f>
        <v>#N/A</v>
      </c>
      <c r="J1348" s="11"/>
      <c r="K1348" s="8">
        <v>45318</v>
      </c>
      <c r="L1348" s="8" t="s">
        <v>3873</v>
      </c>
      <c r="M1348" s="7"/>
      <c r="N1348" s="7" t="b">
        <f t="shared" ref="N1348:N1411" si="42">G1348=H1348</f>
        <v>1</v>
      </c>
      <c r="O1348" s="7"/>
      <c r="P1348" s="11">
        <f t="shared" ref="P1348:P1411" si="43">G1348-H1348</f>
        <v>0</v>
      </c>
      <c r="Q1348" s="9"/>
    </row>
    <row r="1349" spans="1:17" x14ac:dyDescent="0.25">
      <c r="A1349" s="7">
        <v>1347</v>
      </c>
      <c r="B1349" s="9">
        <v>781120</v>
      </c>
      <c r="C1349" s="9" t="s">
        <v>3102</v>
      </c>
      <c r="D1349" s="9" t="s">
        <v>3851</v>
      </c>
      <c r="E1349" s="7" t="s">
        <v>141</v>
      </c>
      <c r="F1349" s="46">
        <v>6.0909090909090908</v>
      </c>
      <c r="G1349" s="11">
        <v>4</v>
      </c>
      <c r="H1349" s="11">
        <v>4</v>
      </c>
      <c r="I1349" s="11" t="e">
        <f>VLOOKUP(B1349:B3624,'[2]Qty by month'!$G$3:$N$527,8,0)</f>
        <v>#N/A</v>
      </c>
      <c r="J1349" s="11"/>
      <c r="K1349" s="8">
        <v>45310</v>
      </c>
      <c r="L1349" s="8" t="s">
        <v>3877</v>
      </c>
      <c r="M1349" s="7"/>
      <c r="N1349" s="7" t="b">
        <f t="shared" si="42"/>
        <v>1</v>
      </c>
      <c r="O1349" s="7"/>
      <c r="P1349" s="11">
        <f t="shared" si="43"/>
        <v>0</v>
      </c>
      <c r="Q1349" s="9"/>
    </row>
    <row r="1350" spans="1:17" x14ac:dyDescent="0.25">
      <c r="A1350" s="7">
        <v>1348</v>
      </c>
      <c r="B1350" s="9" t="s">
        <v>1282</v>
      </c>
      <c r="C1350" s="9" t="s">
        <v>3103</v>
      </c>
      <c r="D1350" s="9" t="s">
        <v>3851</v>
      </c>
      <c r="E1350" s="7" t="s">
        <v>141</v>
      </c>
      <c r="F1350" s="46">
        <v>2.0499999999999998</v>
      </c>
      <c r="G1350" s="11">
        <v>4</v>
      </c>
      <c r="H1350" s="11">
        <v>4</v>
      </c>
      <c r="I1350" s="11" t="e">
        <f>VLOOKUP(B1350:B3625,'[2]Qty by month'!$G$3:$N$527,8,0)</f>
        <v>#N/A</v>
      </c>
      <c r="J1350" s="11"/>
      <c r="K1350" s="8">
        <v>45318</v>
      </c>
      <c r="L1350" s="8" t="s">
        <v>3873</v>
      </c>
      <c r="M1350" s="7"/>
      <c r="N1350" s="7" t="b">
        <f t="shared" si="42"/>
        <v>1</v>
      </c>
      <c r="O1350" s="7"/>
      <c r="P1350" s="11">
        <f t="shared" si="43"/>
        <v>0</v>
      </c>
      <c r="Q1350" s="9"/>
    </row>
    <row r="1351" spans="1:17" x14ac:dyDescent="0.25">
      <c r="A1351" s="7">
        <v>1349</v>
      </c>
      <c r="B1351" s="9" t="s">
        <v>1283</v>
      </c>
      <c r="C1351" s="9" t="s">
        <v>3104</v>
      </c>
      <c r="D1351" s="9" t="s">
        <v>3851</v>
      </c>
      <c r="E1351" s="7" t="s">
        <v>141</v>
      </c>
      <c r="F1351" s="46">
        <v>18.399999999999999</v>
      </c>
      <c r="G1351" s="11">
        <v>3</v>
      </c>
      <c r="H1351" s="11">
        <v>3</v>
      </c>
      <c r="I1351" s="11" t="e">
        <f>VLOOKUP(B1351:B3626,'[2]Qty by month'!$G$3:$N$527,8,0)</f>
        <v>#N/A</v>
      </c>
      <c r="J1351" s="11"/>
      <c r="K1351" s="8">
        <v>45318</v>
      </c>
      <c r="L1351" s="8" t="s">
        <v>3873</v>
      </c>
      <c r="M1351" s="7"/>
      <c r="N1351" s="7" t="b">
        <f t="shared" si="42"/>
        <v>1</v>
      </c>
      <c r="O1351" s="7"/>
      <c r="P1351" s="11">
        <f t="shared" si="43"/>
        <v>0</v>
      </c>
      <c r="Q1351" s="9"/>
    </row>
    <row r="1352" spans="1:17" x14ac:dyDescent="0.25">
      <c r="A1352" s="7">
        <v>1350</v>
      </c>
      <c r="B1352" s="9" t="s">
        <v>1284</v>
      </c>
      <c r="C1352" s="9" t="s">
        <v>3105</v>
      </c>
      <c r="D1352" s="9" t="s">
        <v>3851</v>
      </c>
      <c r="E1352" s="7" t="s">
        <v>141</v>
      </c>
      <c r="F1352" s="46">
        <v>57.58</v>
      </c>
      <c r="G1352" s="11">
        <v>2</v>
      </c>
      <c r="H1352" s="11">
        <v>2</v>
      </c>
      <c r="I1352" s="11" t="e">
        <f>VLOOKUP(B1352:B3627,'[2]Qty by month'!$G$3:$N$527,8,0)</f>
        <v>#N/A</v>
      </c>
      <c r="J1352" s="11"/>
      <c r="K1352" s="8">
        <v>45310</v>
      </c>
      <c r="L1352" s="8" t="s">
        <v>3877</v>
      </c>
      <c r="M1352" s="7"/>
      <c r="N1352" s="7" t="b">
        <f t="shared" si="42"/>
        <v>1</v>
      </c>
      <c r="O1352" s="7"/>
      <c r="P1352" s="11">
        <f t="shared" si="43"/>
        <v>0</v>
      </c>
      <c r="Q1352" s="9"/>
    </row>
    <row r="1353" spans="1:17" x14ac:dyDescent="0.25">
      <c r="A1353" s="7">
        <v>1351</v>
      </c>
      <c r="B1353" s="9">
        <v>642652</v>
      </c>
      <c r="C1353" s="9" t="s">
        <v>3106</v>
      </c>
      <c r="D1353" s="9" t="s">
        <v>3851</v>
      </c>
      <c r="E1353" s="7" t="s">
        <v>141</v>
      </c>
      <c r="F1353" s="46">
        <v>11.18</v>
      </c>
      <c r="G1353" s="11">
        <v>9</v>
      </c>
      <c r="H1353" s="11">
        <f>8+1</f>
        <v>9</v>
      </c>
      <c r="I1353" s="11" t="e">
        <f>VLOOKUP(B1353:B3628,'[2]Qty by month'!$G$3:$N$527,8,0)</f>
        <v>#N/A</v>
      </c>
      <c r="J1353" s="11"/>
      <c r="K1353" s="8">
        <v>45318</v>
      </c>
      <c r="L1353" s="8" t="s">
        <v>3873</v>
      </c>
      <c r="M1353" s="7"/>
      <c r="N1353" s="7" t="b">
        <f t="shared" si="42"/>
        <v>1</v>
      </c>
      <c r="O1353" s="7"/>
      <c r="P1353" s="11">
        <f t="shared" si="43"/>
        <v>0</v>
      </c>
      <c r="Q1353" s="9"/>
    </row>
    <row r="1354" spans="1:17" x14ac:dyDescent="0.25">
      <c r="A1354" s="7">
        <v>1352</v>
      </c>
      <c r="B1354" s="9" t="s">
        <v>1285</v>
      </c>
      <c r="C1354" s="9" t="s">
        <v>3107</v>
      </c>
      <c r="D1354" s="9" t="s">
        <v>3851</v>
      </c>
      <c r="E1354" s="7" t="s">
        <v>141</v>
      </c>
      <c r="F1354" s="46">
        <v>10.4</v>
      </c>
      <c r="G1354" s="11">
        <v>2</v>
      </c>
      <c r="H1354" s="11">
        <v>2</v>
      </c>
      <c r="I1354" s="11" t="e">
        <f>VLOOKUP(B1354:B3629,'[2]Qty by month'!$G$3:$N$527,8,0)</f>
        <v>#N/A</v>
      </c>
      <c r="J1354" s="11"/>
      <c r="K1354" s="8">
        <v>45320</v>
      </c>
      <c r="L1354" s="8" t="s">
        <v>3873</v>
      </c>
      <c r="M1354" s="7"/>
      <c r="N1354" s="7" t="b">
        <f t="shared" si="42"/>
        <v>1</v>
      </c>
      <c r="O1354" s="7"/>
      <c r="P1354" s="11">
        <f t="shared" si="43"/>
        <v>0</v>
      </c>
      <c r="Q1354" s="9"/>
    </row>
    <row r="1355" spans="1:17" x14ac:dyDescent="0.25">
      <c r="A1355" s="7">
        <v>1353</v>
      </c>
      <c r="B1355" s="9" t="s">
        <v>1286</v>
      </c>
      <c r="C1355" s="9" t="s">
        <v>3108</v>
      </c>
      <c r="D1355" s="9" t="s">
        <v>3851</v>
      </c>
      <c r="E1355" s="7" t="s">
        <v>141</v>
      </c>
      <c r="F1355" s="46">
        <v>58.06</v>
      </c>
      <c r="G1355" s="11">
        <v>2</v>
      </c>
      <c r="H1355" s="11">
        <v>2</v>
      </c>
      <c r="I1355" s="11" t="e">
        <f>VLOOKUP(B1355:B3630,'[2]Qty by month'!$G$3:$N$527,8,0)</f>
        <v>#N/A</v>
      </c>
      <c r="J1355" s="11"/>
      <c r="K1355" s="8">
        <v>45310</v>
      </c>
      <c r="L1355" s="8" t="s">
        <v>3877</v>
      </c>
      <c r="M1355" s="7"/>
      <c r="N1355" s="7" t="b">
        <f t="shared" si="42"/>
        <v>1</v>
      </c>
      <c r="O1355" s="7"/>
      <c r="P1355" s="11">
        <f t="shared" si="43"/>
        <v>0</v>
      </c>
      <c r="Q1355" s="9"/>
    </row>
    <row r="1356" spans="1:17" x14ac:dyDescent="0.25">
      <c r="A1356" s="7">
        <v>1354</v>
      </c>
      <c r="B1356" s="9">
        <v>642653</v>
      </c>
      <c r="C1356" s="9" t="s">
        <v>3109</v>
      </c>
      <c r="D1356" s="9" t="s">
        <v>3851</v>
      </c>
      <c r="E1356" s="7" t="s">
        <v>141</v>
      </c>
      <c r="F1356" s="46">
        <v>11.18</v>
      </c>
      <c r="G1356" s="11">
        <v>9</v>
      </c>
      <c r="H1356" s="11">
        <f>8+1</f>
        <v>9</v>
      </c>
      <c r="I1356" s="11" t="e">
        <f>VLOOKUP(B1356:B3631,'[2]Qty by month'!$G$3:$N$527,8,0)</f>
        <v>#N/A</v>
      </c>
      <c r="J1356" s="11"/>
      <c r="K1356" s="8">
        <v>45318</v>
      </c>
      <c r="L1356" s="8" t="s">
        <v>3873</v>
      </c>
      <c r="M1356" s="7"/>
      <c r="N1356" s="7" t="b">
        <f t="shared" si="42"/>
        <v>1</v>
      </c>
      <c r="O1356" s="7"/>
      <c r="P1356" s="11">
        <f t="shared" si="43"/>
        <v>0</v>
      </c>
      <c r="Q1356" s="9"/>
    </row>
    <row r="1357" spans="1:17" x14ac:dyDescent="0.25">
      <c r="A1357" s="7">
        <v>1355</v>
      </c>
      <c r="B1357" s="9" t="s">
        <v>1287</v>
      </c>
      <c r="C1357" s="9" t="s">
        <v>3110</v>
      </c>
      <c r="D1357" s="9" t="s">
        <v>3851</v>
      </c>
      <c r="E1357" s="7" t="s">
        <v>141</v>
      </c>
      <c r="F1357" s="46">
        <v>25.16</v>
      </c>
      <c r="G1357" s="11">
        <v>8</v>
      </c>
      <c r="H1357" s="11">
        <f>4+4</f>
        <v>8</v>
      </c>
      <c r="I1357" s="11" t="e">
        <f>VLOOKUP(B1357:B3632,'[2]Qty by month'!$G$3:$N$527,8,0)</f>
        <v>#N/A</v>
      </c>
      <c r="J1357" s="11"/>
      <c r="K1357" s="8">
        <v>45318</v>
      </c>
      <c r="L1357" s="8" t="s">
        <v>3873</v>
      </c>
      <c r="M1357" s="7"/>
      <c r="N1357" s="7" t="b">
        <f t="shared" si="42"/>
        <v>1</v>
      </c>
      <c r="O1357" s="7"/>
      <c r="P1357" s="11">
        <f t="shared" si="43"/>
        <v>0</v>
      </c>
      <c r="Q1357" s="9"/>
    </row>
    <row r="1358" spans="1:17" x14ac:dyDescent="0.25">
      <c r="A1358" s="7">
        <v>1356</v>
      </c>
      <c r="B1358" s="9" t="s">
        <v>1288</v>
      </c>
      <c r="C1358" s="9" t="s">
        <v>3111</v>
      </c>
      <c r="D1358" s="9" t="s">
        <v>3851</v>
      </c>
      <c r="E1358" s="7" t="s">
        <v>141</v>
      </c>
      <c r="F1358" s="46">
        <v>46.31</v>
      </c>
      <c r="G1358" s="11">
        <v>2</v>
      </c>
      <c r="H1358" s="11">
        <v>2</v>
      </c>
      <c r="I1358" s="11" t="e">
        <f>VLOOKUP(B1358:B3633,'[2]Qty by month'!$G$3:$N$527,8,0)</f>
        <v>#N/A</v>
      </c>
      <c r="J1358" s="11"/>
      <c r="K1358" s="8">
        <v>45318</v>
      </c>
      <c r="L1358" s="8" t="s">
        <v>3873</v>
      </c>
      <c r="M1358" s="7"/>
      <c r="N1358" s="7" t="b">
        <f t="shared" si="42"/>
        <v>1</v>
      </c>
      <c r="O1358" s="7"/>
      <c r="P1358" s="11">
        <f t="shared" si="43"/>
        <v>0</v>
      </c>
      <c r="Q1358" s="9"/>
    </row>
    <row r="1359" spans="1:17" x14ac:dyDescent="0.25">
      <c r="A1359" s="7">
        <v>1357</v>
      </c>
      <c r="B1359" s="9" t="s">
        <v>1289</v>
      </c>
      <c r="C1359" s="9" t="s">
        <v>3112</v>
      </c>
      <c r="D1359" s="9" t="s">
        <v>3851</v>
      </c>
      <c r="E1359" s="7" t="s">
        <v>141</v>
      </c>
      <c r="F1359" s="46">
        <v>68.34</v>
      </c>
      <c r="G1359" s="11">
        <v>4</v>
      </c>
      <c r="H1359" s="11">
        <f>1+3</f>
        <v>4</v>
      </c>
      <c r="I1359" s="11" t="e">
        <f>VLOOKUP(B1359:B3634,'[2]Qty by month'!$G$3:$N$527,8,0)</f>
        <v>#N/A</v>
      </c>
      <c r="J1359" s="11"/>
      <c r="K1359" s="8">
        <v>45318</v>
      </c>
      <c r="L1359" s="8" t="s">
        <v>3877</v>
      </c>
      <c r="M1359" s="7"/>
      <c r="N1359" s="7" t="b">
        <f t="shared" si="42"/>
        <v>1</v>
      </c>
      <c r="O1359" s="7"/>
      <c r="P1359" s="11">
        <f t="shared" si="43"/>
        <v>0</v>
      </c>
      <c r="Q1359" s="9"/>
    </row>
    <row r="1360" spans="1:17" x14ac:dyDescent="0.25">
      <c r="A1360" s="7">
        <v>1358</v>
      </c>
      <c r="B1360" s="9" t="s">
        <v>1290</v>
      </c>
      <c r="C1360" s="9" t="s">
        <v>3113</v>
      </c>
      <c r="D1360" s="9" t="s">
        <v>3851</v>
      </c>
      <c r="E1360" s="7" t="s">
        <v>141</v>
      </c>
      <c r="F1360" s="46">
        <v>64.28</v>
      </c>
      <c r="G1360" s="11">
        <v>1</v>
      </c>
      <c r="H1360" s="11">
        <v>1</v>
      </c>
      <c r="I1360" s="11" t="e">
        <f>VLOOKUP(B1360:B3635,'[2]Qty by month'!$G$3:$N$527,8,0)</f>
        <v>#N/A</v>
      </c>
      <c r="J1360" s="11"/>
      <c r="K1360" s="8">
        <v>45318</v>
      </c>
      <c r="L1360" s="8" t="s">
        <v>3873</v>
      </c>
      <c r="M1360" s="7"/>
      <c r="N1360" s="7" t="b">
        <f t="shared" si="42"/>
        <v>1</v>
      </c>
      <c r="O1360" s="7"/>
      <c r="P1360" s="11">
        <f t="shared" si="43"/>
        <v>0</v>
      </c>
      <c r="Q1360" s="9"/>
    </row>
    <row r="1361" spans="1:17" x14ac:dyDescent="0.25">
      <c r="A1361" s="7">
        <v>1359</v>
      </c>
      <c r="B1361" s="9">
        <v>598918</v>
      </c>
      <c r="C1361" s="9" t="s">
        <v>3114</v>
      </c>
      <c r="D1361" s="9" t="s">
        <v>3851</v>
      </c>
      <c r="E1361" s="7" t="s">
        <v>141</v>
      </c>
      <c r="F1361" s="46">
        <v>0.27</v>
      </c>
      <c r="G1361" s="11">
        <v>4</v>
      </c>
      <c r="H1361" s="11">
        <v>4</v>
      </c>
      <c r="I1361" s="11" t="e">
        <f>VLOOKUP(B1361:B3636,'[2]Qty by month'!$G$3:$N$527,8,0)</f>
        <v>#N/A</v>
      </c>
      <c r="J1361" s="11"/>
      <c r="K1361" s="8">
        <v>45318</v>
      </c>
      <c r="L1361" s="8" t="s">
        <v>3873</v>
      </c>
      <c r="M1361" s="7"/>
      <c r="N1361" s="7" t="b">
        <f t="shared" si="42"/>
        <v>1</v>
      </c>
      <c r="O1361" s="7"/>
      <c r="P1361" s="11">
        <f t="shared" si="43"/>
        <v>0</v>
      </c>
      <c r="Q1361" s="9"/>
    </row>
    <row r="1362" spans="1:17" x14ac:dyDescent="0.25">
      <c r="A1362" s="7">
        <v>1360</v>
      </c>
      <c r="B1362" s="9">
        <v>642065</v>
      </c>
      <c r="C1362" s="9" t="s">
        <v>3115</v>
      </c>
      <c r="D1362" s="9" t="s">
        <v>3851</v>
      </c>
      <c r="E1362" s="7" t="s">
        <v>141</v>
      </c>
      <c r="F1362" s="46">
        <v>4.18</v>
      </c>
      <c r="G1362" s="11">
        <v>7</v>
      </c>
      <c r="H1362" s="11">
        <v>7</v>
      </c>
      <c r="I1362" s="11" t="e">
        <f>VLOOKUP(B1362:B3637,'[2]Qty by month'!$G$3:$N$527,8,0)</f>
        <v>#N/A</v>
      </c>
      <c r="J1362" s="11"/>
      <c r="K1362" s="8">
        <v>45318</v>
      </c>
      <c r="L1362" s="8" t="s">
        <v>3873</v>
      </c>
      <c r="M1362" s="7"/>
      <c r="N1362" s="7" t="b">
        <f t="shared" si="42"/>
        <v>1</v>
      </c>
      <c r="O1362" s="7"/>
      <c r="P1362" s="11">
        <f t="shared" si="43"/>
        <v>0</v>
      </c>
      <c r="Q1362" s="9"/>
    </row>
    <row r="1363" spans="1:17" x14ac:dyDescent="0.25">
      <c r="A1363" s="7">
        <v>1361</v>
      </c>
      <c r="B1363" s="9" t="s">
        <v>1291</v>
      </c>
      <c r="C1363" s="9" t="s">
        <v>3116</v>
      </c>
      <c r="D1363" s="9" t="s">
        <v>3851</v>
      </c>
      <c r="E1363" s="7" t="s">
        <v>141</v>
      </c>
      <c r="F1363" s="46">
        <v>6.9</v>
      </c>
      <c r="G1363" s="11">
        <v>3</v>
      </c>
      <c r="H1363" s="11">
        <v>3</v>
      </c>
      <c r="I1363" s="11" t="e">
        <f>VLOOKUP(B1363:B3638,'[2]Qty by month'!$G$3:$N$527,8,0)</f>
        <v>#N/A</v>
      </c>
      <c r="J1363" s="11"/>
      <c r="K1363" s="8">
        <v>45318</v>
      </c>
      <c r="L1363" s="8" t="s">
        <v>3873</v>
      </c>
      <c r="M1363" s="7"/>
      <c r="N1363" s="7" t="b">
        <f t="shared" si="42"/>
        <v>1</v>
      </c>
      <c r="O1363" s="7"/>
      <c r="P1363" s="11">
        <f t="shared" si="43"/>
        <v>0</v>
      </c>
      <c r="Q1363" s="9"/>
    </row>
    <row r="1364" spans="1:17" x14ac:dyDescent="0.25">
      <c r="A1364" s="7">
        <v>1362</v>
      </c>
      <c r="B1364" s="9">
        <v>298729</v>
      </c>
      <c r="C1364" s="9" t="s">
        <v>3117</v>
      </c>
      <c r="D1364" s="9" t="s">
        <v>3851</v>
      </c>
      <c r="E1364" s="7" t="s">
        <v>141</v>
      </c>
      <c r="F1364" s="46">
        <v>0.14000000000000001</v>
      </c>
      <c r="G1364" s="11">
        <v>4</v>
      </c>
      <c r="H1364" s="11">
        <v>4</v>
      </c>
      <c r="I1364" s="11" t="e">
        <f>VLOOKUP(B1364:B3639,'[2]Qty by month'!$G$3:$N$527,8,0)</f>
        <v>#N/A</v>
      </c>
      <c r="J1364" s="11"/>
      <c r="K1364" s="8">
        <v>45318</v>
      </c>
      <c r="L1364" s="8" t="s">
        <v>3873</v>
      </c>
      <c r="M1364" s="7"/>
      <c r="N1364" s="7" t="b">
        <f t="shared" si="42"/>
        <v>1</v>
      </c>
      <c r="O1364" s="7"/>
      <c r="P1364" s="11">
        <f t="shared" si="43"/>
        <v>0</v>
      </c>
      <c r="Q1364" s="9"/>
    </row>
    <row r="1365" spans="1:17" x14ac:dyDescent="0.25">
      <c r="A1365" s="7">
        <v>1363</v>
      </c>
      <c r="B1365" s="9" t="s">
        <v>1292</v>
      </c>
      <c r="C1365" s="9" t="s">
        <v>3118</v>
      </c>
      <c r="D1365" s="9" t="s">
        <v>3851</v>
      </c>
      <c r="E1365" s="7" t="s">
        <v>141</v>
      </c>
      <c r="F1365" s="46">
        <v>20.37</v>
      </c>
      <c r="G1365" s="11">
        <v>1</v>
      </c>
      <c r="H1365" s="11">
        <v>1</v>
      </c>
      <c r="I1365" s="11" t="e">
        <f>VLOOKUP(B1365:B3640,'[2]Qty by month'!$G$3:$N$527,8,0)</f>
        <v>#N/A</v>
      </c>
      <c r="J1365" s="11"/>
      <c r="K1365" s="8">
        <v>45318</v>
      </c>
      <c r="L1365" s="8" t="s">
        <v>3873</v>
      </c>
      <c r="M1365" s="7"/>
      <c r="N1365" s="7" t="b">
        <f t="shared" si="42"/>
        <v>1</v>
      </c>
      <c r="O1365" s="7"/>
      <c r="P1365" s="11">
        <f t="shared" si="43"/>
        <v>0</v>
      </c>
      <c r="Q1365" s="9"/>
    </row>
    <row r="1366" spans="1:17" x14ac:dyDescent="0.25">
      <c r="A1366" s="7">
        <v>1364</v>
      </c>
      <c r="B1366" s="9">
        <v>666845</v>
      </c>
      <c r="C1366" s="9" t="s">
        <v>3119</v>
      </c>
      <c r="D1366" s="9" t="s">
        <v>3851</v>
      </c>
      <c r="E1366" s="7" t="s">
        <v>141</v>
      </c>
      <c r="F1366" s="46">
        <v>2.91</v>
      </c>
      <c r="G1366" s="11">
        <v>8</v>
      </c>
      <c r="H1366" s="11">
        <v>8</v>
      </c>
      <c r="I1366" s="11" t="e">
        <f>VLOOKUP(B1366:B3641,'[2]Qty by month'!$G$3:$N$527,8,0)</f>
        <v>#N/A</v>
      </c>
      <c r="J1366" s="11"/>
      <c r="K1366" s="8">
        <v>45318</v>
      </c>
      <c r="L1366" s="8" t="s">
        <v>3873</v>
      </c>
      <c r="M1366" s="7"/>
      <c r="N1366" s="7" t="b">
        <f t="shared" si="42"/>
        <v>1</v>
      </c>
      <c r="O1366" s="7"/>
      <c r="P1366" s="11">
        <f t="shared" si="43"/>
        <v>0</v>
      </c>
      <c r="Q1366" s="9"/>
    </row>
    <row r="1367" spans="1:17" x14ac:dyDescent="0.25">
      <c r="A1367" s="7">
        <v>1365</v>
      </c>
      <c r="B1367" s="9" t="s">
        <v>1293</v>
      </c>
      <c r="C1367" s="9" t="s">
        <v>3120</v>
      </c>
      <c r="D1367" s="9" t="s">
        <v>3851</v>
      </c>
      <c r="E1367" s="7" t="s">
        <v>141</v>
      </c>
      <c r="F1367" s="46">
        <v>10.97</v>
      </c>
      <c r="G1367" s="11">
        <v>4</v>
      </c>
      <c r="H1367" s="11">
        <v>4</v>
      </c>
      <c r="I1367" s="11" t="e">
        <f>VLOOKUP(B1367:B3642,'[2]Qty by month'!$G$3:$N$527,8,0)</f>
        <v>#N/A</v>
      </c>
      <c r="J1367" s="11"/>
      <c r="K1367" s="8">
        <v>45318</v>
      </c>
      <c r="L1367" s="8" t="s">
        <v>3873</v>
      </c>
      <c r="M1367" s="7"/>
      <c r="N1367" s="7" t="b">
        <f t="shared" si="42"/>
        <v>1</v>
      </c>
      <c r="O1367" s="7"/>
      <c r="P1367" s="11">
        <f t="shared" si="43"/>
        <v>0</v>
      </c>
      <c r="Q1367" s="9"/>
    </row>
    <row r="1368" spans="1:17" x14ac:dyDescent="0.25">
      <c r="A1368" s="7">
        <v>1366</v>
      </c>
      <c r="B1368" s="9" t="s">
        <v>1294</v>
      </c>
      <c r="C1368" s="9" t="s">
        <v>3121</v>
      </c>
      <c r="D1368" s="9" t="s">
        <v>3851</v>
      </c>
      <c r="E1368" s="7" t="s">
        <v>141</v>
      </c>
      <c r="F1368" s="46">
        <v>2.0099999999999998</v>
      </c>
      <c r="G1368" s="11">
        <v>6</v>
      </c>
      <c r="H1368" s="11">
        <v>6</v>
      </c>
      <c r="I1368" s="11" t="e">
        <f>VLOOKUP(B1368:B3643,'[2]Qty by month'!$G$3:$N$527,8,0)</f>
        <v>#N/A</v>
      </c>
      <c r="J1368" s="11"/>
      <c r="K1368" s="8">
        <v>45320</v>
      </c>
      <c r="L1368" s="8" t="s">
        <v>3873</v>
      </c>
      <c r="M1368" s="7"/>
      <c r="N1368" s="7" t="b">
        <f t="shared" si="42"/>
        <v>1</v>
      </c>
      <c r="O1368" s="7"/>
      <c r="P1368" s="11">
        <f t="shared" si="43"/>
        <v>0</v>
      </c>
      <c r="Q1368" s="9"/>
    </row>
    <row r="1369" spans="1:17" x14ac:dyDescent="0.25">
      <c r="A1369" s="7">
        <v>1367</v>
      </c>
      <c r="B1369" s="9" t="s">
        <v>1295</v>
      </c>
      <c r="C1369" s="9" t="s">
        <v>3122</v>
      </c>
      <c r="D1369" s="9" t="s">
        <v>3851</v>
      </c>
      <c r="E1369" s="7" t="s">
        <v>141</v>
      </c>
      <c r="F1369" s="46">
        <v>1.73</v>
      </c>
      <c r="G1369" s="11">
        <v>6</v>
      </c>
      <c r="H1369" s="11">
        <v>6</v>
      </c>
      <c r="I1369" s="11" t="e">
        <f>VLOOKUP(B1369:B3644,'[2]Qty by month'!$G$3:$N$527,8,0)</f>
        <v>#N/A</v>
      </c>
      <c r="J1369" s="11"/>
      <c r="K1369" s="8">
        <v>45316</v>
      </c>
      <c r="L1369" s="8" t="s">
        <v>3877</v>
      </c>
      <c r="M1369" s="7"/>
      <c r="N1369" s="7" t="b">
        <f t="shared" si="42"/>
        <v>1</v>
      </c>
      <c r="O1369" s="7"/>
      <c r="P1369" s="11">
        <f t="shared" si="43"/>
        <v>0</v>
      </c>
      <c r="Q1369" s="9"/>
    </row>
    <row r="1370" spans="1:17" x14ac:dyDescent="0.25">
      <c r="A1370" s="7">
        <v>1368</v>
      </c>
      <c r="B1370" s="9" t="s">
        <v>1296</v>
      </c>
      <c r="C1370" s="9" t="s">
        <v>3122</v>
      </c>
      <c r="D1370" s="9" t="s">
        <v>3851</v>
      </c>
      <c r="E1370" s="7" t="s">
        <v>141</v>
      </c>
      <c r="F1370" s="46">
        <v>1.68</v>
      </c>
      <c r="G1370" s="11">
        <v>12</v>
      </c>
      <c r="H1370" s="11">
        <v>12</v>
      </c>
      <c r="I1370" s="11" t="e">
        <f>VLOOKUP(B1370:B3645,'[2]Qty by month'!$G$3:$N$527,8,0)</f>
        <v>#N/A</v>
      </c>
      <c r="J1370" s="11"/>
      <c r="K1370" s="8">
        <v>45318</v>
      </c>
      <c r="L1370" s="8" t="s">
        <v>3873</v>
      </c>
      <c r="M1370" s="7"/>
      <c r="N1370" s="7" t="b">
        <f t="shared" si="42"/>
        <v>1</v>
      </c>
      <c r="O1370" s="7"/>
      <c r="P1370" s="11">
        <f t="shared" si="43"/>
        <v>0</v>
      </c>
      <c r="Q1370" s="9"/>
    </row>
    <row r="1371" spans="1:17" x14ac:dyDescent="0.25">
      <c r="A1371" s="7">
        <v>1369</v>
      </c>
      <c r="B1371" s="9" t="s">
        <v>1297</v>
      </c>
      <c r="C1371" s="9" t="s">
        <v>3123</v>
      </c>
      <c r="D1371" s="9" t="s">
        <v>3851</v>
      </c>
      <c r="E1371" s="7" t="s">
        <v>141</v>
      </c>
      <c r="F1371" s="46">
        <v>15.37</v>
      </c>
      <c r="G1371" s="11">
        <v>2</v>
      </c>
      <c r="H1371" s="11">
        <v>2</v>
      </c>
      <c r="I1371" s="11" t="e">
        <f>VLOOKUP(B1371:B3646,'[2]Qty by month'!$G$3:$N$527,8,0)</f>
        <v>#N/A</v>
      </c>
      <c r="J1371" s="11"/>
      <c r="K1371" s="8">
        <v>45318</v>
      </c>
      <c r="L1371" s="8" t="s">
        <v>3873</v>
      </c>
      <c r="M1371" s="7"/>
      <c r="N1371" s="7" t="b">
        <f t="shared" si="42"/>
        <v>1</v>
      </c>
      <c r="O1371" s="7"/>
      <c r="P1371" s="11">
        <f t="shared" si="43"/>
        <v>0</v>
      </c>
      <c r="Q1371" s="9"/>
    </row>
    <row r="1372" spans="1:17" x14ac:dyDescent="0.25">
      <c r="A1372" s="7">
        <v>1370</v>
      </c>
      <c r="B1372" s="9" t="s">
        <v>1298</v>
      </c>
      <c r="C1372" s="9" t="s">
        <v>3124</v>
      </c>
      <c r="D1372" s="9" t="s">
        <v>3851</v>
      </c>
      <c r="E1372" s="7" t="s">
        <v>141</v>
      </c>
      <c r="F1372" s="46">
        <v>33.869999999999997</v>
      </c>
      <c r="G1372" s="11">
        <v>4</v>
      </c>
      <c r="H1372" s="11">
        <v>4</v>
      </c>
      <c r="I1372" s="11" t="e">
        <f>VLOOKUP(B1372:B3647,'[2]Qty by month'!$G$3:$N$527,8,0)</f>
        <v>#N/A</v>
      </c>
      <c r="J1372" s="11"/>
      <c r="K1372" s="8">
        <v>45318</v>
      </c>
      <c r="L1372" s="8" t="s">
        <v>3873</v>
      </c>
      <c r="M1372" s="7"/>
      <c r="N1372" s="7" t="b">
        <f t="shared" si="42"/>
        <v>1</v>
      </c>
      <c r="O1372" s="7"/>
      <c r="P1372" s="11">
        <f t="shared" si="43"/>
        <v>0</v>
      </c>
      <c r="Q1372" s="9"/>
    </row>
    <row r="1373" spans="1:17" x14ac:dyDescent="0.25">
      <c r="A1373" s="7">
        <v>1371</v>
      </c>
      <c r="B1373" s="9" t="s">
        <v>1299</v>
      </c>
      <c r="C1373" s="9" t="s">
        <v>3125</v>
      </c>
      <c r="D1373" s="9" t="s">
        <v>3851</v>
      </c>
      <c r="E1373" s="7" t="s">
        <v>141</v>
      </c>
      <c r="F1373" s="46">
        <v>27.32</v>
      </c>
      <c r="G1373" s="11">
        <v>1</v>
      </c>
      <c r="H1373" s="11">
        <v>1</v>
      </c>
      <c r="I1373" s="11" t="e">
        <f>VLOOKUP(B1373:B3648,'[2]Qty by month'!$G$3:$N$527,8,0)</f>
        <v>#N/A</v>
      </c>
      <c r="J1373" s="11"/>
      <c r="K1373" s="8">
        <v>45318</v>
      </c>
      <c r="L1373" s="8" t="s">
        <v>3873</v>
      </c>
      <c r="M1373" s="7"/>
      <c r="N1373" s="7" t="b">
        <f t="shared" si="42"/>
        <v>1</v>
      </c>
      <c r="O1373" s="7"/>
      <c r="P1373" s="11">
        <f t="shared" si="43"/>
        <v>0</v>
      </c>
      <c r="Q1373" s="9"/>
    </row>
    <row r="1374" spans="1:17" x14ac:dyDescent="0.25">
      <c r="A1374" s="7">
        <v>1372</v>
      </c>
      <c r="B1374" s="9">
        <v>672536</v>
      </c>
      <c r="C1374" s="9" t="s">
        <v>3126</v>
      </c>
      <c r="D1374" s="9" t="s">
        <v>3851</v>
      </c>
      <c r="E1374" s="7" t="s">
        <v>141</v>
      </c>
      <c r="F1374" s="46">
        <v>24.36</v>
      </c>
      <c r="G1374" s="11">
        <v>4</v>
      </c>
      <c r="H1374" s="11">
        <v>4</v>
      </c>
      <c r="I1374" s="11" t="e">
        <f>VLOOKUP(B1374:B3649,'[2]Qty by month'!$G$3:$N$527,8,0)</f>
        <v>#N/A</v>
      </c>
      <c r="J1374" s="11"/>
      <c r="K1374" s="8">
        <v>45318</v>
      </c>
      <c r="L1374" s="8" t="s">
        <v>3873</v>
      </c>
      <c r="M1374" s="7"/>
      <c r="N1374" s="7" t="b">
        <f t="shared" si="42"/>
        <v>1</v>
      </c>
      <c r="O1374" s="7"/>
      <c r="P1374" s="11">
        <f t="shared" si="43"/>
        <v>0</v>
      </c>
      <c r="Q1374" s="9"/>
    </row>
    <row r="1375" spans="1:17" x14ac:dyDescent="0.25">
      <c r="A1375" s="7">
        <v>1373</v>
      </c>
      <c r="B1375" s="9" t="s">
        <v>1300</v>
      </c>
      <c r="C1375" s="9" t="s">
        <v>3127</v>
      </c>
      <c r="D1375" s="9" t="s">
        <v>3851</v>
      </c>
      <c r="E1375" s="7" t="s">
        <v>141</v>
      </c>
      <c r="F1375" s="46">
        <v>149</v>
      </c>
      <c r="G1375" s="11">
        <v>4</v>
      </c>
      <c r="H1375" s="11">
        <v>4</v>
      </c>
      <c r="I1375" s="11" t="e">
        <f>VLOOKUP(B1375:B3650,'[2]Qty by month'!$G$3:$N$527,8,0)</f>
        <v>#N/A</v>
      </c>
      <c r="J1375" s="11"/>
      <c r="K1375" s="8">
        <v>45318</v>
      </c>
      <c r="L1375" s="8" t="s">
        <v>3873</v>
      </c>
      <c r="M1375" s="7"/>
      <c r="N1375" s="7" t="b">
        <f t="shared" si="42"/>
        <v>1</v>
      </c>
      <c r="O1375" s="7"/>
      <c r="P1375" s="11">
        <f t="shared" si="43"/>
        <v>0</v>
      </c>
      <c r="Q1375" s="9"/>
    </row>
    <row r="1376" spans="1:17" x14ac:dyDescent="0.25">
      <c r="A1376" s="7">
        <v>1374</v>
      </c>
      <c r="B1376" s="9" t="s">
        <v>1301</v>
      </c>
      <c r="C1376" s="9" t="s">
        <v>3128</v>
      </c>
      <c r="D1376" s="9" t="s">
        <v>3851</v>
      </c>
      <c r="E1376" s="7" t="s">
        <v>141</v>
      </c>
      <c r="F1376" s="46">
        <v>0.98</v>
      </c>
      <c r="G1376" s="11">
        <v>12</v>
      </c>
      <c r="H1376" s="11">
        <v>12</v>
      </c>
      <c r="I1376" s="11" t="e">
        <f>VLOOKUP(B1376:B3651,'[2]Qty by month'!$G$3:$N$527,8,0)</f>
        <v>#N/A</v>
      </c>
      <c r="J1376" s="11"/>
      <c r="K1376" s="8">
        <v>45318</v>
      </c>
      <c r="L1376" s="8" t="s">
        <v>3873</v>
      </c>
      <c r="M1376" s="7"/>
      <c r="N1376" s="7" t="b">
        <f t="shared" si="42"/>
        <v>1</v>
      </c>
      <c r="O1376" s="7"/>
      <c r="P1376" s="11">
        <f t="shared" si="43"/>
        <v>0</v>
      </c>
      <c r="Q1376" s="9"/>
    </row>
    <row r="1377" spans="1:17" x14ac:dyDescent="0.25">
      <c r="A1377" s="7">
        <v>1375</v>
      </c>
      <c r="B1377" s="9">
        <v>601205</v>
      </c>
      <c r="C1377" s="9" t="s">
        <v>2203</v>
      </c>
      <c r="D1377" s="9" t="s">
        <v>3851</v>
      </c>
      <c r="E1377" s="7" t="s">
        <v>141</v>
      </c>
      <c r="F1377" s="46">
        <v>2.62</v>
      </c>
      <c r="G1377" s="11">
        <v>4</v>
      </c>
      <c r="H1377" s="11">
        <v>4</v>
      </c>
      <c r="I1377" s="11" t="e">
        <f>VLOOKUP(B1377:B3652,'[2]Qty by month'!$G$3:$N$527,8,0)</f>
        <v>#N/A</v>
      </c>
      <c r="J1377" s="11"/>
      <c r="K1377" s="8">
        <v>45318</v>
      </c>
      <c r="L1377" s="8" t="s">
        <v>3873</v>
      </c>
      <c r="M1377" s="7"/>
      <c r="N1377" s="7" t="b">
        <f t="shared" si="42"/>
        <v>1</v>
      </c>
      <c r="O1377" s="7"/>
      <c r="P1377" s="11">
        <f t="shared" si="43"/>
        <v>0</v>
      </c>
      <c r="Q1377" s="9"/>
    </row>
    <row r="1378" spans="1:17" x14ac:dyDescent="0.25">
      <c r="A1378" s="7">
        <v>1376</v>
      </c>
      <c r="B1378" s="9" t="s">
        <v>1302</v>
      </c>
      <c r="C1378" s="9" t="s">
        <v>3129</v>
      </c>
      <c r="D1378" s="9" t="s">
        <v>3851</v>
      </c>
      <c r="E1378" s="7" t="s">
        <v>141</v>
      </c>
      <c r="F1378" s="46">
        <v>1.03</v>
      </c>
      <c r="G1378" s="11">
        <v>40</v>
      </c>
      <c r="H1378" s="11">
        <v>40</v>
      </c>
      <c r="I1378" s="11" t="e">
        <f>VLOOKUP(B1378:B3653,'[2]Qty by month'!$G$3:$N$527,8,0)</f>
        <v>#N/A</v>
      </c>
      <c r="J1378" s="11"/>
      <c r="K1378" s="8">
        <v>45318</v>
      </c>
      <c r="L1378" s="8" t="s">
        <v>3873</v>
      </c>
      <c r="M1378" s="7"/>
      <c r="N1378" s="7" t="b">
        <f t="shared" si="42"/>
        <v>1</v>
      </c>
      <c r="O1378" s="7"/>
      <c r="P1378" s="11">
        <f t="shared" si="43"/>
        <v>0</v>
      </c>
      <c r="Q1378" s="9"/>
    </row>
    <row r="1379" spans="1:17" x14ac:dyDescent="0.25">
      <c r="A1379" s="7">
        <v>1377</v>
      </c>
      <c r="B1379" s="9" t="s">
        <v>1303</v>
      </c>
      <c r="C1379" s="9" t="s">
        <v>73</v>
      </c>
      <c r="D1379" s="9" t="s">
        <v>3851</v>
      </c>
      <c r="E1379" s="7" t="s">
        <v>141</v>
      </c>
      <c r="F1379" s="46">
        <v>6.88</v>
      </c>
      <c r="G1379" s="11">
        <v>7</v>
      </c>
      <c r="H1379" s="11">
        <v>7</v>
      </c>
      <c r="I1379" s="11" t="e">
        <f>VLOOKUP(B1379:B3654,'[2]Qty by month'!$G$3:$N$527,8,0)</f>
        <v>#N/A</v>
      </c>
      <c r="J1379" s="11"/>
      <c r="K1379" s="8">
        <v>45318</v>
      </c>
      <c r="L1379" s="8" t="s">
        <v>3873</v>
      </c>
      <c r="M1379" s="7"/>
      <c r="N1379" s="7" t="b">
        <f t="shared" si="42"/>
        <v>1</v>
      </c>
      <c r="O1379" s="7"/>
      <c r="P1379" s="11">
        <f t="shared" si="43"/>
        <v>0</v>
      </c>
      <c r="Q1379" s="9"/>
    </row>
    <row r="1380" spans="1:17" x14ac:dyDescent="0.25">
      <c r="A1380" s="7">
        <v>1378</v>
      </c>
      <c r="B1380" s="9">
        <v>642200</v>
      </c>
      <c r="C1380" s="9" t="s">
        <v>3130</v>
      </c>
      <c r="D1380" s="9" t="s">
        <v>3851</v>
      </c>
      <c r="E1380" s="7" t="s">
        <v>141</v>
      </c>
      <c r="F1380" s="46">
        <v>5.66</v>
      </c>
      <c r="G1380" s="11">
        <v>8</v>
      </c>
      <c r="H1380" s="11">
        <f>4+4</f>
        <v>8</v>
      </c>
      <c r="I1380" s="11" t="e">
        <f>VLOOKUP(B1380:B3655,'[2]Qty by month'!$G$3:$N$527,8,0)</f>
        <v>#N/A</v>
      </c>
      <c r="J1380" s="11"/>
      <c r="K1380" s="8">
        <v>45323</v>
      </c>
      <c r="L1380" s="8" t="s">
        <v>3877</v>
      </c>
      <c r="M1380" s="7"/>
      <c r="N1380" s="7" t="b">
        <f t="shared" si="42"/>
        <v>1</v>
      </c>
      <c r="O1380" s="7"/>
      <c r="P1380" s="11">
        <f t="shared" si="43"/>
        <v>0</v>
      </c>
      <c r="Q1380" s="9"/>
    </row>
    <row r="1381" spans="1:17" x14ac:dyDescent="0.25">
      <c r="A1381" s="7">
        <v>1379</v>
      </c>
      <c r="B1381" s="9">
        <v>638853</v>
      </c>
      <c r="C1381" s="9" t="s">
        <v>3131</v>
      </c>
      <c r="D1381" s="9" t="s">
        <v>3851</v>
      </c>
      <c r="E1381" s="7" t="s">
        <v>141</v>
      </c>
      <c r="F1381" s="46">
        <v>5.97</v>
      </c>
      <c r="G1381" s="11">
        <v>4</v>
      </c>
      <c r="H1381" s="11">
        <v>4</v>
      </c>
      <c r="I1381" s="11" t="e">
        <f>VLOOKUP(B1381:B3656,'[2]Qty by month'!$G$3:$N$527,8,0)</f>
        <v>#N/A</v>
      </c>
      <c r="J1381" s="11"/>
      <c r="K1381" s="8">
        <v>45318</v>
      </c>
      <c r="L1381" s="8" t="s">
        <v>3873</v>
      </c>
      <c r="M1381" s="7"/>
      <c r="N1381" s="7" t="b">
        <f t="shared" si="42"/>
        <v>1</v>
      </c>
      <c r="O1381" s="7"/>
      <c r="P1381" s="11">
        <f t="shared" si="43"/>
        <v>0</v>
      </c>
      <c r="Q1381" s="9"/>
    </row>
    <row r="1382" spans="1:17" x14ac:dyDescent="0.25">
      <c r="A1382" s="7">
        <v>1380</v>
      </c>
      <c r="B1382" s="9" t="s">
        <v>1304</v>
      </c>
      <c r="C1382" s="9" t="s">
        <v>3132</v>
      </c>
      <c r="D1382" s="9" t="s">
        <v>3851</v>
      </c>
      <c r="E1382" s="7" t="s">
        <v>141</v>
      </c>
      <c r="F1382" s="46">
        <v>77.318181818181813</v>
      </c>
      <c r="G1382" s="11">
        <v>4</v>
      </c>
      <c r="H1382" s="11">
        <v>4</v>
      </c>
      <c r="I1382" s="11" t="e">
        <f>VLOOKUP(B1382:B3657,'[2]Qty by month'!$G$3:$N$527,8,0)</f>
        <v>#N/A</v>
      </c>
      <c r="J1382" s="11"/>
      <c r="K1382" s="8">
        <v>45318</v>
      </c>
      <c r="L1382" s="8" t="s">
        <v>3873</v>
      </c>
      <c r="M1382" s="7"/>
      <c r="N1382" s="7" t="b">
        <f t="shared" si="42"/>
        <v>1</v>
      </c>
      <c r="O1382" s="7"/>
      <c r="P1382" s="11">
        <f t="shared" si="43"/>
        <v>0</v>
      </c>
      <c r="Q1382" s="9"/>
    </row>
    <row r="1383" spans="1:17" x14ac:dyDescent="0.25">
      <c r="A1383" s="7">
        <v>1381</v>
      </c>
      <c r="B1383" s="9" t="s">
        <v>1305</v>
      </c>
      <c r="C1383" s="9" t="s">
        <v>2252</v>
      </c>
      <c r="D1383" s="9" t="s">
        <v>3851</v>
      </c>
      <c r="E1383" s="7" t="s">
        <v>141</v>
      </c>
      <c r="F1383" s="46">
        <v>0.85</v>
      </c>
      <c r="G1383" s="11">
        <v>10</v>
      </c>
      <c r="H1383" s="11">
        <v>10</v>
      </c>
      <c r="I1383" s="11" t="e">
        <f>VLOOKUP(B1383:B3658,'[2]Qty by month'!$G$3:$N$527,8,0)</f>
        <v>#N/A</v>
      </c>
      <c r="J1383" s="11"/>
      <c r="K1383" s="8">
        <v>45321</v>
      </c>
      <c r="L1383" s="8" t="s">
        <v>3877</v>
      </c>
      <c r="M1383" s="7"/>
      <c r="N1383" s="7" t="b">
        <f t="shared" si="42"/>
        <v>1</v>
      </c>
      <c r="O1383" s="7"/>
      <c r="P1383" s="11">
        <f t="shared" si="43"/>
        <v>0</v>
      </c>
      <c r="Q1383" s="9"/>
    </row>
    <row r="1384" spans="1:17" x14ac:dyDescent="0.25">
      <c r="A1384" s="7">
        <v>1382</v>
      </c>
      <c r="B1384" s="9">
        <v>647384</v>
      </c>
      <c r="C1384" s="9" t="s">
        <v>63</v>
      </c>
      <c r="D1384" s="9" t="s">
        <v>3851</v>
      </c>
      <c r="E1384" s="7" t="s">
        <v>141</v>
      </c>
      <c r="F1384" s="46">
        <v>0.59</v>
      </c>
      <c r="G1384" s="11">
        <v>5</v>
      </c>
      <c r="H1384" s="11">
        <v>5</v>
      </c>
      <c r="I1384" s="11" t="e">
        <f>VLOOKUP(B1384:B3659,'[2]Qty by month'!$G$3:$N$527,8,0)</f>
        <v>#N/A</v>
      </c>
      <c r="J1384" s="11"/>
      <c r="K1384" s="8">
        <v>45318</v>
      </c>
      <c r="L1384" s="8" t="s">
        <v>3873</v>
      </c>
      <c r="M1384" s="7"/>
      <c r="N1384" s="7" t="b">
        <f t="shared" si="42"/>
        <v>1</v>
      </c>
      <c r="O1384" s="7"/>
      <c r="P1384" s="11">
        <f t="shared" si="43"/>
        <v>0</v>
      </c>
      <c r="Q1384" s="9"/>
    </row>
    <row r="1385" spans="1:17" x14ac:dyDescent="0.25">
      <c r="A1385" s="7">
        <v>1383</v>
      </c>
      <c r="B1385" s="9">
        <v>295788</v>
      </c>
      <c r="C1385" s="9" t="s">
        <v>3133</v>
      </c>
      <c r="D1385" s="9" t="s">
        <v>3851</v>
      </c>
      <c r="E1385" s="7" t="s">
        <v>141</v>
      </c>
      <c r="F1385" s="46">
        <v>0.9</v>
      </c>
      <c r="G1385" s="11">
        <v>4</v>
      </c>
      <c r="H1385" s="11">
        <v>4</v>
      </c>
      <c r="I1385" s="11" t="e">
        <f>VLOOKUP(B1385:B3660,'[2]Qty by month'!$G$3:$N$527,8,0)</f>
        <v>#N/A</v>
      </c>
      <c r="J1385" s="11"/>
      <c r="K1385" s="8">
        <v>45318</v>
      </c>
      <c r="L1385" s="8" t="s">
        <v>3873</v>
      </c>
      <c r="M1385" s="7"/>
      <c r="N1385" s="7" t="b">
        <f t="shared" si="42"/>
        <v>1</v>
      </c>
      <c r="O1385" s="7"/>
      <c r="P1385" s="11">
        <f t="shared" si="43"/>
        <v>0</v>
      </c>
      <c r="Q1385" s="9"/>
    </row>
    <row r="1386" spans="1:17" x14ac:dyDescent="0.25">
      <c r="A1386" s="7">
        <v>1384</v>
      </c>
      <c r="B1386" s="9">
        <v>295789</v>
      </c>
      <c r="C1386" s="9" t="s">
        <v>3133</v>
      </c>
      <c r="D1386" s="9" t="s">
        <v>3851</v>
      </c>
      <c r="E1386" s="7" t="s">
        <v>141</v>
      </c>
      <c r="F1386" s="46">
        <v>0.9</v>
      </c>
      <c r="G1386" s="11">
        <v>4</v>
      </c>
      <c r="H1386" s="11">
        <v>4</v>
      </c>
      <c r="I1386" s="11" t="e">
        <f>VLOOKUP(B1386:B3661,'[2]Qty by month'!$G$3:$N$527,8,0)</f>
        <v>#N/A</v>
      </c>
      <c r="J1386" s="11"/>
      <c r="K1386" s="8">
        <v>45318</v>
      </c>
      <c r="L1386" s="8" t="s">
        <v>3873</v>
      </c>
      <c r="M1386" s="7"/>
      <c r="N1386" s="7" t="b">
        <f t="shared" si="42"/>
        <v>1</v>
      </c>
      <c r="O1386" s="7"/>
      <c r="P1386" s="11">
        <f t="shared" si="43"/>
        <v>0</v>
      </c>
      <c r="Q1386" s="9"/>
    </row>
    <row r="1387" spans="1:17" x14ac:dyDescent="0.25">
      <c r="A1387" s="7">
        <v>1385</v>
      </c>
      <c r="B1387" s="9">
        <v>668750</v>
      </c>
      <c r="C1387" s="9" t="s">
        <v>3134</v>
      </c>
      <c r="D1387" s="9" t="s">
        <v>3851</v>
      </c>
      <c r="E1387" s="7" t="s">
        <v>141</v>
      </c>
      <c r="F1387" s="46">
        <v>28.88</v>
      </c>
      <c r="G1387" s="11">
        <v>4</v>
      </c>
      <c r="H1387" s="11">
        <v>4</v>
      </c>
      <c r="I1387" s="11" t="e">
        <f>VLOOKUP(B1387:B3662,'[2]Qty by month'!$G$3:$N$527,8,0)</f>
        <v>#N/A</v>
      </c>
      <c r="J1387" s="11"/>
      <c r="K1387" s="8">
        <v>45317</v>
      </c>
      <c r="L1387" s="8" t="s">
        <v>3873</v>
      </c>
      <c r="M1387" s="7"/>
      <c r="N1387" s="7" t="b">
        <f t="shared" si="42"/>
        <v>1</v>
      </c>
      <c r="O1387" s="7"/>
      <c r="P1387" s="11">
        <f t="shared" si="43"/>
        <v>0</v>
      </c>
      <c r="Q1387" s="9"/>
    </row>
    <row r="1388" spans="1:17" x14ac:dyDescent="0.25">
      <c r="A1388" s="7">
        <v>1386</v>
      </c>
      <c r="B1388" s="9" t="s">
        <v>1306</v>
      </c>
      <c r="C1388" s="9" t="s">
        <v>3135</v>
      </c>
      <c r="D1388" s="9" t="s">
        <v>3851</v>
      </c>
      <c r="E1388" s="7" t="s">
        <v>141</v>
      </c>
      <c r="F1388" s="46">
        <v>0.73</v>
      </c>
      <c r="G1388" s="11">
        <v>4</v>
      </c>
      <c r="H1388" s="11">
        <v>4</v>
      </c>
      <c r="I1388" s="11" t="e">
        <f>VLOOKUP(B1388:B3663,'[2]Qty by month'!$G$3:$N$527,8,0)</f>
        <v>#N/A</v>
      </c>
      <c r="J1388" s="11"/>
      <c r="K1388" s="8">
        <v>45318</v>
      </c>
      <c r="L1388" s="8" t="s">
        <v>3873</v>
      </c>
      <c r="M1388" s="7"/>
      <c r="N1388" s="7" t="b">
        <f t="shared" si="42"/>
        <v>1</v>
      </c>
      <c r="O1388" s="7"/>
      <c r="P1388" s="11">
        <f t="shared" si="43"/>
        <v>0</v>
      </c>
      <c r="Q1388" s="9"/>
    </row>
    <row r="1389" spans="1:17" x14ac:dyDescent="0.25">
      <c r="A1389" s="7">
        <v>1387</v>
      </c>
      <c r="B1389" s="9" t="s">
        <v>1307</v>
      </c>
      <c r="C1389" s="9" t="s">
        <v>3136</v>
      </c>
      <c r="D1389" s="9" t="s">
        <v>3851</v>
      </c>
      <c r="E1389" s="7" t="s">
        <v>141</v>
      </c>
      <c r="F1389" s="46">
        <v>20.39</v>
      </c>
      <c r="G1389" s="11">
        <v>4</v>
      </c>
      <c r="H1389" s="11">
        <v>4</v>
      </c>
      <c r="I1389" s="11" t="e">
        <f>VLOOKUP(B1389:B3664,'[2]Qty by month'!$G$3:$N$527,8,0)</f>
        <v>#N/A</v>
      </c>
      <c r="J1389" s="11"/>
      <c r="K1389" s="8">
        <v>45318</v>
      </c>
      <c r="L1389" s="8" t="s">
        <v>3873</v>
      </c>
      <c r="M1389" s="7"/>
      <c r="N1389" s="7" t="b">
        <f t="shared" si="42"/>
        <v>1</v>
      </c>
      <c r="O1389" s="7"/>
      <c r="P1389" s="11">
        <f t="shared" si="43"/>
        <v>0</v>
      </c>
      <c r="Q1389" s="9"/>
    </row>
    <row r="1390" spans="1:17" x14ac:dyDescent="0.25">
      <c r="A1390" s="7">
        <v>1388</v>
      </c>
      <c r="B1390" s="9" t="s">
        <v>1308</v>
      </c>
      <c r="C1390" s="9" t="s">
        <v>3137</v>
      </c>
      <c r="D1390" s="9" t="s">
        <v>3851</v>
      </c>
      <c r="E1390" s="7" t="s">
        <v>141</v>
      </c>
      <c r="F1390" s="46">
        <v>6.71</v>
      </c>
      <c r="G1390" s="11">
        <v>4</v>
      </c>
      <c r="H1390" s="11">
        <v>4</v>
      </c>
      <c r="I1390" s="11" t="e">
        <f>VLOOKUP(B1390:B3665,'[2]Qty by month'!$G$3:$N$527,8,0)</f>
        <v>#N/A</v>
      </c>
      <c r="J1390" s="11"/>
      <c r="K1390" s="8">
        <v>45318</v>
      </c>
      <c r="L1390" s="8" t="s">
        <v>3873</v>
      </c>
      <c r="M1390" s="7"/>
      <c r="N1390" s="7" t="b">
        <f t="shared" si="42"/>
        <v>1</v>
      </c>
      <c r="O1390" s="7"/>
      <c r="P1390" s="11">
        <f t="shared" si="43"/>
        <v>0</v>
      </c>
      <c r="Q1390" s="9"/>
    </row>
    <row r="1391" spans="1:17" x14ac:dyDescent="0.25">
      <c r="A1391" s="7">
        <v>1389</v>
      </c>
      <c r="B1391" s="9" t="s">
        <v>1309</v>
      </c>
      <c r="C1391" s="9" t="s">
        <v>3138</v>
      </c>
      <c r="D1391" s="9" t="s">
        <v>3851</v>
      </c>
      <c r="E1391" s="7" t="s">
        <v>141</v>
      </c>
      <c r="F1391" s="46">
        <v>8.17</v>
      </c>
      <c r="G1391" s="11">
        <v>4</v>
      </c>
      <c r="H1391" s="11">
        <v>4</v>
      </c>
      <c r="I1391" s="11" t="e">
        <f>VLOOKUP(B1391:B3666,'[2]Qty by month'!$G$3:$N$527,8,0)</f>
        <v>#N/A</v>
      </c>
      <c r="J1391" s="11"/>
      <c r="K1391" s="8">
        <v>45318</v>
      </c>
      <c r="L1391" s="8" t="s">
        <v>3873</v>
      </c>
      <c r="M1391" s="7"/>
      <c r="N1391" s="7" t="b">
        <f t="shared" si="42"/>
        <v>1</v>
      </c>
      <c r="O1391" s="7"/>
      <c r="P1391" s="11">
        <f t="shared" si="43"/>
        <v>0</v>
      </c>
      <c r="Q1391" s="9"/>
    </row>
    <row r="1392" spans="1:17" x14ac:dyDescent="0.25">
      <c r="A1392" s="7">
        <v>1390</v>
      </c>
      <c r="B1392" s="9">
        <v>3140115</v>
      </c>
      <c r="C1392" s="9" t="s">
        <v>3139</v>
      </c>
      <c r="D1392" s="9" t="s">
        <v>3851</v>
      </c>
      <c r="E1392" s="7" t="s">
        <v>141</v>
      </c>
      <c r="F1392" s="46">
        <v>2.4</v>
      </c>
      <c r="G1392" s="11">
        <f>10-5</f>
        <v>5</v>
      </c>
      <c r="H1392" s="11">
        <f>5</f>
        <v>5</v>
      </c>
      <c r="I1392" s="11" t="e">
        <f>VLOOKUP(B1392:B3667,'[2]Qty by month'!$G$3:$N$527,8,0)</f>
        <v>#N/A</v>
      </c>
      <c r="J1392" s="11"/>
      <c r="K1392" s="8">
        <v>45308</v>
      </c>
      <c r="L1392" s="8" t="s">
        <v>3873</v>
      </c>
      <c r="M1392" s="7"/>
      <c r="N1392" s="7" t="b">
        <f t="shared" si="42"/>
        <v>1</v>
      </c>
      <c r="O1392" s="7"/>
      <c r="P1392" s="11">
        <f t="shared" si="43"/>
        <v>0</v>
      </c>
      <c r="Q1392" s="9" t="s">
        <v>4107</v>
      </c>
    </row>
    <row r="1393" spans="1:17" x14ac:dyDescent="0.25">
      <c r="A1393" s="7">
        <v>1391</v>
      </c>
      <c r="B1393" s="9" t="s">
        <v>1310</v>
      </c>
      <c r="C1393" s="9" t="s">
        <v>3140</v>
      </c>
      <c r="D1393" s="9" t="s">
        <v>3851</v>
      </c>
      <c r="E1393" s="7" t="s">
        <v>141</v>
      </c>
      <c r="F1393" s="46">
        <v>9.98</v>
      </c>
      <c r="G1393" s="11">
        <v>3</v>
      </c>
      <c r="H1393" s="11">
        <v>3</v>
      </c>
      <c r="I1393" s="11" t="e">
        <f>VLOOKUP(B1393:B3668,'[2]Qty by month'!$G$3:$N$527,8,0)</f>
        <v>#N/A</v>
      </c>
      <c r="J1393" s="11"/>
      <c r="K1393" s="8">
        <v>45318</v>
      </c>
      <c r="L1393" s="8" t="s">
        <v>3873</v>
      </c>
      <c r="M1393" s="7"/>
      <c r="N1393" s="7" t="b">
        <f t="shared" si="42"/>
        <v>1</v>
      </c>
      <c r="O1393" s="7"/>
      <c r="P1393" s="11">
        <f t="shared" si="43"/>
        <v>0</v>
      </c>
      <c r="Q1393" s="9"/>
    </row>
    <row r="1394" spans="1:17" x14ac:dyDescent="0.25">
      <c r="A1394" s="7">
        <v>1392</v>
      </c>
      <c r="B1394" s="9" t="s">
        <v>1311</v>
      </c>
      <c r="C1394" s="9" t="s">
        <v>3141</v>
      </c>
      <c r="D1394" s="9" t="s">
        <v>3851</v>
      </c>
      <c r="E1394" s="7" t="s">
        <v>141</v>
      </c>
      <c r="F1394" s="46">
        <v>68.36</v>
      </c>
      <c r="G1394" s="11">
        <v>4</v>
      </c>
      <c r="H1394" s="11">
        <f>2+2</f>
        <v>4</v>
      </c>
      <c r="I1394" s="11" t="e">
        <f>VLOOKUP(B1394:B3669,'[2]Qty by month'!$G$3:$N$527,8,0)</f>
        <v>#N/A</v>
      </c>
      <c r="J1394" s="11"/>
      <c r="K1394" s="8">
        <v>45318</v>
      </c>
      <c r="L1394" s="8" t="s">
        <v>3873</v>
      </c>
      <c r="M1394" s="7"/>
      <c r="N1394" s="7" t="b">
        <f t="shared" si="42"/>
        <v>1</v>
      </c>
      <c r="O1394" s="7"/>
      <c r="P1394" s="11">
        <f t="shared" si="43"/>
        <v>0</v>
      </c>
      <c r="Q1394" s="9"/>
    </row>
    <row r="1395" spans="1:17" x14ac:dyDescent="0.25">
      <c r="A1395" s="7">
        <v>1393</v>
      </c>
      <c r="B1395" s="9" t="s">
        <v>1312</v>
      </c>
      <c r="C1395" s="9" t="s">
        <v>3142</v>
      </c>
      <c r="D1395" s="9" t="s">
        <v>3851</v>
      </c>
      <c r="E1395" s="7" t="s">
        <v>141</v>
      </c>
      <c r="F1395" s="46">
        <v>128.87</v>
      </c>
      <c r="G1395" s="11">
        <v>1</v>
      </c>
      <c r="H1395" s="11">
        <v>1</v>
      </c>
      <c r="I1395" s="11" t="e">
        <f>VLOOKUP(B1395:B3670,'[2]Qty by month'!$G$3:$N$527,8,0)</f>
        <v>#N/A</v>
      </c>
      <c r="J1395" s="11"/>
      <c r="K1395" s="8">
        <v>45318</v>
      </c>
      <c r="L1395" s="8" t="s">
        <v>3873</v>
      </c>
      <c r="M1395" s="7"/>
      <c r="N1395" s="7" t="b">
        <f t="shared" si="42"/>
        <v>1</v>
      </c>
      <c r="O1395" s="7"/>
      <c r="P1395" s="11">
        <f t="shared" si="43"/>
        <v>0</v>
      </c>
      <c r="Q1395" s="9"/>
    </row>
    <row r="1396" spans="1:17" x14ac:dyDescent="0.25">
      <c r="A1396" s="7">
        <v>1394</v>
      </c>
      <c r="B1396" s="9" t="s">
        <v>1313</v>
      </c>
      <c r="C1396" s="9" t="s">
        <v>3143</v>
      </c>
      <c r="D1396" s="9" t="s">
        <v>3851</v>
      </c>
      <c r="E1396" s="7" t="s">
        <v>141</v>
      </c>
      <c r="F1396" s="46">
        <v>4.74</v>
      </c>
      <c r="G1396" s="11">
        <v>8</v>
      </c>
      <c r="H1396" s="11">
        <v>8</v>
      </c>
      <c r="I1396" s="11" t="e">
        <f>VLOOKUP(B1396:B3671,'[2]Qty by month'!$G$3:$N$527,8,0)</f>
        <v>#N/A</v>
      </c>
      <c r="J1396" s="11"/>
      <c r="K1396" s="8">
        <v>45318</v>
      </c>
      <c r="L1396" s="8" t="s">
        <v>3873</v>
      </c>
      <c r="M1396" s="7"/>
      <c r="N1396" s="7" t="b">
        <f t="shared" si="42"/>
        <v>1</v>
      </c>
      <c r="O1396" s="7"/>
      <c r="P1396" s="11">
        <f t="shared" si="43"/>
        <v>0</v>
      </c>
      <c r="Q1396" s="9"/>
    </row>
    <row r="1397" spans="1:17" x14ac:dyDescent="0.25">
      <c r="A1397" s="7">
        <v>1395</v>
      </c>
      <c r="B1397" s="9" t="s">
        <v>1314</v>
      </c>
      <c r="C1397" s="9" t="s">
        <v>3143</v>
      </c>
      <c r="D1397" s="9" t="s">
        <v>3851</v>
      </c>
      <c r="E1397" s="7" t="s">
        <v>141</v>
      </c>
      <c r="F1397" s="46">
        <v>2.8</v>
      </c>
      <c r="G1397" s="11">
        <v>7</v>
      </c>
      <c r="H1397" s="11">
        <v>7</v>
      </c>
      <c r="I1397" s="11" t="e">
        <f>VLOOKUP(B1397:B3672,'[2]Qty by month'!$G$3:$N$527,8,0)</f>
        <v>#N/A</v>
      </c>
      <c r="J1397" s="11"/>
      <c r="K1397" s="8">
        <v>45318</v>
      </c>
      <c r="L1397" s="8" t="s">
        <v>3873</v>
      </c>
      <c r="M1397" s="7"/>
      <c r="N1397" s="7" t="b">
        <f t="shared" si="42"/>
        <v>1</v>
      </c>
      <c r="O1397" s="7"/>
      <c r="P1397" s="11">
        <f t="shared" si="43"/>
        <v>0</v>
      </c>
      <c r="Q1397" s="9"/>
    </row>
    <row r="1398" spans="1:17" x14ac:dyDescent="0.25">
      <c r="A1398" s="7">
        <v>1396</v>
      </c>
      <c r="B1398" s="9" t="s">
        <v>1315</v>
      </c>
      <c r="C1398" s="9" t="s">
        <v>3143</v>
      </c>
      <c r="D1398" s="9" t="s">
        <v>3851</v>
      </c>
      <c r="E1398" s="7" t="s">
        <v>141</v>
      </c>
      <c r="F1398" s="46">
        <v>24.48</v>
      </c>
      <c r="G1398" s="11">
        <v>4</v>
      </c>
      <c r="H1398" s="11">
        <v>4</v>
      </c>
      <c r="I1398" s="11" t="e">
        <f>VLOOKUP(B1398:B3673,'[2]Qty by month'!$G$3:$N$527,8,0)</f>
        <v>#N/A</v>
      </c>
      <c r="J1398" s="11"/>
      <c r="K1398" s="8">
        <v>45318</v>
      </c>
      <c r="L1398" s="8" t="s">
        <v>3873</v>
      </c>
      <c r="M1398" s="7"/>
      <c r="N1398" s="7" t="b">
        <f t="shared" si="42"/>
        <v>1</v>
      </c>
      <c r="O1398" s="7"/>
      <c r="P1398" s="11">
        <f t="shared" si="43"/>
        <v>0</v>
      </c>
      <c r="Q1398" s="9"/>
    </row>
    <row r="1399" spans="1:17" x14ac:dyDescent="0.25">
      <c r="A1399" s="7">
        <v>1397</v>
      </c>
      <c r="B1399" s="9">
        <v>597679</v>
      </c>
      <c r="C1399" s="9" t="s">
        <v>3144</v>
      </c>
      <c r="D1399" s="9" t="s">
        <v>3851</v>
      </c>
      <c r="E1399" s="7" t="s">
        <v>141</v>
      </c>
      <c r="F1399" s="46">
        <v>1.75</v>
      </c>
      <c r="G1399" s="11">
        <v>4</v>
      </c>
      <c r="H1399" s="11">
        <v>4</v>
      </c>
      <c r="I1399" s="11" t="e">
        <f>VLOOKUP(B1399:B3674,'[2]Qty by month'!$G$3:$N$527,8,0)</f>
        <v>#N/A</v>
      </c>
      <c r="J1399" s="11"/>
      <c r="K1399" s="8">
        <v>45318</v>
      </c>
      <c r="L1399" s="8" t="s">
        <v>3873</v>
      </c>
      <c r="M1399" s="7"/>
      <c r="N1399" s="7" t="b">
        <f t="shared" si="42"/>
        <v>1</v>
      </c>
      <c r="O1399" s="7"/>
      <c r="P1399" s="11">
        <f t="shared" si="43"/>
        <v>0</v>
      </c>
      <c r="Q1399" s="9"/>
    </row>
    <row r="1400" spans="1:17" x14ac:dyDescent="0.25">
      <c r="A1400" s="7">
        <v>1398</v>
      </c>
      <c r="B1400" s="9">
        <v>668561</v>
      </c>
      <c r="C1400" s="9" t="s">
        <v>3145</v>
      </c>
      <c r="D1400" s="9" t="s">
        <v>3851</v>
      </c>
      <c r="E1400" s="7" t="s">
        <v>141</v>
      </c>
      <c r="F1400" s="46">
        <v>30.09</v>
      </c>
      <c r="G1400" s="11">
        <v>1</v>
      </c>
      <c r="H1400" s="11">
        <v>1</v>
      </c>
      <c r="I1400" s="11" t="e">
        <f>VLOOKUP(B1400:B3675,'[2]Qty by month'!$G$3:$N$527,8,0)</f>
        <v>#N/A</v>
      </c>
      <c r="J1400" s="11"/>
      <c r="K1400" s="8">
        <v>45318</v>
      </c>
      <c r="L1400" s="8" t="s">
        <v>3877</v>
      </c>
      <c r="M1400" s="7"/>
      <c r="N1400" s="7" t="b">
        <f t="shared" si="42"/>
        <v>1</v>
      </c>
      <c r="O1400" s="7"/>
      <c r="P1400" s="11">
        <f t="shared" si="43"/>
        <v>0</v>
      </c>
      <c r="Q1400" s="9"/>
    </row>
    <row r="1401" spans="1:17" x14ac:dyDescent="0.25">
      <c r="A1401" s="7">
        <v>1399</v>
      </c>
      <c r="B1401" s="9" t="s">
        <v>1316</v>
      </c>
      <c r="C1401" s="9" t="s">
        <v>3146</v>
      </c>
      <c r="D1401" s="9" t="s">
        <v>3851</v>
      </c>
      <c r="E1401" s="7" t="s">
        <v>141</v>
      </c>
      <c r="F1401" s="46">
        <v>1.55</v>
      </c>
      <c r="G1401" s="11">
        <v>4</v>
      </c>
      <c r="H1401" s="11">
        <v>4</v>
      </c>
      <c r="I1401" s="11" t="e">
        <f>VLOOKUP(B1401:B3676,'[2]Qty by month'!$G$3:$N$527,8,0)</f>
        <v>#N/A</v>
      </c>
      <c r="J1401" s="11"/>
      <c r="K1401" s="8">
        <v>45318</v>
      </c>
      <c r="L1401" s="8" t="s">
        <v>3873</v>
      </c>
      <c r="M1401" s="7"/>
      <c r="N1401" s="7" t="b">
        <f t="shared" si="42"/>
        <v>1</v>
      </c>
      <c r="O1401" s="7"/>
      <c r="P1401" s="11">
        <f t="shared" si="43"/>
        <v>0</v>
      </c>
      <c r="Q1401" s="9"/>
    </row>
    <row r="1402" spans="1:17" x14ac:dyDescent="0.25">
      <c r="A1402" s="7">
        <v>1400</v>
      </c>
      <c r="B1402" s="9" t="s">
        <v>1317</v>
      </c>
      <c r="C1402" s="9" t="s">
        <v>3147</v>
      </c>
      <c r="D1402" s="9" t="s">
        <v>3851</v>
      </c>
      <c r="E1402" s="7" t="s">
        <v>141</v>
      </c>
      <c r="F1402" s="46">
        <v>42.71</v>
      </c>
      <c r="G1402" s="11">
        <v>2</v>
      </c>
      <c r="H1402" s="11">
        <f>1+1</f>
        <v>2</v>
      </c>
      <c r="I1402" s="11" t="e">
        <f>VLOOKUP(B1402:B3677,'[2]Qty by month'!$G$3:$N$527,8,0)</f>
        <v>#N/A</v>
      </c>
      <c r="J1402" s="11"/>
      <c r="K1402" s="8">
        <v>45318</v>
      </c>
      <c r="L1402" s="8" t="s">
        <v>3873</v>
      </c>
      <c r="M1402" s="7"/>
      <c r="N1402" s="7" t="b">
        <f t="shared" si="42"/>
        <v>1</v>
      </c>
      <c r="O1402" s="7"/>
      <c r="P1402" s="11">
        <f t="shared" si="43"/>
        <v>0</v>
      </c>
      <c r="Q1402" s="9"/>
    </row>
    <row r="1403" spans="1:17" x14ac:dyDescent="0.25">
      <c r="A1403" s="7">
        <v>1401</v>
      </c>
      <c r="B1403" s="9" t="s">
        <v>1318</v>
      </c>
      <c r="C1403" s="9" t="s">
        <v>3147</v>
      </c>
      <c r="D1403" s="9" t="s">
        <v>3851</v>
      </c>
      <c r="E1403" s="7" t="s">
        <v>141</v>
      </c>
      <c r="F1403" s="46">
        <v>42.71</v>
      </c>
      <c r="G1403" s="11">
        <v>2</v>
      </c>
      <c r="H1403" s="11">
        <f>1+1</f>
        <v>2</v>
      </c>
      <c r="I1403" s="11" t="e">
        <f>VLOOKUP(B1403:B3678,'[2]Qty by month'!$G$3:$N$527,8,0)</f>
        <v>#N/A</v>
      </c>
      <c r="J1403" s="11"/>
      <c r="K1403" s="8">
        <v>45318</v>
      </c>
      <c r="L1403" s="8" t="s">
        <v>3873</v>
      </c>
      <c r="M1403" s="7"/>
      <c r="N1403" s="7" t="b">
        <f t="shared" si="42"/>
        <v>1</v>
      </c>
      <c r="O1403" s="7"/>
      <c r="P1403" s="11">
        <f t="shared" si="43"/>
        <v>0</v>
      </c>
      <c r="Q1403" s="9"/>
    </row>
    <row r="1404" spans="1:17" x14ac:dyDescent="0.25">
      <c r="A1404" s="7">
        <v>1402</v>
      </c>
      <c r="B1404" s="9" t="s">
        <v>1319</v>
      </c>
      <c r="C1404" s="9" t="s">
        <v>2332</v>
      </c>
      <c r="D1404" s="9" t="s">
        <v>3851</v>
      </c>
      <c r="E1404" s="7" t="s">
        <v>141</v>
      </c>
      <c r="F1404" s="46">
        <v>0.48</v>
      </c>
      <c r="G1404" s="11">
        <v>10</v>
      </c>
      <c r="H1404" s="11">
        <v>10</v>
      </c>
      <c r="I1404" s="11" t="e">
        <f>VLOOKUP(B1404:B3679,'[2]Qty by month'!$G$3:$N$527,8,0)</f>
        <v>#N/A</v>
      </c>
      <c r="J1404" s="11"/>
      <c r="K1404" s="8">
        <v>45318</v>
      </c>
      <c r="L1404" s="8" t="s">
        <v>3873</v>
      </c>
      <c r="M1404" s="7"/>
      <c r="N1404" s="7" t="b">
        <f t="shared" si="42"/>
        <v>1</v>
      </c>
      <c r="O1404" s="7"/>
      <c r="P1404" s="11">
        <f t="shared" si="43"/>
        <v>0</v>
      </c>
      <c r="Q1404" s="9"/>
    </row>
    <row r="1405" spans="1:17" x14ac:dyDescent="0.25">
      <c r="A1405" s="7">
        <v>1403</v>
      </c>
      <c r="B1405" s="9">
        <v>656106</v>
      </c>
      <c r="C1405" s="9" t="s">
        <v>3148</v>
      </c>
      <c r="D1405" s="9" t="s">
        <v>3851</v>
      </c>
      <c r="E1405" s="7" t="s">
        <v>141</v>
      </c>
      <c r="F1405" s="46">
        <v>82.64</v>
      </c>
      <c r="G1405" s="11">
        <v>10</v>
      </c>
      <c r="H1405" s="11">
        <v>10</v>
      </c>
      <c r="I1405" s="11" t="e">
        <f>VLOOKUP(B1405:B3680,'[2]Qty by month'!$G$3:$N$527,8,0)</f>
        <v>#N/A</v>
      </c>
      <c r="J1405" s="11"/>
      <c r="K1405" s="8">
        <v>45318</v>
      </c>
      <c r="L1405" s="8" t="s">
        <v>3873</v>
      </c>
      <c r="M1405" s="7"/>
      <c r="N1405" s="7" t="b">
        <f t="shared" si="42"/>
        <v>1</v>
      </c>
      <c r="O1405" s="7"/>
      <c r="P1405" s="11">
        <f t="shared" si="43"/>
        <v>0</v>
      </c>
      <c r="Q1405" s="9"/>
    </row>
    <row r="1406" spans="1:17" x14ac:dyDescent="0.25">
      <c r="A1406" s="7">
        <v>1404</v>
      </c>
      <c r="B1406" s="9">
        <v>655376</v>
      </c>
      <c r="C1406" s="9" t="s">
        <v>3149</v>
      </c>
      <c r="D1406" s="9" t="s">
        <v>3851</v>
      </c>
      <c r="E1406" s="55" t="s">
        <v>242</v>
      </c>
      <c r="F1406" s="46">
        <v>57.48</v>
      </c>
      <c r="G1406" s="11">
        <v>14</v>
      </c>
      <c r="H1406" s="11">
        <v>14</v>
      </c>
      <c r="I1406" s="11" t="e">
        <f>VLOOKUP(B1406:B3681,'[2]Qty by month'!$G$3:$N$527,8,0)</f>
        <v>#N/A</v>
      </c>
      <c r="J1406" s="11"/>
      <c r="K1406" s="8">
        <v>45318</v>
      </c>
      <c r="L1406" s="8" t="s">
        <v>3873</v>
      </c>
      <c r="M1406" s="7"/>
      <c r="N1406" s="7" t="b">
        <f t="shared" si="42"/>
        <v>1</v>
      </c>
      <c r="O1406" s="7"/>
      <c r="P1406" s="11">
        <f t="shared" si="43"/>
        <v>0</v>
      </c>
      <c r="Q1406" s="9"/>
    </row>
    <row r="1407" spans="1:17" x14ac:dyDescent="0.25">
      <c r="A1407" s="7">
        <v>1405</v>
      </c>
      <c r="B1407" s="9" t="s">
        <v>1320</v>
      </c>
      <c r="C1407" s="9" t="s">
        <v>3150</v>
      </c>
      <c r="D1407" s="9" t="s">
        <v>3851</v>
      </c>
      <c r="E1407" s="55" t="s">
        <v>242</v>
      </c>
      <c r="F1407" s="46">
        <v>46.42</v>
      </c>
      <c r="G1407" s="11">
        <v>9</v>
      </c>
      <c r="H1407" s="11">
        <v>9</v>
      </c>
      <c r="I1407" s="11" t="e">
        <f>VLOOKUP(B1407:B3682,'[2]Qty by month'!$G$3:$N$527,8,0)</f>
        <v>#N/A</v>
      </c>
      <c r="J1407" s="11"/>
      <c r="K1407" s="8">
        <v>45318</v>
      </c>
      <c r="L1407" s="8" t="s">
        <v>3873</v>
      </c>
      <c r="M1407" s="7"/>
      <c r="N1407" s="7" t="b">
        <f t="shared" si="42"/>
        <v>1</v>
      </c>
      <c r="O1407" s="7"/>
      <c r="P1407" s="11">
        <f t="shared" si="43"/>
        <v>0</v>
      </c>
      <c r="Q1407" s="9"/>
    </row>
    <row r="1408" spans="1:17" x14ac:dyDescent="0.25">
      <c r="A1408" s="7">
        <v>1406</v>
      </c>
      <c r="B1408" s="9" t="s">
        <v>1321</v>
      </c>
      <c r="C1408" s="9" t="s">
        <v>3151</v>
      </c>
      <c r="D1408" s="9" t="s">
        <v>3851</v>
      </c>
      <c r="E1408" s="7" t="s">
        <v>141</v>
      </c>
      <c r="F1408" s="46">
        <v>23.21</v>
      </c>
      <c r="G1408" s="11">
        <v>9</v>
      </c>
      <c r="H1408" s="11">
        <v>9</v>
      </c>
      <c r="I1408" s="11" t="e">
        <f>VLOOKUP(B1408:B3683,'[2]Qty by month'!$G$3:$N$527,8,0)</f>
        <v>#N/A</v>
      </c>
      <c r="J1408" s="11"/>
      <c r="K1408" s="8">
        <v>45318</v>
      </c>
      <c r="L1408" s="8" t="s">
        <v>3873</v>
      </c>
      <c r="M1408" s="7"/>
      <c r="N1408" s="7" t="b">
        <f t="shared" si="42"/>
        <v>1</v>
      </c>
      <c r="O1408" s="7"/>
      <c r="P1408" s="11">
        <f t="shared" si="43"/>
        <v>0</v>
      </c>
      <c r="Q1408" s="9"/>
    </row>
    <row r="1409" spans="1:17" x14ac:dyDescent="0.25">
      <c r="A1409" s="7">
        <v>1407</v>
      </c>
      <c r="B1409" s="9" t="s">
        <v>1322</v>
      </c>
      <c r="C1409" s="9" t="s">
        <v>3152</v>
      </c>
      <c r="D1409" s="9" t="s">
        <v>3851</v>
      </c>
      <c r="E1409" s="55" t="s">
        <v>242</v>
      </c>
      <c r="F1409" s="46">
        <v>47.78</v>
      </c>
      <c r="G1409" s="11">
        <v>4</v>
      </c>
      <c r="H1409" s="11">
        <v>4</v>
      </c>
      <c r="I1409" s="11" t="e">
        <f>VLOOKUP(B1409:B3684,'[2]Qty by month'!$G$3:$N$527,8,0)</f>
        <v>#N/A</v>
      </c>
      <c r="J1409" s="11"/>
      <c r="K1409" s="8">
        <v>45318</v>
      </c>
      <c r="L1409" s="8" t="s">
        <v>3873</v>
      </c>
      <c r="M1409" s="7"/>
      <c r="N1409" s="7" t="b">
        <f t="shared" si="42"/>
        <v>1</v>
      </c>
      <c r="O1409" s="7"/>
      <c r="P1409" s="11">
        <f t="shared" si="43"/>
        <v>0</v>
      </c>
      <c r="Q1409" s="9"/>
    </row>
    <row r="1410" spans="1:17" x14ac:dyDescent="0.25">
      <c r="A1410" s="7">
        <v>1408</v>
      </c>
      <c r="B1410" s="9" t="s">
        <v>1323</v>
      </c>
      <c r="C1410" s="9" t="s">
        <v>3017</v>
      </c>
      <c r="D1410" s="9" t="s">
        <v>3851</v>
      </c>
      <c r="E1410" s="7" t="s">
        <v>141</v>
      </c>
      <c r="F1410" s="46">
        <v>180.31</v>
      </c>
      <c r="G1410" s="11">
        <v>1</v>
      </c>
      <c r="H1410" s="11">
        <v>1</v>
      </c>
      <c r="I1410" s="11" t="e">
        <f>VLOOKUP(B1410:B3685,'[2]Qty by month'!$G$3:$N$527,8,0)</f>
        <v>#N/A</v>
      </c>
      <c r="J1410" s="11"/>
      <c r="K1410" s="8">
        <v>45310</v>
      </c>
      <c r="L1410" s="8" t="s">
        <v>3877</v>
      </c>
      <c r="M1410" s="7"/>
      <c r="N1410" s="7" t="b">
        <f t="shared" si="42"/>
        <v>1</v>
      </c>
      <c r="O1410" s="7"/>
      <c r="P1410" s="11">
        <f t="shared" si="43"/>
        <v>0</v>
      </c>
      <c r="Q1410" s="9"/>
    </row>
    <row r="1411" spans="1:17" x14ac:dyDescent="0.25">
      <c r="A1411" s="7">
        <v>1409</v>
      </c>
      <c r="B1411" s="9" t="s">
        <v>1324</v>
      </c>
      <c r="C1411" s="9" t="s">
        <v>3153</v>
      </c>
      <c r="D1411" s="9" t="s">
        <v>3851</v>
      </c>
      <c r="E1411" s="7" t="s">
        <v>141</v>
      </c>
      <c r="F1411" s="46">
        <v>92.19</v>
      </c>
      <c r="G1411" s="11">
        <v>9</v>
      </c>
      <c r="H1411" s="53">
        <f>9+1</f>
        <v>10</v>
      </c>
      <c r="I1411" s="11" t="e">
        <f>VLOOKUP(B1411:B3686,'[2]Qty by month'!$G$3:$N$527,8,0)</f>
        <v>#N/A</v>
      </c>
      <c r="J1411" s="11"/>
      <c r="K1411" s="8">
        <v>45318</v>
      </c>
      <c r="L1411" s="8" t="s">
        <v>3873</v>
      </c>
      <c r="M1411" s="7"/>
      <c r="N1411" s="7" t="b">
        <f t="shared" si="42"/>
        <v>0</v>
      </c>
      <c r="O1411" s="7"/>
      <c r="P1411" s="11">
        <f t="shared" si="43"/>
        <v>-1</v>
      </c>
      <c r="Q1411" s="9"/>
    </row>
    <row r="1412" spans="1:17" x14ac:dyDescent="0.25">
      <c r="A1412" s="7">
        <v>1410</v>
      </c>
      <c r="B1412" s="9">
        <v>657083</v>
      </c>
      <c r="C1412" s="9" t="s">
        <v>3154</v>
      </c>
      <c r="D1412" s="9" t="s">
        <v>3851</v>
      </c>
      <c r="E1412" s="7" t="s">
        <v>141</v>
      </c>
      <c r="F1412" s="46">
        <v>51.74</v>
      </c>
      <c r="G1412" s="11">
        <v>8</v>
      </c>
      <c r="H1412" s="11">
        <v>8</v>
      </c>
      <c r="I1412" s="11" t="e">
        <f>VLOOKUP(B1412:B3687,'[2]Qty by month'!$G$3:$N$527,8,0)</f>
        <v>#N/A</v>
      </c>
      <c r="J1412" s="11"/>
      <c r="K1412" s="8">
        <v>45318</v>
      </c>
      <c r="L1412" s="8" t="s">
        <v>3873</v>
      </c>
      <c r="M1412" s="7"/>
      <c r="N1412" s="7" t="b">
        <f t="shared" ref="N1412:N1475" si="44">G1412=H1412</f>
        <v>1</v>
      </c>
      <c r="O1412" s="7"/>
      <c r="P1412" s="11">
        <f t="shared" ref="P1412:P1475" si="45">G1412-H1412</f>
        <v>0</v>
      </c>
      <c r="Q1412" s="9"/>
    </row>
    <row r="1413" spans="1:17" x14ac:dyDescent="0.25">
      <c r="A1413" s="7">
        <v>1411</v>
      </c>
      <c r="B1413" s="9" t="s">
        <v>1325</v>
      </c>
      <c r="C1413" s="9" t="s">
        <v>3155</v>
      </c>
      <c r="D1413" s="9" t="s">
        <v>3851</v>
      </c>
      <c r="E1413" s="7" t="s">
        <v>141</v>
      </c>
      <c r="F1413" s="46">
        <v>13.65</v>
      </c>
      <c r="G1413" s="11">
        <v>9</v>
      </c>
      <c r="H1413" s="51">
        <v>8</v>
      </c>
      <c r="I1413" s="11" t="e">
        <f>VLOOKUP(B1413:B3688,'[2]Qty by month'!$G$3:$N$527,8,0)</f>
        <v>#N/A</v>
      </c>
      <c r="J1413" s="11"/>
      <c r="K1413" s="8">
        <v>45318</v>
      </c>
      <c r="L1413" s="8" t="s">
        <v>3877</v>
      </c>
      <c r="M1413" s="7"/>
      <c r="N1413" s="7" t="b">
        <f t="shared" si="44"/>
        <v>0</v>
      </c>
      <c r="O1413" s="7"/>
      <c r="P1413" s="11">
        <f t="shared" si="45"/>
        <v>1</v>
      </c>
      <c r="Q1413" s="9"/>
    </row>
    <row r="1414" spans="1:17" x14ac:dyDescent="0.25">
      <c r="A1414" s="7">
        <v>1412</v>
      </c>
      <c r="B1414" s="9" t="s">
        <v>1326</v>
      </c>
      <c r="C1414" s="9" t="s">
        <v>3156</v>
      </c>
      <c r="D1414" s="9" t="s">
        <v>3851</v>
      </c>
      <c r="E1414" s="7" t="s">
        <v>141</v>
      </c>
      <c r="F1414" s="46">
        <v>74.73</v>
      </c>
      <c r="G1414" s="11">
        <v>2</v>
      </c>
      <c r="H1414" s="11">
        <v>2</v>
      </c>
      <c r="I1414" s="11" t="e">
        <f>VLOOKUP(B1414:B3689,'[2]Qty by month'!$G$3:$N$527,8,0)</f>
        <v>#N/A</v>
      </c>
      <c r="J1414" s="11"/>
      <c r="K1414" s="8">
        <v>45318</v>
      </c>
      <c r="L1414" s="8" t="s">
        <v>3873</v>
      </c>
      <c r="M1414" s="7"/>
      <c r="N1414" s="7" t="b">
        <f t="shared" si="44"/>
        <v>1</v>
      </c>
      <c r="O1414" s="7"/>
      <c r="P1414" s="11">
        <f t="shared" si="45"/>
        <v>0</v>
      </c>
      <c r="Q1414" s="9"/>
    </row>
    <row r="1415" spans="1:17" x14ac:dyDescent="0.25">
      <c r="A1415" s="7">
        <v>1413</v>
      </c>
      <c r="B1415" s="9" t="s">
        <v>1327</v>
      </c>
      <c r="C1415" s="9" t="s">
        <v>3156</v>
      </c>
      <c r="D1415" s="9" t="s">
        <v>3851</v>
      </c>
      <c r="E1415" s="7" t="s">
        <v>141</v>
      </c>
      <c r="F1415" s="46">
        <v>89.82</v>
      </c>
      <c r="G1415" s="11">
        <v>2</v>
      </c>
      <c r="H1415" s="11">
        <v>2</v>
      </c>
      <c r="I1415" s="11" t="e">
        <f>VLOOKUP(B1415:B3690,'[2]Qty by month'!$G$3:$N$527,8,0)</f>
        <v>#N/A</v>
      </c>
      <c r="J1415" s="11"/>
      <c r="K1415" s="8">
        <v>45318</v>
      </c>
      <c r="L1415" s="8" t="s">
        <v>3873</v>
      </c>
      <c r="M1415" s="7"/>
      <c r="N1415" s="7" t="b">
        <f t="shared" si="44"/>
        <v>1</v>
      </c>
      <c r="O1415" s="7"/>
      <c r="P1415" s="11">
        <f t="shared" si="45"/>
        <v>0</v>
      </c>
      <c r="Q1415" s="9"/>
    </row>
    <row r="1416" spans="1:17" x14ac:dyDescent="0.25">
      <c r="A1416" s="7">
        <v>1414</v>
      </c>
      <c r="B1416" s="9" t="s">
        <v>1328</v>
      </c>
      <c r="C1416" s="9" t="s">
        <v>3156</v>
      </c>
      <c r="D1416" s="9" t="s">
        <v>3851</v>
      </c>
      <c r="E1416" s="7" t="s">
        <v>141</v>
      </c>
      <c r="F1416" s="46">
        <v>86.23</v>
      </c>
      <c r="G1416" s="11">
        <v>2</v>
      </c>
      <c r="H1416" s="11">
        <v>2</v>
      </c>
      <c r="I1416" s="11" t="e">
        <f>VLOOKUP(B1416:B3691,'[2]Qty by month'!$G$3:$N$527,8,0)</f>
        <v>#N/A</v>
      </c>
      <c r="J1416" s="11"/>
      <c r="K1416" s="8">
        <v>45318</v>
      </c>
      <c r="L1416" s="8" t="s">
        <v>3873</v>
      </c>
      <c r="M1416" s="7"/>
      <c r="N1416" s="7" t="b">
        <f t="shared" si="44"/>
        <v>1</v>
      </c>
      <c r="O1416" s="7"/>
      <c r="P1416" s="11">
        <f t="shared" si="45"/>
        <v>0</v>
      </c>
      <c r="Q1416" s="9"/>
    </row>
    <row r="1417" spans="1:17" x14ac:dyDescent="0.25">
      <c r="A1417" s="7">
        <v>1415</v>
      </c>
      <c r="B1417" s="9" t="s">
        <v>1329</v>
      </c>
      <c r="C1417" s="9" t="s">
        <v>3157</v>
      </c>
      <c r="D1417" s="9" t="s">
        <v>3851</v>
      </c>
      <c r="E1417" s="55" t="s">
        <v>242</v>
      </c>
      <c r="F1417" s="46">
        <v>64.67</v>
      </c>
      <c r="G1417" s="11">
        <v>12</v>
      </c>
      <c r="H1417" s="11">
        <v>12</v>
      </c>
      <c r="I1417" s="11" t="e">
        <f>VLOOKUP(B1417:B3692,'[2]Qty by month'!$G$3:$N$527,8,0)</f>
        <v>#N/A</v>
      </c>
      <c r="J1417" s="11"/>
      <c r="K1417" s="8">
        <v>45318</v>
      </c>
      <c r="L1417" s="8" t="s">
        <v>3873</v>
      </c>
      <c r="M1417" s="7"/>
      <c r="N1417" s="7" t="b">
        <f t="shared" si="44"/>
        <v>1</v>
      </c>
      <c r="O1417" s="7"/>
      <c r="P1417" s="11">
        <f t="shared" si="45"/>
        <v>0</v>
      </c>
      <c r="Q1417" s="9"/>
    </row>
    <row r="1418" spans="1:17" x14ac:dyDescent="0.25">
      <c r="A1418" s="7">
        <v>1416</v>
      </c>
      <c r="B1418" s="9" t="s">
        <v>1330</v>
      </c>
      <c r="C1418" s="9" t="s">
        <v>3154</v>
      </c>
      <c r="D1418" s="9" t="s">
        <v>3851</v>
      </c>
      <c r="E1418" s="7" t="s">
        <v>141</v>
      </c>
      <c r="F1418" s="46">
        <v>59.39</v>
      </c>
      <c r="G1418" s="11">
        <v>10</v>
      </c>
      <c r="H1418" s="11">
        <v>10</v>
      </c>
      <c r="I1418" s="11" t="e">
        <f>VLOOKUP(B1418:B3693,'[2]Qty by month'!$G$3:$N$527,8,0)</f>
        <v>#N/A</v>
      </c>
      <c r="J1418" s="11"/>
      <c r="K1418" s="8">
        <v>45318</v>
      </c>
      <c r="L1418" s="8" t="s">
        <v>3873</v>
      </c>
      <c r="M1418" s="7"/>
      <c r="N1418" s="7" t="b">
        <f t="shared" si="44"/>
        <v>1</v>
      </c>
      <c r="O1418" s="7"/>
      <c r="P1418" s="11">
        <f t="shared" si="45"/>
        <v>0</v>
      </c>
      <c r="Q1418" s="9"/>
    </row>
    <row r="1419" spans="1:17" x14ac:dyDescent="0.25">
      <c r="A1419" s="7">
        <v>1417</v>
      </c>
      <c r="B1419" s="9" t="s">
        <v>1331</v>
      </c>
      <c r="C1419" s="9" t="s">
        <v>3156</v>
      </c>
      <c r="D1419" s="9" t="s">
        <v>3851</v>
      </c>
      <c r="E1419" s="7" t="s">
        <v>141</v>
      </c>
      <c r="F1419" s="46">
        <v>86.23</v>
      </c>
      <c r="G1419" s="11">
        <v>3</v>
      </c>
      <c r="H1419" s="11">
        <v>3</v>
      </c>
      <c r="I1419" s="11" t="e">
        <f>VLOOKUP(B1419:B3694,'[2]Qty by month'!$G$3:$N$527,8,0)</f>
        <v>#N/A</v>
      </c>
      <c r="J1419" s="11"/>
      <c r="K1419" s="8">
        <v>45318</v>
      </c>
      <c r="L1419" s="8" t="s">
        <v>3873</v>
      </c>
      <c r="M1419" s="7"/>
      <c r="N1419" s="7" t="b">
        <f t="shared" si="44"/>
        <v>1</v>
      </c>
      <c r="O1419" s="7"/>
      <c r="P1419" s="11">
        <f t="shared" si="45"/>
        <v>0</v>
      </c>
      <c r="Q1419" s="9"/>
    </row>
    <row r="1420" spans="1:17" x14ac:dyDescent="0.25">
      <c r="A1420" s="7">
        <v>1418</v>
      </c>
      <c r="B1420" s="9" t="s">
        <v>1332</v>
      </c>
      <c r="C1420" s="9" t="s">
        <v>3156</v>
      </c>
      <c r="D1420" s="9" t="s">
        <v>3851</v>
      </c>
      <c r="E1420" s="7" t="s">
        <v>141</v>
      </c>
      <c r="F1420" s="46">
        <v>86.23</v>
      </c>
      <c r="G1420" s="11">
        <v>1</v>
      </c>
      <c r="H1420" s="11">
        <v>1</v>
      </c>
      <c r="I1420" s="11" t="e">
        <f>VLOOKUP(B1420:B3695,'[2]Qty by month'!$G$3:$N$527,8,0)</f>
        <v>#N/A</v>
      </c>
      <c r="J1420" s="11"/>
      <c r="K1420" s="8">
        <v>45318</v>
      </c>
      <c r="L1420" s="8" t="s">
        <v>3873</v>
      </c>
      <c r="M1420" s="7"/>
      <c r="N1420" s="7" t="b">
        <f t="shared" si="44"/>
        <v>1</v>
      </c>
      <c r="O1420" s="7"/>
      <c r="P1420" s="11">
        <f t="shared" si="45"/>
        <v>0</v>
      </c>
      <c r="Q1420" s="9"/>
    </row>
    <row r="1421" spans="1:17" x14ac:dyDescent="0.25">
      <c r="A1421" s="7">
        <v>1419</v>
      </c>
      <c r="B1421" s="9" t="s">
        <v>1333</v>
      </c>
      <c r="C1421" s="9" t="s">
        <v>3156</v>
      </c>
      <c r="D1421" s="9" t="s">
        <v>3851</v>
      </c>
      <c r="E1421" s="7" t="s">
        <v>141</v>
      </c>
      <c r="F1421" s="46">
        <v>86.23</v>
      </c>
      <c r="G1421" s="11">
        <v>2</v>
      </c>
      <c r="H1421" s="11">
        <v>2</v>
      </c>
      <c r="I1421" s="11" t="e">
        <f>VLOOKUP(B1421:B3696,'[2]Qty by month'!$G$3:$N$527,8,0)</f>
        <v>#N/A</v>
      </c>
      <c r="J1421" s="11"/>
      <c r="K1421" s="8">
        <v>45318</v>
      </c>
      <c r="L1421" s="8" t="s">
        <v>3873</v>
      </c>
      <c r="M1421" s="7"/>
      <c r="N1421" s="7" t="b">
        <f t="shared" si="44"/>
        <v>1</v>
      </c>
      <c r="O1421" s="7"/>
      <c r="P1421" s="11">
        <f t="shared" si="45"/>
        <v>0</v>
      </c>
      <c r="Q1421" s="9"/>
    </row>
    <row r="1422" spans="1:17" x14ac:dyDescent="0.25">
      <c r="A1422" s="7">
        <v>1420</v>
      </c>
      <c r="B1422" s="9" t="s">
        <v>1334</v>
      </c>
      <c r="C1422" s="9" t="s">
        <v>3156</v>
      </c>
      <c r="D1422" s="9" t="s">
        <v>3851</v>
      </c>
      <c r="E1422" s="7" t="s">
        <v>141</v>
      </c>
      <c r="F1422" s="46">
        <v>86.23</v>
      </c>
      <c r="G1422" s="11">
        <v>1</v>
      </c>
      <c r="H1422" s="11">
        <v>1</v>
      </c>
      <c r="I1422" s="11" t="e">
        <f>VLOOKUP(B1422:B3697,'[2]Qty by month'!$G$3:$N$527,8,0)</f>
        <v>#N/A</v>
      </c>
      <c r="J1422" s="11"/>
      <c r="K1422" s="8">
        <v>45318</v>
      </c>
      <c r="L1422" s="8" t="s">
        <v>3873</v>
      </c>
      <c r="M1422" s="7"/>
      <c r="N1422" s="7" t="b">
        <f t="shared" si="44"/>
        <v>1</v>
      </c>
      <c r="O1422" s="7"/>
      <c r="P1422" s="11">
        <f t="shared" si="45"/>
        <v>0</v>
      </c>
      <c r="Q1422" s="9"/>
    </row>
    <row r="1423" spans="1:17" x14ac:dyDescent="0.25">
      <c r="A1423" s="7">
        <v>1421</v>
      </c>
      <c r="B1423" s="9" t="s">
        <v>1335</v>
      </c>
      <c r="C1423" s="9" t="s">
        <v>3158</v>
      </c>
      <c r="D1423" s="9" t="s">
        <v>3851</v>
      </c>
      <c r="E1423" s="7" t="s">
        <v>141</v>
      </c>
      <c r="F1423" s="46">
        <v>29.545454545454547</v>
      </c>
      <c r="G1423" s="11">
        <v>2</v>
      </c>
      <c r="H1423" s="11">
        <v>2</v>
      </c>
      <c r="I1423" s="11" t="e">
        <f>VLOOKUP(B1423:B3698,'[2]Qty by month'!$G$3:$N$527,8,0)</f>
        <v>#N/A</v>
      </c>
      <c r="J1423" s="11"/>
      <c r="K1423" s="8">
        <v>45318</v>
      </c>
      <c r="L1423" s="8" t="s">
        <v>3873</v>
      </c>
      <c r="M1423" s="7"/>
      <c r="N1423" s="7" t="b">
        <f t="shared" si="44"/>
        <v>1</v>
      </c>
      <c r="O1423" s="7"/>
      <c r="P1423" s="11">
        <f t="shared" si="45"/>
        <v>0</v>
      </c>
      <c r="Q1423" s="9"/>
    </row>
    <row r="1424" spans="1:17" x14ac:dyDescent="0.25">
      <c r="A1424" s="7">
        <v>1422</v>
      </c>
      <c r="B1424" s="9" t="s">
        <v>1336</v>
      </c>
      <c r="C1424" s="9" t="s">
        <v>3159</v>
      </c>
      <c r="D1424" s="9" t="s">
        <v>3851</v>
      </c>
      <c r="E1424" s="7" t="s">
        <v>141</v>
      </c>
      <c r="F1424" s="46">
        <v>0.95454545454545459</v>
      </c>
      <c r="G1424" s="11">
        <v>5</v>
      </c>
      <c r="H1424" s="11">
        <v>5</v>
      </c>
      <c r="I1424" s="11" t="e">
        <f>VLOOKUP(B1424:B3699,'[2]Qty by month'!$G$3:$N$527,8,0)</f>
        <v>#N/A</v>
      </c>
      <c r="J1424" s="11"/>
      <c r="K1424" s="8">
        <v>45318</v>
      </c>
      <c r="L1424" s="8" t="s">
        <v>3873</v>
      </c>
      <c r="M1424" s="7"/>
      <c r="N1424" s="7" t="b">
        <f t="shared" si="44"/>
        <v>1</v>
      </c>
      <c r="O1424" s="7"/>
      <c r="P1424" s="11">
        <f t="shared" si="45"/>
        <v>0</v>
      </c>
      <c r="Q1424" s="9"/>
    </row>
    <row r="1425" spans="1:17" x14ac:dyDescent="0.25">
      <c r="A1425" s="7">
        <v>1423</v>
      </c>
      <c r="B1425" s="9" t="s">
        <v>1337</v>
      </c>
      <c r="C1425" s="9" t="s">
        <v>3160</v>
      </c>
      <c r="D1425" s="9" t="s">
        <v>3851</v>
      </c>
      <c r="E1425" s="7" t="s">
        <v>141</v>
      </c>
      <c r="F1425" s="46">
        <v>32</v>
      </c>
      <c r="G1425" s="11">
        <v>2</v>
      </c>
      <c r="H1425" s="11">
        <v>2</v>
      </c>
      <c r="I1425" s="11" t="e">
        <f>VLOOKUP(B1425:B3700,'[2]Qty by month'!$G$3:$N$527,8,0)</f>
        <v>#N/A</v>
      </c>
      <c r="J1425" s="11"/>
      <c r="K1425" s="8">
        <v>45318</v>
      </c>
      <c r="L1425" s="8" t="s">
        <v>3873</v>
      </c>
      <c r="M1425" s="7"/>
      <c r="N1425" s="7" t="b">
        <f t="shared" si="44"/>
        <v>1</v>
      </c>
      <c r="O1425" s="7"/>
      <c r="P1425" s="11">
        <f t="shared" si="45"/>
        <v>0</v>
      </c>
      <c r="Q1425" s="9"/>
    </row>
    <row r="1426" spans="1:17" x14ac:dyDescent="0.25">
      <c r="A1426" s="7">
        <v>1424</v>
      </c>
      <c r="B1426" s="9" t="s">
        <v>1338</v>
      </c>
      <c r="C1426" s="9" t="s">
        <v>3158</v>
      </c>
      <c r="D1426" s="9" t="s">
        <v>3851</v>
      </c>
      <c r="E1426" s="7" t="s">
        <v>141</v>
      </c>
      <c r="F1426" s="46">
        <v>29.545454545454547</v>
      </c>
      <c r="G1426" s="11">
        <v>2</v>
      </c>
      <c r="H1426" s="11">
        <v>2</v>
      </c>
      <c r="I1426" s="11" t="e">
        <f>VLOOKUP(B1426:B3701,'[2]Qty by month'!$G$3:$N$527,8,0)</f>
        <v>#N/A</v>
      </c>
      <c r="J1426" s="11"/>
      <c r="K1426" s="8">
        <v>45318</v>
      </c>
      <c r="L1426" s="8" t="s">
        <v>3873</v>
      </c>
      <c r="M1426" s="7"/>
      <c r="N1426" s="7" t="b">
        <f t="shared" si="44"/>
        <v>1</v>
      </c>
      <c r="O1426" s="7"/>
      <c r="P1426" s="11">
        <f t="shared" si="45"/>
        <v>0</v>
      </c>
      <c r="Q1426" s="9"/>
    </row>
    <row r="1427" spans="1:17" x14ac:dyDescent="0.25">
      <c r="A1427" s="7">
        <v>1425</v>
      </c>
      <c r="B1427" s="9" t="s">
        <v>1339</v>
      </c>
      <c r="C1427" s="9" t="s">
        <v>3161</v>
      </c>
      <c r="D1427" s="9" t="s">
        <v>3851</v>
      </c>
      <c r="E1427" s="7" t="s">
        <v>141</v>
      </c>
      <c r="F1427" s="46">
        <v>53.090909090909093</v>
      </c>
      <c r="G1427" s="11">
        <v>3</v>
      </c>
      <c r="H1427" s="11">
        <f>2+1</f>
        <v>3</v>
      </c>
      <c r="I1427" s="11" t="e">
        <f>VLOOKUP(B1427:B3702,'[2]Qty by month'!$G$3:$N$527,8,0)</f>
        <v>#N/A</v>
      </c>
      <c r="J1427" s="11"/>
      <c r="K1427" s="8">
        <v>45318</v>
      </c>
      <c r="L1427" s="8" t="s">
        <v>3873</v>
      </c>
      <c r="M1427" s="7"/>
      <c r="N1427" s="7" t="b">
        <f t="shared" si="44"/>
        <v>1</v>
      </c>
      <c r="O1427" s="7"/>
      <c r="P1427" s="11">
        <f t="shared" si="45"/>
        <v>0</v>
      </c>
      <c r="Q1427" s="9"/>
    </row>
    <row r="1428" spans="1:17" x14ac:dyDescent="0.25">
      <c r="A1428" s="7">
        <v>1426</v>
      </c>
      <c r="B1428" s="9" t="s">
        <v>1340</v>
      </c>
      <c r="C1428" s="9" t="s">
        <v>3160</v>
      </c>
      <c r="D1428" s="9" t="s">
        <v>3851</v>
      </c>
      <c r="E1428" s="7" t="s">
        <v>141</v>
      </c>
      <c r="F1428" s="46">
        <v>32</v>
      </c>
      <c r="G1428" s="11">
        <v>2</v>
      </c>
      <c r="H1428" s="11">
        <v>2</v>
      </c>
      <c r="I1428" s="11" t="e">
        <f>VLOOKUP(B1428:B3703,'[2]Qty by month'!$G$3:$N$527,8,0)</f>
        <v>#N/A</v>
      </c>
      <c r="J1428" s="11"/>
      <c r="K1428" s="8">
        <v>45318</v>
      </c>
      <c r="L1428" s="8" t="s">
        <v>3873</v>
      </c>
      <c r="M1428" s="7"/>
      <c r="N1428" s="7" t="b">
        <f t="shared" si="44"/>
        <v>1</v>
      </c>
      <c r="O1428" s="7"/>
      <c r="P1428" s="11">
        <f t="shared" si="45"/>
        <v>0</v>
      </c>
      <c r="Q1428" s="9"/>
    </row>
    <row r="1429" spans="1:17" x14ac:dyDescent="0.25">
      <c r="A1429" s="7">
        <v>1427</v>
      </c>
      <c r="B1429" s="9" t="s">
        <v>1341</v>
      </c>
      <c r="C1429" s="9" t="s">
        <v>3158</v>
      </c>
      <c r="D1429" s="9" t="s">
        <v>3851</v>
      </c>
      <c r="E1429" s="7" t="s">
        <v>141</v>
      </c>
      <c r="F1429" s="46">
        <v>29.545454545454547</v>
      </c>
      <c r="G1429" s="11">
        <v>2</v>
      </c>
      <c r="H1429" s="11">
        <v>2</v>
      </c>
      <c r="I1429" s="11" t="e">
        <f>VLOOKUP(B1429:B3704,'[2]Qty by month'!$G$3:$N$527,8,0)</f>
        <v>#N/A</v>
      </c>
      <c r="J1429" s="11"/>
      <c r="K1429" s="8">
        <v>45318</v>
      </c>
      <c r="L1429" s="8" t="s">
        <v>3877</v>
      </c>
      <c r="M1429" s="7"/>
      <c r="N1429" s="7" t="b">
        <f t="shared" si="44"/>
        <v>1</v>
      </c>
      <c r="O1429" s="7"/>
      <c r="P1429" s="11">
        <f t="shared" si="45"/>
        <v>0</v>
      </c>
      <c r="Q1429" s="9"/>
    </row>
    <row r="1430" spans="1:17" x14ac:dyDescent="0.25">
      <c r="A1430" s="7">
        <v>1428</v>
      </c>
      <c r="B1430" s="9">
        <v>37514</v>
      </c>
      <c r="C1430" s="9" t="s">
        <v>3162</v>
      </c>
      <c r="D1430" s="9" t="s">
        <v>3851</v>
      </c>
      <c r="E1430" s="7" t="s">
        <v>141</v>
      </c>
      <c r="F1430" s="46">
        <v>0.28999999999999998</v>
      </c>
      <c r="G1430" s="11">
        <v>9</v>
      </c>
      <c r="H1430" s="11">
        <v>9</v>
      </c>
      <c r="I1430" s="11" t="e">
        <f>VLOOKUP(B1430:B3705,'[2]Qty by month'!$G$3:$N$527,8,0)</f>
        <v>#N/A</v>
      </c>
      <c r="J1430" s="11"/>
      <c r="K1430" s="8">
        <v>45318</v>
      </c>
      <c r="L1430" s="8" t="s">
        <v>3873</v>
      </c>
      <c r="M1430" s="7"/>
      <c r="N1430" s="7" t="b">
        <f t="shared" si="44"/>
        <v>1</v>
      </c>
      <c r="O1430" s="7"/>
      <c r="P1430" s="11">
        <f t="shared" si="45"/>
        <v>0</v>
      </c>
      <c r="Q1430" s="9"/>
    </row>
    <row r="1431" spans="1:17" x14ac:dyDescent="0.25">
      <c r="A1431" s="7">
        <v>1429</v>
      </c>
      <c r="B1431" s="9" t="s">
        <v>1342</v>
      </c>
      <c r="C1431" s="9" t="s">
        <v>3163</v>
      </c>
      <c r="D1431" s="9" t="s">
        <v>3851</v>
      </c>
      <c r="E1431" s="7" t="s">
        <v>141</v>
      </c>
      <c r="F1431" s="46">
        <v>24.5</v>
      </c>
      <c r="G1431" s="11">
        <v>1</v>
      </c>
      <c r="H1431" s="11">
        <v>1</v>
      </c>
      <c r="I1431" s="11" t="e">
        <f>VLOOKUP(B1431:B3706,'[2]Qty by month'!$G$3:$N$527,8,0)</f>
        <v>#N/A</v>
      </c>
      <c r="J1431" s="11"/>
      <c r="K1431" s="8">
        <v>45318</v>
      </c>
      <c r="L1431" s="8" t="s">
        <v>3873</v>
      </c>
      <c r="M1431" s="7"/>
      <c r="N1431" s="7" t="b">
        <f t="shared" si="44"/>
        <v>1</v>
      </c>
      <c r="O1431" s="7"/>
      <c r="P1431" s="11">
        <f t="shared" si="45"/>
        <v>0</v>
      </c>
      <c r="Q1431" s="9"/>
    </row>
    <row r="1432" spans="1:17" x14ac:dyDescent="0.25">
      <c r="A1432" s="7">
        <v>1430</v>
      </c>
      <c r="B1432" s="9" t="s">
        <v>1343</v>
      </c>
      <c r="C1432" s="9" t="s">
        <v>3164</v>
      </c>
      <c r="D1432" s="9" t="s">
        <v>3851</v>
      </c>
      <c r="E1432" s="7" t="s">
        <v>141</v>
      </c>
      <c r="F1432" s="46">
        <v>0.95454545454545459</v>
      </c>
      <c r="G1432" s="11">
        <v>4</v>
      </c>
      <c r="H1432" s="11">
        <v>4</v>
      </c>
      <c r="I1432" s="11" t="e">
        <f>VLOOKUP(B1432:B3707,'[2]Qty by month'!$G$3:$N$527,8,0)</f>
        <v>#N/A</v>
      </c>
      <c r="J1432" s="11"/>
      <c r="K1432" s="8">
        <v>45318</v>
      </c>
      <c r="L1432" s="8" t="s">
        <v>3873</v>
      </c>
      <c r="M1432" s="7"/>
      <c r="N1432" s="7" t="b">
        <f t="shared" si="44"/>
        <v>1</v>
      </c>
      <c r="O1432" s="7"/>
      <c r="P1432" s="11">
        <f t="shared" si="45"/>
        <v>0</v>
      </c>
      <c r="Q1432" s="9"/>
    </row>
    <row r="1433" spans="1:17" x14ac:dyDescent="0.25">
      <c r="A1433" s="7">
        <v>1431</v>
      </c>
      <c r="B1433" s="9" t="s">
        <v>1344</v>
      </c>
      <c r="C1433" s="9" t="s">
        <v>3165</v>
      </c>
      <c r="D1433" s="9" t="s">
        <v>3851</v>
      </c>
      <c r="E1433" s="7" t="s">
        <v>141</v>
      </c>
      <c r="F1433" s="46">
        <v>19.636363636363637</v>
      </c>
      <c r="G1433" s="11">
        <v>1</v>
      </c>
      <c r="H1433" s="11">
        <v>1</v>
      </c>
      <c r="I1433" s="11" t="e">
        <f>VLOOKUP(B1433:B3708,'[2]Qty by month'!$G$3:$N$527,8,0)</f>
        <v>#N/A</v>
      </c>
      <c r="J1433" s="11"/>
      <c r="K1433" s="8">
        <v>45318</v>
      </c>
      <c r="L1433" s="8" t="s">
        <v>3873</v>
      </c>
      <c r="M1433" s="7"/>
      <c r="N1433" s="7" t="b">
        <f t="shared" si="44"/>
        <v>1</v>
      </c>
      <c r="O1433" s="7"/>
      <c r="P1433" s="11">
        <f t="shared" si="45"/>
        <v>0</v>
      </c>
      <c r="Q1433" s="9"/>
    </row>
    <row r="1434" spans="1:17" x14ac:dyDescent="0.25">
      <c r="A1434" s="7">
        <v>1432</v>
      </c>
      <c r="B1434" s="9" t="s">
        <v>1345</v>
      </c>
      <c r="C1434" s="9" t="s">
        <v>3166</v>
      </c>
      <c r="D1434" s="9" t="s">
        <v>3851</v>
      </c>
      <c r="E1434" s="7" t="s">
        <v>141</v>
      </c>
      <c r="F1434" s="46">
        <v>14.818181818181818</v>
      </c>
      <c r="G1434" s="11">
        <v>5</v>
      </c>
      <c r="H1434" s="11">
        <f>3+2</f>
        <v>5</v>
      </c>
      <c r="I1434" s="11" t="e">
        <f>VLOOKUP(B1434:B3709,'[2]Qty by month'!$G$3:$N$527,8,0)</f>
        <v>#N/A</v>
      </c>
      <c r="J1434" s="11"/>
      <c r="K1434" s="8">
        <v>45318</v>
      </c>
      <c r="L1434" s="8" t="s">
        <v>3873</v>
      </c>
      <c r="M1434" s="7"/>
      <c r="N1434" s="7" t="b">
        <f t="shared" si="44"/>
        <v>1</v>
      </c>
      <c r="O1434" s="7"/>
      <c r="P1434" s="11">
        <f t="shared" si="45"/>
        <v>0</v>
      </c>
      <c r="Q1434" s="9"/>
    </row>
    <row r="1435" spans="1:17" x14ac:dyDescent="0.25">
      <c r="A1435" s="7">
        <v>1433</v>
      </c>
      <c r="B1435" s="9">
        <v>673641</v>
      </c>
      <c r="C1435" s="9" t="s">
        <v>3167</v>
      </c>
      <c r="D1435" s="9" t="s">
        <v>3851</v>
      </c>
      <c r="E1435" s="7" t="s">
        <v>141</v>
      </c>
      <c r="F1435" s="46">
        <v>7.0909090909090908</v>
      </c>
      <c r="G1435" s="11">
        <v>4</v>
      </c>
      <c r="H1435" s="11">
        <v>4</v>
      </c>
      <c r="I1435" s="11" t="e">
        <f>VLOOKUP(B1435:B3710,'[2]Qty by month'!$G$3:$N$527,8,0)</f>
        <v>#N/A</v>
      </c>
      <c r="J1435" s="11"/>
      <c r="K1435" s="8">
        <v>45318</v>
      </c>
      <c r="L1435" s="8" t="s">
        <v>3877</v>
      </c>
      <c r="M1435" s="7"/>
      <c r="N1435" s="7" t="b">
        <f t="shared" si="44"/>
        <v>1</v>
      </c>
      <c r="O1435" s="7"/>
      <c r="P1435" s="11">
        <f t="shared" si="45"/>
        <v>0</v>
      </c>
      <c r="Q1435" s="9"/>
    </row>
    <row r="1436" spans="1:17" x14ac:dyDescent="0.25">
      <c r="A1436" s="7">
        <v>1434</v>
      </c>
      <c r="B1436" s="9" t="s">
        <v>1346</v>
      </c>
      <c r="C1436" s="9" t="s">
        <v>3160</v>
      </c>
      <c r="D1436" s="9" t="s">
        <v>3851</v>
      </c>
      <c r="E1436" s="7" t="s">
        <v>141</v>
      </c>
      <c r="F1436" s="46">
        <v>32</v>
      </c>
      <c r="G1436" s="11">
        <v>2</v>
      </c>
      <c r="H1436" s="11">
        <v>2</v>
      </c>
      <c r="I1436" s="11" t="e">
        <f>VLOOKUP(B1436:B3711,'[2]Qty by month'!$G$3:$N$527,8,0)</f>
        <v>#N/A</v>
      </c>
      <c r="J1436" s="11"/>
      <c r="K1436" s="8">
        <v>45318</v>
      </c>
      <c r="L1436" s="8" t="s">
        <v>3873</v>
      </c>
      <c r="M1436" s="7"/>
      <c r="N1436" s="7" t="b">
        <f t="shared" si="44"/>
        <v>1</v>
      </c>
      <c r="O1436" s="7"/>
      <c r="P1436" s="11">
        <f t="shared" si="45"/>
        <v>0</v>
      </c>
      <c r="Q1436" s="9"/>
    </row>
    <row r="1437" spans="1:17" x14ac:dyDescent="0.25">
      <c r="A1437" s="7">
        <v>1435</v>
      </c>
      <c r="B1437" s="9" t="s">
        <v>1347</v>
      </c>
      <c r="C1437" s="9" t="s">
        <v>3158</v>
      </c>
      <c r="D1437" s="9" t="s">
        <v>3851</v>
      </c>
      <c r="E1437" s="7" t="s">
        <v>141</v>
      </c>
      <c r="F1437" s="46">
        <v>29.545454545454547</v>
      </c>
      <c r="G1437" s="11">
        <v>2</v>
      </c>
      <c r="H1437" s="11">
        <v>2</v>
      </c>
      <c r="I1437" s="11" t="e">
        <f>VLOOKUP(B1437:B3712,'[2]Qty by month'!$G$3:$N$527,8,0)</f>
        <v>#N/A</v>
      </c>
      <c r="J1437" s="11"/>
      <c r="K1437" s="8">
        <v>45318</v>
      </c>
      <c r="L1437" s="8" t="s">
        <v>3873</v>
      </c>
      <c r="M1437" s="7"/>
      <c r="N1437" s="7" t="b">
        <f t="shared" si="44"/>
        <v>1</v>
      </c>
      <c r="O1437" s="7"/>
      <c r="P1437" s="11">
        <f t="shared" si="45"/>
        <v>0</v>
      </c>
      <c r="Q1437" s="9"/>
    </row>
    <row r="1438" spans="1:17" x14ac:dyDescent="0.25">
      <c r="A1438" s="7">
        <v>1436</v>
      </c>
      <c r="B1438" s="9">
        <v>673640</v>
      </c>
      <c r="C1438" s="9" t="s">
        <v>3168</v>
      </c>
      <c r="D1438" s="9" t="s">
        <v>3851</v>
      </c>
      <c r="E1438" s="7" t="s">
        <v>141</v>
      </c>
      <c r="F1438" s="46">
        <v>7.0909090909090908</v>
      </c>
      <c r="G1438" s="11">
        <v>4</v>
      </c>
      <c r="H1438" s="11">
        <v>4</v>
      </c>
      <c r="I1438" s="11" t="e">
        <f>VLOOKUP(B1438:B3713,'[2]Qty by month'!$G$3:$N$527,8,0)</f>
        <v>#N/A</v>
      </c>
      <c r="J1438" s="11"/>
      <c r="K1438" s="8">
        <v>45318</v>
      </c>
      <c r="L1438" s="8" t="s">
        <v>3877</v>
      </c>
      <c r="M1438" s="7"/>
      <c r="N1438" s="7" t="b">
        <f t="shared" si="44"/>
        <v>1</v>
      </c>
      <c r="O1438" s="7"/>
      <c r="P1438" s="11">
        <f t="shared" si="45"/>
        <v>0</v>
      </c>
      <c r="Q1438" s="9"/>
    </row>
    <row r="1439" spans="1:17" x14ac:dyDescent="0.25">
      <c r="A1439" s="7">
        <v>1437</v>
      </c>
      <c r="B1439" s="9" t="s">
        <v>1348</v>
      </c>
      <c r="C1439" s="9" t="s">
        <v>3160</v>
      </c>
      <c r="D1439" s="9" t="s">
        <v>3851</v>
      </c>
      <c r="E1439" s="7" t="s">
        <v>141</v>
      </c>
      <c r="F1439" s="46">
        <v>41.227272727272727</v>
      </c>
      <c r="G1439" s="11">
        <v>2</v>
      </c>
      <c r="H1439" s="11">
        <v>2</v>
      </c>
      <c r="I1439" s="11" t="e">
        <f>VLOOKUP(B1439:B3714,'[2]Qty by month'!$G$3:$N$527,8,0)</f>
        <v>#N/A</v>
      </c>
      <c r="J1439" s="11"/>
      <c r="K1439" s="8">
        <v>45318</v>
      </c>
      <c r="L1439" s="8" t="s">
        <v>3873</v>
      </c>
      <c r="M1439" s="7"/>
      <c r="N1439" s="7" t="b">
        <f t="shared" si="44"/>
        <v>1</v>
      </c>
      <c r="O1439" s="7"/>
      <c r="P1439" s="11">
        <f t="shared" si="45"/>
        <v>0</v>
      </c>
      <c r="Q1439" s="9"/>
    </row>
    <row r="1440" spans="1:17" x14ac:dyDescent="0.25">
      <c r="A1440" s="7">
        <v>1438</v>
      </c>
      <c r="B1440" s="9" t="s">
        <v>1349</v>
      </c>
      <c r="C1440" s="9" t="s">
        <v>3166</v>
      </c>
      <c r="D1440" s="9" t="s">
        <v>3851</v>
      </c>
      <c r="E1440" s="7" t="s">
        <v>141</v>
      </c>
      <c r="F1440" s="46">
        <v>28</v>
      </c>
      <c r="G1440" s="11">
        <v>2</v>
      </c>
      <c r="H1440" s="11">
        <v>2</v>
      </c>
      <c r="I1440" s="11" t="e">
        <f>VLOOKUP(B1440:B3715,'[2]Qty by month'!$G$3:$N$527,8,0)</f>
        <v>#N/A</v>
      </c>
      <c r="J1440" s="11"/>
      <c r="K1440" s="8">
        <v>45318</v>
      </c>
      <c r="L1440" s="8" t="s">
        <v>3873</v>
      </c>
      <c r="M1440" s="7"/>
      <c r="N1440" s="7" t="b">
        <f t="shared" si="44"/>
        <v>1</v>
      </c>
      <c r="O1440" s="7"/>
      <c r="P1440" s="11">
        <f t="shared" si="45"/>
        <v>0</v>
      </c>
      <c r="Q1440" s="9"/>
    </row>
    <row r="1441" spans="1:17" x14ac:dyDescent="0.25">
      <c r="A1441" s="7">
        <v>1439</v>
      </c>
      <c r="B1441" s="9">
        <v>642888</v>
      </c>
      <c r="C1441" s="9" t="s">
        <v>3169</v>
      </c>
      <c r="D1441" s="9" t="s">
        <v>3851</v>
      </c>
      <c r="E1441" s="7" t="s">
        <v>141</v>
      </c>
      <c r="F1441" s="46">
        <v>119.77272727272727</v>
      </c>
      <c r="G1441" s="11">
        <v>1</v>
      </c>
      <c r="H1441" s="11">
        <v>1</v>
      </c>
      <c r="I1441" s="11" t="e">
        <f>VLOOKUP(B1441:B3716,'[2]Qty by month'!$G$3:$N$527,8,0)</f>
        <v>#N/A</v>
      </c>
      <c r="J1441" s="11"/>
      <c r="K1441" s="8">
        <v>45320</v>
      </c>
      <c r="L1441" s="8" t="s">
        <v>3873</v>
      </c>
      <c r="M1441" s="7"/>
      <c r="N1441" s="7" t="b">
        <f t="shared" si="44"/>
        <v>1</v>
      </c>
      <c r="O1441" s="7"/>
      <c r="P1441" s="11">
        <f t="shared" si="45"/>
        <v>0</v>
      </c>
      <c r="Q1441" s="9"/>
    </row>
    <row r="1442" spans="1:17" x14ac:dyDescent="0.25">
      <c r="A1442" s="7">
        <v>1440</v>
      </c>
      <c r="B1442" s="9">
        <v>582787</v>
      </c>
      <c r="C1442" s="9" t="s">
        <v>3170</v>
      </c>
      <c r="D1442" s="9" t="s">
        <v>3851</v>
      </c>
      <c r="E1442" s="7" t="s">
        <v>141</v>
      </c>
      <c r="F1442" s="46">
        <v>0.8</v>
      </c>
      <c r="G1442" s="11">
        <v>8</v>
      </c>
      <c r="H1442" s="11">
        <v>8</v>
      </c>
      <c r="I1442" s="11" t="e">
        <f>VLOOKUP(B1442:B3717,'[2]Qty by month'!$G$3:$N$527,8,0)</f>
        <v>#N/A</v>
      </c>
      <c r="J1442" s="11"/>
      <c r="K1442" s="8">
        <v>45318</v>
      </c>
      <c r="L1442" s="8" t="s">
        <v>3873</v>
      </c>
      <c r="M1442" s="7"/>
      <c r="N1442" s="7" t="b">
        <f t="shared" si="44"/>
        <v>1</v>
      </c>
      <c r="O1442" s="7"/>
      <c r="P1442" s="11">
        <f t="shared" si="45"/>
        <v>0</v>
      </c>
      <c r="Q1442" s="9"/>
    </row>
    <row r="1443" spans="1:17" x14ac:dyDescent="0.25">
      <c r="A1443" s="7">
        <v>1441</v>
      </c>
      <c r="B1443" s="9" t="s">
        <v>1350</v>
      </c>
      <c r="C1443" s="9" t="s">
        <v>3171</v>
      </c>
      <c r="D1443" s="9" t="s">
        <v>3851</v>
      </c>
      <c r="E1443" s="7" t="s">
        <v>141</v>
      </c>
      <c r="F1443" s="46">
        <v>42</v>
      </c>
      <c r="G1443" s="11">
        <v>2</v>
      </c>
      <c r="H1443" s="11">
        <v>2</v>
      </c>
      <c r="I1443" s="11" t="e">
        <f>VLOOKUP(B1443:B3718,'[2]Qty by month'!$G$3:$N$527,8,0)</f>
        <v>#N/A</v>
      </c>
      <c r="J1443" s="11"/>
      <c r="K1443" s="8">
        <v>45318</v>
      </c>
      <c r="L1443" s="8" t="s">
        <v>3873</v>
      </c>
      <c r="M1443" s="7"/>
      <c r="N1443" s="7" t="b">
        <f t="shared" si="44"/>
        <v>1</v>
      </c>
      <c r="O1443" s="7"/>
      <c r="P1443" s="11">
        <f t="shared" si="45"/>
        <v>0</v>
      </c>
      <c r="Q1443" s="9"/>
    </row>
    <row r="1444" spans="1:17" x14ac:dyDescent="0.25">
      <c r="A1444" s="7">
        <v>1442</v>
      </c>
      <c r="B1444" s="9">
        <v>497042</v>
      </c>
      <c r="C1444" s="9" t="s">
        <v>3172</v>
      </c>
      <c r="D1444" s="9" t="s">
        <v>3851</v>
      </c>
      <c r="E1444" s="7" t="s">
        <v>141</v>
      </c>
      <c r="F1444" s="46">
        <v>4.38</v>
      </c>
      <c r="G1444" s="11">
        <v>4</v>
      </c>
      <c r="H1444" s="11">
        <f>2+2</f>
        <v>4</v>
      </c>
      <c r="I1444" s="11" t="e">
        <f>VLOOKUP(B1444:B3719,'[2]Qty by month'!$G$3:$N$527,8,0)</f>
        <v>#N/A</v>
      </c>
      <c r="J1444" s="11"/>
      <c r="K1444" s="8">
        <v>45318</v>
      </c>
      <c r="L1444" s="8" t="s">
        <v>3873</v>
      </c>
      <c r="M1444" s="7"/>
      <c r="N1444" s="7" t="b">
        <f t="shared" si="44"/>
        <v>1</v>
      </c>
      <c r="O1444" s="7"/>
      <c r="P1444" s="11">
        <f t="shared" si="45"/>
        <v>0</v>
      </c>
      <c r="Q1444" s="9"/>
    </row>
    <row r="1445" spans="1:17" x14ac:dyDescent="0.25">
      <c r="A1445" s="7">
        <v>1443</v>
      </c>
      <c r="B1445" s="9" t="s">
        <v>1351</v>
      </c>
      <c r="C1445" s="9" t="s">
        <v>3173</v>
      </c>
      <c r="D1445" s="9" t="s">
        <v>3851</v>
      </c>
      <c r="E1445" s="7" t="s">
        <v>141</v>
      </c>
      <c r="F1445" s="46">
        <v>3.4545454545454546</v>
      </c>
      <c r="G1445" s="11">
        <v>2</v>
      </c>
      <c r="H1445" s="11">
        <v>2</v>
      </c>
      <c r="I1445" s="11" t="e">
        <f>VLOOKUP(B1445:B3720,'[2]Qty by month'!$G$3:$N$527,8,0)</f>
        <v>#N/A</v>
      </c>
      <c r="J1445" s="11"/>
      <c r="K1445" s="8">
        <v>45318</v>
      </c>
      <c r="L1445" s="8" t="s">
        <v>3873</v>
      </c>
      <c r="M1445" s="7"/>
      <c r="N1445" s="7" t="b">
        <f t="shared" si="44"/>
        <v>1</v>
      </c>
      <c r="O1445" s="7"/>
      <c r="P1445" s="11">
        <f t="shared" si="45"/>
        <v>0</v>
      </c>
      <c r="Q1445" s="9"/>
    </row>
    <row r="1446" spans="1:17" x14ac:dyDescent="0.25">
      <c r="A1446" s="7">
        <v>1444</v>
      </c>
      <c r="B1446" s="9" t="s">
        <v>1352</v>
      </c>
      <c r="C1446" s="9" t="s">
        <v>3174</v>
      </c>
      <c r="D1446" s="9" t="s">
        <v>3851</v>
      </c>
      <c r="E1446" s="7" t="s">
        <v>141</v>
      </c>
      <c r="F1446" s="46">
        <v>3.4545454545454546</v>
      </c>
      <c r="G1446" s="11">
        <v>2</v>
      </c>
      <c r="H1446" s="11">
        <v>2</v>
      </c>
      <c r="I1446" s="11" t="e">
        <f>VLOOKUP(B1446:B3721,'[2]Qty by month'!$G$3:$N$527,8,0)</f>
        <v>#N/A</v>
      </c>
      <c r="J1446" s="11"/>
      <c r="K1446" s="8">
        <v>45318</v>
      </c>
      <c r="L1446" s="8" t="s">
        <v>3873</v>
      </c>
      <c r="M1446" s="7"/>
      <c r="N1446" s="7" t="b">
        <f t="shared" si="44"/>
        <v>1</v>
      </c>
      <c r="O1446" s="7"/>
      <c r="P1446" s="11">
        <f t="shared" si="45"/>
        <v>0</v>
      </c>
      <c r="Q1446" s="9"/>
    </row>
    <row r="1447" spans="1:17" x14ac:dyDescent="0.25">
      <c r="A1447" s="7">
        <v>1445</v>
      </c>
      <c r="B1447" s="9">
        <v>666129</v>
      </c>
      <c r="C1447" s="9" t="s">
        <v>3175</v>
      </c>
      <c r="D1447" s="9" t="s">
        <v>3851</v>
      </c>
      <c r="E1447" s="7" t="s">
        <v>141</v>
      </c>
      <c r="F1447" s="46">
        <v>0.40909090909090912</v>
      </c>
      <c r="G1447" s="11">
        <v>10</v>
      </c>
      <c r="H1447" s="11">
        <v>10</v>
      </c>
      <c r="I1447" s="11" t="e">
        <f>VLOOKUP(B1447:B3722,'[2]Qty by month'!$G$3:$N$527,8,0)</f>
        <v>#N/A</v>
      </c>
      <c r="J1447" s="11"/>
      <c r="K1447" s="8">
        <v>45318</v>
      </c>
      <c r="L1447" s="8" t="s">
        <v>3873</v>
      </c>
      <c r="M1447" s="7"/>
      <c r="N1447" s="7" t="b">
        <f t="shared" si="44"/>
        <v>1</v>
      </c>
      <c r="O1447" s="7"/>
      <c r="P1447" s="11">
        <f t="shared" si="45"/>
        <v>0</v>
      </c>
      <c r="Q1447" s="9"/>
    </row>
    <row r="1448" spans="1:17" x14ac:dyDescent="0.25">
      <c r="A1448" s="7">
        <v>1446</v>
      </c>
      <c r="B1448" s="9">
        <v>668845</v>
      </c>
      <c r="C1448" s="9" t="s">
        <v>3176</v>
      </c>
      <c r="D1448" s="9" t="s">
        <v>3851</v>
      </c>
      <c r="E1448" s="7" t="s">
        <v>141</v>
      </c>
      <c r="F1448" s="46">
        <v>10.181818181818182</v>
      </c>
      <c r="G1448" s="11">
        <v>1</v>
      </c>
      <c r="H1448" s="11">
        <v>1</v>
      </c>
      <c r="I1448" s="11" t="e">
        <f>VLOOKUP(B1448:B3723,'[2]Qty by month'!$G$3:$N$527,8,0)</f>
        <v>#N/A</v>
      </c>
      <c r="J1448" s="11"/>
      <c r="K1448" s="8">
        <v>45318</v>
      </c>
      <c r="L1448" s="8" t="s">
        <v>3873</v>
      </c>
      <c r="M1448" s="7"/>
      <c r="N1448" s="7" t="b">
        <f t="shared" si="44"/>
        <v>1</v>
      </c>
      <c r="O1448" s="7"/>
      <c r="P1448" s="11">
        <f t="shared" si="45"/>
        <v>0</v>
      </c>
      <c r="Q1448" s="9"/>
    </row>
    <row r="1449" spans="1:17" x14ac:dyDescent="0.25">
      <c r="A1449" s="7">
        <v>1447</v>
      </c>
      <c r="B1449" s="9">
        <v>655114</v>
      </c>
      <c r="C1449" s="9" t="s">
        <v>3177</v>
      </c>
      <c r="D1449" s="9" t="s">
        <v>3851</v>
      </c>
      <c r="E1449" s="7" t="s">
        <v>141</v>
      </c>
      <c r="F1449" s="46">
        <v>5.2272727272727275</v>
      </c>
      <c r="G1449" s="11">
        <v>5</v>
      </c>
      <c r="H1449" s="11">
        <v>5</v>
      </c>
      <c r="I1449" s="11" t="e">
        <f>VLOOKUP(B1449:B3724,'[2]Qty by month'!$G$3:$N$527,8,0)</f>
        <v>#N/A</v>
      </c>
      <c r="J1449" s="11"/>
      <c r="K1449" s="8">
        <v>45318</v>
      </c>
      <c r="L1449" s="8" t="s">
        <v>3873</v>
      </c>
      <c r="M1449" s="7"/>
      <c r="N1449" s="7" t="b">
        <f t="shared" si="44"/>
        <v>1</v>
      </c>
      <c r="O1449" s="7"/>
      <c r="P1449" s="11">
        <f t="shared" si="45"/>
        <v>0</v>
      </c>
      <c r="Q1449" s="9"/>
    </row>
    <row r="1450" spans="1:17" x14ac:dyDescent="0.25">
      <c r="A1450" s="7">
        <v>1448</v>
      </c>
      <c r="B1450" s="9">
        <v>622126</v>
      </c>
      <c r="C1450" s="9" t="s">
        <v>3164</v>
      </c>
      <c r="D1450" s="9" t="s">
        <v>3851</v>
      </c>
      <c r="E1450" s="7" t="s">
        <v>141</v>
      </c>
      <c r="F1450" s="46">
        <v>4</v>
      </c>
      <c r="G1450" s="11">
        <v>5</v>
      </c>
      <c r="H1450" s="11">
        <v>5</v>
      </c>
      <c r="I1450" s="11" t="e">
        <f>VLOOKUP(B1450:B3725,'[2]Qty by month'!$G$3:$N$527,8,0)</f>
        <v>#N/A</v>
      </c>
      <c r="J1450" s="11"/>
      <c r="K1450" s="8">
        <v>45318</v>
      </c>
      <c r="L1450" s="8" t="s">
        <v>3873</v>
      </c>
      <c r="M1450" s="7"/>
      <c r="N1450" s="7" t="b">
        <f t="shared" si="44"/>
        <v>1</v>
      </c>
      <c r="O1450" s="7"/>
      <c r="P1450" s="11">
        <f t="shared" si="45"/>
        <v>0</v>
      </c>
      <c r="Q1450" s="9"/>
    </row>
    <row r="1451" spans="1:17" x14ac:dyDescent="0.25">
      <c r="A1451" s="7">
        <v>1449</v>
      </c>
      <c r="B1451" s="9">
        <v>622188</v>
      </c>
      <c r="C1451" s="9" t="s">
        <v>3178</v>
      </c>
      <c r="D1451" s="9" t="s">
        <v>3851</v>
      </c>
      <c r="E1451" s="7" t="s">
        <v>141</v>
      </c>
      <c r="F1451" s="46">
        <v>5.5</v>
      </c>
      <c r="G1451" s="11">
        <v>1</v>
      </c>
      <c r="H1451" s="11">
        <v>1</v>
      </c>
      <c r="I1451" s="11" t="e">
        <f>VLOOKUP(B1451:B3726,'[2]Qty by month'!$G$3:$N$527,8,0)</f>
        <v>#N/A</v>
      </c>
      <c r="J1451" s="11"/>
      <c r="K1451" s="8">
        <v>45316</v>
      </c>
      <c r="L1451" s="8" t="s">
        <v>3873</v>
      </c>
      <c r="M1451" s="7"/>
      <c r="N1451" s="7" t="b">
        <f t="shared" si="44"/>
        <v>1</v>
      </c>
      <c r="O1451" s="7"/>
      <c r="P1451" s="11">
        <f t="shared" si="45"/>
        <v>0</v>
      </c>
      <c r="Q1451" s="9"/>
    </row>
    <row r="1452" spans="1:17" x14ac:dyDescent="0.25">
      <c r="A1452" s="7">
        <v>1450</v>
      </c>
      <c r="B1452" s="9">
        <v>622125</v>
      </c>
      <c r="C1452" s="9" t="s">
        <v>3159</v>
      </c>
      <c r="D1452" s="9" t="s">
        <v>3851</v>
      </c>
      <c r="E1452" s="7" t="s">
        <v>141</v>
      </c>
      <c r="F1452" s="46">
        <v>4</v>
      </c>
      <c r="G1452" s="11">
        <v>5</v>
      </c>
      <c r="H1452" s="11">
        <v>5</v>
      </c>
      <c r="I1452" s="11" t="e">
        <f>VLOOKUP(B1452:B3727,'[2]Qty by month'!$G$3:$N$527,8,0)</f>
        <v>#N/A</v>
      </c>
      <c r="J1452" s="11"/>
      <c r="K1452" s="8">
        <v>45318</v>
      </c>
      <c r="L1452" s="8" t="s">
        <v>3873</v>
      </c>
      <c r="M1452" s="7"/>
      <c r="N1452" s="7" t="b">
        <f t="shared" si="44"/>
        <v>1</v>
      </c>
      <c r="O1452" s="7"/>
      <c r="P1452" s="11">
        <f t="shared" si="45"/>
        <v>0</v>
      </c>
      <c r="Q1452" s="9"/>
    </row>
    <row r="1453" spans="1:17" x14ac:dyDescent="0.25">
      <c r="A1453" s="7">
        <v>1451</v>
      </c>
      <c r="B1453" s="9">
        <v>642000</v>
      </c>
      <c r="C1453" s="9" t="s">
        <v>3179</v>
      </c>
      <c r="D1453" s="9" t="s">
        <v>3851</v>
      </c>
      <c r="E1453" s="7" t="s">
        <v>141</v>
      </c>
      <c r="F1453" s="46">
        <v>13.272727272727273</v>
      </c>
      <c r="G1453" s="11">
        <v>2</v>
      </c>
      <c r="H1453" s="11">
        <v>2</v>
      </c>
      <c r="I1453" s="11" t="e">
        <f>VLOOKUP(B1453:B3728,'[2]Qty by month'!$G$3:$N$527,8,0)</f>
        <v>#N/A</v>
      </c>
      <c r="J1453" s="11"/>
      <c r="K1453" s="8">
        <v>45318</v>
      </c>
      <c r="L1453" s="8" t="s">
        <v>3873</v>
      </c>
      <c r="M1453" s="7"/>
      <c r="N1453" s="7" t="b">
        <f t="shared" si="44"/>
        <v>1</v>
      </c>
      <c r="O1453" s="7"/>
      <c r="P1453" s="11">
        <f t="shared" si="45"/>
        <v>0</v>
      </c>
      <c r="Q1453" s="9"/>
    </row>
    <row r="1454" spans="1:17" x14ac:dyDescent="0.25">
      <c r="A1454" s="7">
        <v>1452</v>
      </c>
      <c r="B1454" s="9" t="s">
        <v>1353</v>
      </c>
      <c r="C1454" s="9" t="s">
        <v>3180</v>
      </c>
      <c r="D1454" s="9" t="s">
        <v>3851</v>
      </c>
      <c r="E1454" s="7" t="s">
        <v>141</v>
      </c>
      <c r="F1454" s="46">
        <v>54.31818181818182</v>
      </c>
      <c r="G1454" s="11">
        <v>2</v>
      </c>
      <c r="H1454" s="11">
        <v>2</v>
      </c>
      <c r="I1454" s="11" t="e">
        <f>VLOOKUP(B1454:B3729,'[2]Qty by month'!$G$3:$N$527,8,0)</f>
        <v>#N/A</v>
      </c>
      <c r="J1454" s="11"/>
      <c r="K1454" s="8">
        <v>45318</v>
      </c>
      <c r="L1454" s="8" t="s">
        <v>3873</v>
      </c>
      <c r="M1454" s="7"/>
      <c r="N1454" s="7" t="b">
        <f t="shared" si="44"/>
        <v>1</v>
      </c>
      <c r="O1454" s="7"/>
      <c r="P1454" s="11">
        <f t="shared" si="45"/>
        <v>0</v>
      </c>
      <c r="Q1454" s="9"/>
    </row>
    <row r="1455" spans="1:17" x14ac:dyDescent="0.25">
      <c r="A1455" s="7">
        <v>1453</v>
      </c>
      <c r="B1455" s="9" t="s">
        <v>1354</v>
      </c>
      <c r="C1455" s="9" t="s">
        <v>3181</v>
      </c>
      <c r="D1455" s="9" t="s">
        <v>3851</v>
      </c>
      <c r="E1455" s="7" t="s">
        <v>141</v>
      </c>
      <c r="F1455" s="46">
        <v>1.8181818181818181</v>
      </c>
      <c r="G1455" s="11">
        <v>7</v>
      </c>
      <c r="H1455" s="11">
        <v>7</v>
      </c>
      <c r="I1455" s="11" t="e">
        <f>VLOOKUP(B1455:B3730,'[2]Qty by month'!$G$3:$N$527,8,0)</f>
        <v>#N/A</v>
      </c>
      <c r="J1455" s="11"/>
      <c r="K1455" s="8">
        <v>45318</v>
      </c>
      <c r="L1455" s="8" t="s">
        <v>3873</v>
      </c>
      <c r="M1455" s="7"/>
      <c r="N1455" s="7" t="b">
        <f t="shared" si="44"/>
        <v>1</v>
      </c>
      <c r="O1455" s="7"/>
      <c r="P1455" s="11">
        <f t="shared" si="45"/>
        <v>0</v>
      </c>
      <c r="Q1455" s="9"/>
    </row>
    <row r="1456" spans="1:17" x14ac:dyDescent="0.25">
      <c r="A1456" s="7">
        <v>1454</v>
      </c>
      <c r="B1456" s="9">
        <v>641914</v>
      </c>
      <c r="C1456" s="9" t="s">
        <v>3182</v>
      </c>
      <c r="D1456" s="9" t="s">
        <v>3851</v>
      </c>
      <c r="E1456" s="7" t="s">
        <v>141</v>
      </c>
      <c r="F1456" s="46">
        <v>6.6818181818181817</v>
      </c>
      <c r="G1456" s="11">
        <v>3</v>
      </c>
      <c r="H1456" s="11">
        <v>3</v>
      </c>
      <c r="I1456" s="11" t="e">
        <f>VLOOKUP(B1456:B3731,'[2]Qty by month'!$G$3:$N$527,8,0)</f>
        <v>#N/A</v>
      </c>
      <c r="J1456" s="11"/>
      <c r="K1456" s="8">
        <v>45310</v>
      </c>
      <c r="L1456" s="8" t="s">
        <v>3877</v>
      </c>
      <c r="M1456" s="7"/>
      <c r="N1456" s="7" t="b">
        <f t="shared" si="44"/>
        <v>1</v>
      </c>
      <c r="O1456" s="7"/>
      <c r="P1456" s="11">
        <f t="shared" si="45"/>
        <v>0</v>
      </c>
      <c r="Q1456" s="9"/>
    </row>
    <row r="1457" spans="1:17" x14ac:dyDescent="0.25">
      <c r="A1457" s="7">
        <v>1455</v>
      </c>
      <c r="B1457" s="9">
        <v>641913</v>
      </c>
      <c r="C1457" s="9" t="s">
        <v>3183</v>
      </c>
      <c r="D1457" s="9" t="s">
        <v>3851</v>
      </c>
      <c r="E1457" s="7" t="s">
        <v>141</v>
      </c>
      <c r="F1457" s="46">
        <v>6.6818181818181817</v>
      </c>
      <c r="G1457" s="11">
        <v>2</v>
      </c>
      <c r="H1457" s="11">
        <v>2</v>
      </c>
      <c r="I1457" s="11" t="e">
        <f>VLOOKUP(B1457:B3732,'[2]Qty by month'!$G$3:$N$527,8,0)</f>
        <v>#N/A</v>
      </c>
      <c r="J1457" s="11"/>
      <c r="K1457" s="8">
        <v>45310</v>
      </c>
      <c r="L1457" s="8" t="s">
        <v>3877</v>
      </c>
      <c r="M1457" s="7"/>
      <c r="N1457" s="7" t="b">
        <f t="shared" si="44"/>
        <v>1</v>
      </c>
      <c r="O1457" s="7"/>
      <c r="P1457" s="11">
        <f t="shared" si="45"/>
        <v>0</v>
      </c>
      <c r="Q1457" s="9"/>
    </row>
    <row r="1458" spans="1:17" x14ac:dyDescent="0.25">
      <c r="A1458" s="7">
        <v>1456</v>
      </c>
      <c r="B1458" s="9">
        <v>641136</v>
      </c>
      <c r="C1458" s="9" t="s">
        <v>3184</v>
      </c>
      <c r="D1458" s="9" t="s">
        <v>3851</v>
      </c>
      <c r="E1458" s="7" t="s">
        <v>141</v>
      </c>
      <c r="F1458" s="46">
        <v>83.954545454545453</v>
      </c>
      <c r="G1458" s="11">
        <v>2</v>
      </c>
      <c r="H1458" s="11">
        <v>2</v>
      </c>
      <c r="I1458" s="11" t="e">
        <f>VLOOKUP(B1458:B3733,'[2]Qty by month'!$G$3:$N$527,8,0)</f>
        <v>#N/A</v>
      </c>
      <c r="J1458" s="11"/>
      <c r="K1458" s="8">
        <v>45318</v>
      </c>
      <c r="L1458" s="8" t="s">
        <v>3873</v>
      </c>
      <c r="M1458" s="7"/>
      <c r="N1458" s="7" t="b">
        <f t="shared" si="44"/>
        <v>1</v>
      </c>
      <c r="O1458" s="7"/>
      <c r="P1458" s="11">
        <f t="shared" si="45"/>
        <v>0</v>
      </c>
      <c r="Q1458" s="9"/>
    </row>
    <row r="1459" spans="1:17" x14ac:dyDescent="0.25">
      <c r="A1459" s="7">
        <v>1457</v>
      </c>
      <c r="B1459" s="9">
        <v>641912</v>
      </c>
      <c r="C1459" s="9" t="s">
        <v>3185</v>
      </c>
      <c r="D1459" s="9" t="s">
        <v>3851</v>
      </c>
      <c r="E1459" s="7" t="s">
        <v>141</v>
      </c>
      <c r="F1459" s="46">
        <v>5.8181818181818183</v>
      </c>
      <c r="G1459" s="11">
        <v>1</v>
      </c>
      <c r="H1459" s="11">
        <v>1</v>
      </c>
      <c r="I1459" s="11" t="e">
        <f>VLOOKUP(B1459:B3734,'[2]Qty by month'!$G$3:$N$527,8,0)</f>
        <v>#N/A</v>
      </c>
      <c r="J1459" s="11"/>
      <c r="K1459" s="8">
        <v>45310</v>
      </c>
      <c r="L1459" s="8" t="s">
        <v>3877</v>
      </c>
      <c r="M1459" s="7"/>
      <c r="N1459" s="7" t="b">
        <f t="shared" si="44"/>
        <v>1</v>
      </c>
      <c r="O1459" s="7"/>
      <c r="P1459" s="11">
        <f t="shared" si="45"/>
        <v>0</v>
      </c>
      <c r="Q1459" s="9"/>
    </row>
    <row r="1460" spans="1:17" x14ac:dyDescent="0.25">
      <c r="A1460" s="7">
        <v>1458</v>
      </c>
      <c r="B1460" s="9" t="s">
        <v>1355</v>
      </c>
      <c r="C1460" s="9" t="s">
        <v>3186</v>
      </c>
      <c r="D1460" s="9" t="s">
        <v>3851</v>
      </c>
      <c r="E1460" s="7" t="s">
        <v>141</v>
      </c>
      <c r="F1460" s="46">
        <v>16.90909090909091</v>
      </c>
      <c r="G1460" s="11">
        <v>1</v>
      </c>
      <c r="H1460" s="11">
        <v>1</v>
      </c>
      <c r="I1460" s="11" t="e">
        <f>VLOOKUP(B1460:B3735,'[2]Qty by month'!$G$3:$N$527,8,0)</f>
        <v>#N/A</v>
      </c>
      <c r="J1460" s="11"/>
      <c r="K1460" s="8">
        <v>45310</v>
      </c>
      <c r="L1460" s="8" t="s">
        <v>3877</v>
      </c>
      <c r="M1460" s="7"/>
      <c r="N1460" s="7" t="b">
        <f t="shared" si="44"/>
        <v>1</v>
      </c>
      <c r="O1460" s="7"/>
      <c r="P1460" s="11">
        <f t="shared" si="45"/>
        <v>0</v>
      </c>
      <c r="Q1460" s="9"/>
    </row>
    <row r="1461" spans="1:17" x14ac:dyDescent="0.25">
      <c r="A1461" s="7">
        <v>1459</v>
      </c>
      <c r="B1461" s="9">
        <v>666132</v>
      </c>
      <c r="C1461" s="9" t="s">
        <v>3187</v>
      </c>
      <c r="D1461" s="9" t="s">
        <v>3851</v>
      </c>
      <c r="E1461" s="7" t="s">
        <v>141</v>
      </c>
      <c r="F1461" s="46">
        <v>1.4090909090909092</v>
      </c>
      <c r="G1461" s="11">
        <v>4</v>
      </c>
      <c r="H1461" s="11">
        <v>4</v>
      </c>
      <c r="I1461" s="11" t="e">
        <f>VLOOKUP(B1461:B3736,'[2]Qty by month'!$G$3:$N$527,8,0)</f>
        <v>#N/A</v>
      </c>
      <c r="J1461" s="11"/>
      <c r="K1461" s="8">
        <v>45318</v>
      </c>
      <c r="L1461" s="8" t="s">
        <v>3873</v>
      </c>
      <c r="M1461" s="7"/>
      <c r="N1461" s="7" t="b">
        <f t="shared" si="44"/>
        <v>1</v>
      </c>
      <c r="O1461" s="7"/>
      <c r="P1461" s="11">
        <f t="shared" si="45"/>
        <v>0</v>
      </c>
      <c r="Q1461" s="9"/>
    </row>
    <row r="1462" spans="1:17" x14ac:dyDescent="0.25">
      <c r="A1462" s="7">
        <v>1460</v>
      </c>
      <c r="B1462" s="9">
        <v>666131</v>
      </c>
      <c r="C1462" s="9" t="s">
        <v>3188</v>
      </c>
      <c r="D1462" s="9" t="s">
        <v>3851</v>
      </c>
      <c r="E1462" s="7" t="s">
        <v>141</v>
      </c>
      <c r="F1462" s="46">
        <v>1.4090909090909092</v>
      </c>
      <c r="G1462" s="11">
        <v>5</v>
      </c>
      <c r="H1462" s="11">
        <v>5</v>
      </c>
      <c r="I1462" s="11" t="e">
        <f>VLOOKUP(B1462:B3737,'[2]Qty by month'!$G$3:$N$527,8,0)</f>
        <v>#N/A</v>
      </c>
      <c r="J1462" s="11"/>
      <c r="K1462" s="8">
        <v>45318</v>
      </c>
      <c r="L1462" s="8" t="s">
        <v>3873</v>
      </c>
      <c r="M1462" s="7"/>
      <c r="N1462" s="7" t="b">
        <f t="shared" si="44"/>
        <v>1</v>
      </c>
      <c r="O1462" s="7"/>
      <c r="P1462" s="11">
        <f t="shared" si="45"/>
        <v>0</v>
      </c>
      <c r="Q1462" s="9"/>
    </row>
    <row r="1463" spans="1:17" x14ac:dyDescent="0.25">
      <c r="A1463" s="7">
        <v>1461</v>
      </c>
      <c r="B1463" s="9" t="s">
        <v>1356</v>
      </c>
      <c r="C1463" s="9" t="s">
        <v>3189</v>
      </c>
      <c r="D1463" s="9" t="s">
        <v>3851</v>
      </c>
      <c r="E1463" s="7" t="s">
        <v>141</v>
      </c>
      <c r="F1463" s="46">
        <v>30.772727272727273</v>
      </c>
      <c r="G1463" s="11">
        <v>1</v>
      </c>
      <c r="H1463" s="11">
        <v>1</v>
      </c>
      <c r="I1463" s="11" t="e">
        <f>VLOOKUP(B1463:B3738,'[2]Qty by month'!$G$3:$N$527,8,0)</f>
        <v>#N/A</v>
      </c>
      <c r="J1463" s="11"/>
      <c r="K1463" s="8">
        <v>45315</v>
      </c>
      <c r="L1463" s="8" t="s">
        <v>3873</v>
      </c>
      <c r="M1463" s="7"/>
      <c r="N1463" s="7" t="b">
        <f t="shared" si="44"/>
        <v>1</v>
      </c>
      <c r="O1463" s="7"/>
      <c r="P1463" s="11">
        <f t="shared" si="45"/>
        <v>0</v>
      </c>
      <c r="Q1463" s="9"/>
    </row>
    <row r="1464" spans="1:17" x14ac:dyDescent="0.25">
      <c r="A1464" s="7">
        <v>1462</v>
      </c>
      <c r="B1464" s="9">
        <v>654149</v>
      </c>
      <c r="C1464" s="9" t="s">
        <v>2181</v>
      </c>
      <c r="D1464" s="9" t="s">
        <v>3851</v>
      </c>
      <c r="E1464" s="7" t="s">
        <v>141</v>
      </c>
      <c r="F1464" s="46">
        <v>1.1818181818181819</v>
      </c>
      <c r="G1464" s="11">
        <v>6</v>
      </c>
      <c r="H1464" s="11">
        <v>6</v>
      </c>
      <c r="I1464" s="11" t="e">
        <f>VLOOKUP(B1464:B3739,'[2]Qty by month'!$G$3:$N$527,8,0)</f>
        <v>#N/A</v>
      </c>
      <c r="J1464" s="11"/>
      <c r="K1464" s="8">
        <v>45318</v>
      </c>
      <c r="L1464" s="8" t="s">
        <v>3873</v>
      </c>
      <c r="M1464" s="7"/>
      <c r="N1464" s="7" t="b">
        <f t="shared" si="44"/>
        <v>1</v>
      </c>
      <c r="O1464" s="7"/>
      <c r="P1464" s="11">
        <f t="shared" si="45"/>
        <v>0</v>
      </c>
      <c r="Q1464" s="9"/>
    </row>
    <row r="1465" spans="1:17" x14ac:dyDescent="0.25">
      <c r="A1465" s="7">
        <v>1463</v>
      </c>
      <c r="B1465" s="9" t="s">
        <v>1357</v>
      </c>
      <c r="C1465" s="9" t="s">
        <v>3132</v>
      </c>
      <c r="D1465" s="9" t="s">
        <v>3851</v>
      </c>
      <c r="E1465" s="7" t="s">
        <v>141</v>
      </c>
      <c r="F1465" s="46">
        <v>18.214285714285715</v>
      </c>
      <c r="G1465" s="11">
        <v>5</v>
      </c>
      <c r="H1465" s="11">
        <f>3+2</f>
        <v>5</v>
      </c>
      <c r="I1465" s="11" t="e">
        <f>VLOOKUP(B1465:B3740,'[2]Qty by month'!$G$3:$N$527,8,0)</f>
        <v>#N/A</v>
      </c>
      <c r="J1465" s="11"/>
      <c r="K1465" s="8">
        <v>45324</v>
      </c>
      <c r="L1465" s="8" t="s">
        <v>3873</v>
      </c>
      <c r="M1465" s="7"/>
      <c r="N1465" s="7" t="b">
        <f t="shared" si="44"/>
        <v>1</v>
      </c>
      <c r="O1465" s="7"/>
      <c r="P1465" s="11">
        <f t="shared" si="45"/>
        <v>0</v>
      </c>
      <c r="Q1465" s="9"/>
    </row>
    <row r="1466" spans="1:17" x14ac:dyDescent="0.25">
      <c r="A1466" s="7">
        <v>1464</v>
      </c>
      <c r="B1466" s="9" t="s">
        <v>1358</v>
      </c>
      <c r="C1466" s="9" t="s">
        <v>3190</v>
      </c>
      <c r="D1466" s="9" t="s">
        <v>3851</v>
      </c>
      <c r="E1466" s="7" t="s">
        <v>141</v>
      </c>
      <c r="F1466" s="46">
        <v>22.727272727272727</v>
      </c>
      <c r="G1466" s="11">
        <v>2</v>
      </c>
      <c r="H1466" s="11">
        <v>2</v>
      </c>
      <c r="I1466" s="11" t="e">
        <f>VLOOKUP(B1466:B3741,'[2]Qty by month'!$G$3:$N$527,8,0)</f>
        <v>#N/A</v>
      </c>
      <c r="J1466" s="11"/>
      <c r="K1466" s="8">
        <v>45318</v>
      </c>
      <c r="L1466" s="8" t="s">
        <v>3873</v>
      </c>
      <c r="M1466" s="7"/>
      <c r="N1466" s="7" t="b">
        <f t="shared" si="44"/>
        <v>1</v>
      </c>
      <c r="O1466" s="7"/>
      <c r="P1466" s="11">
        <f t="shared" si="45"/>
        <v>0</v>
      </c>
      <c r="Q1466" s="9"/>
    </row>
    <row r="1467" spans="1:17" x14ac:dyDescent="0.25">
      <c r="A1467" s="7">
        <v>1465</v>
      </c>
      <c r="B1467" s="9" t="s">
        <v>1359</v>
      </c>
      <c r="C1467" s="9" t="s">
        <v>3191</v>
      </c>
      <c r="D1467" s="9" t="s">
        <v>3851</v>
      </c>
      <c r="E1467" s="7" t="s">
        <v>141</v>
      </c>
      <c r="F1467" s="46">
        <v>19</v>
      </c>
      <c r="G1467" s="11">
        <v>2</v>
      </c>
      <c r="H1467" s="11">
        <f>1+1</f>
        <v>2</v>
      </c>
      <c r="I1467" s="11" t="e">
        <f>VLOOKUP(B1467:B3742,'[2]Qty by month'!$G$3:$N$527,8,0)</f>
        <v>#N/A</v>
      </c>
      <c r="J1467" s="11"/>
      <c r="K1467" s="8">
        <v>45324</v>
      </c>
      <c r="L1467" s="8" t="s">
        <v>3873</v>
      </c>
      <c r="M1467" s="7"/>
      <c r="N1467" s="7" t="b">
        <f t="shared" si="44"/>
        <v>1</v>
      </c>
      <c r="O1467" s="7"/>
      <c r="P1467" s="11">
        <f t="shared" si="45"/>
        <v>0</v>
      </c>
      <c r="Q1467" s="9"/>
    </row>
    <row r="1468" spans="1:17" x14ac:dyDescent="0.25">
      <c r="A1468" s="7">
        <v>1466</v>
      </c>
      <c r="B1468" s="9" t="s">
        <v>1360</v>
      </c>
      <c r="C1468" s="9" t="s">
        <v>3192</v>
      </c>
      <c r="D1468" s="9" t="s">
        <v>3851</v>
      </c>
      <c r="E1468" s="7" t="s">
        <v>141</v>
      </c>
      <c r="F1468" s="46">
        <v>21</v>
      </c>
      <c r="G1468" s="11">
        <v>3</v>
      </c>
      <c r="H1468" s="11">
        <f>2+1</f>
        <v>3</v>
      </c>
      <c r="I1468" s="11" t="e">
        <f>VLOOKUP(B1468:B3743,'[2]Qty by month'!$G$3:$N$527,8,0)</f>
        <v>#N/A</v>
      </c>
      <c r="J1468" s="11"/>
      <c r="K1468" s="8">
        <v>45318</v>
      </c>
      <c r="L1468" s="8" t="s">
        <v>3873</v>
      </c>
      <c r="M1468" s="7"/>
      <c r="N1468" s="7" t="b">
        <f t="shared" si="44"/>
        <v>1</v>
      </c>
      <c r="O1468" s="7"/>
      <c r="P1468" s="11">
        <f t="shared" si="45"/>
        <v>0</v>
      </c>
      <c r="Q1468" s="9"/>
    </row>
    <row r="1469" spans="1:17" x14ac:dyDescent="0.25">
      <c r="A1469" s="7">
        <v>1467</v>
      </c>
      <c r="B1469" s="9" t="s">
        <v>1361</v>
      </c>
      <c r="C1469" s="9" t="s">
        <v>3193</v>
      </c>
      <c r="D1469" s="9" t="s">
        <v>3851</v>
      </c>
      <c r="E1469" s="7" t="s">
        <v>141</v>
      </c>
      <c r="F1469" s="46">
        <v>15.357142857142858</v>
      </c>
      <c r="G1469" s="11">
        <v>2</v>
      </c>
      <c r="H1469" s="11">
        <v>2</v>
      </c>
      <c r="I1469" s="11" t="e">
        <f>VLOOKUP(B1469:B3744,'[2]Qty by month'!$G$3:$N$527,8,0)</f>
        <v>#N/A</v>
      </c>
      <c r="J1469" s="11"/>
      <c r="K1469" s="8">
        <v>45315</v>
      </c>
      <c r="L1469" s="8" t="s">
        <v>3873</v>
      </c>
      <c r="M1469" s="7"/>
      <c r="N1469" s="7" t="b">
        <f t="shared" si="44"/>
        <v>1</v>
      </c>
      <c r="O1469" s="7"/>
      <c r="P1469" s="11">
        <f t="shared" si="45"/>
        <v>0</v>
      </c>
      <c r="Q1469" s="9"/>
    </row>
    <row r="1470" spans="1:17" x14ac:dyDescent="0.25">
      <c r="A1470" s="7">
        <v>1468</v>
      </c>
      <c r="B1470" s="54" t="s">
        <v>3965</v>
      </c>
      <c r="C1470" s="54" t="s">
        <v>3966</v>
      </c>
      <c r="D1470" s="9" t="s">
        <v>3851</v>
      </c>
      <c r="E1470" s="7" t="s">
        <v>141</v>
      </c>
      <c r="F1470" s="46">
        <v>29.642857142857142</v>
      </c>
      <c r="G1470" s="11">
        <v>1</v>
      </c>
      <c r="H1470" s="11">
        <v>1</v>
      </c>
      <c r="I1470" s="11" t="e">
        <f>VLOOKUP(B1470:B3745,'[2]Qty by month'!$G$3:$N$527,8,0)</f>
        <v>#N/A</v>
      </c>
      <c r="J1470" s="11"/>
      <c r="K1470" s="8">
        <v>45321</v>
      </c>
      <c r="L1470" s="8" t="s">
        <v>3873</v>
      </c>
      <c r="M1470" s="7"/>
      <c r="N1470" s="7" t="b">
        <f t="shared" si="44"/>
        <v>1</v>
      </c>
      <c r="O1470" s="7"/>
      <c r="P1470" s="11">
        <f t="shared" si="45"/>
        <v>0</v>
      </c>
      <c r="Q1470" s="9"/>
    </row>
    <row r="1471" spans="1:17" x14ac:dyDescent="0.25">
      <c r="A1471" s="7">
        <v>1469</v>
      </c>
      <c r="B1471" s="9" t="s">
        <v>101</v>
      </c>
      <c r="C1471" s="9" t="s">
        <v>128</v>
      </c>
      <c r="D1471" s="9" t="s">
        <v>67</v>
      </c>
      <c r="E1471" s="7" t="s">
        <v>141</v>
      </c>
      <c r="F1471" s="46">
        <v>2.2000000000000002</v>
      </c>
      <c r="G1471" s="11">
        <v>1</v>
      </c>
      <c r="H1471" s="11">
        <v>1</v>
      </c>
      <c r="I1471" s="11" t="e">
        <f>VLOOKUP(B1471:B3746,'[2]Qty by month'!$G$3:$N$527,8,0)</f>
        <v>#N/A</v>
      </c>
      <c r="J1471" s="11"/>
      <c r="K1471" s="8">
        <v>45315</v>
      </c>
      <c r="L1471" s="8" t="s">
        <v>3877</v>
      </c>
      <c r="M1471" s="7"/>
      <c r="N1471" s="7" t="b">
        <f t="shared" si="44"/>
        <v>1</v>
      </c>
      <c r="O1471" s="7"/>
      <c r="P1471" s="11">
        <f t="shared" si="45"/>
        <v>0</v>
      </c>
      <c r="Q1471" s="9"/>
    </row>
    <row r="1472" spans="1:17" x14ac:dyDescent="0.25">
      <c r="A1472" s="7">
        <v>1470</v>
      </c>
      <c r="B1472" s="9" t="s">
        <v>102</v>
      </c>
      <c r="C1472" s="9" t="s">
        <v>129</v>
      </c>
      <c r="D1472" s="9" t="s">
        <v>67</v>
      </c>
      <c r="E1472" s="7" t="s">
        <v>141</v>
      </c>
      <c r="F1472" s="46">
        <v>0.7</v>
      </c>
      <c r="G1472" s="11">
        <v>2</v>
      </c>
      <c r="H1472" s="11">
        <v>2</v>
      </c>
      <c r="I1472" s="11" t="e">
        <f>VLOOKUP(B1472:B3747,'[2]Qty by month'!$G$3:$N$527,8,0)</f>
        <v>#N/A</v>
      </c>
      <c r="J1472" s="11"/>
      <c r="K1472" s="8">
        <v>45318</v>
      </c>
      <c r="L1472" s="8" t="s">
        <v>3877</v>
      </c>
      <c r="M1472" s="7"/>
      <c r="N1472" s="7" t="b">
        <f t="shared" si="44"/>
        <v>1</v>
      </c>
      <c r="O1472" s="7"/>
      <c r="P1472" s="11">
        <f t="shared" si="45"/>
        <v>0</v>
      </c>
      <c r="Q1472" s="9"/>
    </row>
    <row r="1473" spans="1:17" x14ac:dyDescent="0.25">
      <c r="A1473" s="7">
        <v>1471</v>
      </c>
      <c r="B1473" s="9" t="s">
        <v>1362</v>
      </c>
      <c r="C1473" s="9" t="s">
        <v>3194</v>
      </c>
      <c r="D1473" s="9" t="s">
        <v>67</v>
      </c>
      <c r="E1473" s="7" t="s">
        <v>141</v>
      </c>
      <c r="F1473" s="46">
        <v>13</v>
      </c>
      <c r="G1473" s="11">
        <v>1</v>
      </c>
      <c r="H1473" s="53">
        <f>1+1</f>
        <v>2</v>
      </c>
      <c r="I1473" s="11" t="e">
        <f>VLOOKUP(B1473:B3748,'[2]Qty by month'!$G$3:$N$527,8,0)</f>
        <v>#N/A</v>
      </c>
      <c r="J1473" s="11"/>
      <c r="K1473" s="8">
        <v>45322</v>
      </c>
      <c r="L1473" s="8" t="s">
        <v>3877</v>
      </c>
      <c r="M1473" s="7"/>
      <c r="N1473" s="7" t="b">
        <f t="shared" si="44"/>
        <v>0</v>
      </c>
      <c r="O1473" s="7"/>
      <c r="P1473" s="11">
        <f t="shared" si="45"/>
        <v>-1</v>
      </c>
      <c r="Q1473" s="9"/>
    </row>
    <row r="1474" spans="1:17" x14ac:dyDescent="0.25">
      <c r="A1474" s="7">
        <v>1472</v>
      </c>
      <c r="B1474" s="9" t="s">
        <v>1363</v>
      </c>
      <c r="C1474" s="9" t="s">
        <v>3195</v>
      </c>
      <c r="D1474" s="9" t="s">
        <v>67</v>
      </c>
      <c r="E1474" s="7" t="s">
        <v>141</v>
      </c>
      <c r="F1474" s="46">
        <v>1.06</v>
      </c>
      <c r="G1474" s="11">
        <v>1</v>
      </c>
      <c r="H1474" s="11">
        <v>1</v>
      </c>
      <c r="I1474" s="11" t="e">
        <f>VLOOKUP(B1474:B3749,'[2]Qty by month'!$G$3:$N$527,8,0)</f>
        <v>#N/A</v>
      </c>
      <c r="J1474" s="11"/>
      <c r="K1474" s="8">
        <v>45315</v>
      </c>
      <c r="L1474" s="8" t="s">
        <v>3877</v>
      </c>
      <c r="M1474" s="7"/>
      <c r="N1474" s="7" t="b">
        <f t="shared" si="44"/>
        <v>1</v>
      </c>
      <c r="O1474" s="7"/>
      <c r="P1474" s="11">
        <f t="shared" si="45"/>
        <v>0</v>
      </c>
      <c r="Q1474" s="9"/>
    </row>
    <row r="1475" spans="1:17" x14ac:dyDescent="0.25">
      <c r="A1475" s="7">
        <v>1473</v>
      </c>
      <c r="B1475" s="9" t="s">
        <v>1364</v>
      </c>
      <c r="C1475" s="9" t="s">
        <v>2667</v>
      </c>
      <c r="D1475" s="9" t="s">
        <v>67</v>
      </c>
      <c r="E1475" s="7" t="s">
        <v>141</v>
      </c>
      <c r="F1475" s="46">
        <v>0.39</v>
      </c>
      <c r="G1475" s="11">
        <v>2</v>
      </c>
      <c r="H1475" s="11">
        <v>2</v>
      </c>
      <c r="I1475" s="11" t="e">
        <f>VLOOKUP(B1475:B3750,'[2]Qty by month'!$G$3:$N$527,8,0)</f>
        <v>#N/A</v>
      </c>
      <c r="J1475" s="11"/>
      <c r="K1475" s="8">
        <v>45315</v>
      </c>
      <c r="L1475" s="8" t="s">
        <v>3877</v>
      </c>
      <c r="M1475" s="7"/>
      <c r="N1475" s="7" t="b">
        <f t="shared" si="44"/>
        <v>1</v>
      </c>
      <c r="O1475" s="7"/>
      <c r="P1475" s="11">
        <f t="shared" si="45"/>
        <v>0</v>
      </c>
      <c r="Q1475" s="9"/>
    </row>
    <row r="1476" spans="1:17" x14ac:dyDescent="0.25">
      <c r="A1476" s="7">
        <v>1474</v>
      </c>
      <c r="B1476" s="9" t="s">
        <v>1365</v>
      </c>
      <c r="C1476" s="9" t="s">
        <v>3196</v>
      </c>
      <c r="D1476" s="9" t="s">
        <v>67</v>
      </c>
      <c r="E1476" s="7" t="s">
        <v>141</v>
      </c>
      <c r="F1476" s="46">
        <v>11.4</v>
      </c>
      <c r="G1476" s="11">
        <v>1</v>
      </c>
      <c r="H1476" s="11">
        <v>1</v>
      </c>
      <c r="I1476" s="11" t="e">
        <f>VLOOKUP(B1476:B3751,'[2]Qty by month'!$G$3:$N$527,8,0)</f>
        <v>#N/A</v>
      </c>
      <c r="J1476" s="11"/>
      <c r="K1476" s="8">
        <v>45315</v>
      </c>
      <c r="L1476" s="8" t="s">
        <v>3877</v>
      </c>
      <c r="M1476" s="7"/>
      <c r="N1476" s="7" t="b">
        <f t="shared" ref="N1476:N1539" si="46">G1476=H1476</f>
        <v>1</v>
      </c>
      <c r="O1476" s="7"/>
      <c r="P1476" s="11">
        <f t="shared" ref="P1476:P1539" si="47">G1476-H1476</f>
        <v>0</v>
      </c>
      <c r="Q1476" s="9"/>
    </row>
    <row r="1477" spans="1:17" x14ac:dyDescent="0.25">
      <c r="A1477" s="7">
        <v>1475</v>
      </c>
      <c r="B1477" s="9" t="s">
        <v>1366</v>
      </c>
      <c r="C1477" s="9" t="s">
        <v>3197</v>
      </c>
      <c r="D1477" s="9" t="s">
        <v>67</v>
      </c>
      <c r="E1477" s="7" t="s">
        <v>141</v>
      </c>
      <c r="F1477" s="46">
        <v>1.3</v>
      </c>
      <c r="G1477" s="11">
        <v>2</v>
      </c>
      <c r="H1477" s="11">
        <v>2</v>
      </c>
      <c r="I1477" s="11" t="e">
        <f>VLOOKUP(B1477:B3752,'[2]Qty by month'!$G$3:$N$527,8,0)</f>
        <v>#N/A</v>
      </c>
      <c r="J1477" s="11"/>
      <c r="K1477" s="8">
        <v>45315</v>
      </c>
      <c r="L1477" s="8" t="s">
        <v>3877</v>
      </c>
      <c r="M1477" s="7"/>
      <c r="N1477" s="7" t="b">
        <f t="shared" si="46"/>
        <v>1</v>
      </c>
      <c r="O1477" s="7"/>
      <c r="P1477" s="11">
        <f t="shared" si="47"/>
        <v>0</v>
      </c>
      <c r="Q1477" s="9"/>
    </row>
    <row r="1478" spans="1:17" x14ac:dyDescent="0.25">
      <c r="A1478" s="7">
        <v>1476</v>
      </c>
      <c r="B1478" s="9" t="s">
        <v>103</v>
      </c>
      <c r="C1478" s="9" t="s">
        <v>130</v>
      </c>
      <c r="D1478" s="9" t="s">
        <v>67</v>
      </c>
      <c r="E1478" s="7" t="s">
        <v>141</v>
      </c>
      <c r="F1478" s="46">
        <v>3.3</v>
      </c>
      <c r="G1478" s="11">
        <v>1</v>
      </c>
      <c r="H1478" s="11">
        <v>1</v>
      </c>
      <c r="I1478" s="11" t="e">
        <f>VLOOKUP(B1478:B3753,'[2]Qty by month'!$G$3:$N$527,8,0)</f>
        <v>#N/A</v>
      </c>
      <c r="J1478" s="11"/>
      <c r="K1478" s="8">
        <v>45320</v>
      </c>
      <c r="L1478" s="8" t="s">
        <v>3873</v>
      </c>
      <c r="M1478" s="7"/>
      <c r="N1478" s="7" t="b">
        <f t="shared" si="46"/>
        <v>1</v>
      </c>
      <c r="O1478" s="7"/>
      <c r="P1478" s="11">
        <f t="shared" si="47"/>
        <v>0</v>
      </c>
      <c r="Q1478" s="9"/>
    </row>
    <row r="1479" spans="1:17" x14ac:dyDescent="0.25">
      <c r="A1479" s="7">
        <v>1477</v>
      </c>
      <c r="B1479" s="9" t="s">
        <v>1367</v>
      </c>
      <c r="C1479" s="9" t="s">
        <v>3198</v>
      </c>
      <c r="D1479" s="9" t="s">
        <v>67</v>
      </c>
      <c r="E1479" s="7" t="s">
        <v>141</v>
      </c>
      <c r="F1479" s="46">
        <v>1.6</v>
      </c>
      <c r="G1479" s="11">
        <v>4</v>
      </c>
      <c r="H1479" s="11">
        <v>4</v>
      </c>
      <c r="I1479" s="11" t="e">
        <f>VLOOKUP(B1479:B3754,'[2]Qty by month'!$G$3:$N$527,8,0)</f>
        <v>#N/A</v>
      </c>
      <c r="J1479" s="11"/>
      <c r="K1479" s="8">
        <v>45315</v>
      </c>
      <c r="L1479" s="8" t="s">
        <v>3877</v>
      </c>
      <c r="M1479" s="7"/>
      <c r="N1479" s="7" t="b">
        <f t="shared" si="46"/>
        <v>1</v>
      </c>
      <c r="O1479" s="7"/>
      <c r="P1479" s="11">
        <f t="shared" si="47"/>
        <v>0</v>
      </c>
      <c r="Q1479" s="9"/>
    </row>
    <row r="1480" spans="1:17" x14ac:dyDescent="0.25">
      <c r="A1480" s="7">
        <v>1478</v>
      </c>
      <c r="B1480" s="9" t="s">
        <v>1368</v>
      </c>
      <c r="C1480" s="9" t="s">
        <v>3199</v>
      </c>
      <c r="D1480" s="9" t="s">
        <v>67</v>
      </c>
      <c r="E1480" s="7" t="s">
        <v>141</v>
      </c>
      <c r="F1480" s="46">
        <v>1.7</v>
      </c>
      <c r="G1480" s="11">
        <v>5</v>
      </c>
      <c r="H1480" s="11">
        <v>5</v>
      </c>
      <c r="I1480" s="11" t="e">
        <f>VLOOKUP(B1480:B3755,'[2]Qty by month'!$G$3:$N$527,8,0)</f>
        <v>#N/A</v>
      </c>
      <c r="J1480" s="11"/>
      <c r="K1480" s="8">
        <v>45315</v>
      </c>
      <c r="L1480" s="8" t="s">
        <v>3877</v>
      </c>
      <c r="M1480" s="7"/>
      <c r="N1480" s="7" t="b">
        <f t="shared" si="46"/>
        <v>1</v>
      </c>
      <c r="O1480" s="7"/>
      <c r="P1480" s="11">
        <f t="shared" si="47"/>
        <v>0</v>
      </c>
      <c r="Q1480" s="9"/>
    </row>
    <row r="1481" spans="1:17" x14ac:dyDescent="0.25">
      <c r="A1481" s="7">
        <v>1479</v>
      </c>
      <c r="B1481" s="9" t="s">
        <v>93</v>
      </c>
      <c r="C1481" s="9" t="s">
        <v>94</v>
      </c>
      <c r="D1481" s="9" t="s">
        <v>67</v>
      </c>
      <c r="E1481" s="7" t="s">
        <v>141</v>
      </c>
      <c r="F1481" s="46">
        <v>3</v>
      </c>
      <c r="G1481" s="11">
        <v>1</v>
      </c>
      <c r="H1481" s="53">
        <v>2</v>
      </c>
      <c r="I1481" s="11" t="e">
        <f>VLOOKUP(B1481:B3756,'[2]Qty by month'!$G$3:$N$527,8,0)</f>
        <v>#N/A</v>
      </c>
      <c r="J1481" s="11"/>
      <c r="K1481" s="8">
        <v>45315</v>
      </c>
      <c r="L1481" s="8" t="s">
        <v>3877</v>
      </c>
      <c r="M1481" s="7"/>
      <c r="N1481" s="7" t="b">
        <f t="shared" si="46"/>
        <v>0</v>
      </c>
      <c r="O1481" s="7"/>
      <c r="P1481" s="11">
        <f t="shared" si="47"/>
        <v>-1</v>
      </c>
      <c r="Q1481" s="9"/>
    </row>
    <row r="1482" spans="1:17" x14ac:dyDescent="0.25">
      <c r="A1482" s="7">
        <v>1480</v>
      </c>
      <c r="B1482" s="9" t="s">
        <v>1369</v>
      </c>
      <c r="C1482" s="9" t="s">
        <v>3200</v>
      </c>
      <c r="D1482" s="9" t="s">
        <v>67</v>
      </c>
      <c r="E1482" s="7" t="s">
        <v>141</v>
      </c>
      <c r="F1482" s="46">
        <v>5</v>
      </c>
      <c r="G1482" s="11">
        <v>5</v>
      </c>
      <c r="H1482" s="11">
        <v>5</v>
      </c>
      <c r="I1482" s="11" t="e">
        <f>VLOOKUP(B1482:B3757,'[2]Qty by month'!$G$3:$N$527,8,0)</f>
        <v>#N/A</v>
      </c>
      <c r="J1482" s="11"/>
      <c r="K1482" s="8">
        <v>45315</v>
      </c>
      <c r="L1482" s="8" t="s">
        <v>3877</v>
      </c>
      <c r="M1482" s="7"/>
      <c r="N1482" s="7" t="b">
        <f t="shared" si="46"/>
        <v>1</v>
      </c>
      <c r="O1482" s="7"/>
      <c r="P1482" s="11">
        <f t="shared" si="47"/>
        <v>0</v>
      </c>
      <c r="Q1482" s="9"/>
    </row>
    <row r="1483" spans="1:17" x14ac:dyDescent="0.25">
      <c r="A1483" s="7">
        <v>1481</v>
      </c>
      <c r="B1483" s="9" t="s">
        <v>275</v>
      </c>
      <c r="C1483" s="9" t="s">
        <v>295</v>
      </c>
      <c r="D1483" s="9" t="s">
        <v>67</v>
      </c>
      <c r="E1483" s="7" t="s">
        <v>141</v>
      </c>
      <c r="F1483" s="46">
        <v>2</v>
      </c>
      <c r="G1483" s="11">
        <v>2</v>
      </c>
      <c r="H1483" s="11">
        <v>2</v>
      </c>
      <c r="I1483" s="11" t="e">
        <f>VLOOKUP(B1483:B3758,'[2]Qty by month'!$G$3:$N$527,8,0)</f>
        <v>#N/A</v>
      </c>
      <c r="J1483" s="11"/>
      <c r="K1483" s="8">
        <v>45315</v>
      </c>
      <c r="L1483" s="8" t="s">
        <v>3877</v>
      </c>
      <c r="M1483" s="7"/>
      <c r="N1483" s="7" t="b">
        <f t="shared" si="46"/>
        <v>1</v>
      </c>
      <c r="O1483" s="7"/>
      <c r="P1483" s="11">
        <f t="shared" si="47"/>
        <v>0</v>
      </c>
      <c r="Q1483" s="9"/>
    </row>
    <row r="1484" spans="1:17" x14ac:dyDescent="0.25">
      <c r="A1484" s="7">
        <v>1482</v>
      </c>
      <c r="B1484" s="9" t="s">
        <v>232</v>
      </c>
      <c r="C1484" s="9" t="s">
        <v>217</v>
      </c>
      <c r="D1484" s="9" t="s">
        <v>67</v>
      </c>
      <c r="E1484" s="7" t="s">
        <v>141</v>
      </c>
      <c r="F1484" s="46">
        <v>0.7</v>
      </c>
      <c r="G1484" s="11">
        <v>4</v>
      </c>
      <c r="H1484" s="11">
        <v>4</v>
      </c>
      <c r="I1484" s="11" t="e">
        <f>VLOOKUP(B1484:B3759,'[2]Qty by month'!$G$3:$N$527,8,0)</f>
        <v>#N/A</v>
      </c>
      <c r="J1484" s="11"/>
      <c r="K1484" s="8">
        <v>45315</v>
      </c>
      <c r="L1484" s="8" t="s">
        <v>3877</v>
      </c>
      <c r="M1484" s="7"/>
      <c r="N1484" s="7" t="b">
        <f t="shared" si="46"/>
        <v>1</v>
      </c>
      <c r="O1484" s="7"/>
      <c r="P1484" s="11">
        <f t="shared" si="47"/>
        <v>0</v>
      </c>
      <c r="Q1484" s="9"/>
    </row>
    <row r="1485" spans="1:17" x14ac:dyDescent="0.25">
      <c r="A1485" s="7">
        <v>1483</v>
      </c>
      <c r="B1485" s="9" t="s">
        <v>104</v>
      </c>
      <c r="C1485" s="9" t="s">
        <v>131</v>
      </c>
      <c r="D1485" s="9" t="s">
        <v>67</v>
      </c>
      <c r="E1485" s="7" t="s">
        <v>141</v>
      </c>
      <c r="F1485" s="46">
        <v>0.75</v>
      </c>
      <c r="G1485" s="11">
        <v>2</v>
      </c>
      <c r="H1485" s="11">
        <v>2</v>
      </c>
      <c r="I1485" s="11" t="e">
        <f>VLOOKUP(B1485:B3760,'[2]Qty by month'!$G$3:$N$527,8,0)</f>
        <v>#N/A</v>
      </c>
      <c r="J1485" s="11"/>
      <c r="K1485" s="8">
        <v>45315</v>
      </c>
      <c r="L1485" s="8" t="s">
        <v>3877</v>
      </c>
      <c r="M1485" s="7"/>
      <c r="N1485" s="7" t="b">
        <f t="shared" si="46"/>
        <v>1</v>
      </c>
      <c r="O1485" s="7"/>
      <c r="P1485" s="11">
        <f t="shared" si="47"/>
        <v>0</v>
      </c>
      <c r="Q1485" s="9"/>
    </row>
    <row r="1486" spans="1:17" x14ac:dyDescent="0.25">
      <c r="A1486" s="7">
        <v>1484</v>
      </c>
      <c r="B1486" s="9" t="s">
        <v>105</v>
      </c>
      <c r="C1486" s="9" t="s">
        <v>66</v>
      </c>
      <c r="D1486" s="9" t="s">
        <v>67</v>
      </c>
      <c r="E1486" s="7" t="s">
        <v>141</v>
      </c>
      <c r="F1486" s="46">
        <v>2.2999999999999998</v>
      </c>
      <c r="G1486" s="11">
        <v>2</v>
      </c>
      <c r="H1486" s="53">
        <v>4</v>
      </c>
      <c r="I1486" s="11" t="e">
        <f>VLOOKUP(B1486:B3761,'[2]Qty by month'!$G$3:$N$527,8,0)</f>
        <v>#N/A</v>
      </c>
      <c r="J1486" s="11"/>
      <c r="K1486" s="8">
        <v>45313</v>
      </c>
      <c r="L1486" s="8" t="s">
        <v>3873</v>
      </c>
      <c r="M1486" s="7"/>
      <c r="N1486" s="7" t="b">
        <f t="shared" si="46"/>
        <v>0</v>
      </c>
      <c r="O1486" s="7"/>
      <c r="P1486" s="11">
        <f t="shared" si="47"/>
        <v>-2</v>
      </c>
      <c r="Q1486" s="9"/>
    </row>
    <row r="1487" spans="1:17" x14ac:dyDescent="0.25">
      <c r="A1487" s="7">
        <v>1485</v>
      </c>
      <c r="B1487" s="9" t="s">
        <v>1370</v>
      </c>
      <c r="C1487" s="9" t="s">
        <v>3201</v>
      </c>
      <c r="D1487" s="9" t="s">
        <v>67</v>
      </c>
      <c r="E1487" s="7" t="s">
        <v>141</v>
      </c>
      <c r="F1487" s="46">
        <v>2</v>
      </c>
      <c r="G1487" s="11">
        <v>1</v>
      </c>
      <c r="H1487" s="53">
        <f>1+1</f>
        <v>2</v>
      </c>
      <c r="I1487" s="11" t="e">
        <f>VLOOKUP(B1487:B3762,'[2]Qty by month'!$G$3:$N$527,8,0)</f>
        <v>#N/A</v>
      </c>
      <c r="J1487" s="11"/>
      <c r="K1487" s="8">
        <v>45322</v>
      </c>
      <c r="L1487" s="8" t="s">
        <v>3877</v>
      </c>
      <c r="M1487" s="7"/>
      <c r="N1487" s="7" t="b">
        <f t="shared" si="46"/>
        <v>0</v>
      </c>
      <c r="O1487" s="7"/>
      <c r="P1487" s="11">
        <f t="shared" si="47"/>
        <v>-1</v>
      </c>
      <c r="Q1487" s="9"/>
    </row>
    <row r="1488" spans="1:17" x14ac:dyDescent="0.25">
      <c r="A1488" s="7">
        <v>1486</v>
      </c>
      <c r="B1488" s="9" t="s">
        <v>1371</v>
      </c>
      <c r="C1488" s="9" t="s">
        <v>129</v>
      </c>
      <c r="D1488" s="9" t="s">
        <v>67</v>
      </c>
      <c r="E1488" s="7" t="s">
        <v>141</v>
      </c>
      <c r="F1488" s="46">
        <v>1.6</v>
      </c>
      <c r="G1488" s="11">
        <v>7</v>
      </c>
      <c r="H1488" s="11">
        <v>7</v>
      </c>
      <c r="I1488" s="11" t="e">
        <f>VLOOKUP(B1488:B3763,'[2]Qty by month'!$G$3:$N$527,8,0)</f>
        <v>#N/A</v>
      </c>
      <c r="J1488" s="11"/>
      <c r="K1488" s="8">
        <v>45313</v>
      </c>
      <c r="L1488" s="8" t="s">
        <v>3873</v>
      </c>
      <c r="M1488" s="7"/>
      <c r="N1488" s="7" t="b">
        <f t="shared" si="46"/>
        <v>1</v>
      </c>
      <c r="O1488" s="7"/>
      <c r="P1488" s="11">
        <f t="shared" si="47"/>
        <v>0</v>
      </c>
      <c r="Q1488" s="9"/>
    </row>
    <row r="1489" spans="1:17" x14ac:dyDescent="0.25">
      <c r="A1489" s="7">
        <v>1487</v>
      </c>
      <c r="B1489" s="9" t="s">
        <v>276</v>
      </c>
      <c r="C1489" s="9" t="s">
        <v>297</v>
      </c>
      <c r="D1489" s="9" t="s">
        <v>67</v>
      </c>
      <c r="E1489" s="7" t="s">
        <v>141</v>
      </c>
      <c r="F1489" s="46">
        <v>11.5</v>
      </c>
      <c r="G1489" s="11">
        <v>1</v>
      </c>
      <c r="H1489" s="11">
        <v>1</v>
      </c>
      <c r="I1489" s="11" t="e">
        <f>VLOOKUP(B1489:B3764,'[2]Qty by month'!$G$3:$N$527,8,0)</f>
        <v>#N/A</v>
      </c>
      <c r="J1489" s="11"/>
      <c r="K1489" s="8">
        <v>45313</v>
      </c>
      <c r="L1489" s="8" t="s">
        <v>3873</v>
      </c>
      <c r="M1489" s="7"/>
      <c r="N1489" s="7" t="b">
        <f t="shared" si="46"/>
        <v>1</v>
      </c>
      <c r="O1489" s="7"/>
      <c r="P1489" s="11">
        <f t="shared" si="47"/>
        <v>0</v>
      </c>
      <c r="Q1489" s="9"/>
    </row>
    <row r="1490" spans="1:17" x14ac:dyDescent="0.25">
      <c r="A1490" s="7">
        <v>1488</v>
      </c>
      <c r="B1490" s="9" t="s">
        <v>1372</v>
      </c>
      <c r="C1490" s="9" t="s">
        <v>3202</v>
      </c>
      <c r="D1490" s="9" t="s">
        <v>67</v>
      </c>
      <c r="E1490" s="7" t="s">
        <v>141</v>
      </c>
      <c r="F1490" s="46">
        <v>8.9</v>
      </c>
      <c r="G1490" s="11">
        <v>3</v>
      </c>
      <c r="H1490" s="11">
        <v>3</v>
      </c>
      <c r="I1490" s="11" t="e">
        <f>VLOOKUP(B1490:B3765,'[2]Qty by month'!$G$3:$N$527,8,0)</f>
        <v>#N/A</v>
      </c>
      <c r="J1490" s="11"/>
      <c r="K1490" s="8">
        <v>45318</v>
      </c>
      <c r="L1490" s="8" t="s">
        <v>3873</v>
      </c>
      <c r="M1490" s="7"/>
      <c r="N1490" s="7" t="b">
        <f t="shared" si="46"/>
        <v>1</v>
      </c>
      <c r="O1490" s="7"/>
      <c r="P1490" s="11">
        <f t="shared" si="47"/>
        <v>0</v>
      </c>
      <c r="Q1490" s="9"/>
    </row>
    <row r="1491" spans="1:17" x14ac:dyDescent="0.25">
      <c r="A1491" s="7">
        <v>1489</v>
      </c>
      <c r="B1491" s="9" t="s">
        <v>1373</v>
      </c>
      <c r="C1491" s="9" t="s">
        <v>3203</v>
      </c>
      <c r="D1491" s="9" t="s">
        <v>67</v>
      </c>
      <c r="E1491" s="7" t="s">
        <v>141</v>
      </c>
      <c r="F1491" s="46">
        <v>7.8</v>
      </c>
      <c r="G1491" s="11">
        <v>1</v>
      </c>
      <c r="H1491" s="11">
        <v>1</v>
      </c>
      <c r="I1491" s="11" t="e">
        <f>VLOOKUP(B1491:B3766,'[2]Qty by month'!$G$3:$N$527,8,0)</f>
        <v>#N/A</v>
      </c>
      <c r="J1491" s="11"/>
      <c r="K1491" s="8">
        <v>45320</v>
      </c>
      <c r="L1491" s="8" t="s">
        <v>3873</v>
      </c>
      <c r="M1491" s="7"/>
      <c r="N1491" s="7" t="b">
        <f t="shared" si="46"/>
        <v>1</v>
      </c>
      <c r="O1491" s="7"/>
      <c r="P1491" s="11">
        <f t="shared" si="47"/>
        <v>0</v>
      </c>
      <c r="Q1491" s="9"/>
    </row>
    <row r="1492" spans="1:17" x14ac:dyDescent="0.25">
      <c r="A1492" s="7">
        <v>1490</v>
      </c>
      <c r="B1492" s="9" t="s">
        <v>3867</v>
      </c>
      <c r="C1492" s="9" t="s">
        <v>3204</v>
      </c>
      <c r="D1492" s="9" t="s">
        <v>67</v>
      </c>
      <c r="E1492" s="7" t="s">
        <v>141</v>
      </c>
      <c r="F1492" s="46">
        <v>11.290322580645162</v>
      </c>
      <c r="G1492" s="11">
        <f>2-2</f>
        <v>0</v>
      </c>
      <c r="H1492" s="11">
        <v>0</v>
      </c>
      <c r="I1492" s="11" t="e">
        <f>VLOOKUP(B1492:B3767,'[2]Qty by month'!$G$3:$N$527,8,0)</f>
        <v>#N/A</v>
      </c>
      <c r="J1492" s="11"/>
      <c r="K1492" s="8">
        <v>45321</v>
      </c>
      <c r="L1492" s="8" t="s">
        <v>3873</v>
      </c>
      <c r="M1492" s="7"/>
      <c r="N1492" s="7" t="b">
        <f t="shared" si="46"/>
        <v>1</v>
      </c>
      <c r="O1492" s="7"/>
      <c r="P1492" s="11">
        <f t="shared" si="47"/>
        <v>0</v>
      </c>
      <c r="Q1492" s="9" t="s">
        <v>3976</v>
      </c>
    </row>
    <row r="1493" spans="1:17" x14ac:dyDescent="0.25">
      <c r="A1493" s="7">
        <v>1491</v>
      </c>
      <c r="B1493" s="9" t="s">
        <v>1374</v>
      </c>
      <c r="C1493" s="9" t="s">
        <v>3205</v>
      </c>
      <c r="D1493" s="9" t="s">
        <v>67</v>
      </c>
      <c r="E1493" s="7" t="s">
        <v>141</v>
      </c>
      <c r="F1493" s="46">
        <v>3.3</v>
      </c>
      <c r="G1493" s="11">
        <v>1</v>
      </c>
      <c r="H1493" s="11">
        <v>1</v>
      </c>
      <c r="I1493" s="11" t="e">
        <f>VLOOKUP(B1493:B3768,'[2]Qty by month'!$G$3:$N$527,8,0)</f>
        <v>#N/A</v>
      </c>
      <c r="J1493" s="11"/>
      <c r="K1493" s="8">
        <v>45315</v>
      </c>
      <c r="L1493" s="8" t="s">
        <v>3877</v>
      </c>
      <c r="M1493" s="7"/>
      <c r="N1493" s="7" t="b">
        <f t="shared" si="46"/>
        <v>1</v>
      </c>
      <c r="O1493" s="7"/>
      <c r="P1493" s="11">
        <f t="shared" si="47"/>
        <v>0</v>
      </c>
      <c r="Q1493" s="9"/>
    </row>
    <row r="1494" spans="1:17" x14ac:dyDescent="0.25">
      <c r="A1494" s="7">
        <v>1492</v>
      </c>
      <c r="B1494" s="9" t="s">
        <v>106</v>
      </c>
      <c r="C1494" s="9" t="s">
        <v>132</v>
      </c>
      <c r="D1494" s="9" t="s">
        <v>33</v>
      </c>
      <c r="E1494" s="7" t="s">
        <v>141</v>
      </c>
      <c r="F1494" s="46">
        <v>1</v>
      </c>
      <c r="G1494" s="11">
        <v>2</v>
      </c>
      <c r="H1494" s="11">
        <v>2</v>
      </c>
      <c r="I1494" s="11" t="e">
        <f>VLOOKUP(B1494:B3769,'[2]Qty by month'!$G$3:$N$527,8,0)</f>
        <v>#N/A</v>
      </c>
      <c r="J1494" s="11"/>
      <c r="K1494" s="8">
        <v>45315</v>
      </c>
      <c r="L1494" s="8" t="s">
        <v>3877</v>
      </c>
      <c r="M1494" s="7"/>
      <c r="N1494" s="7" t="b">
        <f t="shared" si="46"/>
        <v>1</v>
      </c>
      <c r="O1494" s="7"/>
      <c r="P1494" s="11">
        <f t="shared" si="47"/>
        <v>0</v>
      </c>
      <c r="Q1494" s="9"/>
    </row>
    <row r="1495" spans="1:17" x14ac:dyDescent="0.25">
      <c r="A1495" s="7">
        <v>1493</v>
      </c>
      <c r="B1495" s="9" t="s">
        <v>233</v>
      </c>
      <c r="C1495" s="9" t="s">
        <v>68</v>
      </c>
      <c r="D1495" s="9" t="s">
        <v>67</v>
      </c>
      <c r="E1495" s="7" t="s">
        <v>141</v>
      </c>
      <c r="F1495" s="46">
        <v>0.7</v>
      </c>
      <c r="G1495" s="11">
        <v>10</v>
      </c>
      <c r="H1495" s="11">
        <f>5+5</f>
        <v>10</v>
      </c>
      <c r="I1495" s="11" t="e">
        <f>VLOOKUP(B1495:B3770,'[2]Qty by month'!$G$3:$N$527,8,0)</f>
        <v>#N/A</v>
      </c>
      <c r="J1495" s="11"/>
      <c r="K1495" s="8">
        <v>45321</v>
      </c>
      <c r="L1495" s="8" t="s">
        <v>3877</v>
      </c>
      <c r="M1495" s="7"/>
      <c r="N1495" s="7" t="b">
        <f t="shared" si="46"/>
        <v>1</v>
      </c>
      <c r="O1495" s="7"/>
      <c r="P1495" s="11">
        <f t="shared" si="47"/>
        <v>0</v>
      </c>
      <c r="Q1495" s="9"/>
    </row>
    <row r="1496" spans="1:17" x14ac:dyDescent="0.25">
      <c r="A1496" s="7">
        <v>1494</v>
      </c>
      <c r="B1496" s="9" t="s">
        <v>1375</v>
      </c>
      <c r="C1496" s="9" t="s">
        <v>3206</v>
      </c>
      <c r="D1496" s="9" t="s">
        <v>67</v>
      </c>
      <c r="E1496" s="7" t="s">
        <v>141</v>
      </c>
      <c r="F1496" s="46">
        <v>12</v>
      </c>
      <c r="G1496" s="11">
        <v>2</v>
      </c>
      <c r="H1496" s="11">
        <v>2</v>
      </c>
      <c r="I1496" s="11" t="e">
        <f>VLOOKUP(B1496:B3771,'[2]Qty by month'!$G$3:$N$527,8,0)</f>
        <v>#N/A</v>
      </c>
      <c r="J1496" s="11"/>
      <c r="K1496" s="8">
        <v>45320</v>
      </c>
      <c r="L1496" s="8" t="s">
        <v>3873</v>
      </c>
      <c r="M1496" s="7"/>
      <c r="N1496" s="7" t="b">
        <f t="shared" si="46"/>
        <v>1</v>
      </c>
      <c r="O1496" s="7"/>
      <c r="P1496" s="11">
        <f t="shared" si="47"/>
        <v>0</v>
      </c>
      <c r="Q1496" s="9"/>
    </row>
    <row r="1497" spans="1:17" x14ac:dyDescent="0.25">
      <c r="A1497" s="7">
        <v>1495</v>
      </c>
      <c r="B1497" s="9" t="s">
        <v>1376</v>
      </c>
      <c r="C1497" s="9" t="s">
        <v>3207</v>
      </c>
      <c r="D1497" s="9" t="s">
        <v>67</v>
      </c>
      <c r="E1497" s="7" t="s">
        <v>141</v>
      </c>
      <c r="F1497" s="46">
        <v>11.7</v>
      </c>
      <c r="G1497" s="11">
        <v>1</v>
      </c>
      <c r="H1497" s="11">
        <v>1</v>
      </c>
      <c r="I1497" s="11" t="e">
        <f>VLOOKUP(B1497:B3772,'[2]Qty by month'!$G$3:$N$527,8,0)</f>
        <v>#N/A</v>
      </c>
      <c r="J1497" s="11"/>
      <c r="K1497" s="8">
        <v>45315</v>
      </c>
      <c r="L1497" s="8" t="s">
        <v>3873</v>
      </c>
      <c r="M1497" s="7"/>
      <c r="N1497" s="7" t="b">
        <f t="shared" si="46"/>
        <v>1</v>
      </c>
      <c r="O1497" s="7"/>
      <c r="P1497" s="11">
        <f t="shared" si="47"/>
        <v>0</v>
      </c>
      <c r="Q1497" s="9"/>
    </row>
    <row r="1498" spans="1:17" x14ac:dyDescent="0.25">
      <c r="A1498" s="7">
        <v>1496</v>
      </c>
      <c r="B1498" s="9" t="s">
        <v>1377</v>
      </c>
      <c r="C1498" s="9" t="s">
        <v>3208</v>
      </c>
      <c r="D1498" s="9" t="s">
        <v>67</v>
      </c>
      <c r="E1498" s="7" t="s">
        <v>141</v>
      </c>
      <c r="F1498" s="46">
        <v>1.56</v>
      </c>
      <c r="G1498" s="11">
        <v>2</v>
      </c>
      <c r="H1498" s="11">
        <v>2</v>
      </c>
      <c r="I1498" s="11" t="e">
        <f>VLOOKUP(B1498:B3773,'[2]Qty by month'!$G$3:$N$527,8,0)</f>
        <v>#N/A</v>
      </c>
      <c r="J1498" s="11"/>
      <c r="K1498" s="8">
        <v>45316</v>
      </c>
      <c r="L1498" s="8" t="s">
        <v>3877</v>
      </c>
      <c r="M1498" s="7"/>
      <c r="N1498" s="7" t="b">
        <f t="shared" si="46"/>
        <v>1</v>
      </c>
      <c r="O1498" s="7"/>
      <c r="P1498" s="11">
        <f t="shared" si="47"/>
        <v>0</v>
      </c>
      <c r="Q1498" s="9"/>
    </row>
    <row r="1499" spans="1:17" x14ac:dyDescent="0.25">
      <c r="A1499" s="7">
        <v>1497</v>
      </c>
      <c r="B1499" s="9" t="s">
        <v>1378</v>
      </c>
      <c r="C1499" s="9" t="s">
        <v>3209</v>
      </c>
      <c r="D1499" s="9" t="s">
        <v>67</v>
      </c>
      <c r="E1499" s="7" t="s">
        <v>141</v>
      </c>
      <c r="F1499" s="46">
        <v>0.44</v>
      </c>
      <c r="G1499" s="11">
        <v>3</v>
      </c>
      <c r="H1499" s="11">
        <v>3</v>
      </c>
      <c r="I1499" s="11" t="e">
        <f>VLOOKUP(B1499:B3774,'[2]Qty by month'!$G$3:$N$527,8,0)</f>
        <v>#N/A</v>
      </c>
      <c r="J1499" s="11"/>
      <c r="K1499" s="8">
        <v>45315</v>
      </c>
      <c r="L1499" s="8" t="s">
        <v>3877</v>
      </c>
      <c r="M1499" s="7"/>
      <c r="N1499" s="7" t="b">
        <f t="shared" si="46"/>
        <v>1</v>
      </c>
      <c r="O1499" s="7"/>
      <c r="P1499" s="11">
        <f t="shared" si="47"/>
        <v>0</v>
      </c>
      <c r="Q1499" s="9"/>
    </row>
    <row r="1500" spans="1:17" x14ac:dyDescent="0.25">
      <c r="A1500" s="7">
        <v>1498</v>
      </c>
      <c r="B1500" s="9" t="s">
        <v>1379</v>
      </c>
      <c r="C1500" s="9" t="s">
        <v>3210</v>
      </c>
      <c r="D1500" s="9" t="s">
        <v>67</v>
      </c>
      <c r="E1500" s="7" t="s">
        <v>141</v>
      </c>
      <c r="F1500" s="46">
        <v>32.93</v>
      </c>
      <c r="G1500" s="11">
        <v>1</v>
      </c>
      <c r="H1500" s="11">
        <v>1</v>
      </c>
      <c r="I1500" s="11" t="e">
        <f>VLOOKUP(B1500:B3775,'[2]Qty by month'!$G$3:$N$527,8,0)</f>
        <v>#N/A</v>
      </c>
      <c r="J1500" s="11"/>
      <c r="K1500" s="8">
        <v>45315</v>
      </c>
      <c r="L1500" s="8" t="s">
        <v>3873</v>
      </c>
      <c r="M1500" s="7"/>
      <c r="N1500" s="7" t="b">
        <f t="shared" si="46"/>
        <v>1</v>
      </c>
      <c r="O1500" s="7"/>
      <c r="P1500" s="11">
        <f t="shared" si="47"/>
        <v>0</v>
      </c>
      <c r="Q1500" s="9"/>
    </row>
    <row r="1501" spans="1:17" x14ac:dyDescent="0.25">
      <c r="A1501" s="7">
        <v>1499</v>
      </c>
      <c r="B1501" s="9" t="s">
        <v>1380</v>
      </c>
      <c r="C1501" s="9" t="s">
        <v>3211</v>
      </c>
      <c r="D1501" s="9" t="s">
        <v>67</v>
      </c>
      <c r="E1501" s="7" t="s">
        <v>141</v>
      </c>
      <c r="F1501" s="46">
        <v>0.39</v>
      </c>
      <c r="G1501" s="11">
        <v>3</v>
      </c>
      <c r="H1501" s="11">
        <v>3</v>
      </c>
      <c r="I1501" s="11" t="e">
        <f>VLOOKUP(B1501:B3776,'[2]Qty by month'!$G$3:$N$527,8,0)</f>
        <v>#N/A</v>
      </c>
      <c r="J1501" s="11"/>
      <c r="K1501" s="8">
        <v>45315</v>
      </c>
      <c r="L1501" s="8" t="s">
        <v>3873</v>
      </c>
      <c r="M1501" s="7"/>
      <c r="N1501" s="7" t="b">
        <f t="shared" si="46"/>
        <v>1</v>
      </c>
      <c r="O1501" s="7"/>
      <c r="P1501" s="11">
        <f t="shared" si="47"/>
        <v>0</v>
      </c>
      <c r="Q1501" s="9"/>
    </row>
    <row r="1502" spans="1:17" x14ac:dyDescent="0.25">
      <c r="A1502" s="7">
        <v>1500</v>
      </c>
      <c r="B1502" s="9" t="s">
        <v>1381</v>
      </c>
      <c r="C1502" s="9" t="s">
        <v>3212</v>
      </c>
      <c r="D1502" s="9" t="s">
        <v>67</v>
      </c>
      <c r="E1502" s="7" t="s">
        <v>141</v>
      </c>
      <c r="F1502" s="46">
        <v>2.46</v>
      </c>
      <c r="G1502" s="11">
        <v>2</v>
      </c>
      <c r="H1502" s="11">
        <v>2</v>
      </c>
      <c r="I1502" s="11" t="e">
        <f>VLOOKUP(B1502:B3777,'[2]Qty by month'!$G$3:$N$527,8,0)</f>
        <v>#N/A</v>
      </c>
      <c r="J1502" s="11"/>
      <c r="K1502" s="8">
        <v>45315</v>
      </c>
      <c r="L1502" s="8" t="s">
        <v>3873</v>
      </c>
      <c r="M1502" s="7"/>
      <c r="N1502" s="7" t="b">
        <f t="shared" si="46"/>
        <v>1</v>
      </c>
      <c r="O1502" s="7"/>
      <c r="P1502" s="11">
        <f t="shared" si="47"/>
        <v>0</v>
      </c>
      <c r="Q1502" s="9"/>
    </row>
    <row r="1503" spans="1:17" x14ac:dyDescent="0.25">
      <c r="A1503" s="7">
        <v>1501</v>
      </c>
      <c r="B1503" s="9" t="s">
        <v>1382</v>
      </c>
      <c r="C1503" s="9" t="s">
        <v>3213</v>
      </c>
      <c r="D1503" s="9" t="s">
        <v>67</v>
      </c>
      <c r="E1503" s="7" t="s">
        <v>141</v>
      </c>
      <c r="F1503" s="46">
        <v>2.3199999999999998</v>
      </c>
      <c r="G1503" s="11">
        <v>2</v>
      </c>
      <c r="H1503" s="11">
        <v>2</v>
      </c>
      <c r="I1503" s="11" t="e">
        <f>VLOOKUP(B1503:B3778,'[2]Qty by month'!$G$3:$N$527,8,0)</f>
        <v>#N/A</v>
      </c>
      <c r="J1503" s="11"/>
      <c r="K1503" s="8">
        <v>45315</v>
      </c>
      <c r="L1503" s="8" t="s">
        <v>3873</v>
      </c>
      <c r="M1503" s="7"/>
      <c r="N1503" s="7" t="b">
        <f t="shared" si="46"/>
        <v>1</v>
      </c>
      <c r="O1503" s="7"/>
      <c r="P1503" s="11">
        <f t="shared" si="47"/>
        <v>0</v>
      </c>
      <c r="Q1503" s="9"/>
    </row>
    <row r="1504" spans="1:17" x14ac:dyDescent="0.25">
      <c r="A1504" s="7">
        <v>1502</v>
      </c>
      <c r="B1504" s="9" t="s">
        <v>1383</v>
      </c>
      <c r="C1504" s="9" t="s">
        <v>3214</v>
      </c>
      <c r="D1504" s="9" t="s">
        <v>67</v>
      </c>
      <c r="E1504" s="7" t="s">
        <v>141</v>
      </c>
      <c r="F1504" s="46">
        <v>21.1</v>
      </c>
      <c r="G1504" s="11">
        <v>1</v>
      </c>
      <c r="H1504" s="11">
        <v>1</v>
      </c>
      <c r="I1504" s="11" t="e">
        <f>VLOOKUP(B1504:B3779,'[2]Qty by month'!$G$3:$N$527,8,0)</f>
        <v>#N/A</v>
      </c>
      <c r="J1504" s="11"/>
      <c r="K1504" s="8">
        <v>45315</v>
      </c>
      <c r="L1504" s="8" t="s">
        <v>3873</v>
      </c>
      <c r="M1504" s="7"/>
      <c r="N1504" s="7" t="b">
        <f t="shared" si="46"/>
        <v>1</v>
      </c>
      <c r="O1504" s="7"/>
      <c r="P1504" s="11">
        <f t="shared" si="47"/>
        <v>0</v>
      </c>
      <c r="Q1504" s="9"/>
    </row>
    <row r="1505" spans="1:17" x14ac:dyDescent="0.25">
      <c r="A1505" s="7">
        <v>1503</v>
      </c>
      <c r="B1505" s="9" t="s">
        <v>1384</v>
      </c>
      <c r="C1505" s="9" t="s">
        <v>299</v>
      </c>
      <c r="D1505" s="9" t="s">
        <v>67</v>
      </c>
      <c r="E1505" s="7" t="s">
        <v>141</v>
      </c>
      <c r="F1505" s="46">
        <v>9.6999999999999993</v>
      </c>
      <c r="G1505" s="11">
        <v>2</v>
      </c>
      <c r="H1505" s="11">
        <f>1+1</f>
        <v>2</v>
      </c>
      <c r="I1505" s="11" t="e">
        <f>VLOOKUP(B1505:B3780,'[2]Qty by month'!$G$3:$N$527,8,0)</f>
        <v>#N/A</v>
      </c>
      <c r="J1505" s="11"/>
      <c r="K1505" s="8">
        <v>45316</v>
      </c>
      <c r="L1505" s="8" t="s">
        <v>3873</v>
      </c>
      <c r="M1505" s="7"/>
      <c r="N1505" s="7" t="b">
        <f t="shared" si="46"/>
        <v>1</v>
      </c>
      <c r="O1505" s="7"/>
      <c r="P1505" s="11">
        <f t="shared" si="47"/>
        <v>0</v>
      </c>
      <c r="Q1505" s="60"/>
    </row>
    <row r="1506" spans="1:17" x14ac:dyDescent="0.25">
      <c r="A1506" s="7">
        <v>1504</v>
      </c>
      <c r="B1506" s="9" t="s">
        <v>1385</v>
      </c>
      <c r="C1506" s="9" t="s">
        <v>3215</v>
      </c>
      <c r="D1506" s="9" t="s">
        <v>67</v>
      </c>
      <c r="E1506" s="7" t="s">
        <v>141</v>
      </c>
      <c r="F1506" s="46">
        <v>6.5</v>
      </c>
      <c r="G1506" s="11">
        <v>2</v>
      </c>
      <c r="H1506" s="11">
        <f>1+1</f>
        <v>2</v>
      </c>
      <c r="I1506" s="11" t="e">
        <f>VLOOKUP(B1506:B3781,'[2]Qty by month'!$G$3:$N$527,8,0)</f>
        <v>#N/A</v>
      </c>
      <c r="J1506" s="11"/>
      <c r="K1506" s="8">
        <v>45315</v>
      </c>
      <c r="L1506" s="8" t="s">
        <v>3877</v>
      </c>
      <c r="M1506" s="7"/>
      <c r="N1506" s="7" t="b">
        <f t="shared" si="46"/>
        <v>1</v>
      </c>
      <c r="O1506" s="7"/>
      <c r="P1506" s="11">
        <f t="shared" si="47"/>
        <v>0</v>
      </c>
      <c r="Q1506" s="9"/>
    </row>
    <row r="1507" spans="1:17" x14ac:dyDescent="0.25">
      <c r="A1507" s="7">
        <v>1505</v>
      </c>
      <c r="B1507" s="9" t="s">
        <v>1386</v>
      </c>
      <c r="C1507" s="9" t="s">
        <v>3216</v>
      </c>
      <c r="D1507" s="9" t="s">
        <v>67</v>
      </c>
      <c r="E1507" s="7" t="s">
        <v>141</v>
      </c>
      <c r="F1507" s="46">
        <v>18.8</v>
      </c>
      <c r="G1507" s="11">
        <v>2</v>
      </c>
      <c r="H1507" s="11">
        <f>1+1</f>
        <v>2</v>
      </c>
      <c r="I1507" s="11" t="e">
        <f>VLOOKUP(B1507:B3782,'[2]Qty by month'!$G$3:$N$527,8,0)</f>
        <v>#N/A</v>
      </c>
      <c r="J1507" s="11"/>
      <c r="K1507" s="8">
        <v>45315</v>
      </c>
      <c r="L1507" s="8" t="s">
        <v>3877</v>
      </c>
      <c r="M1507" s="7"/>
      <c r="N1507" s="7" t="b">
        <f t="shared" si="46"/>
        <v>1</v>
      </c>
      <c r="O1507" s="7"/>
      <c r="P1507" s="11">
        <f t="shared" si="47"/>
        <v>0</v>
      </c>
      <c r="Q1507" s="9"/>
    </row>
    <row r="1508" spans="1:17" x14ac:dyDescent="0.25">
      <c r="A1508" s="7">
        <v>1506</v>
      </c>
      <c r="B1508" s="9" t="s">
        <v>1387</v>
      </c>
      <c r="C1508" s="9" t="s">
        <v>3217</v>
      </c>
      <c r="D1508" s="9" t="s">
        <v>67</v>
      </c>
      <c r="E1508" s="7" t="s">
        <v>141</v>
      </c>
      <c r="F1508" s="46">
        <v>8.5</v>
      </c>
      <c r="G1508" s="11">
        <v>1</v>
      </c>
      <c r="H1508" s="11">
        <v>1</v>
      </c>
      <c r="I1508" s="11" t="e">
        <f>VLOOKUP(B1508:B3783,'[2]Qty by month'!$G$3:$N$527,8,0)</f>
        <v>#N/A</v>
      </c>
      <c r="J1508" s="11"/>
      <c r="K1508" s="8">
        <v>45316</v>
      </c>
      <c r="L1508" s="8" t="s">
        <v>3873</v>
      </c>
      <c r="M1508" s="7"/>
      <c r="N1508" s="7" t="b">
        <f t="shared" si="46"/>
        <v>1</v>
      </c>
      <c r="O1508" s="7"/>
      <c r="P1508" s="11">
        <f t="shared" si="47"/>
        <v>0</v>
      </c>
      <c r="Q1508" s="9"/>
    </row>
    <row r="1509" spans="1:17" x14ac:dyDescent="0.25">
      <c r="A1509" s="7">
        <v>1507</v>
      </c>
      <c r="B1509" s="9" t="s">
        <v>1388</v>
      </c>
      <c r="C1509" s="9" t="s">
        <v>3218</v>
      </c>
      <c r="D1509" s="9" t="s">
        <v>67</v>
      </c>
      <c r="E1509" s="7" t="s">
        <v>141</v>
      </c>
      <c r="F1509" s="46">
        <v>250</v>
      </c>
      <c r="G1509" s="11">
        <v>1</v>
      </c>
      <c r="H1509" s="11">
        <v>1</v>
      </c>
      <c r="I1509" s="11" t="e">
        <f>VLOOKUP(B1509:B3784,'[2]Qty by month'!$G$3:$N$527,8,0)</f>
        <v>#N/A</v>
      </c>
      <c r="J1509" s="11"/>
      <c r="K1509" s="8">
        <v>45314</v>
      </c>
      <c r="L1509" s="8" t="s">
        <v>3877</v>
      </c>
      <c r="M1509" s="7"/>
      <c r="N1509" s="7" t="b">
        <f t="shared" si="46"/>
        <v>1</v>
      </c>
      <c r="O1509" s="7"/>
      <c r="P1509" s="11">
        <f t="shared" si="47"/>
        <v>0</v>
      </c>
      <c r="Q1509" s="9"/>
    </row>
    <row r="1510" spans="1:17" x14ac:dyDescent="0.25">
      <c r="A1510" s="7">
        <v>1508</v>
      </c>
      <c r="B1510" s="9" t="s">
        <v>1389</v>
      </c>
      <c r="C1510" s="9" t="s">
        <v>3219</v>
      </c>
      <c r="D1510" s="9" t="s">
        <v>67</v>
      </c>
      <c r="E1510" s="7" t="s">
        <v>141</v>
      </c>
      <c r="F1510" s="46">
        <v>16.600000000000001</v>
      </c>
      <c r="G1510" s="11">
        <v>1</v>
      </c>
      <c r="H1510" s="11">
        <v>1</v>
      </c>
      <c r="I1510" s="11" t="e">
        <f>VLOOKUP(B1510:B3785,'[2]Qty by month'!$G$3:$N$527,8,0)</f>
        <v>#N/A</v>
      </c>
      <c r="J1510" s="11"/>
      <c r="K1510" s="8">
        <v>45316</v>
      </c>
      <c r="L1510" s="8" t="s">
        <v>3873</v>
      </c>
      <c r="M1510" s="7"/>
      <c r="N1510" s="7" t="b">
        <f t="shared" si="46"/>
        <v>1</v>
      </c>
      <c r="O1510" s="7"/>
      <c r="P1510" s="11">
        <f t="shared" si="47"/>
        <v>0</v>
      </c>
      <c r="Q1510" s="9"/>
    </row>
    <row r="1511" spans="1:17" x14ac:dyDescent="0.25">
      <c r="A1511" s="7">
        <v>1509</v>
      </c>
      <c r="B1511" s="9" t="s">
        <v>1390</v>
      </c>
      <c r="C1511" s="9" t="s">
        <v>3220</v>
      </c>
      <c r="D1511" s="9" t="s">
        <v>67</v>
      </c>
      <c r="E1511" s="7" t="s">
        <v>141</v>
      </c>
      <c r="F1511" s="46">
        <v>1</v>
      </c>
      <c r="G1511" s="11">
        <v>1</v>
      </c>
      <c r="H1511" s="11">
        <v>1</v>
      </c>
      <c r="I1511" s="11" t="e">
        <f>VLOOKUP(B1511:B3786,'[2]Qty by month'!$G$3:$N$527,8,0)</f>
        <v>#N/A</v>
      </c>
      <c r="J1511" s="11"/>
      <c r="K1511" s="8">
        <v>45315</v>
      </c>
      <c r="L1511" s="8" t="s">
        <v>3873</v>
      </c>
      <c r="M1511" s="7"/>
      <c r="N1511" s="7" t="b">
        <f t="shared" si="46"/>
        <v>1</v>
      </c>
      <c r="O1511" s="7"/>
      <c r="P1511" s="11">
        <f t="shared" si="47"/>
        <v>0</v>
      </c>
      <c r="Q1511" s="9"/>
    </row>
    <row r="1512" spans="1:17" x14ac:dyDescent="0.25">
      <c r="A1512" s="7">
        <v>1510</v>
      </c>
      <c r="B1512" s="9" t="s">
        <v>1391</v>
      </c>
      <c r="C1512" s="9" t="s">
        <v>3221</v>
      </c>
      <c r="D1512" s="9" t="s">
        <v>67</v>
      </c>
      <c r="E1512" s="55" t="s">
        <v>242</v>
      </c>
      <c r="F1512" s="46">
        <v>0.5</v>
      </c>
      <c r="G1512" s="11">
        <v>1</v>
      </c>
      <c r="H1512" s="11">
        <v>1</v>
      </c>
      <c r="I1512" s="11" t="e">
        <f>VLOOKUP(B1512:B3787,'[2]Qty by month'!$G$3:$N$527,8,0)</f>
        <v>#N/A</v>
      </c>
      <c r="J1512" s="11"/>
      <c r="K1512" s="8">
        <v>45315</v>
      </c>
      <c r="L1512" s="8" t="s">
        <v>3877</v>
      </c>
      <c r="M1512" s="7"/>
      <c r="N1512" s="7" t="b">
        <f t="shared" si="46"/>
        <v>1</v>
      </c>
      <c r="O1512" s="7"/>
      <c r="P1512" s="11">
        <f t="shared" si="47"/>
        <v>0</v>
      </c>
      <c r="Q1512" s="9"/>
    </row>
    <row r="1513" spans="1:17" x14ac:dyDescent="0.25">
      <c r="A1513" s="7">
        <v>1511</v>
      </c>
      <c r="B1513" s="9" t="s">
        <v>1392</v>
      </c>
      <c r="C1513" s="9" t="s">
        <v>3222</v>
      </c>
      <c r="D1513" s="9" t="s">
        <v>67</v>
      </c>
      <c r="E1513" s="55" t="s">
        <v>242</v>
      </c>
      <c r="F1513" s="46">
        <v>2.1</v>
      </c>
      <c r="G1513" s="11">
        <v>1</v>
      </c>
      <c r="H1513" s="11">
        <v>1</v>
      </c>
      <c r="I1513" s="11" t="e">
        <f>VLOOKUP(B1513:B3788,'[2]Qty by month'!$G$3:$N$527,8,0)</f>
        <v>#N/A</v>
      </c>
      <c r="J1513" s="11"/>
      <c r="K1513" s="8">
        <v>45316</v>
      </c>
      <c r="L1513" s="8" t="s">
        <v>3873</v>
      </c>
      <c r="M1513" s="7"/>
      <c r="N1513" s="7" t="b">
        <f t="shared" si="46"/>
        <v>1</v>
      </c>
      <c r="O1513" s="7"/>
      <c r="P1513" s="11">
        <f t="shared" si="47"/>
        <v>0</v>
      </c>
      <c r="Q1513" s="9"/>
    </row>
    <row r="1514" spans="1:17" x14ac:dyDescent="0.25">
      <c r="A1514" s="7">
        <v>1512</v>
      </c>
      <c r="B1514" s="9" t="s">
        <v>1393</v>
      </c>
      <c r="C1514" s="9" t="s">
        <v>3223</v>
      </c>
      <c r="D1514" s="9" t="s">
        <v>67</v>
      </c>
      <c r="E1514" s="7" t="s">
        <v>141</v>
      </c>
      <c r="F1514" s="46">
        <v>1.8</v>
      </c>
      <c r="G1514" s="11">
        <v>1</v>
      </c>
      <c r="H1514" s="53">
        <v>2</v>
      </c>
      <c r="I1514" s="11" t="e">
        <f>VLOOKUP(B1514:B3789,'[2]Qty by month'!$G$3:$N$527,8,0)</f>
        <v>#N/A</v>
      </c>
      <c r="J1514" s="11"/>
      <c r="K1514" s="8">
        <v>45315</v>
      </c>
      <c r="L1514" s="8" t="s">
        <v>3877</v>
      </c>
      <c r="M1514" s="7"/>
      <c r="N1514" s="7" t="b">
        <f t="shared" si="46"/>
        <v>0</v>
      </c>
      <c r="O1514" s="7"/>
      <c r="P1514" s="11">
        <f t="shared" si="47"/>
        <v>-1</v>
      </c>
      <c r="Q1514" s="9"/>
    </row>
    <row r="1515" spans="1:17" x14ac:dyDescent="0.25">
      <c r="A1515" s="7">
        <v>1513</v>
      </c>
      <c r="B1515" s="9" t="s">
        <v>1394</v>
      </c>
      <c r="C1515" s="9" t="s">
        <v>3224</v>
      </c>
      <c r="D1515" s="9" t="s">
        <v>67</v>
      </c>
      <c r="E1515" s="7" t="s">
        <v>141</v>
      </c>
      <c r="F1515" s="46">
        <v>0.8</v>
      </c>
      <c r="G1515" s="11">
        <v>1</v>
      </c>
      <c r="H1515" s="11">
        <v>1</v>
      </c>
      <c r="I1515" s="11" t="e">
        <f>VLOOKUP(B1515:B3790,'[2]Qty by month'!$G$3:$N$527,8,0)</f>
        <v>#N/A</v>
      </c>
      <c r="J1515" s="11"/>
      <c r="K1515" s="8">
        <v>45318</v>
      </c>
      <c r="L1515" s="8" t="s">
        <v>3873</v>
      </c>
      <c r="M1515" s="7"/>
      <c r="N1515" s="7" t="b">
        <f t="shared" si="46"/>
        <v>1</v>
      </c>
      <c r="O1515" s="7"/>
      <c r="P1515" s="11">
        <f t="shared" si="47"/>
        <v>0</v>
      </c>
      <c r="Q1515" s="9"/>
    </row>
    <row r="1516" spans="1:17" x14ac:dyDescent="0.25">
      <c r="A1516" s="7">
        <v>1514</v>
      </c>
      <c r="B1516" s="9" t="s">
        <v>277</v>
      </c>
      <c r="C1516" s="9" t="s">
        <v>298</v>
      </c>
      <c r="D1516" s="9" t="s">
        <v>67</v>
      </c>
      <c r="E1516" s="7" t="s">
        <v>141</v>
      </c>
      <c r="F1516" s="46">
        <v>1</v>
      </c>
      <c r="G1516" s="11">
        <v>1</v>
      </c>
      <c r="H1516" s="11">
        <v>1</v>
      </c>
      <c r="I1516" s="11" t="e">
        <f>VLOOKUP(B1516:B3791,'[2]Qty by month'!$G$3:$N$527,8,0)</f>
        <v>#N/A</v>
      </c>
      <c r="J1516" s="11"/>
      <c r="K1516" s="8">
        <v>45313</v>
      </c>
      <c r="L1516" s="8" t="s">
        <v>3873</v>
      </c>
      <c r="M1516" s="7"/>
      <c r="N1516" s="7" t="b">
        <f t="shared" si="46"/>
        <v>1</v>
      </c>
      <c r="O1516" s="7"/>
      <c r="P1516" s="11">
        <f t="shared" si="47"/>
        <v>0</v>
      </c>
      <c r="Q1516" s="9"/>
    </row>
    <row r="1517" spans="1:17" x14ac:dyDescent="0.25">
      <c r="A1517" s="7">
        <v>1515</v>
      </c>
      <c r="B1517" s="9" t="s">
        <v>107</v>
      </c>
      <c r="C1517" s="9" t="s">
        <v>133</v>
      </c>
      <c r="D1517" s="9" t="s">
        <v>67</v>
      </c>
      <c r="E1517" s="7" t="s">
        <v>141</v>
      </c>
      <c r="F1517" s="46">
        <v>6</v>
      </c>
      <c r="G1517" s="11">
        <v>1</v>
      </c>
      <c r="H1517" s="11">
        <v>1</v>
      </c>
      <c r="I1517" s="11" t="e">
        <f>VLOOKUP(B1517:B3792,'[2]Qty by month'!$G$3:$N$527,8,0)</f>
        <v>#N/A</v>
      </c>
      <c r="J1517" s="11"/>
      <c r="K1517" s="8">
        <v>45313</v>
      </c>
      <c r="L1517" s="8" t="s">
        <v>3873</v>
      </c>
      <c r="M1517" s="7"/>
      <c r="N1517" s="7" t="b">
        <f t="shared" si="46"/>
        <v>1</v>
      </c>
      <c r="O1517" s="7"/>
      <c r="P1517" s="11">
        <f t="shared" si="47"/>
        <v>0</v>
      </c>
      <c r="Q1517" s="9"/>
    </row>
    <row r="1518" spans="1:17" x14ac:dyDescent="0.25">
      <c r="A1518" s="7">
        <v>1516</v>
      </c>
      <c r="B1518" s="9" t="s">
        <v>108</v>
      </c>
      <c r="C1518" s="9" t="s">
        <v>134</v>
      </c>
      <c r="D1518" s="9" t="s">
        <v>67</v>
      </c>
      <c r="E1518" s="7" t="s">
        <v>141</v>
      </c>
      <c r="F1518" s="46">
        <v>5.6</v>
      </c>
      <c r="G1518" s="11">
        <v>3</v>
      </c>
      <c r="H1518" s="11">
        <f>2+1</f>
        <v>3</v>
      </c>
      <c r="I1518" s="11" t="e">
        <f>VLOOKUP(B1518:B3793,'[2]Qty by month'!$G$3:$N$527,8,0)</f>
        <v>#N/A</v>
      </c>
      <c r="J1518" s="11"/>
      <c r="K1518" s="8">
        <v>45318</v>
      </c>
      <c r="L1518" s="8" t="s">
        <v>3873</v>
      </c>
      <c r="M1518" s="7"/>
      <c r="N1518" s="7" t="b">
        <f t="shared" si="46"/>
        <v>1</v>
      </c>
      <c r="O1518" s="7"/>
      <c r="P1518" s="11">
        <f t="shared" si="47"/>
        <v>0</v>
      </c>
      <c r="Q1518" s="9"/>
    </row>
    <row r="1519" spans="1:17" x14ac:dyDescent="0.25">
      <c r="A1519" s="7">
        <v>1517</v>
      </c>
      <c r="B1519" s="9" t="s">
        <v>186</v>
      </c>
      <c r="C1519" s="9" t="s">
        <v>216</v>
      </c>
      <c r="D1519" s="9" t="s">
        <v>67</v>
      </c>
      <c r="E1519" s="7" t="s">
        <v>141</v>
      </c>
      <c r="F1519" s="46">
        <v>1.9</v>
      </c>
      <c r="G1519" s="11">
        <v>1</v>
      </c>
      <c r="H1519" s="11">
        <v>1</v>
      </c>
      <c r="I1519" s="11" t="e">
        <f>VLOOKUP(B1519:B3794,'[2]Qty by month'!$G$3:$N$527,8,0)</f>
        <v>#N/A</v>
      </c>
      <c r="J1519" s="11"/>
      <c r="K1519" s="8">
        <v>45313</v>
      </c>
      <c r="L1519" s="8" t="s">
        <v>3873</v>
      </c>
      <c r="M1519" s="7"/>
      <c r="N1519" s="7" t="b">
        <f t="shared" si="46"/>
        <v>1</v>
      </c>
      <c r="O1519" s="7"/>
      <c r="P1519" s="11">
        <f t="shared" si="47"/>
        <v>0</v>
      </c>
      <c r="Q1519" s="9"/>
    </row>
    <row r="1520" spans="1:17" x14ac:dyDescent="0.25">
      <c r="A1520" s="7">
        <v>1518</v>
      </c>
      <c r="B1520" s="9" t="s">
        <v>1395</v>
      </c>
      <c r="C1520" s="9" t="s">
        <v>3203</v>
      </c>
      <c r="D1520" s="9" t="s">
        <v>67</v>
      </c>
      <c r="E1520" s="7" t="s">
        <v>141</v>
      </c>
      <c r="F1520" s="46">
        <v>7.8</v>
      </c>
      <c r="G1520" s="11">
        <v>2</v>
      </c>
      <c r="H1520" s="53">
        <f>2+2</f>
        <v>4</v>
      </c>
      <c r="I1520" s="11" t="e">
        <f>VLOOKUP(B1520:B3795,'[2]Qty by month'!$G$3:$N$527,8,0)</f>
        <v>#N/A</v>
      </c>
      <c r="J1520" s="11"/>
      <c r="K1520" s="8">
        <v>45322</v>
      </c>
      <c r="L1520" s="8" t="s">
        <v>3877</v>
      </c>
      <c r="M1520" s="7"/>
      <c r="N1520" s="7" t="b">
        <f t="shared" si="46"/>
        <v>0</v>
      </c>
      <c r="O1520" s="7"/>
      <c r="P1520" s="11">
        <f t="shared" si="47"/>
        <v>-2</v>
      </c>
      <c r="Q1520" s="9"/>
    </row>
    <row r="1521" spans="1:17" x14ac:dyDescent="0.25">
      <c r="A1521" s="7">
        <v>1519</v>
      </c>
      <c r="B1521" s="9" t="s">
        <v>1396</v>
      </c>
      <c r="C1521" s="9" t="s">
        <v>3225</v>
      </c>
      <c r="D1521" s="9" t="s">
        <v>67</v>
      </c>
      <c r="E1521" s="7" t="s">
        <v>141</v>
      </c>
      <c r="F1521" s="46">
        <v>9</v>
      </c>
      <c r="G1521" s="11">
        <v>3</v>
      </c>
      <c r="H1521" s="53">
        <f>3+5</f>
        <v>8</v>
      </c>
      <c r="I1521" s="11" t="e">
        <f>VLOOKUP(B1521:B3796,'[2]Qty by month'!$G$3:$N$527,8,0)</f>
        <v>#N/A</v>
      </c>
      <c r="J1521" s="11"/>
      <c r="K1521" s="8">
        <v>45322</v>
      </c>
      <c r="L1521" s="8" t="s">
        <v>3877</v>
      </c>
      <c r="M1521" s="7"/>
      <c r="N1521" s="7" t="b">
        <f t="shared" si="46"/>
        <v>0</v>
      </c>
      <c r="O1521" s="7"/>
      <c r="P1521" s="11">
        <f t="shared" si="47"/>
        <v>-5</v>
      </c>
      <c r="Q1521" s="9"/>
    </row>
    <row r="1522" spans="1:17" x14ac:dyDescent="0.25">
      <c r="A1522" s="7">
        <v>1520</v>
      </c>
      <c r="B1522" s="9" t="s">
        <v>1397</v>
      </c>
      <c r="C1522" s="9" t="s">
        <v>3226</v>
      </c>
      <c r="D1522" s="9" t="s">
        <v>67</v>
      </c>
      <c r="E1522" s="7" t="s">
        <v>141</v>
      </c>
      <c r="F1522" s="46">
        <v>2</v>
      </c>
      <c r="G1522" s="11">
        <v>1</v>
      </c>
      <c r="H1522" s="11">
        <v>1</v>
      </c>
      <c r="I1522" s="11" t="e">
        <f>VLOOKUP(B1522:B3797,'[2]Qty by month'!$G$3:$N$527,8,0)</f>
        <v>#N/A</v>
      </c>
      <c r="J1522" s="11"/>
      <c r="K1522" s="8">
        <v>45316</v>
      </c>
      <c r="L1522" s="8" t="s">
        <v>3877</v>
      </c>
      <c r="M1522" s="7"/>
      <c r="N1522" s="7" t="b">
        <f t="shared" si="46"/>
        <v>1</v>
      </c>
      <c r="O1522" s="7"/>
      <c r="P1522" s="11">
        <f t="shared" si="47"/>
        <v>0</v>
      </c>
      <c r="Q1522" s="9"/>
    </row>
    <row r="1523" spans="1:17" x14ac:dyDescent="0.25">
      <c r="A1523" s="7">
        <v>1521</v>
      </c>
      <c r="B1523" s="9" t="s">
        <v>1398</v>
      </c>
      <c r="C1523" s="9" t="s">
        <v>3227</v>
      </c>
      <c r="D1523" s="9" t="s">
        <v>67</v>
      </c>
      <c r="E1523" s="7" t="s">
        <v>141</v>
      </c>
      <c r="F1523" s="46">
        <v>1.7857142857142858</v>
      </c>
      <c r="G1523" s="11">
        <v>1</v>
      </c>
      <c r="H1523" s="11">
        <v>1</v>
      </c>
      <c r="I1523" s="11" t="e">
        <f>VLOOKUP(B1523:B3798,'[2]Qty by month'!$G$3:$N$527,8,0)</f>
        <v>#N/A</v>
      </c>
      <c r="J1523" s="11"/>
      <c r="K1523" s="8">
        <v>45313</v>
      </c>
      <c r="L1523" s="8" t="s">
        <v>3873</v>
      </c>
      <c r="M1523" s="7"/>
      <c r="N1523" s="7" t="b">
        <f t="shared" si="46"/>
        <v>1</v>
      </c>
      <c r="O1523" s="7"/>
      <c r="P1523" s="11">
        <f t="shared" si="47"/>
        <v>0</v>
      </c>
      <c r="Q1523" s="9"/>
    </row>
    <row r="1524" spans="1:17" x14ac:dyDescent="0.25">
      <c r="A1524" s="7">
        <v>1522</v>
      </c>
      <c r="B1524" s="9" t="s">
        <v>1399</v>
      </c>
      <c r="C1524" s="9" t="s">
        <v>3228</v>
      </c>
      <c r="D1524" s="9" t="s">
        <v>67</v>
      </c>
      <c r="E1524" s="7" t="s">
        <v>141</v>
      </c>
      <c r="F1524" s="46">
        <v>1.7857142857142858</v>
      </c>
      <c r="G1524" s="11">
        <v>1</v>
      </c>
      <c r="H1524" s="11">
        <v>1</v>
      </c>
      <c r="I1524" s="11" t="e">
        <f>VLOOKUP(B1524:B3799,'[2]Qty by month'!$G$3:$N$527,8,0)</f>
        <v>#N/A</v>
      </c>
      <c r="J1524" s="11"/>
      <c r="K1524" s="8">
        <v>45315</v>
      </c>
      <c r="L1524" s="8" t="s">
        <v>3877</v>
      </c>
      <c r="M1524" s="7"/>
      <c r="N1524" s="7" t="b">
        <f t="shared" si="46"/>
        <v>1</v>
      </c>
      <c r="O1524" s="7"/>
      <c r="P1524" s="11">
        <f t="shared" si="47"/>
        <v>0</v>
      </c>
      <c r="Q1524" s="9"/>
    </row>
    <row r="1525" spans="1:17" x14ac:dyDescent="0.25">
      <c r="A1525" s="7">
        <v>1523</v>
      </c>
      <c r="B1525" s="9" t="s">
        <v>1400</v>
      </c>
      <c r="C1525" s="9" t="s">
        <v>3229</v>
      </c>
      <c r="D1525" s="9" t="s">
        <v>67</v>
      </c>
      <c r="E1525" s="7" t="s">
        <v>141</v>
      </c>
      <c r="F1525" s="46">
        <v>13</v>
      </c>
      <c r="G1525" s="11">
        <v>3</v>
      </c>
      <c r="H1525" s="53">
        <f>3+2</f>
        <v>5</v>
      </c>
      <c r="I1525" s="11" t="e">
        <f>VLOOKUP(B1525:B3800,'[2]Qty by month'!$G$3:$N$527,8,0)</f>
        <v>#N/A</v>
      </c>
      <c r="J1525" s="11"/>
      <c r="K1525" s="8">
        <v>45322</v>
      </c>
      <c r="L1525" s="8" t="s">
        <v>3877</v>
      </c>
      <c r="M1525" s="7"/>
      <c r="N1525" s="7" t="b">
        <f t="shared" si="46"/>
        <v>0</v>
      </c>
      <c r="O1525" s="7"/>
      <c r="P1525" s="11">
        <f t="shared" si="47"/>
        <v>-2</v>
      </c>
      <c r="Q1525" s="9"/>
    </row>
    <row r="1526" spans="1:17" x14ac:dyDescent="0.25">
      <c r="A1526" s="7">
        <v>1524</v>
      </c>
      <c r="B1526" s="9" t="s">
        <v>1401</v>
      </c>
      <c r="C1526" s="9" t="s">
        <v>295</v>
      </c>
      <c r="D1526" s="9" t="s">
        <v>67</v>
      </c>
      <c r="E1526" s="7" t="s">
        <v>141</v>
      </c>
      <c r="F1526" s="46">
        <v>1.06</v>
      </c>
      <c r="G1526" s="11">
        <v>4</v>
      </c>
      <c r="H1526" s="11">
        <v>4</v>
      </c>
      <c r="I1526" s="11" t="e">
        <f>VLOOKUP(B1526:B3801,'[2]Qty by month'!$G$3:$N$527,8,0)</f>
        <v>#N/A</v>
      </c>
      <c r="J1526" s="11"/>
      <c r="K1526" s="8">
        <v>45315</v>
      </c>
      <c r="L1526" s="8" t="s">
        <v>3877</v>
      </c>
      <c r="M1526" s="7"/>
      <c r="N1526" s="7" t="b">
        <f t="shared" si="46"/>
        <v>1</v>
      </c>
      <c r="O1526" s="7"/>
      <c r="P1526" s="11">
        <f t="shared" si="47"/>
        <v>0</v>
      </c>
      <c r="Q1526" s="9"/>
    </row>
    <row r="1527" spans="1:17" x14ac:dyDescent="0.25">
      <c r="A1527" s="7">
        <v>1525</v>
      </c>
      <c r="B1527" s="9" t="s">
        <v>1402</v>
      </c>
      <c r="C1527" s="9" t="s">
        <v>3230</v>
      </c>
      <c r="D1527" s="9" t="s">
        <v>67</v>
      </c>
      <c r="E1527" s="7" t="s">
        <v>141</v>
      </c>
      <c r="F1527" s="46">
        <v>1.88</v>
      </c>
      <c r="G1527" s="11">
        <v>5</v>
      </c>
      <c r="H1527" s="11">
        <v>5</v>
      </c>
      <c r="I1527" s="11" t="e">
        <f>VLOOKUP(B1527:B3802,'[2]Qty by month'!$G$3:$N$527,8,0)</f>
        <v>#N/A</v>
      </c>
      <c r="J1527" s="11"/>
      <c r="K1527" s="8">
        <v>45315</v>
      </c>
      <c r="L1527" s="8" t="s">
        <v>3877</v>
      </c>
      <c r="M1527" s="7"/>
      <c r="N1527" s="7" t="b">
        <f t="shared" si="46"/>
        <v>1</v>
      </c>
      <c r="O1527" s="7"/>
      <c r="P1527" s="11">
        <f t="shared" si="47"/>
        <v>0</v>
      </c>
      <c r="Q1527" s="9"/>
    </row>
    <row r="1528" spans="1:17" x14ac:dyDescent="0.25">
      <c r="A1528" s="7">
        <v>1526</v>
      </c>
      <c r="B1528" s="9" t="s">
        <v>1403</v>
      </c>
      <c r="C1528" s="9" t="s">
        <v>3231</v>
      </c>
      <c r="D1528" s="9" t="s">
        <v>67</v>
      </c>
      <c r="E1528" s="55" t="s">
        <v>242</v>
      </c>
      <c r="F1528" s="46">
        <v>4.9000000000000004</v>
      </c>
      <c r="G1528" s="11">
        <v>4</v>
      </c>
      <c r="H1528" s="11">
        <v>4</v>
      </c>
      <c r="I1528" s="11" t="e">
        <f>VLOOKUP(B1528:B3803,'[2]Qty by month'!$G$3:$N$527,8,0)</f>
        <v>#N/A</v>
      </c>
      <c r="J1528" s="11"/>
      <c r="K1528" s="8">
        <v>45315</v>
      </c>
      <c r="L1528" s="8" t="s">
        <v>3877</v>
      </c>
      <c r="M1528" s="7"/>
      <c r="N1528" s="7" t="b">
        <f t="shared" si="46"/>
        <v>1</v>
      </c>
      <c r="O1528" s="7"/>
      <c r="P1528" s="11">
        <f t="shared" si="47"/>
        <v>0</v>
      </c>
      <c r="Q1528" s="9"/>
    </row>
    <row r="1529" spans="1:17" x14ac:dyDescent="0.25">
      <c r="A1529" s="7">
        <v>1527</v>
      </c>
      <c r="B1529" s="9" t="s">
        <v>1404</v>
      </c>
      <c r="C1529" s="9" t="s">
        <v>3232</v>
      </c>
      <c r="D1529" s="9" t="s">
        <v>67</v>
      </c>
      <c r="E1529" s="7" t="s">
        <v>141</v>
      </c>
      <c r="F1529" s="46">
        <v>0.41</v>
      </c>
      <c r="G1529" s="11">
        <v>5</v>
      </c>
      <c r="H1529" s="11">
        <v>5</v>
      </c>
      <c r="I1529" s="11" t="e">
        <f>VLOOKUP(B1529:B3804,'[2]Qty by month'!$G$3:$N$527,8,0)</f>
        <v>#N/A</v>
      </c>
      <c r="J1529" s="11"/>
      <c r="K1529" s="8">
        <v>45315</v>
      </c>
      <c r="L1529" s="8" t="s">
        <v>3877</v>
      </c>
      <c r="M1529" s="7"/>
      <c r="N1529" s="7" t="b">
        <f t="shared" si="46"/>
        <v>1</v>
      </c>
      <c r="O1529" s="7"/>
      <c r="P1529" s="11">
        <f t="shared" si="47"/>
        <v>0</v>
      </c>
      <c r="Q1529" s="9"/>
    </row>
    <row r="1530" spans="1:17" x14ac:dyDescent="0.25">
      <c r="A1530" s="7">
        <v>1528</v>
      </c>
      <c r="B1530" s="9" t="s">
        <v>1405</v>
      </c>
      <c r="C1530" s="9" t="s">
        <v>3233</v>
      </c>
      <c r="D1530" s="9" t="s">
        <v>67</v>
      </c>
      <c r="E1530" s="7" t="s">
        <v>141</v>
      </c>
      <c r="F1530" s="46">
        <v>10.5</v>
      </c>
      <c r="G1530" s="11">
        <v>4</v>
      </c>
      <c r="H1530" s="11">
        <f>2+2</f>
        <v>4</v>
      </c>
      <c r="I1530" s="11" t="e">
        <f>VLOOKUP(B1530:B3805,'[2]Qty by month'!$G$3:$N$527,8,0)</f>
        <v>#N/A</v>
      </c>
      <c r="J1530" s="11"/>
      <c r="K1530" s="8">
        <v>45315</v>
      </c>
      <c r="L1530" s="8" t="s">
        <v>3877</v>
      </c>
      <c r="M1530" s="7"/>
      <c r="N1530" s="7" t="b">
        <f t="shared" si="46"/>
        <v>1</v>
      </c>
      <c r="O1530" s="7"/>
      <c r="P1530" s="11">
        <f t="shared" si="47"/>
        <v>0</v>
      </c>
      <c r="Q1530" s="9"/>
    </row>
    <row r="1531" spans="1:17" x14ac:dyDescent="0.25">
      <c r="A1531" s="7">
        <v>1529</v>
      </c>
      <c r="B1531" s="9" t="s">
        <v>1406</v>
      </c>
      <c r="C1531" s="9" t="s">
        <v>3234</v>
      </c>
      <c r="D1531" s="9" t="s">
        <v>67</v>
      </c>
      <c r="E1531" s="7" t="s">
        <v>141</v>
      </c>
      <c r="F1531" s="46">
        <v>10.5</v>
      </c>
      <c r="G1531" s="11">
        <v>4</v>
      </c>
      <c r="H1531" s="11">
        <f>2+1+1</f>
        <v>4</v>
      </c>
      <c r="I1531" s="11" t="e">
        <f>VLOOKUP(B1531:B3806,'[2]Qty by month'!$G$3:$N$527,8,0)</f>
        <v>#N/A</v>
      </c>
      <c r="J1531" s="11"/>
      <c r="K1531" s="8">
        <v>45315</v>
      </c>
      <c r="L1531" s="8" t="s">
        <v>3877</v>
      </c>
      <c r="M1531" s="7"/>
      <c r="N1531" s="7" t="b">
        <f t="shared" si="46"/>
        <v>1</v>
      </c>
      <c r="O1531" s="7"/>
      <c r="P1531" s="11">
        <f t="shared" si="47"/>
        <v>0</v>
      </c>
      <c r="Q1531" s="9"/>
    </row>
    <row r="1532" spans="1:17" x14ac:dyDescent="0.25">
      <c r="A1532" s="7">
        <v>1530</v>
      </c>
      <c r="B1532" s="9" t="s">
        <v>1407</v>
      </c>
      <c r="C1532" s="9" t="s">
        <v>3235</v>
      </c>
      <c r="D1532" s="9" t="s">
        <v>67</v>
      </c>
      <c r="E1532" s="7" t="s">
        <v>141</v>
      </c>
      <c r="F1532" s="46">
        <v>0.44</v>
      </c>
      <c r="G1532" s="11">
        <v>4</v>
      </c>
      <c r="H1532" s="11">
        <v>4</v>
      </c>
      <c r="I1532" s="11" t="e">
        <f>VLOOKUP(B1532:B3807,'[2]Qty by month'!$G$3:$N$527,8,0)</f>
        <v>#N/A</v>
      </c>
      <c r="J1532" s="11"/>
      <c r="K1532" s="8">
        <v>45315</v>
      </c>
      <c r="L1532" s="8" t="s">
        <v>3873</v>
      </c>
      <c r="M1532" s="7"/>
      <c r="N1532" s="7" t="b">
        <f t="shared" si="46"/>
        <v>1</v>
      </c>
      <c r="O1532" s="7"/>
      <c r="P1532" s="11">
        <f t="shared" si="47"/>
        <v>0</v>
      </c>
      <c r="Q1532" s="9"/>
    </row>
    <row r="1533" spans="1:17" x14ac:dyDescent="0.25">
      <c r="A1533" s="7">
        <v>1531</v>
      </c>
      <c r="B1533" s="9" t="s">
        <v>1408</v>
      </c>
      <c r="C1533" s="9" t="s">
        <v>3236</v>
      </c>
      <c r="D1533" s="9" t="s">
        <v>67</v>
      </c>
      <c r="E1533" s="7" t="s">
        <v>141</v>
      </c>
      <c r="F1533" s="46">
        <v>0.41</v>
      </c>
      <c r="G1533" s="11">
        <v>5</v>
      </c>
      <c r="H1533" s="11">
        <v>5</v>
      </c>
      <c r="I1533" s="11" t="e">
        <f>VLOOKUP(B1533:B3808,'[2]Qty by month'!$G$3:$N$527,8,0)</f>
        <v>#N/A</v>
      </c>
      <c r="J1533" s="11"/>
      <c r="K1533" s="8">
        <v>45315</v>
      </c>
      <c r="L1533" s="8" t="s">
        <v>3873</v>
      </c>
      <c r="M1533" s="7"/>
      <c r="N1533" s="7" t="b">
        <f t="shared" si="46"/>
        <v>1</v>
      </c>
      <c r="O1533" s="7"/>
      <c r="P1533" s="11">
        <f t="shared" si="47"/>
        <v>0</v>
      </c>
      <c r="Q1533" s="9"/>
    </row>
    <row r="1534" spans="1:17" x14ac:dyDescent="0.25">
      <c r="A1534" s="7">
        <v>1532</v>
      </c>
      <c r="B1534" s="9" t="s">
        <v>1409</v>
      </c>
      <c r="C1534" s="9" t="s">
        <v>3237</v>
      </c>
      <c r="D1534" s="9" t="s">
        <v>67</v>
      </c>
      <c r="E1534" s="7" t="s">
        <v>141</v>
      </c>
      <c r="F1534" s="46">
        <v>1.89</v>
      </c>
      <c r="G1534" s="11">
        <v>5</v>
      </c>
      <c r="H1534" s="11">
        <v>5</v>
      </c>
      <c r="I1534" s="11" t="e">
        <f>VLOOKUP(B1534:B3809,'[2]Qty by month'!$G$3:$N$527,8,0)</f>
        <v>#N/A</v>
      </c>
      <c r="J1534" s="11"/>
      <c r="K1534" s="8">
        <v>45315</v>
      </c>
      <c r="L1534" s="8" t="s">
        <v>3877</v>
      </c>
      <c r="M1534" s="7"/>
      <c r="N1534" s="7" t="b">
        <f t="shared" si="46"/>
        <v>1</v>
      </c>
      <c r="O1534" s="7"/>
      <c r="P1534" s="11">
        <f t="shared" si="47"/>
        <v>0</v>
      </c>
      <c r="Q1534" s="9"/>
    </row>
    <row r="1535" spans="1:17" x14ac:dyDescent="0.25">
      <c r="A1535" s="7">
        <v>1533</v>
      </c>
      <c r="B1535" s="9" t="s">
        <v>1410</v>
      </c>
      <c r="C1535" s="9" t="s">
        <v>3238</v>
      </c>
      <c r="D1535" s="9" t="s">
        <v>67</v>
      </c>
      <c r="E1535" s="7" t="s">
        <v>141</v>
      </c>
      <c r="F1535" s="46">
        <v>19.22</v>
      </c>
      <c r="G1535" s="11">
        <v>4</v>
      </c>
      <c r="H1535" s="11">
        <v>4</v>
      </c>
      <c r="I1535" s="11" t="e">
        <f>VLOOKUP(B1535:B3810,'[2]Qty by month'!$G$3:$N$527,8,0)</f>
        <v>#N/A</v>
      </c>
      <c r="J1535" s="11"/>
      <c r="K1535" s="8">
        <v>45315</v>
      </c>
      <c r="L1535" s="8" t="s">
        <v>3873</v>
      </c>
      <c r="M1535" s="7"/>
      <c r="N1535" s="7" t="b">
        <f t="shared" si="46"/>
        <v>1</v>
      </c>
      <c r="O1535" s="7"/>
      <c r="P1535" s="11">
        <f t="shared" si="47"/>
        <v>0</v>
      </c>
      <c r="Q1535" s="9"/>
    </row>
    <row r="1536" spans="1:17" x14ac:dyDescent="0.25">
      <c r="A1536" s="7">
        <v>1534</v>
      </c>
      <c r="B1536" s="9" t="s">
        <v>1411</v>
      </c>
      <c r="C1536" s="9" t="s">
        <v>3239</v>
      </c>
      <c r="D1536" s="9" t="s">
        <v>67</v>
      </c>
      <c r="E1536" s="7" t="s">
        <v>141</v>
      </c>
      <c r="F1536" s="46">
        <v>0.55000000000000004</v>
      </c>
      <c r="G1536" s="11">
        <v>1</v>
      </c>
      <c r="H1536" s="11">
        <v>1</v>
      </c>
      <c r="I1536" s="11" t="e">
        <f>VLOOKUP(B1536:B3811,'[2]Qty by month'!$G$3:$N$527,8,0)</f>
        <v>#N/A</v>
      </c>
      <c r="J1536" s="11"/>
      <c r="K1536" s="8">
        <v>45315</v>
      </c>
      <c r="L1536" s="8" t="s">
        <v>3873</v>
      </c>
      <c r="M1536" s="7"/>
      <c r="N1536" s="7" t="b">
        <f t="shared" si="46"/>
        <v>1</v>
      </c>
      <c r="O1536" s="7"/>
      <c r="P1536" s="11">
        <f t="shared" si="47"/>
        <v>0</v>
      </c>
      <c r="Q1536" s="9"/>
    </row>
    <row r="1537" spans="1:17" x14ac:dyDescent="0.25">
      <c r="A1537" s="7">
        <v>1535</v>
      </c>
      <c r="B1537" s="9" t="s">
        <v>1412</v>
      </c>
      <c r="C1537" s="9" t="s">
        <v>3240</v>
      </c>
      <c r="D1537" s="9" t="s">
        <v>67</v>
      </c>
      <c r="E1537" s="55" t="s">
        <v>242</v>
      </c>
      <c r="F1537" s="46">
        <v>0.7</v>
      </c>
      <c r="G1537" s="11">
        <v>2</v>
      </c>
      <c r="H1537" s="11">
        <v>2</v>
      </c>
      <c r="I1537" s="11" t="e">
        <f>VLOOKUP(B1537:B3812,'[2]Qty by month'!$G$3:$N$527,8,0)</f>
        <v>#N/A</v>
      </c>
      <c r="J1537" s="11"/>
      <c r="K1537" s="8">
        <v>45315</v>
      </c>
      <c r="L1537" s="8" t="s">
        <v>3873</v>
      </c>
      <c r="M1537" s="7"/>
      <c r="N1537" s="7" t="b">
        <f t="shared" si="46"/>
        <v>1</v>
      </c>
      <c r="O1537" s="7"/>
      <c r="P1537" s="11">
        <f t="shared" si="47"/>
        <v>0</v>
      </c>
      <c r="Q1537" s="9"/>
    </row>
    <row r="1538" spans="1:17" x14ac:dyDescent="0.25">
      <c r="A1538" s="7">
        <v>1536</v>
      </c>
      <c r="B1538" s="9" t="s">
        <v>1413</v>
      </c>
      <c r="C1538" s="9" t="s">
        <v>3241</v>
      </c>
      <c r="D1538" s="9" t="s">
        <v>67</v>
      </c>
      <c r="E1538" s="7" t="s">
        <v>141</v>
      </c>
      <c r="F1538" s="46">
        <v>3.1</v>
      </c>
      <c r="G1538" s="11">
        <v>2</v>
      </c>
      <c r="H1538" s="11">
        <v>2</v>
      </c>
      <c r="I1538" s="11" t="e">
        <f>VLOOKUP(B1538:B3813,'[2]Qty by month'!$G$3:$N$527,8,0)</f>
        <v>#N/A</v>
      </c>
      <c r="J1538" s="11"/>
      <c r="K1538" s="8">
        <v>45315</v>
      </c>
      <c r="L1538" s="8" t="s">
        <v>3877</v>
      </c>
      <c r="M1538" s="7"/>
      <c r="N1538" s="7" t="b">
        <f t="shared" si="46"/>
        <v>1</v>
      </c>
      <c r="O1538" s="7"/>
      <c r="P1538" s="11">
        <f t="shared" si="47"/>
        <v>0</v>
      </c>
      <c r="Q1538" s="9"/>
    </row>
    <row r="1539" spans="1:17" x14ac:dyDescent="0.25">
      <c r="A1539" s="7">
        <v>1537</v>
      </c>
      <c r="B1539" s="9" t="s">
        <v>1414</v>
      </c>
      <c r="C1539" s="9" t="s">
        <v>3242</v>
      </c>
      <c r="D1539" s="9" t="s">
        <v>67</v>
      </c>
      <c r="E1539" s="7" t="s">
        <v>141</v>
      </c>
      <c r="F1539" s="46">
        <v>8</v>
      </c>
      <c r="G1539" s="11">
        <v>2</v>
      </c>
      <c r="H1539" s="11">
        <v>2</v>
      </c>
      <c r="I1539" s="11" t="e">
        <f>VLOOKUP(B1539:B3814,'[2]Qty by month'!$G$3:$N$527,8,0)</f>
        <v>#N/A</v>
      </c>
      <c r="J1539" s="11"/>
      <c r="K1539" s="8">
        <v>45315</v>
      </c>
      <c r="L1539" s="8" t="s">
        <v>3877</v>
      </c>
      <c r="M1539" s="7"/>
      <c r="N1539" s="7" t="b">
        <f t="shared" si="46"/>
        <v>1</v>
      </c>
      <c r="O1539" s="7"/>
      <c r="P1539" s="11">
        <f t="shared" si="47"/>
        <v>0</v>
      </c>
      <c r="Q1539" s="9"/>
    </row>
    <row r="1540" spans="1:17" x14ac:dyDescent="0.25">
      <c r="A1540" s="7">
        <v>1538</v>
      </c>
      <c r="B1540" s="9" t="s">
        <v>1415</v>
      </c>
      <c r="C1540" s="9" t="s">
        <v>3243</v>
      </c>
      <c r="D1540" s="9" t="s">
        <v>67</v>
      </c>
      <c r="E1540" s="7" t="s">
        <v>141</v>
      </c>
      <c r="F1540" s="46">
        <v>0.3</v>
      </c>
      <c r="G1540" s="11">
        <v>2</v>
      </c>
      <c r="H1540" s="11">
        <v>2</v>
      </c>
      <c r="I1540" s="11" t="e">
        <f>VLOOKUP(B1540:B3815,'[2]Qty by month'!$G$3:$N$527,8,0)</f>
        <v>#N/A</v>
      </c>
      <c r="J1540" s="11"/>
      <c r="K1540" s="8">
        <v>45315</v>
      </c>
      <c r="L1540" s="8" t="s">
        <v>3873</v>
      </c>
      <c r="M1540" s="7"/>
      <c r="N1540" s="7" t="b">
        <f t="shared" ref="N1540:N1603" si="48">G1540=H1540</f>
        <v>1</v>
      </c>
      <c r="O1540" s="7"/>
      <c r="P1540" s="11">
        <f t="shared" ref="P1540:P1603" si="49">G1540-H1540</f>
        <v>0</v>
      </c>
      <c r="Q1540" s="9"/>
    </row>
    <row r="1541" spans="1:17" x14ac:dyDescent="0.25">
      <c r="A1541" s="7">
        <v>1539</v>
      </c>
      <c r="B1541" s="9" t="s">
        <v>1416</v>
      </c>
      <c r="C1541" s="9" t="s">
        <v>3244</v>
      </c>
      <c r="D1541" s="9" t="s">
        <v>67</v>
      </c>
      <c r="E1541" s="7" t="s">
        <v>141</v>
      </c>
      <c r="F1541" s="46">
        <v>0.2</v>
      </c>
      <c r="G1541" s="11">
        <v>2</v>
      </c>
      <c r="H1541" s="11">
        <v>2</v>
      </c>
      <c r="I1541" s="11" t="e">
        <f>VLOOKUP(B1541:B3816,'[2]Qty by month'!$G$3:$N$527,8,0)</f>
        <v>#N/A</v>
      </c>
      <c r="J1541" s="11"/>
      <c r="K1541" s="8">
        <v>45315</v>
      </c>
      <c r="L1541" s="8" t="s">
        <v>3873</v>
      </c>
      <c r="M1541" s="7"/>
      <c r="N1541" s="7" t="b">
        <f t="shared" si="48"/>
        <v>1</v>
      </c>
      <c r="O1541" s="7"/>
      <c r="P1541" s="11">
        <f t="shared" si="49"/>
        <v>0</v>
      </c>
      <c r="Q1541" s="9"/>
    </row>
    <row r="1542" spans="1:17" x14ac:dyDescent="0.25">
      <c r="A1542" s="7">
        <v>1540</v>
      </c>
      <c r="B1542" s="9" t="s">
        <v>1417</v>
      </c>
      <c r="C1542" s="9" t="s">
        <v>3245</v>
      </c>
      <c r="D1542" s="9" t="s">
        <v>67</v>
      </c>
      <c r="E1542" s="7" t="s">
        <v>141</v>
      </c>
      <c r="F1542" s="46">
        <v>0.5</v>
      </c>
      <c r="G1542" s="11">
        <v>1</v>
      </c>
      <c r="H1542" s="11">
        <v>1</v>
      </c>
      <c r="I1542" s="11" t="e">
        <f>VLOOKUP(B1542:B3817,'[2]Qty by month'!$G$3:$N$527,8,0)</f>
        <v>#N/A</v>
      </c>
      <c r="J1542" s="11"/>
      <c r="K1542" s="8">
        <v>45318</v>
      </c>
      <c r="L1542" s="8" t="s">
        <v>3873</v>
      </c>
      <c r="M1542" s="7"/>
      <c r="N1542" s="7" t="b">
        <f t="shared" si="48"/>
        <v>1</v>
      </c>
      <c r="O1542" s="7"/>
      <c r="P1542" s="11">
        <f t="shared" si="49"/>
        <v>0</v>
      </c>
      <c r="Q1542" s="9"/>
    </row>
    <row r="1543" spans="1:17" x14ac:dyDescent="0.25">
      <c r="A1543" s="7">
        <v>1541</v>
      </c>
      <c r="B1543" s="9" t="s">
        <v>1418</v>
      </c>
      <c r="C1543" s="9" t="s">
        <v>3246</v>
      </c>
      <c r="D1543" s="9" t="s">
        <v>67</v>
      </c>
      <c r="E1543" s="55" t="s">
        <v>242</v>
      </c>
      <c r="F1543" s="46">
        <v>0.5</v>
      </c>
      <c r="G1543" s="11">
        <v>2</v>
      </c>
      <c r="H1543" s="11">
        <v>2</v>
      </c>
      <c r="I1543" s="11" t="e">
        <f>VLOOKUP(B1543:B3818,'[2]Qty by month'!$G$3:$N$527,8,0)</f>
        <v>#N/A</v>
      </c>
      <c r="J1543" s="11"/>
      <c r="K1543" s="8">
        <v>45315</v>
      </c>
      <c r="L1543" s="8" t="s">
        <v>3873</v>
      </c>
      <c r="M1543" s="7"/>
      <c r="N1543" s="7" t="b">
        <f t="shared" si="48"/>
        <v>1</v>
      </c>
      <c r="O1543" s="7"/>
      <c r="P1543" s="11">
        <f t="shared" si="49"/>
        <v>0</v>
      </c>
      <c r="Q1543" s="9"/>
    </row>
    <row r="1544" spans="1:17" x14ac:dyDescent="0.25">
      <c r="A1544" s="7">
        <v>1542</v>
      </c>
      <c r="B1544" s="9" t="s">
        <v>1419</v>
      </c>
      <c r="C1544" s="9" t="s">
        <v>3247</v>
      </c>
      <c r="D1544" s="9" t="s">
        <v>67</v>
      </c>
      <c r="E1544" s="7" t="s">
        <v>141</v>
      </c>
      <c r="F1544" s="46">
        <v>2.6</v>
      </c>
      <c r="G1544" s="11">
        <v>2</v>
      </c>
      <c r="H1544" s="11">
        <v>2</v>
      </c>
      <c r="I1544" s="11" t="e">
        <f>VLOOKUP(B1544:B3819,'[2]Qty by month'!$G$3:$N$527,8,0)</f>
        <v>#N/A</v>
      </c>
      <c r="J1544" s="11"/>
      <c r="K1544" s="8">
        <v>45315</v>
      </c>
      <c r="L1544" s="8" t="s">
        <v>3873</v>
      </c>
      <c r="M1544" s="7"/>
      <c r="N1544" s="7" t="b">
        <f t="shared" si="48"/>
        <v>1</v>
      </c>
      <c r="O1544" s="7"/>
      <c r="P1544" s="11">
        <f t="shared" si="49"/>
        <v>0</v>
      </c>
      <c r="Q1544" s="9"/>
    </row>
    <row r="1545" spans="1:17" x14ac:dyDescent="0.25">
      <c r="A1545" s="7">
        <v>1543</v>
      </c>
      <c r="B1545" s="9" t="s">
        <v>1420</v>
      </c>
      <c r="C1545" s="9" t="s">
        <v>3248</v>
      </c>
      <c r="D1545" s="9" t="s">
        <v>67</v>
      </c>
      <c r="E1545" s="7" t="s">
        <v>141</v>
      </c>
      <c r="F1545" s="46">
        <v>94.6</v>
      </c>
      <c r="G1545" s="11">
        <v>2</v>
      </c>
      <c r="H1545" s="11">
        <v>2</v>
      </c>
      <c r="I1545" s="11" t="e">
        <f>VLOOKUP(B1545:B3820,'[2]Qty by month'!$G$3:$N$527,8,0)</f>
        <v>#N/A</v>
      </c>
      <c r="J1545" s="11"/>
      <c r="K1545" s="8">
        <v>45314</v>
      </c>
      <c r="L1545" s="8" t="s">
        <v>3877</v>
      </c>
      <c r="M1545" s="7"/>
      <c r="N1545" s="7" t="b">
        <f t="shared" si="48"/>
        <v>1</v>
      </c>
      <c r="O1545" s="7"/>
      <c r="P1545" s="11">
        <f t="shared" si="49"/>
        <v>0</v>
      </c>
      <c r="Q1545" s="9"/>
    </row>
    <row r="1546" spans="1:17" x14ac:dyDescent="0.25">
      <c r="A1546" s="7">
        <v>1544</v>
      </c>
      <c r="B1546" s="9" t="s">
        <v>1421</v>
      </c>
      <c r="C1546" s="9" t="s">
        <v>3249</v>
      </c>
      <c r="D1546" s="9" t="s">
        <v>67</v>
      </c>
      <c r="E1546" s="7" t="s">
        <v>141</v>
      </c>
      <c r="F1546" s="46">
        <v>3.2</v>
      </c>
      <c r="G1546" s="11">
        <v>2</v>
      </c>
      <c r="H1546" s="53">
        <f>2+8</f>
        <v>10</v>
      </c>
      <c r="I1546" s="11" t="e">
        <f>VLOOKUP(B1546:B3821,'[2]Qty by month'!$G$3:$N$527,8,0)</f>
        <v>#N/A</v>
      </c>
      <c r="J1546" s="11"/>
      <c r="K1546" s="8">
        <v>45322</v>
      </c>
      <c r="L1546" s="8" t="s">
        <v>3877</v>
      </c>
      <c r="M1546" s="7"/>
      <c r="N1546" s="7" t="b">
        <f t="shared" si="48"/>
        <v>0</v>
      </c>
      <c r="O1546" s="7"/>
      <c r="P1546" s="11">
        <f t="shared" si="49"/>
        <v>-8</v>
      </c>
      <c r="Q1546" s="9"/>
    </row>
    <row r="1547" spans="1:17" x14ac:dyDescent="0.25">
      <c r="A1547" s="7">
        <v>1545</v>
      </c>
      <c r="B1547" s="9" t="s">
        <v>1422</v>
      </c>
      <c r="C1547" s="9" t="s">
        <v>3250</v>
      </c>
      <c r="D1547" s="9" t="s">
        <v>67</v>
      </c>
      <c r="E1547" s="7" t="s">
        <v>141</v>
      </c>
      <c r="F1547" s="46">
        <v>48</v>
      </c>
      <c r="G1547" s="11">
        <v>2</v>
      </c>
      <c r="H1547" s="11">
        <v>2</v>
      </c>
      <c r="I1547" s="11" t="e">
        <f>VLOOKUP(B1547:B3822,'[2]Qty by month'!$G$3:$N$527,8,0)</f>
        <v>#N/A</v>
      </c>
      <c r="J1547" s="11"/>
      <c r="K1547" s="8">
        <v>45313</v>
      </c>
      <c r="L1547" s="8" t="s">
        <v>3873</v>
      </c>
      <c r="M1547" s="7"/>
      <c r="N1547" s="7" t="b">
        <f t="shared" si="48"/>
        <v>1</v>
      </c>
      <c r="O1547" s="7"/>
      <c r="P1547" s="11">
        <f t="shared" si="49"/>
        <v>0</v>
      </c>
      <c r="Q1547" s="9"/>
    </row>
    <row r="1548" spans="1:17" x14ac:dyDescent="0.25">
      <c r="A1548" s="7">
        <v>1546</v>
      </c>
      <c r="B1548" s="9" t="s">
        <v>1423</v>
      </c>
      <c r="C1548" s="9" t="s">
        <v>3251</v>
      </c>
      <c r="D1548" s="9" t="s">
        <v>67</v>
      </c>
      <c r="E1548" s="7" t="s">
        <v>141</v>
      </c>
      <c r="F1548" s="46">
        <v>1.7857142857142858</v>
      </c>
      <c r="G1548" s="11">
        <v>2</v>
      </c>
      <c r="H1548" s="11">
        <v>2</v>
      </c>
      <c r="I1548" s="11" t="e">
        <f>VLOOKUP(B1548:B3823,'[2]Qty by month'!$G$3:$N$527,8,0)</f>
        <v>#N/A</v>
      </c>
      <c r="J1548" s="11"/>
      <c r="K1548" s="8">
        <v>45315</v>
      </c>
      <c r="L1548" s="8" t="s">
        <v>3877</v>
      </c>
      <c r="M1548" s="7"/>
      <c r="N1548" s="7" t="b">
        <f t="shared" si="48"/>
        <v>1</v>
      </c>
      <c r="O1548" s="7"/>
      <c r="P1548" s="11">
        <f t="shared" si="49"/>
        <v>0</v>
      </c>
      <c r="Q1548" s="9"/>
    </row>
    <row r="1549" spans="1:17" x14ac:dyDescent="0.25">
      <c r="A1549" s="7">
        <v>1547</v>
      </c>
      <c r="B1549" s="9" t="s">
        <v>1424</v>
      </c>
      <c r="C1549" s="9" t="s">
        <v>3252</v>
      </c>
      <c r="D1549" s="9" t="s">
        <v>67</v>
      </c>
      <c r="E1549" s="7" t="s">
        <v>141</v>
      </c>
      <c r="F1549" s="46">
        <v>1.7857142857142858</v>
      </c>
      <c r="G1549" s="11">
        <v>2</v>
      </c>
      <c r="H1549" s="11">
        <v>2</v>
      </c>
      <c r="I1549" s="11" t="e">
        <f>VLOOKUP(B1549:B3824,'[2]Qty by month'!$G$3:$N$527,8,0)</f>
        <v>#N/A</v>
      </c>
      <c r="J1549" s="11"/>
      <c r="K1549" s="8">
        <v>45316</v>
      </c>
      <c r="L1549" s="8" t="s">
        <v>3877</v>
      </c>
      <c r="M1549" s="7"/>
      <c r="N1549" s="7" t="b">
        <f t="shared" si="48"/>
        <v>1</v>
      </c>
      <c r="O1549" s="7"/>
      <c r="P1549" s="11">
        <f t="shared" si="49"/>
        <v>0</v>
      </c>
      <c r="Q1549" s="9"/>
    </row>
    <row r="1550" spans="1:17" x14ac:dyDescent="0.25">
      <c r="A1550" s="7">
        <v>1548</v>
      </c>
      <c r="B1550" s="9" t="s">
        <v>1425</v>
      </c>
      <c r="C1550" s="9" t="s">
        <v>3253</v>
      </c>
      <c r="D1550" s="9" t="s">
        <v>33</v>
      </c>
      <c r="E1550" s="55" t="s">
        <v>141</v>
      </c>
      <c r="F1550" s="46">
        <v>1</v>
      </c>
      <c r="G1550" s="11">
        <v>3</v>
      </c>
      <c r="H1550" s="11">
        <v>3</v>
      </c>
      <c r="I1550" s="11" t="e">
        <f>VLOOKUP(B1550:B3825,'[2]Qty by month'!$G$3:$N$527,8,0)</f>
        <v>#N/A</v>
      </c>
      <c r="J1550" s="11"/>
      <c r="K1550" s="8">
        <v>45315</v>
      </c>
      <c r="L1550" s="8" t="s">
        <v>3877</v>
      </c>
      <c r="M1550" s="7"/>
      <c r="N1550" s="7" t="b">
        <f t="shared" si="48"/>
        <v>1</v>
      </c>
      <c r="O1550" s="7"/>
      <c r="P1550" s="11">
        <f t="shared" si="49"/>
        <v>0</v>
      </c>
      <c r="Q1550" s="9"/>
    </row>
    <row r="1551" spans="1:17" x14ac:dyDescent="0.25">
      <c r="A1551" s="7">
        <v>1549</v>
      </c>
      <c r="B1551" s="9" t="s">
        <v>1426</v>
      </c>
      <c r="C1551" s="9" t="s">
        <v>3254</v>
      </c>
      <c r="D1551" s="9" t="s">
        <v>33</v>
      </c>
      <c r="E1551" s="7" t="s">
        <v>141</v>
      </c>
      <c r="F1551" s="46">
        <v>0.5</v>
      </c>
      <c r="G1551" s="11">
        <v>2</v>
      </c>
      <c r="H1551" s="11">
        <v>2</v>
      </c>
      <c r="I1551" s="11" t="e">
        <f>VLOOKUP(B1551:B3826,'[2]Qty by month'!$G$3:$N$527,8,0)</f>
        <v>#N/A</v>
      </c>
      <c r="J1551" s="11"/>
      <c r="K1551" s="8">
        <v>45322</v>
      </c>
      <c r="L1551" s="8" t="s">
        <v>3873</v>
      </c>
      <c r="M1551" s="7"/>
      <c r="N1551" s="7" t="b">
        <f t="shared" si="48"/>
        <v>1</v>
      </c>
      <c r="O1551" s="7"/>
      <c r="P1551" s="11">
        <f t="shared" si="49"/>
        <v>0</v>
      </c>
      <c r="Q1551" s="9"/>
    </row>
    <row r="1552" spans="1:17" x14ac:dyDescent="0.25">
      <c r="A1552" s="7">
        <v>1550</v>
      </c>
      <c r="B1552" s="9" t="s">
        <v>1427</v>
      </c>
      <c r="C1552" s="9" t="s">
        <v>3255</v>
      </c>
      <c r="D1552" s="9" t="s">
        <v>33</v>
      </c>
      <c r="E1552" s="7" t="s">
        <v>141</v>
      </c>
      <c r="F1552" s="46">
        <v>2</v>
      </c>
      <c r="G1552" s="11">
        <v>2</v>
      </c>
      <c r="H1552" s="11">
        <v>2</v>
      </c>
      <c r="I1552" s="11" t="e">
        <f>VLOOKUP(B1552:B3827,'[2]Qty by month'!$G$3:$N$527,8,0)</f>
        <v>#N/A</v>
      </c>
      <c r="J1552" s="11"/>
      <c r="K1552" s="8">
        <v>45320</v>
      </c>
      <c r="L1552" s="8" t="s">
        <v>3873</v>
      </c>
      <c r="M1552" s="7"/>
      <c r="N1552" s="7" t="b">
        <f t="shared" si="48"/>
        <v>1</v>
      </c>
      <c r="O1552" s="7"/>
      <c r="P1552" s="11">
        <f t="shared" si="49"/>
        <v>0</v>
      </c>
      <c r="Q1552" s="9"/>
    </row>
    <row r="1553" spans="1:17" x14ac:dyDescent="0.25">
      <c r="A1553" s="7">
        <v>1551</v>
      </c>
      <c r="B1553" s="9" t="s">
        <v>109</v>
      </c>
      <c r="C1553" s="9" t="s">
        <v>135</v>
      </c>
      <c r="D1553" s="9" t="s">
        <v>67</v>
      </c>
      <c r="E1553" s="7" t="s">
        <v>141</v>
      </c>
      <c r="F1553" s="46">
        <v>0.7</v>
      </c>
      <c r="G1553" s="11">
        <v>5</v>
      </c>
      <c r="H1553" s="11">
        <v>5</v>
      </c>
      <c r="I1553" s="11" t="e">
        <f>VLOOKUP(B1553:B3828,'[2]Qty by month'!$G$3:$N$527,8,0)</f>
        <v>#N/A</v>
      </c>
      <c r="J1553" s="11"/>
      <c r="K1553" s="8">
        <v>45316</v>
      </c>
      <c r="L1553" s="8" t="s">
        <v>3877</v>
      </c>
      <c r="M1553" s="7"/>
      <c r="N1553" s="7" t="b">
        <f t="shared" si="48"/>
        <v>1</v>
      </c>
      <c r="O1553" s="7"/>
      <c r="P1553" s="11">
        <f t="shared" si="49"/>
        <v>0</v>
      </c>
      <c r="Q1553" s="9"/>
    </row>
    <row r="1554" spans="1:17" x14ac:dyDescent="0.25">
      <c r="A1554" s="7">
        <v>1552</v>
      </c>
      <c r="B1554" s="9" t="s">
        <v>1428</v>
      </c>
      <c r="C1554" s="9" t="s">
        <v>3256</v>
      </c>
      <c r="D1554" s="9" t="s">
        <v>67</v>
      </c>
      <c r="E1554" s="7" t="s">
        <v>141</v>
      </c>
      <c r="F1554" s="46">
        <v>0.86</v>
      </c>
      <c r="G1554" s="11">
        <v>6</v>
      </c>
      <c r="H1554" s="11">
        <v>6</v>
      </c>
      <c r="I1554" s="11" t="e">
        <f>VLOOKUP(B1554:B3829,'[2]Qty by month'!$G$3:$N$527,8,0)</f>
        <v>#N/A</v>
      </c>
      <c r="J1554" s="11"/>
      <c r="K1554" s="8">
        <v>45315</v>
      </c>
      <c r="L1554" s="8" t="s">
        <v>3877</v>
      </c>
      <c r="M1554" s="7"/>
      <c r="N1554" s="7" t="b">
        <f t="shared" si="48"/>
        <v>1</v>
      </c>
      <c r="O1554" s="7"/>
      <c r="P1554" s="11">
        <f t="shared" si="49"/>
        <v>0</v>
      </c>
      <c r="Q1554" s="9"/>
    </row>
    <row r="1555" spans="1:17" x14ac:dyDescent="0.25">
      <c r="A1555" s="7">
        <v>1553</v>
      </c>
      <c r="B1555" s="9" t="s">
        <v>1429</v>
      </c>
      <c r="C1555" s="9" t="s">
        <v>68</v>
      </c>
      <c r="D1555" s="9" t="s">
        <v>67</v>
      </c>
      <c r="E1555" s="7" t="s">
        <v>141</v>
      </c>
      <c r="F1555" s="46">
        <v>0.75</v>
      </c>
      <c r="G1555" s="11">
        <v>6</v>
      </c>
      <c r="H1555" s="11">
        <v>6</v>
      </c>
      <c r="I1555" s="11" t="e">
        <f>VLOOKUP(B1555:B3830,'[2]Qty by month'!$G$3:$N$527,8,0)</f>
        <v>#N/A</v>
      </c>
      <c r="J1555" s="11"/>
      <c r="K1555" s="8">
        <v>45315</v>
      </c>
      <c r="L1555" s="8" t="s">
        <v>3877</v>
      </c>
      <c r="M1555" s="7"/>
      <c r="N1555" s="7" t="b">
        <f t="shared" si="48"/>
        <v>1</v>
      </c>
      <c r="O1555" s="7"/>
      <c r="P1555" s="11">
        <f t="shared" si="49"/>
        <v>0</v>
      </c>
      <c r="Q1555" s="9"/>
    </row>
    <row r="1556" spans="1:17" x14ac:dyDescent="0.25">
      <c r="A1556" s="7">
        <v>1554</v>
      </c>
      <c r="B1556" s="9" t="s">
        <v>1430</v>
      </c>
      <c r="C1556" s="9" t="s">
        <v>240</v>
      </c>
      <c r="D1556" s="9" t="s">
        <v>67</v>
      </c>
      <c r="E1556" s="7" t="s">
        <v>141</v>
      </c>
      <c r="F1556" s="46">
        <v>1.88</v>
      </c>
      <c r="G1556" s="11">
        <v>6</v>
      </c>
      <c r="H1556" s="11">
        <v>6</v>
      </c>
      <c r="I1556" s="11" t="e">
        <f>VLOOKUP(B1556:B3831,'[2]Qty by month'!$G$3:$N$527,8,0)</f>
        <v>#N/A</v>
      </c>
      <c r="J1556" s="11"/>
      <c r="K1556" s="8">
        <v>45315</v>
      </c>
      <c r="L1556" s="8" t="s">
        <v>3877</v>
      </c>
      <c r="M1556" s="7"/>
      <c r="N1556" s="7" t="b">
        <f t="shared" si="48"/>
        <v>1</v>
      </c>
      <c r="O1556" s="7"/>
      <c r="P1556" s="11">
        <f t="shared" si="49"/>
        <v>0</v>
      </c>
      <c r="Q1556" s="9"/>
    </row>
    <row r="1557" spans="1:17" x14ac:dyDescent="0.25">
      <c r="A1557" s="7">
        <v>1555</v>
      </c>
      <c r="B1557" s="9" t="s">
        <v>1431</v>
      </c>
      <c r="C1557" s="9" t="s">
        <v>3257</v>
      </c>
      <c r="D1557" s="9" t="s">
        <v>67</v>
      </c>
      <c r="E1557" s="7" t="s">
        <v>141</v>
      </c>
      <c r="F1557" s="46">
        <v>0.7</v>
      </c>
      <c r="G1557" s="11">
        <f>6-1</f>
        <v>5</v>
      </c>
      <c r="H1557" s="11">
        <v>5</v>
      </c>
      <c r="I1557" s="11" t="e">
        <f>VLOOKUP(B1557:B3832,'[2]Qty by month'!$G$3:$N$527,8,0)</f>
        <v>#N/A</v>
      </c>
      <c r="J1557" s="11"/>
      <c r="K1557" s="8">
        <v>45315</v>
      </c>
      <c r="L1557" s="8" t="s">
        <v>3877</v>
      </c>
      <c r="M1557" s="7"/>
      <c r="N1557" s="7" t="b">
        <f t="shared" si="48"/>
        <v>1</v>
      </c>
      <c r="O1557" s="7"/>
      <c r="P1557" s="11">
        <f t="shared" si="49"/>
        <v>0</v>
      </c>
      <c r="Q1557" s="9" t="s">
        <v>4016</v>
      </c>
    </row>
    <row r="1558" spans="1:17" x14ac:dyDescent="0.25">
      <c r="A1558" s="7">
        <v>1556</v>
      </c>
      <c r="B1558" s="9" t="s">
        <v>1432</v>
      </c>
      <c r="C1558" s="9" t="s">
        <v>3258</v>
      </c>
      <c r="D1558" s="9" t="s">
        <v>67</v>
      </c>
      <c r="E1558" s="7" t="s">
        <v>141</v>
      </c>
      <c r="F1558" s="46">
        <v>0.61</v>
      </c>
      <c r="G1558" s="11">
        <v>6</v>
      </c>
      <c r="H1558" s="11">
        <v>6</v>
      </c>
      <c r="I1558" s="11" t="e">
        <f>VLOOKUP(B1558:B3833,'[2]Qty by month'!$G$3:$N$527,8,0)</f>
        <v>#N/A</v>
      </c>
      <c r="J1558" s="11"/>
      <c r="K1558" s="8">
        <v>45315</v>
      </c>
      <c r="L1558" s="8" t="s">
        <v>3877</v>
      </c>
      <c r="M1558" s="7"/>
      <c r="N1558" s="7" t="b">
        <f t="shared" si="48"/>
        <v>1</v>
      </c>
      <c r="O1558" s="7"/>
      <c r="P1558" s="11">
        <f t="shared" si="49"/>
        <v>0</v>
      </c>
      <c r="Q1558" s="9"/>
    </row>
    <row r="1559" spans="1:17" x14ac:dyDescent="0.25">
      <c r="A1559" s="7">
        <v>1557</v>
      </c>
      <c r="B1559" s="9" t="s">
        <v>1433</v>
      </c>
      <c r="C1559" s="9" t="s">
        <v>3259</v>
      </c>
      <c r="D1559" s="9" t="s">
        <v>67</v>
      </c>
      <c r="E1559" s="7" t="s">
        <v>141</v>
      </c>
      <c r="F1559" s="46">
        <v>1.3</v>
      </c>
      <c r="G1559" s="11">
        <v>5</v>
      </c>
      <c r="H1559" s="11">
        <v>5</v>
      </c>
      <c r="I1559" s="11" t="e">
        <f>VLOOKUP(B1559:B3834,'[2]Qty by month'!$G$3:$N$527,8,0)</f>
        <v>#N/A</v>
      </c>
      <c r="J1559" s="11"/>
      <c r="K1559" s="8">
        <v>45315</v>
      </c>
      <c r="L1559" s="8" t="s">
        <v>3877</v>
      </c>
      <c r="M1559" s="7"/>
      <c r="N1559" s="7" t="b">
        <f t="shared" si="48"/>
        <v>1</v>
      </c>
      <c r="O1559" s="7"/>
      <c r="P1559" s="11">
        <f t="shared" si="49"/>
        <v>0</v>
      </c>
      <c r="Q1559" s="9"/>
    </row>
    <row r="1560" spans="1:17" x14ac:dyDescent="0.25">
      <c r="A1560" s="7">
        <v>1558</v>
      </c>
      <c r="B1560" s="9" t="s">
        <v>1434</v>
      </c>
      <c r="C1560" s="9" t="s">
        <v>3260</v>
      </c>
      <c r="D1560" s="9" t="s">
        <v>67</v>
      </c>
      <c r="E1560" s="7" t="s">
        <v>141</v>
      </c>
      <c r="F1560" s="46">
        <v>0.86</v>
      </c>
      <c r="G1560" s="11">
        <v>5</v>
      </c>
      <c r="H1560" s="11">
        <v>5</v>
      </c>
      <c r="I1560" s="11" t="e">
        <f>VLOOKUP(B1560:B3835,'[2]Qty by month'!$G$3:$N$527,8,0)</f>
        <v>#N/A</v>
      </c>
      <c r="J1560" s="11"/>
      <c r="K1560" s="8">
        <v>45315</v>
      </c>
      <c r="L1560" s="8" t="s">
        <v>3873</v>
      </c>
      <c r="M1560" s="7"/>
      <c r="N1560" s="7" t="b">
        <f t="shared" si="48"/>
        <v>1</v>
      </c>
      <c r="O1560" s="7"/>
      <c r="P1560" s="11">
        <f t="shared" si="49"/>
        <v>0</v>
      </c>
      <c r="Q1560" s="9"/>
    </row>
    <row r="1561" spans="1:17" x14ac:dyDescent="0.25">
      <c r="A1561" s="7">
        <v>1559</v>
      </c>
      <c r="B1561" s="9" t="s">
        <v>1435</v>
      </c>
      <c r="C1561" s="9" t="s">
        <v>68</v>
      </c>
      <c r="D1561" s="9" t="s">
        <v>67</v>
      </c>
      <c r="E1561" s="7" t="s">
        <v>141</v>
      </c>
      <c r="F1561" s="46">
        <v>1.21</v>
      </c>
      <c r="G1561" s="11">
        <v>6</v>
      </c>
      <c r="H1561" s="11">
        <v>6</v>
      </c>
      <c r="I1561" s="11" t="e">
        <f>VLOOKUP(B1561:B3836,'[2]Qty by month'!$G$3:$N$527,8,0)</f>
        <v>#N/A</v>
      </c>
      <c r="J1561" s="11"/>
      <c r="K1561" s="8">
        <v>45315</v>
      </c>
      <c r="L1561" s="8" t="s">
        <v>3877</v>
      </c>
      <c r="M1561" s="7"/>
      <c r="N1561" s="7" t="b">
        <f t="shared" si="48"/>
        <v>1</v>
      </c>
      <c r="O1561" s="7"/>
      <c r="P1561" s="11">
        <f t="shared" si="49"/>
        <v>0</v>
      </c>
      <c r="Q1561" s="9"/>
    </row>
    <row r="1562" spans="1:17" x14ac:dyDescent="0.25">
      <c r="A1562" s="7">
        <v>1560</v>
      </c>
      <c r="B1562" s="9" t="s">
        <v>1436</v>
      </c>
      <c r="C1562" s="9" t="s">
        <v>3261</v>
      </c>
      <c r="D1562" s="9" t="s">
        <v>67</v>
      </c>
      <c r="E1562" s="7" t="s">
        <v>141</v>
      </c>
      <c r="F1562" s="46">
        <v>1.99</v>
      </c>
      <c r="G1562" s="11">
        <f>6-1</f>
        <v>5</v>
      </c>
      <c r="H1562" s="11">
        <v>5</v>
      </c>
      <c r="I1562" s="11" t="e">
        <f>VLOOKUP(B1562:B3837,'[2]Qty by month'!$G$3:$N$527,8,0)</f>
        <v>#N/A</v>
      </c>
      <c r="J1562" s="11"/>
      <c r="K1562" s="8">
        <v>45315</v>
      </c>
      <c r="L1562" s="8" t="s">
        <v>3873</v>
      </c>
      <c r="M1562" s="7"/>
      <c r="N1562" s="7" t="b">
        <f t="shared" si="48"/>
        <v>1</v>
      </c>
      <c r="O1562" s="7"/>
      <c r="P1562" s="11">
        <f t="shared" si="49"/>
        <v>0</v>
      </c>
      <c r="Q1562" s="9" t="s">
        <v>4017</v>
      </c>
    </row>
    <row r="1563" spans="1:17" x14ac:dyDescent="0.25">
      <c r="A1563" s="7">
        <v>1561</v>
      </c>
      <c r="B1563" s="9" t="s">
        <v>1437</v>
      </c>
      <c r="C1563" s="9" t="s">
        <v>3257</v>
      </c>
      <c r="D1563" s="9" t="s">
        <v>67</v>
      </c>
      <c r="E1563" s="7" t="s">
        <v>141</v>
      </c>
      <c r="F1563" s="46">
        <v>0.76</v>
      </c>
      <c r="G1563" s="11">
        <v>5</v>
      </c>
      <c r="H1563" s="11">
        <v>5</v>
      </c>
      <c r="I1563" s="11" t="e">
        <f>VLOOKUP(B1563:B3838,'[2]Qty by month'!$G$3:$N$527,8,0)</f>
        <v>#N/A</v>
      </c>
      <c r="J1563" s="11"/>
      <c r="K1563" s="8">
        <v>45315</v>
      </c>
      <c r="L1563" s="8" t="s">
        <v>3873</v>
      </c>
      <c r="M1563" s="7"/>
      <c r="N1563" s="7" t="b">
        <f t="shared" si="48"/>
        <v>1</v>
      </c>
      <c r="O1563" s="7"/>
      <c r="P1563" s="11">
        <f t="shared" si="49"/>
        <v>0</v>
      </c>
      <c r="Q1563" s="9"/>
    </row>
    <row r="1564" spans="1:17" x14ac:dyDescent="0.25">
      <c r="A1564" s="7">
        <v>1562</v>
      </c>
      <c r="B1564" s="9" t="s">
        <v>1438</v>
      </c>
      <c r="C1564" s="9" t="s">
        <v>3262</v>
      </c>
      <c r="D1564" s="9" t="s">
        <v>67</v>
      </c>
      <c r="E1564" s="7" t="s">
        <v>141</v>
      </c>
      <c r="F1564" s="46">
        <v>0.61</v>
      </c>
      <c r="G1564" s="11">
        <v>6</v>
      </c>
      <c r="H1564" s="11">
        <v>6</v>
      </c>
      <c r="I1564" s="11" t="e">
        <f>VLOOKUP(B1564:B3839,'[2]Qty by month'!$G$3:$N$527,8,0)</f>
        <v>#N/A</v>
      </c>
      <c r="J1564" s="11"/>
      <c r="K1564" s="8">
        <v>45315</v>
      </c>
      <c r="L1564" s="8" t="s">
        <v>3873</v>
      </c>
      <c r="M1564" s="7"/>
      <c r="N1564" s="7" t="b">
        <f t="shared" si="48"/>
        <v>1</v>
      </c>
      <c r="O1564" s="7"/>
      <c r="P1564" s="11">
        <f t="shared" si="49"/>
        <v>0</v>
      </c>
      <c r="Q1564" s="9"/>
    </row>
    <row r="1565" spans="1:17" x14ac:dyDescent="0.25">
      <c r="A1565" s="7">
        <v>1563</v>
      </c>
      <c r="B1565" s="9" t="s">
        <v>1439</v>
      </c>
      <c r="C1565" s="9" t="s">
        <v>3200</v>
      </c>
      <c r="D1565" s="9" t="s">
        <v>67</v>
      </c>
      <c r="E1565" s="7" t="s">
        <v>141</v>
      </c>
      <c r="F1565" s="46">
        <v>1.2</v>
      </c>
      <c r="G1565" s="11">
        <v>2</v>
      </c>
      <c r="H1565" s="11">
        <v>2</v>
      </c>
      <c r="I1565" s="11" t="e">
        <f>VLOOKUP(B1565:B3840,'[2]Qty by month'!$G$3:$N$527,8,0)</f>
        <v>#N/A</v>
      </c>
      <c r="J1565" s="11"/>
      <c r="K1565" s="8">
        <v>45315</v>
      </c>
      <c r="L1565" s="8" t="s">
        <v>3873</v>
      </c>
      <c r="M1565" s="7"/>
      <c r="N1565" s="7" t="b">
        <f t="shared" si="48"/>
        <v>1</v>
      </c>
      <c r="O1565" s="7"/>
      <c r="P1565" s="11">
        <f t="shared" si="49"/>
        <v>0</v>
      </c>
      <c r="Q1565" s="9"/>
    </row>
    <row r="1566" spans="1:17" x14ac:dyDescent="0.25">
      <c r="A1566" s="7">
        <v>1564</v>
      </c>
      <c r="B1566" s="9" t="s">
        <v>1440</v>
      </c>
      <c r="C1566" s="9" t="s">
        <v>3263</v>
      </c>
      <c r="D1566" s="9" t="s">
        <v>67</v>
      </c>
      <c r="E1566" s="55" t="s">
        <v>242</v>
      </c>
      <c r="F1566" s="46">
        <v>0.85</v>
      </c>
      <c r="G1566" s="11">
        <v>1</v>
      </c>
      <c r="H1566" s="11">
        <v>1</v>
      </c>
      <c r="I1566" s="11" t="e">
        <f>VLOOKUP(B1566:B3841,'[2]Qty by month'!$G$3:$N$527,8,0)</f>
        <v>#N/A</v>
      </c>
      <c r="J1566" s="11"/>
      <c r="K1566" s="8">
        <v>45315</v>
      </c>
      <c r="L1566" s="8" t="s">
        <v>3873</v>
      </c>
      <c r="M1566" s="7"/>
      <c r="N1566" s="7" t="b">
        <f t="shared" si="48"/>
        <v>1</v>
      </c>
      <c r="O1566" s="7"/>
      <c r="P1566" s="11">
        <f t="shared" si="49"/>
        <v>0</v>
      </c>
      <c r="Q1566" s="9"/>
    </row>
    <row r="1567" spans="1:17" x14ac:dyDescent="0.25">
      <c r="A1567" s="7">
        <v>1565</v>
      </c>
      <c r="B1567" s="9" t="s">
        <v>1441</v>
      </c>
      <c r="C1567" s="9" t="s">
        <v>3264</v>
      </c>
      <c r="D1567" s="9" t="s">
        <v>67</v>
      </c>
      <c r="E1567" s="7" t="s">
        <v>141</v>
      </c>
      <c r="F1567" s="46">
        <v>2.5</v>
      </c>
      <c r="G1567" s="11">
        <v>3</v>
      </c>
      <c r="H1567" s="11">
        <f>2+1</f>
        <v>3</v>
      </c>
      <c r="I1567" s="11" t="e">
        <f>VLOOKUP(B1567:B3842,'[2]Qty by month'!$G$3:$N$527,8,0)</f>
        <v>#N/A</v>
      </c>
      <c r="J1567" s="11"/>
      <c r="K1567" s="8">
        <v>45322</v>
      </c>
      <c r="L1567" s="8" t="s">
        <v>3873</v>
      </c>
      <c r="M1567" s="7"/>
      <c r="N1567" s="7" t="b">
        <f t="shared" si="48"/>
        <v>1</v>
      </c>
      <c r="O1567" s="7"/>
      <c r="P1567" s="11">
        <f t="shared" si="49"/>
        <v>0</v>
      </c>
      <c r="Q1567" s="9"/>
    </row>
    <row r="1568" spans="1:17" x14ac:dyDescent="0.25">
      <c r="A1568" s="7">
        <v>1566</v>
      </c>
      <c r="B1568" s="9" t="s">
        <v>1442</v>
      </c>
      <c r="C1568" s="9" t="s">
        <v>3265</v>
      </c>
      <c r="D1568" s="9" t="s">
        <v>67</v>
      </c>
      <c r="E1568" s="7" t="s">
        <v>141</v>
      </c>
      <c r="F1568" s="46">
        <v>0.85</v>
      </c>
      <c r="G1568" s="11">
        <v>2</v>
      </c>
      <c r="H1568" s="11">
        <v>2</v>
      </c>
      <c r="I1568" s="11" t="e">
        <f>VLOOKUP(B1568:B3843,'[2]Qty by month'!$G$3:$N$527,8,0)</f>
        <v>#N/A</v>
      </c>
      <c r="J1568" s="11"/>
      <c r="K1568" s="8">
        <v>45315</v>
      </c>
      <c r="L1568" s="8" t="s">
        <v>3873</v>
      </c>
      <c r="M1568" s="7"/>
      <c r="N1568" s="7" t="b">
        <f t="shared" si="48"/>
        <v>1</v>
      </c>
      <c r="O1568" s="7"/>
      <c r="P1568" s="11">
        <f t="shared" si="49"/>
        <v>0</v>
      </c>
      <c r="Q1568" s="9"/>
    </row>
    <row r="1569" spans="1:17" x14ac:dyDescent="0.25">
      <c r="A1569" s="7">
        <v>1567</v>
      </c>
      <c r="B1569" s="9" t="s">
        <v>1443</v>
      </c>
      <c r="C1569" s="9" t="s">
        <v>3266</v>
      </c>
      <c r="D1569" s="9" t="s">
        <v>67</v>
      </c>
      <c r="E1569" s="7" t="s">
        <v>141</v>
      </c>
      <c r="F1569" s="46">
        <v>0.5</v>
      </c>
      <c r="G1569" s="11">
        <v>3</v>
      </c>
      <c r="H1569" s="11">
        <v>3</v>
      </c>
      <c r="I1569" s="11" t="e">
        <f>VLOOKUP(B1569:B3844,'[2]Qty by month'!$G$3:$N$527,8,0)</f>
        <v>#N/A</v>
      </c>
      <c r="J1569" s="11"/>
      <c r="K1569" s="8">
        <v>45315</v>
      </c>
      <c r="L1569" s="8" t="s">
        <v>3873</v>
      </c>
      <c r="M1569" s="7"/>
      <c r="N1569" s="7" t="b">
        <f t="shared" si="48"/>
        <v>1</v>
      </c>
      <c r="O1569" s="7"/>
      <c r="P1569" s="11">
        <f t="shared" si="49"/>
        <v>0</v>
      </c>
      <c r="Q1569" s="9"/>
    </row>
    <row r="1570" spans="1:17" x14ac:dyDescent="0.25">
      <c r="A1570" s="7">
        <v>1568</v>
      </c>
      <c r="B1570" s="9" t="s">
        <v>1444</v>
      </c>
      <c r="C1570" s="9" t="s">
        <v>3267</v>
      </c>
      <c r="D1570" s="9" t="s">
        <v>67</v>
      </c>
      <c r="E1570" s="7" t="s">
        <v>141</v>
      </c>
      <c r="F1570" s="46">
        <v>1</v>
      </c>
      <c r="G1570" s="11">
        <v>2</v>
      </c>
      <c r="H1570" s="11">
        <v>2</v>
      </c>
      <c r="I1570" s="11" t="e">
        <f>VLOOKUP(B1570:B3845,'[2]Qty by month'!$G$3:$N$527,8,0)</f>
        <v>#N/A</v>
      </c>
      <c r="J1570" s="11"/>
      <c r="K1570" s="8">
        <v>45321</v>
      </c>
      <c r="L1570" s="8" t="s">
        <v>3877</v>
      </c>
      <c r="M1570" s="7"/>
      <c r="N1570" s="7" t="b">
        <f t="shared" si="48"/>
        <v>1</v>
      </c>
      <c r="O1570" s="7"/>
      <c r="P1570" s="11">
        <f t="shared" si="49"/>
        <v>0</v>
      </c>
      <c r="Q1570" s="9"/>
    </row>
    <row r="1571" spans="1:17" x14ac:dyDescent="0.25">
      <c r="A1571" s="7">
        <v>1569</v>
      </c>
      <c r="B1571" s="9" t="s">
        <v>1445</v>
      </c>
      <c r="C1571" s="9" t="s">
        <v>3268</v>
      </c>
      <c r="D1571" s="9" t="s">
        <v>67</v>
      </c>
      <c r="E1571" s="7" t="s">
        <v>141</v>
      </c>
      <c r="F1571" s="46">
        <v>6.8</v>
      </c>
      <c r="G1571" s="11">
        <f>2-1</f>
        <v>1</v>
      </c>
      <c r="H1571" s="11">
        <v>1</v>
      </c>
      <c r="I1571" s="11" t="e">
        <f>VLOOKUP(B1571:B3846,'[2]Qty by month'!$G$3:$N$527,8,0)</f>
        <v>#N/A</v>
      </c>
      <c r="J1571" s="11"/>
      <c r="K1571" s="8">
        <v>45315</v>
      </c>
      <c r="L1571" s="8" t="s">
        <v>3873</v>
      </c>
      <c r="M1571" s="7"/>
      <c r="N1571" s="7" t="b">
        <f t="shared" si="48"/>
        <v>1</v>
      </c>
      <c r="O1571" s="7"/>
      <c r="P1571" s="11">
        <f t="shared" si="49"/>
        <v>0</v>
      </c>
      <c r="Q1571" s="9" t="s">
        <v>4110</v>
      </c>
    </row>
    <row r="1572" spans="1:17" x14ac:dyDescent="0.25">
      <c r="A1572" s="7">
        <v>1570</v>
      </c>
      <c r="B1572" s="9" t="s">
        <v>1446</v>
      </c>
      <c r="C1572" s="9" t="s">
        <v>3269</v>
      </c>
      <c r="D1572" s="9" t="s">
        <v>67</v>
      </c>
      <c r="E1572" s="7" t="s">
        <v>141</v>
      </c>
      <c r="F1572" s="46">
        <v>1.45</v>
      </c>
      <c r="G1572" s="11">
        <v>1</v>
      </c>
      <c r="H1572" s="11">
        <v>1</v>
      </c>
      <c r="I1572" s="11" t="e">
        <f>VLOOKUP(B1572:B3847,'[2]Qty by month'!$G$3:$N$527,8,0)</f>
        <v>#N/A</v>
      </c>
      <c r="J1572" s="11"/>
      <c r="K1572" s="8">
        <v>45318</v>
      </c>
      <c r="L1572" s="8" t="s">
        <v>3873</v>
      </c>
      <c r="M1572" s="7"/>
      <c r="N1572" s="7" t="b">
        <f t="shared" si="48"/>
        <v>1</v>
      </c>
      <c r="O1572" s="7"/>
      <c r="P1572" s="11">
        <f t="shared" si="49"/>
        <v>0</v>
      </c>
      <c r="Q1572" s="9"/>
    </row>
    <row r="1573" spans="1:17" x14ac:dyDescent="0.25">
      <c r="A1573" s="7">
        <v>1571</v>
      </c>
      <c r="B1573" s="9" t="s">
        <v>1447</v>
      </c>
      <c r="C1573" s="9" t="s">
        <v>3270</v>
      </c>
      <c r="D1573" s="9" t="s">
        <v>67</v>
      </c>
      <c r="E1573" s="7" t="s">
        <v>141</v>
      </c>
      <c r="F1573" s="46">
        <v>4.5</v>
      </c>
      <c r="G1573" s="11">
        <v>3</v>
      </c>
      <c r="H1573" s="11">
        <f>2+1</f>
        <v>3</v>
      </c>
      <c r="I1573" s="11" t="e">
        <f>VLOOKUP(B1573:B3848,'[2]Qty by month'!$G$3:$N$527,8,0)</f>
        <v>#N/A</v>
      </c>
      <c r="J1573" s="11"/>
      <c r="K1573" s="8">
        <v>45316</v>
      </c>
      <c r="L1573" s="8" t="s">
        <v>3877</v>
      </c>
      <c r="M1573" s="7"/>
      <c r="N1573" s="7" t="b">
        <f t="shared" si="48"/>
        <v>1</v>
      </c>
      <c r="O1573" s="7"/>
      <c r="P1573" s="11">
        <f t="shared" si="49"/>
        <v>0</v>
      </c>
      <c r="Q1573" s="9"/>
    </row>
    <row r="1574" spans="1:17" x14ac:dyDescent="0.25">
      <c r="A1574" s="7">
        <v>1572</v>
      </c>
      <c r="B1574" s="9" t="s">
        <v>1448</v>
      </c>
      <c r="C1574" s="9" t="s">
        <v>3271</v>
      </c>
      <c r="D1574" s="9" t="s">
        <v>67</v>
      </c>
      <c r="E1574" s="7" t="s">
        <v>242</v>
      </c>
      <c r="F1574" s="46">
        <v>7.5</v>
      </c>
      <c r="G1574" s="11">
        <v>3</v>
      </c>
      <c r="H1574" s="53">
        <v>4</v>
      </c>
      <c r="I1574" s="11" t="e">
        <f>VLOOKUP(B1574:B3849,'[2]Qty by month'!$G$3:$N$527,8,0)</f>
        <v>#N/A</v>
      </c>
      <c r="J1574" s="11"/>
      <c r="K1574" s="8">
        <v>45315</v>
      </c>
      <c r="L1574" s="8" t="s">
        <v>3877</v>
      </c>
      <c r="M1574" s="7"/>
      <c r="N1574" s="7" t="b">
        <f t="shared" si="48"/>
        <v>0</v>
      </c>
      <c r="O1574" s="7"/>
      <c r="P1574" s="11">
        <f t="shared" si="49"/>
        <v>-1</v>
      </c>
      <c r="Q1574" s="9"/>
    </row>
    <row r="1575" spans="1:17" x14ac:dyDescent="0.25">
      <c r="A1575" s="7">
        <v>1573</v>
      </c>
      <c r="B1575" s="9" t="s">
        <v>1449</v>
      </c>
      <c r="C1575" s="9" t="s">
        <v>3272</v>
      </c>
      <c r="D1575" s="9" t="s">
        <v>67</v>
      </c>
      <c r="E1575" s="7" t="s">
        <v>141</v>
      </c>
      <c r="F1575" s="46">
        <v>22</v>
      </c>
      <c r="G1575" s="11">
        <v>3</v>
      </c>
      <c r="H1575" s="11">
        <f>2+1</f>
        <v>3</v>
      </c>
      <c r="I1575" s="11" t="e">
        <f>VLOOKUP(B1575:B3850,'[2]Qty by month'!$G$3:$N$527,8,0)</f>
        <v>#N/A</v>
      </c>
      <c r="J1575" s="11"/>
      <c r="K1575" s="8">
        <v>45315</v>
      </c>
      <c r="L1575" s="8" t="s">
        <v>3877</v>
      </c>
      <c r="M1575" s="7"/>
      <c r="N1575" s="7" t="b">
        <f t="shared" si="48"/>
        <v>1</v>
      </c>
      <c r="O1575" s="7"/>
      <c r="P1575" s="11">
        <f t="shared" si="49"/>
        <v>0</v>
      </c>
      <c r="Q1575" s="9"/>
    </row>
    <row r="1576" spans="1:17" x14ac:dyDescent="0.25">
      <c r="A1576" s="7">
        <v>1574</v>
      </c>
      <c r="B1576" s="9" t="s">
        <v>1450</v>
      </c>
      <c r="C1576" s="9" t="s">
        <v>3273</v>
      </c>
      <c r="D1576" s="9" t="s">
        <v>67</v>
      </c>
      <c r="E1576" s="7" t="s">
        <v>141</v>
      </c>
      <c r="F1576" s="46">
        <v>2</v>
      </c>
      <c r="G1576" s="11">
        <v>8</v>
      </c>
      <c r="H1576" s="11">
        <v>8</v>
      </c>
      <c r="I1576" s="11" t="e">
        <f>VLOOKUP(B1576:B3851,'[2]Qty by month'!$G$3:$N$527,8,0)</f>
        <v>#N/A</v>
      </c>
      <c r="J1576" s="11"/>
      <c r="K1576" s="8">
        <v>45316</v>
      </c>
      <c r="L1576" s="8" t="s">
        <v>3873</v>
      </c>
      <c r="M1576" s="7"/>
      <c r="N1576" s="7" t="b">
        <f t="shared" si="48"/>
        <v>1</v>
      </c>
      <c r="O1576" s="7"/>
      <c r="P1576" s="11">
        <f t="shared" si="49"/>
        <v>0</v>
      </c>
      <c r="Q1576" s="9"/>
    </row>
    <row r="1577" spans="1:17" x14ac:dyDescent="0.25">
      <c r="A1577" s="7">
        <v>1575</v>
      </c>
      <c r="B1577" s="9" t="s">
        <v>1451</v>
      </c>
      <c r="C1577" s="9" t="s">
        <v>3274</v>
      </c>
      <c r="D1577" s="9" t="s">
        <v>67</v>
      </c>
      <c r="E1577" s="7" t="s">
        <v>141</v>
      </c>
      <c r="F1577" s="46">
        <v>2.5</v>
      </c>
      <c r="G1577" s="11">
        <v>3</v>
      </c>
      <c r="H1577" s="11">
        <v>3</v>
      </c>
      <c r="I1577" s="11" t="e">
        <f>VLOOKUP(B1577:B3852,'[2]Qty by month'!$G$3:$N$527,8,0)</f>
        <v>#N/A</v>
      </c>
      <c r="J1577" s="11"/>
      <c r="K1577" s="8">
        <v>45315</v>
      </c>
      <c r="L1577" s="8" t="s">
        <v>3877</v>
      </c>
      <c r="M1577" s="7"/>
      <c r="N1577" s="7" t="b">
        <f t="shared" si="48"/>
        <v>1</v>
      </c>
      <c r="O1577" s="7"/>
      <c r="P1577" s="11">
        <f t="shared" si="49"/>
        <v>0</v>
      </c>
      <c r="Q1577" s="9"/>
    </row>
    <row r="1578" spans="1:17" x14ac:dyDescent="0.25">
      <c r="A1578" s="7">
        <v>1576</v>
      </c>
      <c r="B1578" s="9" t="s">
        <v>278</v>
      </c>
      <c r="C1578" s="9" t="s">
        <v>299</v>
      </c>
      <c r="D1578" s="9" t="s">
        <v>67</v>
      </c>
      <c r="E1578" s="7" t="s">
        <v>141</v>
      </c>
      <c r="F1578" s="46">
        <v>10</v>
      </c>
      <c r="G1578" s="11">
        <v>2</v>
      </c>
      <c r="H1578" s="11">
        <v>2</v>
      </c>
      <c r="I1578" s="11" t="e">
        <f>VLOOKUP(B1578:B3853,'[2]Qty by month'!$G$3:$N$527,8,0)</f>
        <v>#N/A</v>
      </c>
      <c r="J1578" s="11"/>
      <c r="K1578" s="8">
        <v>45315</v>
      </c>
      <c r="L1578" s="8" t="s">
        <v>3877</v>
      </c>
      <c r="M1578" s="7"/>
      <c r="N1578" s="7" t="b">
        <f t="shared" si="48"/>
        <v>1</v>
      </c>
      <c r="O1578" s="7"/>
      <c r="P1578" s="11">
        <f t="shared" si="49"/>
        <v>0</v>
      </c>
      <c r="Q1578" s="9"/>
    </row>
    <row r="1579" spans="1:17" x14ac:dyDescent="0.25">
      <c r="A1579" s="7">
        <v>1577</v>
      </c>
      <c r="B1579" s="9" t="s">
        <v>1452</v>
      </c>
      <c r="C1579" s="9" t="s">
        <v>3275</v>
      </c>
      <c r="D1579" s="9" t="s">
        <v>67</v>
      </c>
      <c r="E1579" s="7" t="s">
        <v>141</v>
      </c>
      <c r="F1579" s="46">
        <v>3.8</v>
      </c>
      <c r="G1579" s="11">
        <v>3</v>
      </c>
      <c r="H1579" s="11">
        <v>3</v>
      </c>
      <c r="I1579" s="11" t="e">
        <f>VLOOKUP(B1579:B3854,'[2]Qty by month'!$G$3:$N$527,8,0)</f>
        <v>#N/A</v>
      </c>
      <c r="J1579" s="11"/>
      <c r="K1579" s="8">
        <v>45313</v>
      </c>
      <c r="L1579" s="8" t="s">
        <v>3873</v>
      </c>
      <c r="M1579" s="7"/>
      <c r="N1579" s="7" t="b">
        <f t="shared" si="48"/>
        <v>1</v>
      </c>
      <c r="O1579" s="7"/>
      <c r="P1579" s="11">
        <f t="shared" si="49"/>
        <v>0</v>
      </c>
      <c r="Q1579" s="9"/>
    </row>
    <row r="1580" spans="1:17" x14ac:dyDescent="0.25">
      <c r="A1580" s="7">
        <v>1578</v>
      </c>
      <c r="B1580" s="9" t="s">
        <v>234</v>
      </c>
      <c r="C1580" s="9" t="s">
        <v>238</v>
      </c>
      <c r="D1580" s="9" t="s">
        <v>33</v>
      </c>
      <c r="E1580" s="7" t="s">
        <v>141</v>
      </c>
      <c r="F1580" s="46">
        <v>1</v>
      </c>
      <c r="G1580" s="11">
        <f>2-1</f>
        <v>1</v>
      </c>
      <c r="H1580" s="11">
        <v>1</v>
      </c>
      <c r="I1580" s="11" t="e">
        <f>VLOOKUP(B1580:B3855,'[2]Qty by month'!$G$3:$N$527,8,0)</f>
        <v>#N/A</v>
      </c>
      <c r="J1580" s="11"/>
      <c r="K1580" s="8">
        <v>45316</v>
      </c>
      <c r="L1580" s="8" t="s">
        <v>3873</v>
      </c>
      <c r="M1580" s="7"/>
      <c r="N1580" s="7" t="b">
        <f t="shared" si="48"/>
        <v>1</v>
      </c>
      <c r="O1580" s="7"/>
      <c r="P1580" s="11">
        <f t="shared" si="49"/>
        <v>0</v>
      </c>
      <c r="Q1580" s="9" t="s">
        <v>3975</v>
      </c>
    </row>
    <row r="1581" spans="1:17" x14ac:dyDescent="0.25">
      <c r="A1581" s="7">
        <v>1579</v>
      </c>
      <c r="B1581" s="9" t="s">
        <v>1453</v>
      </c>
      <c r="C1581" s="9" t="s">
        <v>3276</v>
      </c>
      <c r="D1581" s="9" t="s">
        <v>33</v>
      </c>
      <c r="E1581" s="7" t="s">
        <v>141</v>
      </c>
      <c r="F1581" s="46">
        <v>2</v>
      </c>
      <c r="G1581" s="11">
        <v>3</v>
      </c>
      <c r="H1581" s="11">
        <v>3</v>
      </c>
      <c r="I1581" s="11" t="e">
        <f>VLOOKUP(B1581:B3856,'[2]Qty by month'!$G$3:$N$527,8,0)</f>
        <v>#N/A</v>
      </c>
      <c r="J1581" s="11"/>
      <c r="K1581" s="8">
        <v>45313</v>
      </c>
      <c r="L1581" s="8" t="s">
        <v>3873</v>
      </c>
      <c r="M1581" s="7"/>
      <c r="N1581" s="7" t="b">
        <f t="shared" si="48"/>
        <v>1</v>
      </c>
      <c r="O1581" s="7"/>
      <c r="P1581" s="11">
        <f t="shared" si="49"/>
        <v>0</v>
      </c>
      <c r="Q1581" s="9"/>
    </row>
    <row r="1582" spans="1:17" x14ac:dyDescent="0.25">
      <c r="A1582" s="7">
        <v>1580</v>
      </c>
      <c r="B1582" s="9" t="s">
        <v>110</v>
      </c>
      <c r="C1582" s="9" t="s">
        <v>132</v>
      </c>
      <c r="D1582" s="9" t="s">
        <v>33</v>
      </c>
      <c r="E1582" s="7" t="s">
        <v>141</v>
      </c>
      <c r="F1582" s="46">
        <v>3</v>
      </c>
      <c r="G1582" s="11">
        <v>5</v>
      </c>
      <c r="H1582" s="11">
        <v>5</v>
      </c>
      <c r="I1582" s="11" t="e">
        <f>VLOOKUP(B1582:B3857,'[2]Qty by month'!$G$3:$N$527,8,0)</f>
        <v>#N/A</v>
      </c>
      <c r="J1582" s="11"/>
      <c r="K1582" s="8">
        <v>45315</v>
      </c>
      <c r="L1582" s="8" t="s">
        <v>3877</v>
      </c>
      <c r="M1582" s="7"/>
      <c r="N1582" s="7" t="b">
        <f t="shared" si="48"/>
        <v>1</v>
      </c>
      <c r="O1582" s="7"/>
      <c r="P1582" s="11">
        <f t="shared" si="49"/>
        <v>0</v>
      </c>
      <c r="Q1582" s="9"/>
    </row>
    <row r="1583" spans="1:17" x14ac:dyDescent="0.25">
      <c r="A1583" s="7">
        <v>1581</v>
      </c>
      <c r="B1583" s="9" t="s">
        <v>1454</v>
      </c>
      <c r="C1583" s="9" t="s">
        <v>3277</v>
      </c>
      <c r="D1583" s="9" t="s">
        <v>67</v>
      </c>
      <c r="E1583" s="7" t="s">
        <v>141</v>
      </c>
      <c r="F1583" s="46">
        <v>2.97</v>
      </c>
      <c r="G1583" s="11">
        <f>6-2</f>
        <v>4</v>
      </c>
      <c r="H1583" s="11">
        <v>4</v>
      </c>
      <c r="I1583" s="11" t="e">
        <f>VLOOKUP(B1583:B3858,'[2]Qty by month'!$G$3:$N$527,8,0)</f>
        <v>#N/A</v>
      </c>
      <c r="J1583" s="11"/>
      <c r="K1583" s="8">
        <v>45315</v>
      </c>
      <c r="L1583" s="8" t="s">
        <v>3873</v>
      </c>
      <c r="M1583" s="7"/>
      <c r="N1583" s="7" t="b">
        <f t="shared" si="48"/>
        <v>1</v>
      </c>
      <c r="O1583" s="7"/>
      <c r="P1583" s="11">
        <f t="shared" si="49"/>
        <v>0</v>
      </c>
      <c r="Q1583" s="9" t="s">
        <v>4015</v>
      </c>
    </row>
    <row r="1584" spans="1:17" x14ac:dyDescent="0.25">
      <c r="A1584" s="7">
        <v>1582</v>
      </c>
      <c r="B1584" s="9" t="s">
        <v>1455</v>
      </c>
      <c r="C1584" s="9" t="s">
        <v>3278</v>
      </c>
      <c r="D1584" s="9" t="s">
        <v>67</v>
      </c>
      <c r="E1584" s="55" t="s">
        <v>242</v>
      </c>
      <c r="F1584" s="46">
        <v>1.88</v>
      </c>
      <c r="G1584" s="11">
        <v>6</v>
      </c>
      <c r="H1584" s="11">
        <f>4+2</f>
        <v>6</v>
      </c>
      <c r="I1584" s="11" t="e">
        <f>VLOOKUP(B1584:B3859,'[2]Qty by month'!$G$3:$N$527,8,0)</f>
        <v>#N/A</v>
      </c>
      <c r="J1584" s="11"/>
      <c r="K1584" s="8">
        <v>45315</v>
      </c>
      <c r="L1584" s="8" t="s">
        <v>3877</v>
      </c>
      <c r="M1584" s="7"/>
      <c r="N1584" s="7" t="b">
        <f t="shared" si="48"/>
        <v>1</v>
      </c>
      <c r="O1584" s="7"/>
      <c r="P1584" s="11">
        <f t="shared" si="49"/>
        <v>0</v>
      </c>
      <c r="Q1584" s="9"/>
    </row>
    <row r="1585" spans="1:17" x14ac:dyDescent="0.25">
      <c r="A1585" s="7">
        <v>1583</v>
      </c>
      <c r="B1585" s="9" t="s">
        <v>1456</v>
      </c>
      <c r="C1585" s="9" t="s">
        <v>3279</v>
      </c>
      <c r="D1585" s="9" t="s">
        <v>67</v>
      </c>
      <c r="E1585" s="7" t="s">
        <v>141</v>
      </c>
      <c r="F1585" s="46">
        <v>26.79</v>
      </c>
      <c r="G1585" s="11">
        <v>6</v>
      </c>
      <c r="H1585" s="11">
        <v>6</v>
      </c>
      <c r="I1585" s="11" t="e">
        <f>VLOOKUP(B1585:B3860,'[2]Qty by month'!$G$3:$N$527,8,0)</f>
        <v>#N/A</v>
      </c>
      <c r="J1585" s="11"/>
      <c r="K1585" s="8">
        <v>45315</v>
      </c>
      <c r="L1585" s="8" t="s">
        <v>3877</v>
      </c>
      <c r="M1585" s="7"/>
      <c r="N1585" s="7" t="b">
        <f t="shared" si="48"/>
        <v>1</v>
      </c>
      <c r="O1585" s="7"/>
      <c r="P1585" s="11">
        <f t="shared" si="49"/>
        <v>0</v>
      </c>
      <c r="Q1585" s="9"/>
    </row>
    <row r="1586" spans="1:17" x14ac:dyDescent="0.25">
      <c r="A1586" s="7">
        <v>1584</v>
      </c>
      <c r="B1586" s="9" t="s">
        <v>1457</v>
      </c>
      <c r="C1586" s="9" t="s">
        <v>3280</v>
      </c>
      <c r="D1586" s="9" t="s">
        <v>67</v>
      </c>
      <c r="E1586" s="7" t="s">
        <v>141</v>
      </c>
      <c r="F1586" s="46">
        <v>1.25</v>
      </c>
      <c r="G1586" s="11">
        <v>6</v>
      </c>
      <c r="H1586" s="11">
        <v>6</v>
      </c>
      <c r="I1586" s="11" t="e">
        <f>VLOOKUP(B1586:B3861,'[2]Qty by month'!$G$3:$N$527,8,0)</f>
        <v>#N/A</v>
      </c>
      <c r="J1586" s="11"/>
      <c r="K1586" s="8">
        <v>45315</v>
      </c>
      <c r="L1586" s="8" t="s">
        <v>3877</v>
      </c>
      <c r="M1586" s="7"/>
      <c r="N1586" s="7" t="b">
        <f t="shared" si="48"/>
        <v>1</v>
      </c>
      <c r="O1586" s="7"/>
      <c r="P1586" s="11">
        <f t="shared" si="49"/>
        <v>0</v>
      </c>
      <c r="Q1586" s="9"/>
    </row>
    <row r="1587" spans="1:17" x14ac:dyDescent="0.25">
      <c r="A1587" s="7">
        <v>1585</v>
      </c>
      <c r="B1587" s="9" t="s">
        <v>1458</v>
      </c>
      <c r="C1587" s="9" t="s">
        <v>3281</v>
      </c>
      <c r="D1587" s="9" t="s">
        <v>67</v>
      </c>
      <c r="E1587" s="7" t="s">
        <v>141</v>
      </c>
      <c r="F1587" s="46">
        <v>2.97</v>
      </c>
      <c r="G1587" s="11">
        <v>6</v>
      </c>
      <c r="H1587" s="53">
        <v>8</v>
      </c>
      <c r="I1587" s="11" t="e">
        <f>VLOOKUP(B1587:B3862,'[2]Qty by month'!$G$3:$N$527,8,0)</f>
        <v>#N/A</v>
      </c>
      <c r="J1587" s="11"/>
      <c r="K1587" s="8">
        <v>45320</v>
      </c>
      <c r="L1587" s="8" t="s">
        <v>3873</v>
      </c>
      <c r="M1587" s="7"/>
      <c r="N1587" s="7" t="b">
        <f t="shared" si="48"/>
        <v>0</v>
      </c>
      <c r="O1587" s="7"/>
      <c r="P1587" s="11">
        <f t="shared" si="49"/>
        <v>-2</v>
      </c>
      <c r="Q1587" s="9"/>
    </row>
    <row r="1588" spans="1:17" x14ac:dyDescent="0.25">
      <c r="A1588" s="7">
        <v>1586</v>
      </c>
      <c r="B1588" s="9" t="s">
        <v>1459</v>
      </c>
      <c r="C1588" s="9" t="s">
        <v>3282</v>
      </c>
      <c r="D1588" s="9" t="s">
        <v>67</v>
      </c>
      <c r="E1588" s="7" t="s">
        <v>141</v>
      </c>
      <c r="F1588" s="46">
        <v>1.4</v>
      </c>
      <c r="G1588" s="11">
        <f>9-1</f>
        <v>8</v>
      </c>
      <c r="H1588" s="11">
        <v>8</v>
      </c>
      <c r="I1588" s="11" t="e">
        <f>VLOOKUP(B1588:B3863,'[2]Qty by month'!$G$3:$N$527,8,0)</f>
        <v>#N/A</v>
      </c>
      <c r="J1588" s="11"/>
      <c r="K1588" s="8">
        <v>45315</v>
      </c>
      <c r="L1588" s="8" t="s">
        <v>3873</v>
      </c>
      <c r="M1588" s="7"/>
      <c r="N1588" s="7" t="b">
        <f t="shared" si="48"/>
        <v>1</v>
      </c>
      <c r="O1588" s="7"/>
      <c r="P1588" s="11">
        <f t="shared" si="49"/>
        <v>0</v>
      </c>
      <c r="Q1588" s="9" t="s">
        <v>4108</v>
      </c>
    </row>
    <row r="1589" spans="1:17" x14ac:dyDescent="0.25">
      <c r="A1589" s="7">
        <v>1587</v>
      </c>
      <c r="B1589" s="9" t="s">
        <v>1460</v>
      </c>
      <c r="C1589" s="9" t="s">
        <v>3283</v>
      </c>
      <c r="D1589" s="9" t="s">
        <v>67</v>
      </c>
      <c r="E1589" s="55" t="s">
        <v>242</v>
      </c>
      <c r="F1589" s="46">
        <v>5.51</v>
      </c>
      <c r="G1589" s="11">
        <v>6</v>
      </c>
      <c r="H1589" s="11">
        <v>6</v>
      </c>
      <c r="I1589" s="11" t="e">
        <f>VLOOKUP(B1589:B3864,'[2]Qty by month'!$G$3:$N$527,8,0)</f>
        <v>#N/A</v>
      </c>
      <c r="J1589" s="11"/>
      <c r="K1589" s="8">
        <v>45315</v>
      </c>
      <c r="L1589" s="8" t="s">
        <v>3873</v>
      </c>
      <c r="M1589" s="7"/>
      <c r="N1589" s="7" t="b">
        <f t="shared" si="48"/>
        <v>1</v>
      </c>
      <c r="O1589" s="7"/>
      <c r="P1589" s="11">
        <f t="shared" si="49"/>
        <v>0</v>
      </c>
      <c r="Q1589" s="9"/>
    </row>
    <row r="1590" spans="1:17" x14ac:dyDescent="0.25">
      <c r="A1590" s="7">
        <v>1588</v>
      </c>
      <c r="B1590" s="9" t="s">
        <v>1461</v>
      </c>
      <c r="C1590" s="9" t="s">
        <v>3284</v>
      </c>
      <c r="D1590" s="9" t="s">
        <v>67</v>
      </c>
      <c r="E1590" s="7" t="s">
        <v>141</v>
      </c>
      <c r="F1590" s="46">
        <v>4.9000000000000004</v>
      </c>
      <c r="G1590" s="11">
        <f>6-1</f>
        <v>5</v>
      </c>
      <c r="H1590" s="11">
        <f>4+1</f>
        <v>5</v>
      </c>
      <c r="I1590" s="11" t="e">
        <f>VLOOKUP(B1590:B3865,'[2]Qty by month'!$G$3:$N$527,8,0)</f>
        <v>#N/A</v>
      </c>
      <c r="J1590" s="11"/>
      <c r="K1590" s="8">
        <v>45320</v>
      </c>
      <c r="L1590" s="8" t="s">
        <v>3873</v>
      </c>
      <c r="M1590" s="7"/>
      <c r="N1590" s="7" t="b">
        <f t="shared" si="48"/>
        <v>1</v>
      </c>
      <c r="O1590" s="7"/>
      <c r="P1590" s="11">
        <f t="shared" si="49"/>
        <v>0</v>
      </c>
      <c r="Q1590" s="9" t="s">
        <v>4017</v>
      </c>
    </row>
    <row r="1591" spans="1:17" x14ac:dyDescent="0.25">
      <c r="A1591" s="7">
        <v>1589</v>
      </c>
      <c r="B1591" s="9" t="s">
        <v>1462</v>
      </c>
      <c r="C1591" s="9" t="s">
        <v>3285</v>
      </c>
      <c r="D1591" s="9" t="s">
        <v>67</v>
      </c>
      <c r="E1591" s="7" t="s">
        <v>141</v>
      </c>
      <c r="F1591" s="46">
        <v>3.2</v>
      </c>
      <c r="G1591" s="11">
        <v>5</v>
      </c>
      <c r="H1591" s="11">
        <v>5</v>
      </c>
      <c r="I1591" s="11" t="e">
        <f>VLOOKUP(B1591:B3866,'[2]Qty by month'!$G$3:$N$527,8,0)</f>
        <v>#N/A</v>
      </c>
      <c r="J1591" s="11"/>
      <c r="K1591" s="8">
        <v>45315</v>
      </c>
      <c r="L1591" s="8" t="s">
        <v>3873</v>
      </c>
      <c r="M1591" s="7"/>
      <c r="N1591" s="7" t="b">
        <f t="shared" si="48"/>
        <v>1</v>
      </c>
      <c r="O1591" s="7"/>
      <c r="P1591" s="11">
        <f t="shared" si="49"/>
        <v>0</v>
      </c>
      <c r="Q1591" s="9"/>
    </row>
    <row r="1592" spans="1:17" x14ac:dyDescent="0.25">
      <c r="A1592" s="7">
        <v>1590</v>
      </c>
      <c r="B1592" s="9" t="s">
        <v>1463</v>
      </c>
      <c r="C1592" s="9" t="s">
        <v>3286</v>
      </c>
      <c r="D1592" s="9" t="s">
        <v>67</v>
      </c>
      <c r="E1592" s="7" t="s">
        <v>141</v>
      </c>
      <c r="F1592" s="46">
        <v>1</v>
      </c>
      <c r="G1592" s="11">
        <v>2</v>
      </c>
      <c r="H1592" s="11">
        <v>2</v>
      </c>
      <c r="I1592" s="11" t="e">
        <f>VLOOKUP(B1592:B3867,'[2]Qty by month'!$G$3:$N$527,8,0)</f>
        <v>#N/A</v>
      </c>
      <c r="J1592" s="11"/>
      <c r="K1592" s="8">
        <v>45315</v>
      </c>
      <c r="L1592" s="8" t="s">
        <v>3873</v>
      </c>
      <c r="M1592" s="7"/>
      <c r="N1592" s="7" t="b">
        <f t="shared" si="48"/>
        <v>1</v>
      </c>
      <c r="O1592" s="7"/>
      <c r="P1592" s="11">
        <f t="shared" si="49"/>
        <v>0</v>
      </c>
      <c r="Q1592" s="9"/>
    </row>
    <row r="1593" spans="1:17" x14ac:dyDescent="0.25">
      <c r="A1593" s="7">
        <v>1591</v>
      </c>
      <c r="B1593" s="9" t="s">
        <v>1464</v>
      </c>
      <c r="C1593" s="9" t="s">
        <v>3287</v>
      </c>
      <c r="D1593" s="9" t="s">
        <v>67</v>
      </c>
      <c r="E1593" s="7" t="s">
        <v>141</v>
      </c>
      <c r="F1593" s="46">
        <v>3.4</v>
      </c>
      <c r="G1593" s="11">
        <v>3</v>
      </c>
      <c r="H1593" s="11">
        <v>3</v>
      </c>
      <c r="I1593" s="11" t="e">
        <f>VLOOKUP(B1593:B3868,'[2]Qty by month'!$G$3:$N$527,8,0)</f>
        <v>#N/A</v>
      </c>
      <c r="J1593" s="11"/>
      <c r="K1593" s="8">
        <v>45315</v>
      </c>
      <c r="L1593" s="8" t="s">
        <v>3873</v>
      </c>
      <c r="M1593" s="7"/>
      <c r="N1593" s="7" t="b">
        <f t="shared" si="48"/>
        <v>1</v>
      </c>
      <c r="O1593" s="7"/>
      <c r="P1593" s="11">
        <f t="shared" si="49"/>
        <v>0</v>
      </c>
      <c r="Q1593" s="9"/>
    </row>
    <row r="1594" spans="1:17" x14ac:dyDescent="0.25">
      <c r="A1594" s="7">
        <v>1592</v>
      </c>
      <c r="B1594" s="9" t="s">
        <v>1465</v>
      </c>
      <c r="C1594" s="9" t="s">
        <v>3288</v>
      </c>
      <c r="D1594" s="9" t="s">
        <v>67</v>
      </c>
      <c r="E1594" s="7" t="s">
        <v>141</v>
      </c>
      <c r="F1594" s="46">
        <v>0.55000000000000004</v>
      </c>
      <c r="G1594" s="11">
        <f>4-1</f>
        <v>3</v>
      </c>
      <c r="H1594" s="11">
        <v>3</v>
      </c>
      <c r="I1594" s="11" t="e">
        <f>VLOOKUP(B1594:B3869,'[2]Qty by month'!$G$3:$N$527,8,0)</f>
        <v>#N/A</v>
      </c>
      <c r="J1594" s="11"/>
      <c r="K1594" s="8">
        <v>45315</v>
      </c>
      <c r="L1594" s="8" t="s">
        <v>3873</v>
      </c>
      <c r="M1594" s="7"/>
      <c r="N1594" s="7" t="b">
        <f t="shared" si="48"/>
        <v>1</v>
      </c>
      <c r="O1594" s="7"/>
      <c r="P1594" s="11">
        <f t="shared" si="49"/>
        <v>0</v>
      </c>
      <c r="Q1594" s="9" t="s">
        <v>4018</v>
      </c>
    </row>
    <row r="1595" spans="1:17" x14ac:dyDescent="0.25">
      <c r="A1595" s="7">
        <v>1593</v>
      </c>
      <c r="B1595" s="9" t="s">
        <v>1466</v>
      </c>
      <c r="C1595" s="9" t="s">
        <v>3289</v>
      </c>
      <c r="D1595" s="9" t="s">
        <v>67</v>
      </c>
      <c r="E1595" s="7" t="s">
        <v>141</v>
      </c>
      <c r="F1595" s="46">
        <v>0.2</v>
      </c>
      <c r="G1595" s="11">
        <v>4</v>
      </c>
      <c r="H1595" s="11">
        <v>4</v>
      </c>
      <c r="I1595" s="11" t="e">
        <f>VLOOKUP(B1595:B3870,'[2]Qty by month'!$G$3:$N$527,8,0)</f>
        <v>#N/A</v>
      </c>
      <c r="J1595" s="11"/>
      <c r="K1595" s="8">
        <v>45315</v>
      </c>
      <c r="L1595" s="8" t="s">
        <v>3873</v>
      </c>
      <c r="M1595" s="7"/>
      <c r="N1595" s="7" t="b">
        <f t="shared" si="48"/>
        <v>1</v>
      </c>
      <c r="O1595" s="7"/>
      <c r="P1595" s="11">
        <f t="shared" si="49"/>
        <v>0</v>
      </c>
      <c r="Q1595" s="9"/>
    </row>
    <row r="1596" spans="1:17" x14ac:dyDescent="0.25">
      <c r="A1596" s="7">
        <v>1594</v>
      </c>
      <c r="B1596" s="9" t="s">
        <v>1467</v>
      </c>
      <c r="C1596" s="9" t="s">
        <v>3290</v>
      </c>
      <c r="D1596" s="9" t="s">
        <v>67</v>
      </c>
      <c r="E1596" s="55" t="s">
        <v>242</v>
      </c>
      <c r="F1596" s="46">
        <v>70</v>
      </c>
      <c r="G1596" s="11">
        <v>4</v>
      </c>
      <c r="H1596" s="11">
        <v>4</v>
      </c>
      <c r="I1596" s="11" t="e">
        <f>VLOOKUP(B1596:B3871,'[2]Qty by month'!$G$3:$N$527,8,0)</f>
        <v>#N/A</v>
      </c>
      <c r="J1596" s="11"/>
      <c r="K1596" s="8">
        <v>45314</v>
      </c>
      <c r="L1596" s="8" t="s">
        <v>3877</v>
      </c>
      <c r="M1596" s="7"/>
      <c r="N1596" s="7" t="b">
        <f t="shared" si="48"/>
        <v>1</v>
      </c>
      <c r="O1596" s="7">
        <v>1</v>
      </c>
      <c r="P1596" s="11">
        <f t="shared" si="49"/>
        <v>0</v>
      </c>
      <c r="Q1596" s="9" t="s">
        <v>3879</v>
      </c>
    </row>
    <row r="1597" spans="1:17" x14ac:dyDescent="0.25">
      <c r="A1597" s="7">
        <v>1595</v>
      </c>
      <c r="B1597" s="9" t="s">
        <v>1468</v>
      </c>
      <c r="C1597" s="9" t="s">
        <v>3291</v>
      </c>
      <c r="D1597" s="9" t="s">
        <v>67</v>
      </c>
      <c r="E1597" s="7" t="s">
        <v>141</v>
      </c>
      <c r="F1597" s="46">
        <v>9</v>
      </c>
      <c r="G1597" s="11">
        <v>4</v>
      </c>
      <c r="H1597" s="11">
        <v>4</v>
      </c>
      <c r="I1597" s="11" t="e">
        <f>VLOOKUP(B1597:B3872,'[2]Qty by month'!$G$3:$N$527,8,0)</f>
        <v>#N/A</v>
      </c>
      <c r="J1597" s="11"/>
      <c r="K1597" s="8">
        <v>45315</v>
      </c>
      <c r="L1597" s="8" t="s">
        <v>3877</v>
      </c>
      <c r="M1597" s="7"/>
      <c r="N1597" s="7" t="b">
        <f t="shared" si="48"/>
        <v>1</v>
      </c>
      <c r="O1597" s="7"/>
      <c r="P1597" s="11">
        <f t="shared" si="49"/>
        <v>0</v>
      </c>
      <c r="Q1597" s="9"/>
    </row>
    <row r="1598" spans="1:17" x14ac:dyDescent="0.25">
      <c r="A1598" s="7">
        <v>1596</v>
      </c>
      <c r="B1598" s="9" t="s">
        <v>1469</v>
      </c>
      <c r="C1598" s="9" t="s">
        <v>3292</v>
      </c>
      <c r="D1598" s="9" t="s">
        <v>67</v>
      </c>
      <c r="E1598" s="7" t="s">
        <v>141</v>
      </c>
      <c r="F1598" s="46">
        <v>20</v>
      </c>
      <c r="G1598" s="11">
        <v>4</v>
      </c>
      <c r="H1598" s="11">
        <v>4</v>
      </c>
      <c r="I1598" s="11" t="e">
        <f>VLOOKUP(B1598:B3873,'[2]Qty by month'!$G$3:$N$527,8,0)</f>
        <v>#N/A</v>
      </c>
      <c r="J1598" s="11"/>
      <c r="K1598" s="8">
        <v>45315</v>
      </c>
      <c r="L1598" s="8" t="s">
        <v>3877</v>
      </c>
      <c r="M1598" s="7"/>
      <c r="N1598" s="7" t="b">
        <f t="shared" si="48"/>
        <v>1</v>
      </c>
      <c r="O1598" s="7"/>
      <c r="P1598" s="11">
        <f t="shared" si="49"/>
        <v>0</v>
      </c>
      <c r="Q1598" s="9"/>
    </row>
    <row r="1599" spans="1:17" x14ac:dyDescent="0.25">
      <c r="A1599" s="7">
        <v>1597</v>
      </c>
      <c r="B1599" s="9" t="s">
        <v>155</v>
      </c>
      <c r="C1599" s="9" t="s">
        <v>176</v>
      </c>
      <c r="D1599" s="9" t="s">
        <v>67</v>
      </c>
      <c r="E1599" s="7" t="s">
        <v>141</v>
      </c>
      <c r="F1599" s="46">
        <v>2.9</v>
      </c>
      <c r="G1599" s="11">
        <v>4</v>
      </c>
      <c r="H1599" s="11">
        <v>4</v>
      </c>
      <c r="I1599" s="11" t="e">
        <f>VLOOKUP(B1599:B3874,'[2]Qty by month'!$G$3:$N$527,8,0)</f>
        <v>#N/A</v>
      </c>
      <c r="J1599" s="11"/>
      <c r="K1599" s="8">
        <v>45315</v>
      </c>
      <c r="L1599" s="8" t="s">
        <v>3877</v>
      </c>
      <c r="M1599" s="7"/>
      <c r="N1599" s="7" t="b">
        <f t="shared" si="48"/>
        <v>1</v>
      </c>
      <c r="O1599" s="7"/>
      <c r="P1599" s="11">
        <f t="shared" si="49"/>
        <v>0</v>
      </c>
      <c r="Q1599" s="9"/>
    </row>
    <row r="1600" spans="1:17" x14ac:dyDescent="0.25">
      <c r="A1600" s="7">
        <v>1598</v>
      </c>
      <c r="B1600" s="9" t="s">
        <v>279</v>
      </c>
      <c r="C1600" s="9" t="s">
        <v>296</v>
      </c>
      <c r="D1600" s="9" t="s">
        <v>67</v>
      </c>
      <c r="E1600" s="7" t="s">
        <v>141</v>
      </c>
      <c r="F1600" s="46">
        <v>1.85</v>
      </c>
      <c r="G1600" s="11">
        <v>4</v>
      </c>
      <c r="H1600" s="11">
        <f>3+1</f>
        <v>4</v>
      </c>
      <c r="I1600" s="11" t="e">
        <f>VLOOKUP(B1600:B3875,'[2]Qty by month'!$G$3:$N$527,8,0)</f>
        <v>#N/A</v>
      </c>
      <c r="J1600" s="11"/>
      <c r="K1600" s="8">
        <v>45318</v>
      </c>
      <c r="L1600" s="8" t="s">
        <v>3873</v>
      </c>
      <c r="M1600" s="7"/>
      <c r="N1600" s="7" t="b">
        <f t="shared" si="48"/>
        <v>1</v>
      </c>
      <c r="O1600" s="7"/>
      <c r="P1600" s="11">
        <f t="shared" si="49"/>
        <v>0</v>
      </c>
      <c r="Q1600" s="9"/>
    </row>
    <row r="1601" spans="1:17" x14ac:dyDescent="0.25">
      <c r="A1601" s="7">
        <v>1599</v>
      </c>
      <c r="B1601" s="9" t="s">
        <v>1470</v>
      </c>
      <c r="C1601" s="9" t="s">
        <v>3293</v>
      </c>
      <c r="D1601" s="9" t="s">
        <v>67</v>
      </c>
      <c r="E1601" s="7" t="s">
        <v>141</v>
      </c>
      <c r="F1601" s="46">
        <v>3.9</v>
      </c>
      <c r="G1601" s="11">
        <v>3</v>
      </c>
      <c r="H1601" s="11">
        <v>3</v>
      </c>
      <c r="I1601" s="11" t="e">
        <f>VLOOKUP(B1601:B3876,'[2]Qty by month'!$G$3:$N$527,8,0)</f>
        <v>#N/A</v>
      </c>
      <c r="J1601" s="11"/>
      <c r="K1601" s="8">
        <v>45313</v>
      </c>
      <c r="L1601" s="8" t="s">
        <v>3877</v>
      </c>
      <c r="M1601" s="7"/>
      <c r="N1601" s="7" t="b">
        <f t="shared" si="48"/>
        <v>1</v>
      </c>
      <c r="O1601" s="7"/>
      <c r="P1601" s="11">
        <f t="shared" si="49"/>
        <v>0</v>
      </c>
      <c r="Q1601" s="9"/>
    </row>
    <row r="1602" spans="1:17" x14ac:dyDescent="0.25">
      <c r="A1602" s="7">
        <v>1600</v>
      </c>
      <c r="B1602" s="9" t="s">
        <v>1471</v>
      </c>
      <c r="C1602" s="9" t="s">
        <v>3294</v>
      </c>
      <c r="D1602" s="9" t="s">
        <v>67</v>
      </c>
      <c r="E1602" s="7" t="s">
        <v>141</v>
      </c>
      <c r="F1602" s="46">
        <v>23</v>
      </c>
      <c r="G1602" s="11">
        <v>4</v>
      </c>
      <c r="H1602" s="11">
        <v>4</v>
      </c>
      <c r="I1602" s="11" t="e">
        <f>VLOOKUP(B1602:B3877,'[2]Qty by month'!$G$3:$N$527,8,0)</f>
        <v>#N/A</v>
      </c>
      <c r="J1602" s="11"/>
      <c r="K1602" s="8">
        <v>45313</v>
      </c>
      <c r="L1602" s="8" t="s">
        <v>3873</v>
      </c>
      <c r="M1602" s="7"/>
      <c r="N1602" s="7" t="b">
        <f t="shared" si="48"/>
        <v>1</v>
      </c>
      <c r="O1602" s="7"/>
      <c r="P1602" s="11">
        <f t="shared" si="49"/>
        <v>0</v>
      </c>
      <c r="Q1602" s="9"/>
    </row>
    <row r="1603" spans="1:17" x14ac:dyDescent="0.25">
      <c r="A1603" s="7">
        <v>1601</v>
      </c>
      <c r="B1603" s="9" t="s">
        <v>1472</v>
      </c>
      <c r="C1603" s="9" t="s">
        <v>3295</v>
      </c>
      <c r="D1603" s="9" t="s">
        <v>67</v>
      </c>
      <c r="E1603" s="7" t="s">
        <v>141</v>
      </c>
      <c r="F1603" s="46">
        <v>12.4</v>
      </c>
      <c r="G1603" s="11">
        <v>4</v>
      </c>
      <c r="H1603" s="11">
        <v>4</v>
      </c>
      <c r="I1603" s="11" t="e">
        <f>VLOOKUP(B1603:B3878,'[2]Qty by month'!$G$3:$N$527,8,0)</f>
        <v>#N/A</v>
      </c>
      <c r="J1603" s="11"/>
      <c r="K1603" s="8">
        <v>45316</v>
      </c>
      <c r="L1603" s="8" t="s">
        <v>3873</v>
      </c>
      <c r="M1603" s="7"/>
      <c r="N1603" s="7" t="b">
        <f t="shared" si="48"/>
        <v>1</v>
      </c>
      <c r="O1603" s="7"/>
      <c r="P1603" s="11">
        <f t="shared" si="49"/>
        <v>0</v>
      </c>
      <c r="Q1603" s="9"/>
    </row>
    <row r="1604" spans="1:17" x14ac:dyDescent="0.25">
      <c r="A1604" s="7">
        <v>1602</v>
      </c>
      <c r="B1604" s="9" t="s">
        <v>1473</v>
      </c>
      <c r="C1604" s="9" t="s">
        <v>3296</v>
      </c>
      <c r="D1604" s="9" t="s">
        <v>67</v>
      </c>
      <c r="E1604" s="7" t="s">
        <v>141</v>
      </c>
      <c r="F1604" s="46">
        <v>2.8</v>
      </c>
      <c r="G1604" s="11">
        <f>3-1</f>
        <v>2</v>
      </c>
      <c r="H1604" s="11">
        <v>2</v>
      </c>
      <c r="I1604" s="11" t="e">
        <f>VLOOKUP(B1604:B3879,'[2]Qty by month'!$G$3:$N$527,8,0)</f>
        <v>#N/A</v>
      </c>
      <c r="J1604" s="11"/>
      <c r="K1604" s="8">
        <v>45313</v>
      </c>
      <c r="L1604" s="8" t="s">
        <v>3873</v>
      </c>
      <c r="M1604" s="7"/>
      <c r="N1604" s="7" t="b">
        <f t="shared" ref="N1604:N1667" si="50">G1604=H1604</f>
        <v>1</v>
      </c>
      <c r="O1604" s="7"/>
      <c r="P1604" s="11">
        <f t="shared" ref="P1604:P1667" si="51">G1604-H1604</f>
        <v>0</v>
      </c>
      <c r="Q1604" s="9" t="s">
        <v>4018</v>
      </c>
    </row>
    <row r="1605" spans="1:17" x14ac:dyDescent="0.25">
      <c r="A1605" s="7">
        <v>1603</v>
      </c>
      <c r="B1605" s="9" t="s">
        <v>1474</v>
      </c>
      <c r="C1605" s="9" t="s">
        <v>3297</v>
      </c>
      <c r="D1605" s="9" t="s">
        <v>67</v>
      </c>
      <c r="E1605" s="7" t="s">
        <v>141</v>
      </c>
      <c r="F1605" s="46">
        <v>1.7</v>
      </c>
      <c r="G1605" s="11">
        <v>2</v>
      </c>
      <c r="H1605" s="53">
        <f>2+1</f>
        <v>3</v>
      </c>
      <c r="I1605" s="11" t="e">
        <f>VLOOKUP(B1605:B3880,'[2]Qty by month'!$G$3:$N$527,8,0)</f>
        <v>#N/A</v>
      </c>
      <c r="J1605" s="11"/>
      <c r="K1605" s="8">
        <v>45322</v>
      </c>
      <c r="L1605" s="8" t="s">
        <v>3877</v>
      </c>
      <c r="M1605" s="7"/>
      <c r="N1605" s="7" t="b">
        <f t="shared" si="50"/>
        <v>0</v>
      </c>
      <c r="O1605" s="7">
        <v>1</v>
      </c>
      <c r="P1605" s="11">
        <f t="shared" si="51"/>
        <v>-1</v>
      </c>
      <c r="Q1605" s="9" t="s">
        <v>4039</v>
      </c>
    </row>
    <row r="1606" spans="1:17" x14ac:dyDescent="0.25">
      <c r="A1606" s="7">
        <v>1604</v>
      </c>
      <c r="B1606" s="9" t="s">
        <v>1475</v>
      </c>
      <c r="C1606" s="9" t="s">
        <v>3298</v>
      </c>
      <c r="D1606" s="9" t="s">
        <v>67</v>
      </c>
      <c r="E1606" s="7" t="s">
        <v>141</v>
      </c>
      <c r="F1606" s="46">
        <v>1</v>
      </c>
      <c r="G1606" s="11">
        <v>4</v>
      </c>
      <c r="H1606" s="11">
        <v>4</v>
      </c>
      <c r="I1606" s="11" t="e">
        <f>VLOOKUP(B1606:B3881,'[2]Qty by month'!$G$3:$N$527,8,0)</f>
        <v>#N/A</v>
      </c>
      <c r="J1606" s="11"/>
      <c r="K1606" s="8">
        <v>45313</v>
      </c>
      <c r="L1606" s="8" t="s">
        <v>3873</v>
      </c>
      <c r="M1606" s="7"/>
      <c r="N1606" s="7" t="b">
        <f t="shared" si="50"/>
        <v>1</v>
      </c>
      <c r="O1606" s="7"/>
      <c r="P1606" s="11">
        <f t="shared" si="51"/>
        <v>0</v>
      </c>
      <c r="Q1606" s="9"/>
    </row>
    <row r="1607" spans="1:17" x14ac:dyDescent="0.25">
      <c r="A1607" s="7">
        <v>1605</v>
      </c>
      <c r="B1607" s="9" t="s">
        <v>1476</v>
      </c>
      <c r="C1607" s="9" t="s">
        <v>3299</v>
      </c>
      <c r="D1607" s="9" t="s">
        <v>67</v>
      </c>
      <c r="E1607" s="7" t="s">
        <v>141</v>
      </c>
      <c r="F1607" s="46">
        <v>1.9607843137254901</v>
      </c>
      <c r="G1607" s="11">
        <v>4</v>
      </c>
      <c r="H1607" s="11">
        <v>4</v>
      </c>
      <c r="I1607" s="11" t="e">
        <f>VLOOKUP(B1607:B3882,'[2]Qty by month'!$G$3:$N$527,8,0)</f>
        <v>#N/A</v>
      </c>
      <c r="J1607" s="11"/>
      <c r="K1607" s="8">
        <v>45315</v>
      </c>
      <c r="L1607" s="8" t="s">
        <v>3877</v>
      </c>
      <c r="M1607" s="7"/>
      <c r="N1607" s="7" t="b">
        <f t="shared" si="50"/>
        <v>1</v>
      </c>
      <c r="O1607" s="7"/>
      <c r="P1607" s="11">
        <f t="shared" si="51"/>
        <v>0</v>
      </c>
      <c r="Q1607" s="9"/>
    </row>
    <row r="1608" spans="1:17" x14ac:dyDescent="0.25">
      <c r="A1608" s="7">
        <v>1606</v>
      </c>
      <c r="B1608" s="9" t="s">
        <v>187</v>
      </c>
      <c r="C1608" s="9" t="s">
        <v>217</v>
      </c>
      <c r="D1608" s="9" t="s">
        <v>33</v>
      </c>
      <c r="E1608" s="7" t="s">
        <v>141</v>
      </c>
      <c r="F1608" s="46">
        <v>0.6</v>
      </c>
      <c r="G1608" s="11">
        <v>2</v>
      </c>
      <c r="H1608" s="11">
        <v>2</v>
      </c>
      <c r="I1608" s="11" t="e">
        <f>VLOOKUP(B1608:B3883,'[2]Qty by month'!$G$3:$N$527,8,0)</f>
        <v>#N/A</v>
      </c>
      <c r="J1608" s="11"/>
      <c r="K1608" s="8">
        <v>45315</v>
      </c>
      <c r="L1608" s="8" t="s">
        <v>3877</v>
      </c>
      <c r="M1608" s="7"/>
      <c r="N1608" s="7" t="b">
        <f t="shared" si="50"/>
        <v>1</v>
      </c>
      <c r="O1608" s="7"/>
      <c r="P1608" s="11">
        <f t="shared" si="51"/>
        <v>0</v>
      </c>
      <c r="Q1608" s="9"/>
    </row>
    <row r="1609" spans="1:17" x14ac:dyDescent="0.25">
      <c r="A1609" s="7">
        <v>1607</v>
      </c>
      <c r="B1609" s="9" t="s">
        <v>1477</v>
      </c>
      <c r="C1609" s="9" t="s">
        <v>3300</v>
      </c>
      <c r="D1609" s="9" t="s">
        <v>33</v>
      </c>
      <c r="E1609" s="7" t="s">
        <v>141</v>
      </c>
      <c r="F1609" s="46">
        <v>0.55000000000000004</v>
      </c>
      <c r="G1609" s="11">
        <v>4</v>
      </c>
      <c r="H1609" s="11">
        <v>4</v>
      </c>
      <c r="I1609" s="11" t="e">
        <f>VLOOKUP(B1609:B3884,'[2]Qty by month'!$G$3:$N$527,8,0)</f>
        <v>#N/A</v>
      </c>
      <c r="J1609" s="11"/>
      <c r="K1609" s="8">
        <v>45315</v>
      </c>
      <c r="L1609" s="8" t="s">
        <v>3877</v>
      </c>
      <c r="M1609" s="7"/>
      <c r="N1609" s="7" t="b">
        <f t="shared" si="50"/>
        <v>1</v>
      </c>
      <c r="O1609" s="7"/>
      <c r="P1609" s="11">
        <f t="shared" si="51"/>
        <v>0</v>
      </c>
      <c r="Q1609" s="9"/>
    </row>
    <row r="1610" spans="1:17" x14ac:dyDescent="0.25">
      <c r="A1610" s="7">
        <v>1608</v>
      </c>
      <c r="B1610" s="9" t="s">
        <v>1478</v>
      </c>
      <c r="C1610" s="9" t="s">
        <v>296</v>
      </c>
      <c r="D1610" s="9" t="s">
        <v>33</v>
      </c>
      <c r="E1610" s="7" t="s">
        <v>141</v>
      </c>
      <c r="F1610" s="46">
        <v>1.85</v>
      </c>
      <c r="G1610" s="11">
        <v>4</v>
      </c>
      <c r="H1610" s="11">
        <v>4</v>
      </c>
      <c r="I1610" s="11" t="e">
        <f>VLOOKUP(B1610:B3885,'[2]Qty by month'!$G$3:$N$527,8,0)</f>
        <v>#N/A</v>
      </c>
      <c r="J1610" s="11"/>
      <c r="K1610" s="8">
        <v>45320</v>
      </c>
      <c r="L1610" s="8" t="s">
        <v>3873</v>
      </c>
      <c r="M1610" s="7"/>
      <c r="N1610" s="7" t="b">
        <f t="shared" si="50"/>
        <v>1</v>
      </c>
      <c r="O1610" s="7"/>
      <c r="P1610" s="11">
        <f t="shared" si="51"/>
        <v>0</v>
      </c>
      <c r="Q1610" s="9"/>
    </row>
    <row r="1611" spans="1:17" x14ac:dyDescent="0.25">
      <c r="A1611" s="7">
        <v>1609</v>
      </c>
      <c r="B1611" s="9" t="s">
        <v>1479</v>
      </c>
      <c r="C1611" s="9" t="s">
        <v>3301</v>
      </c>
      <c r="D1611" s="9" t="s">
        <v>67</v>
      </c>
      <c r="E1611" s="7" t="s">
        <v>141</v>
      </c>
      <c r="F1611" s="46">
        <v>10.5</v>
      </c>
      <c r="G1611" s="11">
        <f>6-1</f>
        <v>5</v>
      </c>
      <c r="H1611" s="11">
        <v>5</v>
      </c>
      <c r="I1611" s="11" t="e">
        <f>VLOOKUP(B1611:B3886,'[2]Qty by month'!$G$3:$N$527,8,0)</f>
        <v>#N/A</v>
      </c>
      <c r="J1611" s="11"/>
      <c r="K1611" s="8">
        <v>45315</v>
      </c>
      <c r="L1611" s="8" t="s">
        <v>3877</v>
      </c>
      <c r="M1611" s="7"/>
      <c r="N1611" s="7" t="b">
        <f t="shared" si="50"/>
        <v>1</v>
      </c>
      <c r="O1611" s="7"/>
      <c r="P1611" s="11">
        <f t="shared" si="51"/>
        <v>0</v>
      </c>
      <c r="Q1611" s="9" t="s">
        <v>4109</v>
      </c>
    </row>
    <row r="1612" spans="1:17" x14ac:dyDescent="0.25">
      <c r="A1612" s="7">
        <v>1610</v>
      </c>
      <c r="B1612" s="9" t="s">
        <v>1480</v>
      </c>
      <c r="C1612" s="9" t="s">
        <v>3301</v>
      </c>
      <c r="D1612" s="9" t="s">
        <v>67</v>
      </c>
      <c r="E1612" s="7" t="s">
        <v>141</v>
      </c>
      <c r="F1612" s="46">
        <v>10.5</v>
      </c>
      <c r="G1612" s="11">
        <f>6-1</f>
        <v>5</v>
      </c>
      <c r="H1612" s="11">
        <v>5</v>
      </c>
      <c r="I1612" s="11" t="e">
        <f>VLOOKUP(B1612:B3887,'[2]Qty by month'!$G$3:$N$527,8,0)</f>
        <v>#N/A</v>
      </c>
      <c r="J1612" s="11"/>
      <c r="K1612" s="8">
        <v>45315</v>
      </c>
      <c r="L1612" s="8" t="s">
        <v>3877</v>
      </c>
      <c r="M1612" s="7"/>
      <c r="N1612" s="7" t="b">
        <f t="shared" si="50"/>
        <v>1</v>
      </c>
      <c r="O1612" s="7"/>
      <c r="P1612" s="11">
        <f t="shared" si="51"/>
        <v>0</v>
      </c>
      <c r="Q1612" s="9" t="s">
        <v>4109</v>
      </c>
    </row>
    <row r="1613" spans="1:17" x14ac:dyDescent="0.25">
      <c r="A1613" s="7">
        <v>1611</v>
      </c>
      <c r="B1613" s="9" t="s">
        <v>1481</v>
      </c>
      <c r="C1613" s="9" t="s">
        <v>3302</v>
      </c>
      <c r="D1613" s="9" t="s">
        <v>67</v>
      </c>
      <c r="E1613" s="7" t="s">
        <v>141</v>
      </c>
      <c r="F1613" s="46">
        <v>3.12</v>
      </c>
      <c r="G1613" s="11">
        <v>10</v>
      </c>
      <c r="H1613" s="11">
        <v>10</v>
      </c>
      <c r="I1613" s="11" t="e">
        <f>VLOOKUP(B1613:B3888,'[2]Qty by month'!$G$3:$N$527,8,0)</f>
        <v>#N/A</v>
      </c>
      <c r="J1613" s="11"/>
      <c r="K1613" s="8">
        <v>45315</v>
      </c>
      <c r="L1613" s="8" t="s">
        <v>3877</v>
      </c>
      <c r="M1613" s="7"/>
      <c r="N1613" s="7" t="b">
        <f t="shared" si="50"/>
        <v>1</v>
      </c>
      <c r="O1613" s="7"/>
      <c r="P1613" s="11">
        <f t="shared" si="51"/>
        <v>0</v>
      </c>
      <c r="Q1613" s="9"/>
    </row>
    <row r="1614" spans="1:17" x14ac:dyDescent="0.25">
      <c r="A1614" s="7">
        <v>1612</v>
      </c>
      <c r="B1614" s="9" t="s">
        <v>1482</v>
      </c>
      <c r="C1614" s="9" t="s">
        <v>3303</v>
      </c>
      <c r="D1614" s="9" t="s">
        <v>67</v>
      </c>
      <c r="E1614" s="7" t="s">
        <v>141</v>
      </c>
      <c r="F1614" s="46">
        <v>1.5</v>
      </c>
      <c r="G1614" s="11">
        <v>10</v>
      </c>
      <c r="H1614" s="11">
        <v>10</v>
      </c>
      <c r="I1614" s="11" t="e">
        <f>VLOOKUP(B1614:B3889,'[2]Qty by month'!$G$3:$N$527,8,0)</f>
        <v>#N/A</v>
      </c>
      <c r="J1614" s="11"/>
      <c r="K1614" s="8">
        <v>45315</v>
      </c>
      <c r="L1614" s="8" t="s">
        <v>3873</v>
      </c>
      <c r="M1614" s="7"/>
      <c r="N1614" s="7" t="b">
        <f t="shared" si="50"/>
        <v>1</v>
      </c>
      <c r="O1614" s="7"/>
      <c r="P1614" s="11">
        <f t="shared" si="51"/>
        <v>0</v>
      </c>
      <c r="Q1614" s="9"/>
    </row>
    <row r="1615" spans="1:17" x14ac:dyDescent="0.25">
      <c r="A1615" s="7">
        <v>1613</v>
      </c>
      <c r="B1615" s="9" t="s">
        <v>1483</v>
      </c>
      <c r="C1615" s="9" t="s">
        <v>3304</v>
      </c>
      <c r="D1615" s="9" t="s">
        <v>67</v>
      </c>
      <c r="E1615" s="7" t="s">
        <v>141</v>
      </c>
      <c r="F1615" s="46">
        <v>13.2</v>
      </c>
      <c r="G1615" s="11">
        <v>8</v>
      </c>
      <c r="H1615" s="11">
        <v>8</v>
      </c>
      <c r="I1615" s="11" t="e">
        <f>VLOOKUP(B1615:B3890,'[2]Qty by month'!$G$3:$N$527,8,0)</f>
        <v>#N/A</v>
      </c>
      <c r="J1615" s="11"/>
      <c r="K1615" s="8">
        <v>45314</v>
      </c>
      <c r="L1615" s="8" t="s">
        <v>3877</v>
      </c>
      <c r="M1615" s="7"/>
      <c r="N1615" s="7" t="b">
        <f t="shared" si="50"/>
        <v>1</v>
      </c>
      <c r="O1615" s="7"/>
      <c r="P1615" s="11">
        <f t="shared" si="51"/>
        <v>0</v>
      </c>
      <c r="Q1615" s="9"/>
    </row>
    <row r="1616" spans="1:17" x14ac:dyDescent="0.25">
      <c r="A1616" s="7">
        <v>1614</v>
      </c>
      <c r="B1616" s="9" t="s">
        <v>1484</v>
      </c>
      <c r="C1616" s="9" t="s">
        <v>3305</v>
      </c>
      <c r="D1616" s="9" t="s">
        <v>67</v>
      </c>
      <c r="E1616" s="7" t="s">
        <v>141</v>
      </c>
      <c r="F1616" s="46">
        <v>1.7</v>
      </c>
      <c r="G1616" s="11">
        <v>4</v>
      </c>
      <c r="H1616" s="11">
        <v>4</v>
      </c>
      <c r="I1616" s="11" t="e">
        <f>VLOOKUP(B1616:B3891,'[2]Qty by month'!$G$3:$N$527,8,0)</f>
        <v>#N/A</v>
      </c>
      <c r="J1616" s="11"/>
      <c r="K1616" s="8">
        <v>45315</v>
      </c>
      <c r="L1616" s="8" t="s">
        <v>3873</v>
      </c>
      <c r="M1616" s="7"/>
      <c r="N1616" s="7" t="b">
        <f t="shared" si="50"/>
        <v>1</v>
      </c>
      <c r="O1616" s="7"/>
      <c r="P1616" s="11">
        <f t="shared" si="51"/>
        <v>0</v>
      </c>
      <c r="Q1616" s="9"/>
    </row>
    <row r="1617" spans="1:17" x14ac:dyDescent="0.25">
      <c r="A1617" s="7">
        <v>1615</v>
      </c>
      <c r="B1617" s="9" t="s">
        <v>1485</v>
      </c>
      <c r="C1617" s="9" t="s">
        <v>3306</v>
      </c>
      <c r="D1617" s="9" t="s">
        <v>67</v>
      </c>
      <c r="E1617" s="7" t="s">
        <v>141</v>
      </c>
      <c r="F1617" s="46">
        <v>2.6</v>
      </c>
      <c r="G1617" s="11">
        <v>5</v>
      </c>
      <c r="H1617" s="11">
        <v>5</v>
      </c>
      <c r="I1617" s="11" t="e">
        <f>VLOOKUP(B1617:B3892,'[2]Qty by month'!$G$3:$N$527,8,0)</f>
        <v>#N/A</v>
      </c>
      <c r="J1617" s="11"/>
      <c r="K1617" s="8">
        <v>45315</v>
      </c>
      <c r="L1617" s="8" t="s">
        <v>3873</v>
      </c>
      <c r="M1617" s="7"/>
      <c r="N1617" s="7" t="b">
        <f t="shared" si="50"/>
        <v>1</v>
      </c>
      <c r="O1617" s="7"/>
      <c r="P1617" s="11">
        <f t="shared" si="51"/>
        <v>0</v>
      </c>
      <c r="Q1617" s="9"/>
    </row>
    <row r="1618" spans="1:17" x14ac:dyDescent="0.25">
      <c r="A1618" s="7">
        <v>1616</v>
      </c>
      <c r="B1618" s="9" t="s">
        <v>3868</v>
      </c>
      <c r="C1618" s="9" t="s">
        <v>68</v>
      </c>
      <c r="D1618" s="9" t="s">
        <v>67</v>
      </c>
      <c r="E1618" s="7" t="s">
        <v>141</v>
      </c>
      <c r="F1618" s="46">
        <v>0.5</v>
      </c>
      <c r="G1618" s="11">
        <v>1</v>
      </c>
      <c r="H1618" s="11">
        <v>1</v>
      </c>
      <c r="I1618" s="11" t="e">
        <f>VLOOKUP(B1618:B3893,'[2]Qty by month'!$G$3:$N$527,8,0)</f>
        <v>#N/A</v>
      </c>
      <c r="J1618" s="11"/>
      <c r="K1618" s="8">
        <v>45318</v>
      </c>
      <c r="L1618" s="8" t="s">
        <v>3873</v>
      </c>
      <c r="M1618" s="7"/>
      <c r="N1618" s="7" t="b">
        <f t="shared" si="50"/>
        <v>1</v>
      </c>
      <c r="O1618" s="7"/>
      <c r="P1618" s="11">
        <f t="shared" si="51"/>
        <v>0</v>
      </c>
      <c r="Q1618" s="9"/>
    </row>
    <row r="1619" spans="1:17" x14ac:dyDescent="0.25">
      <c r="A1619" s="7">
        <v>1617</v>
      </c>
      <c r="B1619" s="9" t="s">
        <v>1486</v>
      </c>
      <c r="C1619" s="9" t="s">
        <v>3307</v>
      </c>
      <c r="D1619" s="9" t="s">
        <v>67</v>
      </c>
      <c r="E1619" s="7" t="s">
        <v>141</v>
      </c>
      <c r="F1619" s="46">
        <v>5.2</v>
      </c>
      <c r="G1619" s="11">
        <v>5</v>
      </c>
      <c r="H1619" s="11">
        <v>5</v>
      </c>
      <c r="I1619" s="11" t="e">
        <f>VLOOKUP(B1619:B3894,'[2]Qty by month'!$G$3:$N$527,8,0)</f>
        <v>#N/A</v>
      </c>
      <c r="J1619" s="11"/>
      <c r="K1619" s="8">
        <v>45315</v>
      </c>
      <c r="L1619" s="8" t="s">
        <v>3877</v>
      </c>
      <c r="M1619" s="7"/>
      <c r="N1619" s="7" t="b">
        <f t="shared" si="50"/>
        <v>1</v>
      </c>
      <c r="O1619" s="7"/>
      <c r="P1619" s="11">
        <f t="shared" si="51"/>
        <v>0</v>
      </c>
      <c r="Q1619" s="9"/>
    </row>
    <row r="1620" spans="1:17" x14ac:dyDescent="0.25">
      <c r="A1620" s="7">
        <v>1618</v>
      </c>
      <c r="B1620" s="9" t="s">
        <v>1487</v>
      </c>
      <c r="C1620" s="9" t="s">
        <v>2686</v>
      </c>
      <c r="D1620" s="9" t="s">
        <v>67</v>
      </c>
      <c r="E1620" s="7" t="s">
        <v>141</v>
      </c>
      <c r="F1620" s="46">
        <v>15.6</v>
      </c>
      <c r="G1620" s="11">
        <v>5</v>
      </c>
      <c r="H1620" s="11">
        <v>5</v>
      </c>
      <c r="I1620" s="11" t="e">
        <f>VLOOKUP(B1620:B3895,'[2]Qty by month'!$G$3:$N$527,8,0)</f>
        <v>#N/A</v>
      </c>
      <c r="J1620" s="11"/>
      <c r="K1620" s="8">
        <v>45315</v>
      </c>
      <c r="L1620" s="8" t="s">
        <v>3877</v>
      </c>
      <c r="M1620" s="7"/>
      <c r="N1620" s="7" t="b">
        <f t="shared" si="50"/>
        <v>1</v>
      </c>
      <c r="O1620" s="7"/>
      <c r="P1620" s="11">
        <f t="shared" si="51"/>
        <v>0</v>
      </c>
      <c r="Q1620" s="9"/>
    </row>
    <row r="1621" spans="1:17" x14ac:dyDescent="0.25">
      <c r="A1621" s="7">
        <v>1619</v>
      </c>
      <c r="B1621" s="9" t="s">
        <v>1488</v>
      </c>
      <c r="C1621" s="9" t="s">
        <v>3308</v>
      </c>
      <c r="D1621" s="9" t="s">
        <v>67</v>
      </c>
      <c r="E1621" s="7" t="s">
        <v>141</v>
      </c>
      <c r="F1621" s="46">
        <v>3.5</v>
      </c>
      <c r="G1621" s="11">
        <v>5</v>
      </c>
      <c r="H1621" s="11">
        <v>5</v>
      </c>
      <c r="I1621" s="11" t="e">
        <f>VLOOKUP(B1621:B3896,'[2]Qty by month'!$G$3:$N$527,8,0)</f>
        <v>#N/A</v>
      </c>
      <c r="J1621" s="11"/>
      <c r="K1621" s="8">
        <v>45315</v>
      </c>
      <c r="L1621" s="8" t="s">
        <v>3877</v>
      </c>
      <c r="M1621" s="7"/>
      <c r="N1621" s="7" t="b">
        <f t="shared" si="50"/>
        <v>1</v>
      </c>
      <c r="O1621" s="7"/>
      <c r="P1621" s="11">
        <f t="shared" si="51"/>
        <v>0</v>
      </c>
      <c r="Q1621" s="9"/>
    </row>
    <row r="1622" spans="1:17" x14ac:dyDescent="0.25">
      <c r="A1622" s="7">
        <v>1620</v>
      </c>
      <c r="B1622" s="9" t="s">
        <v>1489</v>
      </c>
      <c r="C1622" s="9" t="s">
        <v>3309</v>
      </c>
      <c r="D1622" s="9" t="s">
        <v>67</v>
      </c>
      <c r="E1622" s="7" t="s">
        <v>141</v>
      </c>
      <c r="F1622" s="46">
        <v>6.7</v>
      </c>
      <c r="G1622" s="11">
        <v>1</v>
      </c>
      <c r="H1622" s="11">
        <v>1</v>
      </c>
      <c r="I1622" s="11" t="e">
        <f>VLOOKUP(B1622:B3897,'[2]Qty by month'!$G$3:$N$527,8,0)</f>
        <v>#N/A</v>
      </c>
      <c r="J1622" s="11"/>
      <c r="K1622" s="8">
        <v>45320</v>
      </c>
      <c r="L1622" s="8" t="s">
        <v>3873</v>
      </c>
      <c r="M1622" s="7"/>
      <c r="N1622" s="7" t="b">
        <f t="shared" si="50"/>
        <v>1</v>
      </c>
      <c r="O1622" s="7"/>
      <c r="P1622" s="11">
        <f t="shared" si="51"/>
        <v>0</v>
      </c>
      <c r="Q1622" s="9"/>
    </row>
    <row r="1623" spans="1:17" x14ac:dyDescent="0.25">
      <c r="A1623" s="7">
        <v>1621</v>
      </c>
      <c r="B1623" s="9" t="s">
        <v>1490</v>
      </c>
      <c r="C1623" s="9" t="s">
        <v>3310</v>
      </c>
      <c r="D1623" s="9" t="s">
        <v>67</v>
      </c>
      <c r="E1623" s="7" t="s">
        <v>141</v>
      </c>
      <c r="F1623" s="46">
        <v>16.5</v>
      </c>
      <c r="G1623" s="11">
        <v>5</v>
      </c>
      <c r="H1623" s="11">
        <v>5</v>
      </c>
      <c r="I1623" s="11" t="e">
        <f>VLOOKUP(B1623:B3898,'[2]Qty by month'!$G$3:$N$527,8,0)</f>
        <v>#N/A</v>
      </c>
      <c r="J1623" s="11"/>
      <c r="K1623" s="8">
        <v>45315</v>
      </c>
      <c r="L1623" s="8" t="s">
        <v>3877</v>
      </c>
      <c r="M1623" s="7"/>
      <c r="N1623" s="7" t="b">
        <f t="shared" si="50"/>
        <v>1</v>
      </c>
      <c r="O1623" s="7"/>
      <c r="P1623" s="11">
        <f t="shared" si="51"/>
        <v>0</v>
      </c>
      <c r="Q1623" s="9"/>
    </row>
    <row r="1624" spans="1:17" x14ac:dyDescent="0.25">
      <c r="A1624" s="7">
        <v>1622</v>
      </c>
      <c r="B1624" s="9" t="s">
        <v>188</v>
      </c>
      <c r="C1624" s="9" t="s">
        <v>218</v>
      </c>
      <c r="D1624" s="9" t="s">
        <v>67</v>
      </c>
      <c r="E1624" s="7" t="s">
        <v>141</v>
      </c>
      <c r="F1624" s="46">
        <v>2</v>
      </c>
      <c r="G1624" s="11">
        <v>5</v>
      </c>
      <c r="H1624" s="11">
        <v>5</v>
      </c>
      <c r="I1624" s="11" t="e">
        <f>VLOOKUP(B1624:B3899,'[2]Qty by month'!$G$3:$N$527,8,0)</f>
        <v>#N/A</v>
      </c>
      <c r="J1624" s="11"/>
      <c r="K1624" s="8">
        <v>45313</v>
      </c>
      <c r="L1624" s="8" t="s">
        <v>3873</v>
      </c>
      <c r="M1624" s="7"/>
      <c r="N1624" s="7" t="b">
        <f t="shared" si="50"/>
        <v>1</v>
      </c>
      <c r="O1624" s="7"/>
      <c r="P1624" s="11">
        <f t="shared" si="51"/>
        <v>0</v>
      </c>
      <c r="Q1624" s="9"/>
    </row>
    <row r="1625" spans="1:17" x14ac:dyDescent="0.25">
      <c r="A1625" s="7">
        <v>1623</v>
      </c>
      <c r="B1625" s="9" t="s">
        <v>189</v>
      </c>
      <c r="C1625" s="9" t="s">
        <v>219</v>
      </c>
      <c r="D1625" s="9" t="s">
        <v>67</v>
      </c>
      <c r="E1625" s="7" t="s">
        <v>141</v>
      </c>
      <c r="F1625" s="46">
        <v>1.6</v>
      </c>
      <c r="G1625" s="11">
        <v>4</v>
      </c>
      <c r="H1625" s="11">
        <v>4</v>
      </c>
      <c r="I1625" s="11" t="e">
        <f>VLOOKUP(B1625:B3900,'[2]Qty by month'!$G$3:$N$527,8,0)</f>
        <v>#N/A</v>
      </c>
      <c r="J1625" s="11"/>
      <c r="K1625" s="8">
        <v>45313</v>
      </c>
      <c r="L1625" s="8" t="s">
        <v>3873</v>
      </c>
      <c r="M1625" s="7"/>
      <c r="N1625" s="7" t="b">
        <f t="shared" si="50"/>
        <v>1</v>
      </c>
      <c r="O1625" s="7"/>
      <c r="P1625" s="11">
        <f t="shared" si="51"/>
        <v>0</v>
      </c>
      <c r="Q1625" s="9"/>
    </row>
    <row r="1626" spans="1:17" x14ac:dyDescent="0.25">
      <c r="A1626" s="7">
        <v>1624</v>
      </c>
      <c r="B1626" s="9" t="s">
        <v>1491</v>
      </c>
      <c r="C1626" s="9" t="s">
        <v>3311</v>
      </c>
      <c r="D1626" s="9" t="s">
        <v>67</v>
      </c>
      <c r="E1626" s="7" t="s">
        <v>141</v>
      </c>
      <c r="F1626" s="46">
        <v>8.5</v>
      </c>
      <c r="G1626" s="11">
        <v>5</v>
      </c>
      <c r="H1626" s="11">
        <v>5</v>
      </c>
      <c r="I1626" s="11" t="e">
        <f>VLOOKUP(B1626:B3901,'[2]Qty by month'!$G$3:$N$527,8,0)</f>
        <v>#N/A</v>
      </c>
      <c r="J1626" s="11"/>
      <c r="K1626" s="8">
        <v>45316</v>
      </c>
      <c r="L1626" s="8" t="s">
        <v>3873</v>
      </c>
      <c r="M1626" s="7"/>
      <c r="N1626" s="7" t="b">
        <f t="shared" si="50"/>
        <v>1</v>
      </c>
      <c r="O1626" s="7"/>
      <c r="P1626" s="11">
        <f t="shared" si="51"/>
        <v>0</v>
      </c>
      <c r="Q1626" s="9"/>
    </row>
    <row r="1627" spans="1:17" x14ac:dyDescent="0.25">
      <c r="A1627" s="7">
        <v>1625</v>
      </c>
      <c r="B1627" s="9" t="s">
        <v>1492</v>
      </c>
      <c r="C1627" s="9" t="s">
        <v>3312</v>
      </c>
      <c r="D1627" s="9" t="s">
        <v>67</v>
      </c>
      <c r="E1627" s="7" t="s">
        <v>141</v>
      </c>
      <c r="F1627" s="46">
        <v>8.5</v>
      </c>
      <c r="G1627" s="11">
        <v>5</v>
      </c>
      <c r="H1627" s="11">
        <v>5</v>
      </c>
      <c r="I1627" s="11" t="e">
        <f>VLOOKUP(B1627:B3902,'[2]Qty by month'!$G$3:$N$527,8,0)</f>
        <v>#N/A</v>
      </c>
      <c r="J1627" s="11"/>
      <c r="K1627" s="8">
        <v>45313</v>
      </c>
      <c r="L1627" s="8" t="s">
        <v>3877</v>
      </c>
      <c r="M1627" s="7"/>
      <c r="N1627" s="7" t="b">
        <f t="shared" si="50"/>
        <v>1</v>
      </c>
      <c r="O1627" s="7"/>
      <c r="P1627" s="11">
        <f t="shared" si="51"/>
        <v>0</v>
      </c>
      <c r="Q1627" s="9"/>
    </row>
    <row r="1628" spans="1:17" x14ac:dyDescent="0.25">
      <c r="A1628" s="7">
        <v>1626</v>
      </c>
      <c r="B1628" s="9" t="s">
        <v>1493</v>
      </c>
      <c r="C1628" s="9" t="s">
        <v>3313</v>
      </c>
      <c r="D1628" s="9" t="s">
        <v>67</v>
      </c>
      <c r="E1628" s="7" t="s">
        <v>141</v>
      </c>
      <c r="F1628" s="46">
        <v>22.6</v>
      </c>
      <c r="G1628" s="11">
        <v>5</v>
      </c>
      <c r="H1628" s="11">
        <v>5</v>
      </c>
      <c r="I1628" s="11" t="e">
        <f>VLOOKUP(B1628:B3903,'[2]Qty by month'!$G$3:$N$527,8,0)</f>
        <v>#N/A</v>
      </c>
      <c r="J1628" s="11"/>
      <c r="K1628" s="8">
        <v>45313</v>
      </c>
      <c r="L1628" s="8" t="s">
        <v>3877</v>
      </c>
      <c r="M1628" s="7"/>
      <c r="N1628" s="7" t="b">
        <f t="shared" si="50"/>
        <v>1</v>
      </c>
      <c r="O1628" s="7"/>
      <c r="P1628" s="11">
        <f t="shared" si="51"/>
        <v>0</v>
      </c>
      <c r="Q1628" s="9"/>
    </row>
    <row r="1629" spans="1:17" x14ac:dyDescent="0.25">
      <c r="A1629" s="7">
        <v>1627</v>
      </c>
      <c r="B1629" s="9" t="s">
        <v>1494</v>
      </c>
      <c r="C1629" s="9" t="s">
        <v>3314</v>
      </c>
      <c r="D1629" s="9" t="s">
        <v>67</v>
      </c>
      <c r="E1629" s="7" t="s">
        <v>141</v>
      </c>
      <c r="F1629" s="46">
        <v>1.43</v>
      </c>
      <c r="G1629" s="11">
        <v>5</v>
      </c>
      <c r="H1629" s="11">
        <v>5</v>
      </c>
      <c r="I1629" s="11" t="e">
        <f>VLOOKUP(B1629:B3904,'[2]Qty by month'!$G$3:$N$527,8,0)</f>
        <v>#N/A</v>
      </c>
      <c r="J1629" s="11"/>
      <c r="K1629" s="8">
        <v>45313</v>
      </c>
      <c r="L1629" s="8" t="s">
        <v>3873</v>
      </c>
      <c r="M1629" s="7"/>
      <c r="N1629" s="7" t="b">
        <f t="shared" si="50"/>
        <v>1</v>
      </c>
      <c r="O1629" s="7"/>
      <c r="P1629" s="11">
        <f t="shared" si="51"/>
        <v>0</v>
      </c>
      <c r="Q1629" s="9"/>
    </row>
    <row r="1630" spans="1:17" x14ac:dyDescent="0.25">
      <c r="A1630" s="7">
        <v>1628</v>
      </c>
      <c r="B1630" s="9" t="s">
        <v>1495</v>
      </c>
      <c r="C1630" s="9" t="s">
        <v>3315</v>
      </c>
      <c r="D1630" s="9" t="s">
        <v>67</v>
      </c>
      <c r="E1630" s="7" t="s">
        <v>141</v>
      </c>
      <c r="F1630" s="46">
        <v>0.4</v>
      </c>
      <c r="G1630" s="11">
        <v>5</v>
      </c>
      <c r="H1630" s="11">
        <v>5</v>
      </c>
      <c r="I1630" s="11" t="e">
        <f>VLOOKUP(B1630:B3905,'[2]Qty by month'!$G$3:$N$527,8,0)</f>
        <v>#N/A</v>
      </c>
      <c r="J1630" s="11"/>
      <c r="K1630" s="8">
        <v>45313</v>
      </c>
      <c r="L1630" s="8" t="s">
        <v>3873</v>
      </c>
      <c r="M1630" s="7"/>
      <c r="N1630" s="7" t="b">
        <f t="shared" si="50"/>
        <v>1</v>
      </c>
      <c r="O1630" s="7"/>
      <c r="P1630" s="11">
        <f t="shared" si="51"/>
        <v>0</v>
      </c>
      <c r="Q1630" s="9"/>
    </row>
    <row r="1631" spans="1:17" x14ac:dyDescent="0.25">
      <c r="A1631" s="7">
        <v>1629</v>
      </c>
      <c r="B1631" s="9" t="s">
        <v>1496</v>
      </c>
      <c r="C1631" s="9" t="s">
        <v>3316</v>
      </c>
      <c r="D1631" s="9" t="s">
        <v>67</v>
      </c>
      <c r="E1631" s="7" t="s">
        <v>141</v>
      </c>
      <c r="F1631" s="46">
        <v>1.84</v>
      </c>
      <c r="G1631" s="11">
        <v>5</v>
      </c>
      <c r="H1631" s="11">
        <v>5</v>
      </c>
      <c r="I1631" s="11" t="e">
        <f>VLOOKUP(B1631:B3906,'[2]Qty by month'!$G$3:$N$527,8,0)</f>
        <v>#N/A</v>
      </c>
      <c r="J1631" s="11"/>
      <c r="K1631" s="8">
        <v>45313</v>
      </c>
      <c r="L1631" s="8" t="s">
        <v>3873</v>
      </c>
      <c r="M1631" s="7"/>
      <c r="N1631" s="7" t="b">
        <f t="shared" si="50"/>
        <v>1</v>
      </c>
      <c r="O1631" s="7"/>
      <c r="P1631" s="11">
        <f t="shared" si="51"/>
        <v>0</v>
      </c>
      <c r="Q1631" s="9"/>
    </row>
    <row r="1632" spans="1:17" x14ac:dyDescent="0.25">
      <c r="A1632" s="7">
        <v>1630</v>
      </c>
      <c r="B1632" s="9" t="s">
        <v>1497</v>
      </c>
      <c r="C1632" s="9" t="s">
        <v>3317</v>
      </c>
      <c r="D1632" s="9" t="s">
        <v>67</v>
      </c>
      <c r="E1632" s="7" t="s">
        <v>141</v>
      </c>
      <c r="F1632" s="46">
        <v>21.5</v>
      </c>
      <c r="G1632" s="11">
        <v>5</v>
      </c>
      <c r="H1632" s="11">
        <v>5</v>
      </c>
      <c r="I1632" s="11" t="e">
        <f>VLOOKUP(B1632:B3907,'[2]Qty by month'!$G$3:$N$527,8,0)</f>
        <v>#N/A</v>
      </c>
      <c r="J1632" s="11"/>
      <c r="K1632" s="8">
        <v>45313</v>
      </c>
      <c r="L1632" s="8" t="s">
        <v>3873</v>
      </c>
      <c r="M1632" s="7"/>
      <c r="N1632" s="7" t="b">
        <f t="shared" si="50"/>
        <v>1</v>
      </c>
      <c r="O1632" s="7"/>
      <c r="P1632" s="11">
        <f t="shared" si="51"/>
        <v>0</v>
      </c>
      <c r="Q1632" s="9"/>
    </row>
    <row r="1633" spans="1:17" x14ac:dyDescent="0.25">
      <c r="A1633" s="7">
        <v>1631</v>
      </c>
      <c r="B1633" s="9" t="s">
        <v>1498</v>
      </c>
      <c r="C1633" s="9" t="s">
        <v>3318</v>
      </c>
      <c r="D1633" s="9" t="s">
        <v>33</v>
      </c>
      <c r="E1633" s="7" t="s">
        <v>141</v>
      </c>
      <c r="F1633" s="46">
        <v>0.17</v>
      </c>
      <c r="G1633" s="11">
        <v>5</v>
      </c>
      <c r="H1633" s="11">
        <v>5</v>
      </c>
      <c r="I1633" s="11" t="e">
        <f>VLOOKUP(B1633:B3908,'[2]Qty by month'!$G$3:$N$527,8,0)</f>
        <v>#N/A</v>
      </c>
      <c r="J1633" s="11"/>
      <c r="K1633" s="8">
        <v>45313</v>
      </c>
      <c r="L1633" s="8" t="s">
        <v>3873</v>
      </c>
      <c r="M1633" s="7"/>
      <c r="N1633" s="7" t="b">
        <f t="shared" si="50"/>
        <v>1</v>
      </c>
      <c r="O1633" s="7"/>
      <c r="P1633" s="11">
        <f t="shared" si="51"/>
        <v>0</v>
      </c>
      <c r="Q1633" s="9"/>
    </row>
    <row r="1634" spans="1:17" x14ac:dyDescent="0.25">
      <c r="A1634" s="7">
        <v>1632</v>
      </c>
      <c r="B1634" s="9" t="s">
        <v>1499</v>
      </c>
      <c r="C1634" s="9" t="s">
        <v>3319</v>
      </c>
      <c r="D1634" s="9" t="s">
        <v>33</v>
      </c>
      <c r="E1634" s="7" t="s">
        <v>141</v>
      </c>
      <c r="F1634" s="46">
        <v>2</v>
      </c>
      <c r="G1634" s="11">
        <v>5</v>
      </c>
      <c r="H1634" s="11">
        <v>5</v>
      </c>
      <c r="I1634" s="11" t="e">
        <f>VLOOKUP(B1634:B3909,'[2]Qty by month'!$G$3:$N$527,8,0)</f>
        <v>#N/A</v>
      </c>
      <c r="J1634" s="11"/>
      <c r="K1634" s="8">
        <v>45313</v>
      </c>
      <c r="L1634" s="8" t="s">
        <v>3873</v>
      </c>
      <c r="M1634" s="7"/>
      <c r="N1634" s="7" t="b">
        <f t="shared" si="50"/>
        <v>1</v>
      </c>
      <c r="O1634" s="7"/>
      <c r="P1634" s="11">
        <f t="shared" si="51"/>
        <v>0</v>
      </c>
      <c r="Q1634" s="9"/>
    </row>
    <row r="1635" spans="1:17" x14ac:dyDescent="0.25">
      <c r="A1635" s="7">
        <v>1633</v>
      </c>
      <c r="B1635" s="9" t="s">
        <v>1500</v>
      </c>
      <c r="C1635" s="9" t="s">
        <v>2667</v>
      </c>
      <c r="D1635" s="9" t="s">
        <v>67</v>
      </c>
      <c r="E1635" s="7" t="s">
        <v>141</v>
      </c>
      <c r="F1635" s="46">
        <v>0.7</v>
      </c>
      <c r="G1635" s="11">
        <v>6</v>
      </c>
      <c r="H1635" s="11">
        <v>6</v>
      </c>
      <c r="I1635" s="11" t="e">
        <f>VLOOKUP(B1635:B3910,'[2]Qty by month'!$G$3:$N$527,8,0)</f>
        <v>#N/A</v>
      </c>
      <c r="J1635" s="11"/>
      <c r="K1635" s="8">
        <v>45316</v>
      </c>
      <c r="L1635" s="8" t="s">
        <v>3877</v>
      </c>
      <c r="M1635" s="7"/>
      <c r="N1635" s="7" t="b">
        <f t="shared" si="50"/>
        <v>1</v>
      </c>
      <c r="O1635" s="7"/>
      <c r="P1635" s="11">
        <f t="shared" si="51"/>
        <v>0</v>
      </c>
      <c r="Q1635" s="9"/>
    </row>
    <row r="1636" spans="1:17" x14ac:dyDescent="0.25">
      <c r="A1636" s="7">
        <v>1634</v>
      </c>
      <c r="B1636" s="9" t="s">
        <v>1501</v>
      </c>
      <c r="C1636" s="9" t="s">
        <v>3320</v>
      </c>
      <c r="D1636" s="9" t="s">
        <v>67</v>
      </c>
      <c r="E1636" s="7" t="s">
        <v>141</v>
      </c>
      <c r="F1636" s="46">
        <v>3.5</v>
      </c>
      <c r="G1636" s="11">
        <f>5-1</f>
        <v>4</v>
      </c>
      <c r="H1636" s="11">
        <v>4</v>
      </c>
      <c r="I1636" s="11" t="e">
        <f>VLOOKUP(B1636:B3911,'[2]Qty by month'!$G$3:$N$527,8,0)</f>
        <v>#N/A</v>
      </c>
      <c r="J1636" s="11"/>
      <c r="K1636" s="8">
        <v>45318</v>
      </c>
      <c r="L1636" s="8" t="s">
        <v>3873</v>
      </c>
      <c r="M1636" s="7"/>
      <c r="N1636" s="7" t="b">
        <f t="shared" si="50"/>
        <v>1</v>
      </c>
      <c r="O1636" s="7"/>
      <c r="P1636" s="11">
        <f t="shared" si="51"/>
        <v>0</v>
      </c>
      <c r="Q1636" s="9" t="s">
        <v>4018</v>
      </c>
    </row>
    <row r="1637" spans="1:17" x14ac:dyDescent="0.25">
      <c r="A1637" s="7">
        <v>1635</v>
      </c>
      <c r="B1637" s="9" t="s">
        <v>1502</v>
      </c>
      <c r="C1637" s="9" t="s">
        <v>3321</v>
      </c>
      <c r="D1637" s="9" t="s">
        <v>67</v>
      </c>
      <c r="E1637" s="7" t="s">
        <v>141</v>
      </c>
      <c r="F1637" s="46">
        <v>7.1</v>
      </c>
      <c r="G1637" s="11">
        <v>2</v>
      </c>
      <c r="H1637" s="11">
        <f>1+1</f>
        <v>2</v>
      </c>
      <c r="I1637" s="11" t="e">
        <f>VLOOKUP(B1637:B3912,'[2]Qty by month'!$G$3:$N$527,8,0)</f>
        <v>#N/A</v>
      </c>
      <c r="J1637" s="11"/>
      <c r="K1637" s="8">
        <v>45316</v>
      </c>
      <c r="L1637" s="8" t="s">
        <v>3873</v>
      </c>
      <c r="M1637" s="7"/>
      <c r="N1637" s="7" t="b">
        <f t="shared" si="50"/>
        <v>1</v>
      </c>
      <c r="O1637" s="7"/>
      <c r="P1637" s="11">
        <f t="shared" si="51"/>
        <v>0</v>
      </c>
      <c r="Q1637" s="9"/>
    </row>
    <row r="1638" spans="1:17" x14ac:dyDescent="0.25">
      <c r="A1638" s="7">
        <v>1636</v>
      </c>
      <c r="B1638" s="9" t="s">
        <v>1503</v>
      </c>
      <c r="C1638" s="9" t="s">
        <v>3322</v>
      </c>
      <c r="D1638" s="9" t="s">
        <v>67</v>
      </c>
      <c r="E1638" s="7" t="s">
        <v>141</v>
      </c>
      <c r="F1638" s="46">
        <v>3</v>
      </c>
      <c r="G1638" s="11">
        <v>5</v>
      </c>
      <c r="H1638" s="11">
        <f>4+1</f>
        <v>5</v>
      </c>
      <c r="I1638" s="11" t="e">
        <f>VLOOKUP(B1638:B3913,'[2]Qty by month'!$G$3:$N$527,8,0)</f>
        <v>#N/A</v>
      </c>
      <c r="J1638" s="11"/>
      <c r="K1638" s="8">
        <v>45315</v>
      </c>
      <c r="L1638" s="8" t="s">
        <v>3877</v>
      </c>
      <c r="M1638" s="7"/>
      <c r="N1638" s="7" t="b">
        <f t="shared" si="50"/>
        <v>1</v>
      </c>
      <c r="O1638" s="7"/>
      <c r="P1638" s="11">
        <f t="shared" si="51"/>
        <v>0</v>
      </c>
      <c r="Q1638" s="9"/>
    </row>
    <row r="1639" spans="1:17" x14ac:dyDescent="0.25">
      <c r="A1639" s="7">
        <v>1637</v>
      </c>
      <c r="B1639" s="9" t="s">
        <v>1504</v>
      </c>
      <c r="C1639" s="9" t="s">
        <v>3323</v>
      </c>
      <c r="D1639" s="9" t="s">
        <v>67</v>
      </c>
      <c r="E1639" s="7" t="s">
        <v>141</v>
      </c>
      <c r="F1639" s="46">
        <v>7.5</v>
      </c>
      <c r="G1639" s="11">
        <v>5</v>
      </c>
      <c r="H1639" s="11">
        <v>5</v>
      </c>
      <c r="I1639" s="11" t="e">
        <f>VLOOKUP(B1639:B3914,'[2]Qty by month'!$G$3:$N$527,8,0)</f>
        <v>#N/A</v>
      </c>
      <c r="J1639" s="11"/>
      <c r="K1639" s="8">
        <v>45315</v>
      </c>
      <c r="L1639" s="8" t="s">
        <v>3877</v>
      </c>
      <c r="M1639" s="7"/>
      <c r="N1639" s="7" t="b">
        <f t="shared" si="50"/>
        <v>1</v>
      </c>
      <c r="O1639" s="7"/>
      <c r="P1639" s="11">
        <f t="shared" si="51"/>
        <v>0</v>
      </c>
      <c r="Q1639" s="9"/>
    </row>
    <row r="1640" spans="1:17" x14ac:dyDescent="0.25">
      <c r="A1640" s="7">
        <v>1638</v>
      </c>
      <c r="B1640" s="9" t="s">
        <v>1505</v>
      </c>
      <c r="C1640" s="9" t="s">
        <v>3324</v>
      </c>
      <c r="D1640" s="9" t="s">
        <v>67</v>
      </c>
      <c r="E1640" s="7" t="s">
        <v>141</v>
      </c>
      <c r="F1640" s="46">
        <v>0.7</v>
      </c>
      <c r="G1640" s="11">
        <v>3</v>
      </c>
      <c r="H1640" s="11">
        <v>3</v>
      </c>
      <c r="I1640" s="11" t="e">
        <f>VLOOKUP(B1640:B3915,'[2]Qty by month'!$G$3:$N$527,8,0)</f>
        <v>#N/A</v>
      </c>
      <c r="J1640" s="11"/>
      <c r="K1640" s="8">
        <v>45315</v>
      </c>
      <c r="L1640" s="8" t="s">
        <v>3873</v>
      </c>
      <c r="M1640" s="7"/>
      <c r="N1640" s="7" t="b">
        <f t="shared" si="50"/>
        <v>1</v>
      </c>
      <c r="O1640" s="7"/>
      <c r="P1640" s="11">
        <f t="shared" si="51"/>
        <v>0</v>
      </c>
      <c r="Q1640" s="9"/>
    </row>
    <row r="1641" spans="1:17" x14ac:dyDescent="0.25">
      <c r="A1641" s="7">
        <v>1639</v>
      </c>
      <c r="B1641" s="9" t="s">
        <v>1506</v>
      </c>
      <c r="C1641" s="9" t="s">
        <v>3325</v>
      </c>
      <c r="D1641" s="9" t="s">
        <v>67</v>
      </c>
      <c r="E1641" s="7" t="s">
        <v>141</v>
      </c>
      <c r="F1641" s="46">
        <v>3.2</v>
      </c>
      <c r="G1641" s="11">
        <f>8-1</f>
        <v>7</v>
      </c>
      <c r="H1641" s="11">
        <v>7</v>
      </c>
      <c r="I1641" s="11" t="e">
        <f>VLOOKUP(B1641:B3916,'[2]Qty by month'!$G$3:$N$527,8,0)</f>
        <v>#N/A</v>
      </c>
      <c r="J1641" s="11"/>
      <c r="K1641" s="8">
        <v>45315</v>
      </c>
      <c r="L1641" s="8" t="s">
        <v>3877</v>
      </c>
      <c r="M1641" s="7"/>
      <c r="N1641" s="7" t="b">
        <f t="shared" si="50"/>
        <v>1</v>
      </c>
      <c r="O1641" s="7"/>
      <c r="P1641" s="11">
        <f t="shared" si="51"/>
        <v>0</v>
      </c>
      <c r="Q1641" s="9" t="s">
        <v>3975</v>
      </c>
    </row>
    <row r="1642" spans="1:17" x14ac:dyDescent="0.25">
      <c r="A1642" s="7">
        <v>1640</v>
      </c>
      <c r="B1642" s="9" t="s">
        <v>190</v>
      </c>
      <c r="C1642" s="9" t="s">
        <v>220</v>
      </c>
      <c r="D1642" s="9" t="s">
        <v>67</v>
      </c>
      <c r="E1642" s="7" t="s">
        <v>141</v>
      </c>
      <c r="F1642" s="46">
        <v>11</v>
      </c>
      <c r="G1642" s="11">
        <f>6-2</f>
        <v>4</v>
      </c>
      <c r="H1642" s="11">
        <v>4</v>
      </c>
      <c r="I1642" s="11" t="e">
        <f>VLOOKUP(B1642:B3917,'[2]Qty by month'!$G$3:$N$527,8,0)</f>
        <v>#N/A</v>
      </c>
      <c r="J1642" s="11"/>
      <c r="K1642" s="8">
        <v>45313</v>
      </c>
      <c r="L1642" s="8" t="s">
        <v>3873</v>
      </c>
      <c r="M1642" s="7"/>
      <c r="N1642" s="7" t="b">
        <f t="shared" si="50"/>
        <v>1</v>
      </c>
      <c r="O1642" s="7"/>
      <c r="P1642" s="11">
        <f t="shared" si="51"/>
        <v>0</v>
      </c>
      <c r="Q1642" s="9" t="s">
        <v>4020</v>
      </c>
    </row>
    <row r="1643" spans="1:17" x14ac:dyDescent="0.25">
      <c r="A1643" s="7">
        <v>1641</v>
      </c>
      <c r="B1643" s="9" t="s">
        <v>111</v>
      </c>
      <c r="C1643" s="9" t="s">
        <v>136</v>
      </c>
      <c r="D1643" s="9" t="s">
        <v>67</v>
      </c>
      <c r="E1643" s="7" t="s">
        <v>141</v>
      </c>
      <c r="F1643" s="46">
        <v>8</v>
      </c>
      <c r="G1643" s="11">
        <v>5</v>
      </c>
      <c r="H1643" s="11">
        <v>5</v>
      </c>
      <c r="I1643" s="11" t="e">
        <f>VLOOKUP(B1643:B3918,'[2]Qty by month'!$G$3:$N$527,8,0)</f>
        <v>#N/A</v>
      </c>
      <c r="J1643" s="11"/>
      <c r="K1643" s="8">
        <v>45313</v>
      </c>
      <c r="L1643" s="8" t="s">
        <v>3873</v>
      </c>
      <c r="M1643" s="7"/>
      <c r="N1643" s="7" t="b">
        <f t="shared" si="50"/>
        <v>1</v>
      </c>
      <c r="O1643" s="7"/>
      <c r="P1643" s="11">
        <f t="shared" si="51"/>
        <v>0</v>
      </c>
      <c r="Q1643" s="9"/>
    </row>
    <row r="1644" spans="1:17" x14ac:dyDescent="0.25">
      <c r="A1644" s="7">
        <v>1642</v>
      </c>
      <c r="B1644" s="9" t="s">
        <v>1507</v>
      </c>
      <c r="C1644" s="9" t="s">
        <v>3326</v>
      </c>
      <c r="D1644" s="9" t="s">
        <v>67</v>
      </c>
      <c r="E1644" s="7" t="s">
        <v>141</v>
      </c>
      <c r="F1644" s="46">
        <v>3.4</v>
      </c>
      <c r="G1644" s="11">
        <v>6</v>
      </c>
      <c r="H1644" s="53">
        <v>7</v>
      </c>
      <c r="I1644" s="11" t="e">
        <f>VLOOKUP(B1644:B3919,'[2]Qty by month'!$G$3:$N$527,8,0)</f>
        <v>#N/A</v>
      </c>
      <c r="J1644" s="11"/>
      <c r="K1644" s="8">
        <v>45313</v>
      </c>
      <c r="L1644" s="8" t="s">
        <v>3873</v>
      </c>
      <c r="M1644" s="7"/>
      <c r="N1644" s="7" t="b">
        <f t="shared" si="50"/>
        <v>0</v>
      </c>
      <c r="O1644" s="7"/>
      <c r="P1644" s="11">
        <f t="shared" si="51"/>
        <v>-1</v>
      </c>
      <c r="Q1644" s="9"/>
    </row>
    <row r="1645" spans="1:17" x14ac:dyDescent="0.25">
      <c r="A1645" s="7">
        <v>1643</v>
      </c>
      <c r="B1645" s="9" t="s">
        <v>1508</v>
      </c>
      <c r="C1645" s="9" t="s">
        <v>3327</v>
      </c>
      <c r="D1645" s="9" t="s">
        <v>67</v>
      </c>
      <c r="E1645" s="7" t="s">
        <v>141</v>
      </c>
      <c r="F1645" s="46">
        <v>52.5</v>
      </c>
      <c r="G1645" s="11">
        <v>6</v>
      </c>
      <c r="H1645" s="11">
        <v>6</v>
      </c>
      <c r="I1645" s="11" t="e">
        <f>VLOOKUP(B1645:B3920,'[2]Qty by month'!$G$3:$N$527,8,0)</f>
        <v>#N/A</v>
      </c>
      <c r="J1645" s="11"/>
      <c r="K1645" s="8">
        <v>45314</v>
      </c>
      <c r="L1645" s="8" t="s">
        <v>3877</v>
      </c>
      <c r="M1645" s="7"/>
      <c r="N1645" s="7" t="b">
        <f t="shared" si="50"/>
        <v>1</v>
      </c>
      <c r="O1645" s="7"/>
      <c r="P1645" s="11">
        <f t="shared" si="51"/>
        <v>0</v>
      </c>
      <c r="Q1645" s="9"/>
    </row>
    <row r="1646" spans="1:17" x14ac:dyDescent="0.25">
      <c r="A1646" s="7">
        <v>1644</v>
      </c>
      <c r="B1646" s="9" t="s">
        <v>1509</v>
      </c>
      <c r="C1646" s="9" t="s">
        <v>3328</v>
      </c>
      <c r="D1646" s="9" t="s">
        <v>67</v>
      </c>
      <c r="E1646" s="7" t="s">
        <v>141</v>
      </c>
      <c r="F1646" s="46">
        <v>3.55</v>
      </c>
      <c r="G1646" s="11">
        <v>5</v>
      </c>
      <c r="H1646" s="11">
        <f>2+3</f>
        <v>5</v>
      </c>
      <c r="I1646" s="11" t="e">
        <f>VLOOKUP(B1646:B3921,'[2]Qty by month'!$G$3:$N$527,8,0)</f>
        <v>#N/A</v>
      </c>
      <c r="J1646" s="11"/>
      <c r="K1646" s="8">
        <v>45322</v>
      </c>
      <c r="L1646" s="8" t="s">
        <v>3877</v>
      </c>
      <c r="M1646" s="7"/>
      <c r="N1646" s="7" t="b">
        <f t="shared" si="50"/>
        <v>1</v>
      </c>
      <c r="O1646" s="7"/>
      <c r="P1646" s="11">
        <f t="shared" si="51"/>
        <v>0</v>
      </c>
      <c r="Q1646" s="9" t="s">
        <v>4026</v>
      </c>
    </row>
    <row r="1647" spans="1:17" x14ac:dyDescent="0.25">
      <c r="A1647" s="7">
        <v>1645</v>
      </c>
      <c r="B1647" s="9" t="s">
        <v>1510</v>
      </c>
      <c r="C1647" s="9" t="s">
        <v>3329</v>
      </c>
      <c r="D1647" s="9" t="s">
        <v>67</v>
      </c>
      <c r="E1647" s="7" t="s">
        <v>141</v>
      </c>
      <c r="F1647" s="46">
        <v>10.199999999999999</v>
      </c>
      <c r="G1647" s="11">
        <v>5</v>
      </c>
      <c r="H1647" s="11">
        <v>5</v>
      </c>
      <c r="I1647" s="11" t="e">
        <f>VLOOKUP(B1647:B3922,'[2]Qty by month'!$G$3:$N$527,8,0)</f>
        <v>#N/A</v>
      </c>
      <c r="J1647" s="11"/>
      <c r="K1647" s="8">
        <v>45314</v>
      </c>
      <c r="L1647" s="8" t="s">
        <v>3877</v>
      </c>
      <c r="M1647" s="7"/>
      <c r="N1647" s="7" t="b">
        <f t="shared" si="50"/>
        <v>1</v>
      </c>
      <c r="O1647" s="7"/>
      <c r="P1647" s="11">
        <f t="shared" si="51"/>
        <v>0</v>
      </c>
      <c r="Q1647" s="9"/>
    </row>
    <row r="1648" spans="1:17" x14ac:dyDescent="0.25">
      <c r="A1648" s="7">
        <v>1646</v>
      </c>
      <c r="B1648" s="9" t="s">
        <v>1511</v>
      </c>
      <c r="C1648" s="9" t="s">
        <v>239</v>
      </c>
      <c r="D1648" s="9" t="s">
        <v>67</v>
      </c>
      <c r="E1648" s="7" t="s">
        <v>141</v>
      </c>
      <c r="F1648" s="46">
        <v>0.5</v>
      </c>
      <c r="G1648" s="11">
        <v>4</v>
      </c>
      <c r="H1648" s="53">
        <v>5</v>
      </c>
      <c r="I1648" s="11" t="e">
        <f>VLOOKUP(B1648:B3923,'[2]Qty by month'!$G$3:$N$527,8,0)</f>
        <v>#N/A</v>
      </c>
      <c r="J1648" s="11"/>
      <c r="K1648" s="8">
        <v>45315</v>
      </c>
      <c r="L1648" s="8" t="s">
        <v>3873</v>
      </c>
      <c r="M1648" s="7"/>
      <c r="N1648" s="7" t="b">
        <f t="shared" si="50"/>
        <v>0</v>
      </c>
      <c r="O1648" s="7"/>
      <c r="P1648" s="11">
        <f t="shared" si="51"/>
        <v>-1</v>
      </c>
      <c r="Q1648" s="9"/>
    </row>
    <row r="1649" spans="1:17" x14ac:dyDescent="0.25">
      <c r="A1649" s="7">
        <v>1647</v>
      </c>
      <c r="B1649" s="9" t="s">
        <v>1512</v>
      </c>
      <c r="C1649" s="9" t="s">
        <v>3330</v>
      </c>
      <c r="D1649" s="9" t="s">
        <v>67</v>
      </c>
      <c r="E1649" s="7" t="s">
        <v>141</v>
      </c>
      <c r="F1649" s="46">
        <v>26</v>
      </c>
      <c r="G1649" s="11">
        <v>7</v>
      </c>
      <c r="H1649" s="11">
        <v>7</v>
      </c>
      <c r="I1649" s="11" t="e">
        <f>VLOOKUP(B1649:B3924,'[2]Qty by month'!$G$3:$N$527,8,0)</f>
        <v>#N/A</v>
      </c>
      <c r="J1649" s="11"/>
      <c r="K1649" s="8">
        <v>45315</v>
      </c>
      <c r="L1649" s="8" t="s">
        <v>3877</v>
      </c>
      <c r="M1649" s="7"/>
      <c r="N1649" s="7" t="b">
        <f t="shared" si="50"/>
        <v>1</v>
      </c>
      <c r="O1649" s="7"/>
      <c r="P1649" s="11">
        <f t="shared" si="51"/>
        <v>0</v>
      </c>
      <c r="Q1649" s="9"/>
    </row>
    <row r="1650" spans="1:17" x14ac:dyDescent="0.25">
      <c r="A1650" s="7">
        <v>1648</v>
      </c>
      <c r="B1650" s="9" t="s">
        <v>191</v>
      </c>
      <c r="C1650" s="9" t="s">
        <v>221</v>
      </c>
      <c r="D1650" s="9" t="s">
        <v>67</v>
      </c>
      <c r="E1650" s="7" t="s">
        <v>141</v>
      </c>
      <c r="F1650" s="46">
        <v>1.5</v>
      </c>
      <c r="G1650" s="11">
        <v>7</v>
      </c>
      <c r="H1650" s="11">
        <v>7</v>
      </c>
      <c r="I1650" s="11" t="e">
        <f>VLOOKUP(B1650:B3925,'[2]Qty by month'!$G$3:$N$527,8,0)</f>
        <v>#N/A</v>
      </c>
      <c r="J1650" s="11"/>
      <c r="K1650" s="8">
        <v>45313</v>
      </c>
      <c r="L1650" s="8" t="s">
        <v>3873</v>
      </c>
      <c r="M1650" s="7"/>
      <c r="N1650" s="7" t="b">
        <f t="shared" si="50"/>
        <v>1</v>
      </c>
      <c r="O1650" s="7"/>
      <c r="P1650" s="11">
        <f t="shared" si="51"/>
        <v>0</v>
      </c>
      <c r="Q1650" s="9"/>
    </row>
    <row r="1651" spans="1:17" x14ac:dyDescent="0.25">
      <c r="A1651" s="7">
        <v>1649</v>
      </c>
      <c r="B1651" s="9" t="s">
        <v>1513</v>
      </c>
      <c r="C1651" s="9" t="s">
        <v>295</v>
      </c>
      <c r="D1651" s="9" t="s">
        <v>67</v>
      </c>
      <c r="E1651" s="7" t="s">
        <v>141</v>
      </c>
      <c r="F1651" s="46">
        <v>1.1000000000000001</v>
      </c>
      <c r="G1651" s="11">
        <v>5</v>
      </c>
      <c r="H1651" s="53">
        <v>6</v>
      </c>
      <c r="I1651" s="11" t="e">
        <f>VLOOKUP(B1651:B3926,'[2]Qty by month'!$G$3:$N$527,8,0)</f>
        <v>#N/A</v>
      </c>
      <c r="J1651" s="11"/>
      <c r="K1651" s="8">
        <v>45315</v>
      </c>
      <c r="L1651" s="8" t="s">
        <v>3873</v>
      </c>
      <c r="M1651" s="7"/>
      <c r="N1651" s="7" t="b">
        <f t="shared" si="50"/>
        <v>0</v>
      </c>
      <c r="O1651" s="7"/>
      <c r="P1651" s="11">
        <f t="shared" si="51"/>
        <v>-1</v>
      </c>
      <c r="Q1651" s="9"/>
    </row>
    <row r="1652" spans="1:17" s="139" customFormat="1" x14ac:dyDescent="0.25">
      <c r="A1652" s="134">
        <v>1650</v>
      </c>
      <c r="B1652" s="135" t="s">
        <v>1514</v>
      </c>
      <c r="C1652" s="135" t="s">
        <v>3331</v>
      </c>
      <c r="D1652" s="135" t="s">
        <v>67</v>
      </c>
      <c r="E1652" s="134" t="s">
        <v>141</v>
      </c>
      <c r="F1652" s="136">
        <v>1.8</v>
      </c>
      <c r="G1652" s="137">
        <v>8</v>
      </c>
      <c r="H1652" s="137">
        <f>7+1+8</f>
        <v>16</v>
      </c>
      <c r="I1652" s="11" t="e">
        <f>VLOOKUP(B1652:B3927,'[2]Qty by month'!$G$3:$N$527,8,0)</f>
        <v>#N/A</v>
      </c>
      <c r="J1652" s="11"/>
      <c r="K1652" s="138">
        <v>45322</v>
      </c>
      <c r="L1652" s="138" t="s">
        <v>3877</v>
      </c>
      <c r="M1652" s="134"/>
      <c r="N1652" s="134" t="b">
        <f t="shared" si="50"/>
        <v>0</v>
      </c>
      <c r="O1652" s="134">
        <v>8</v>
      </c>
      <c r="P1652" s="137">
        <f t="shared" si="51"/>
        <v>-8</v>
      </c>
      <c r="Q1652" s="135" t="s">
        <v>4040</v>
      </c>
    </row>
    <row r="1653" spans="1:17" x14ac:dyDescent="0.25">
      <c r="A1653" s="7">
        <v>1651</v>
      </c>
      <c r="B1653" s="9" t="s">
        <v>1515</v>
      </c>
      <c r="C1653" s="9" t="s">
        <v>3332</v>
      </c>
      <c r="D1653" s="9" t="s">
        <v>67</v>
      </c>
      <c r="E1653" s="7" t="s">
        <v>141</v>
      </c>
      <c r="F1653" s="46">
        <v>0.55000000000000004</v>
      </c>
      <c r="G1653" s="11">
        <v>5</v>
      </c>
      <c r="H1653" s="11">
        <f>1+4</f>
        <v>5</v>
      </c>
      <c r="I1653" s="11" t="e">
        <f>VLOOKUP(B1653:B3928,'[2]Qty by month'!$G$3:$N$527,8,0)</f>
        <v>#N/A</v>
      </c>
      <c r="J1653" s="11"/>
      <c r="K1653" s="8">
        <v>45315</v>
      </c>
      <c r="L1653" s="8" t="s">
        <v>3877</v>
      </c>
      <c r="M1653" s="7"/>
      <c r="N1653" s="7" t="b">
        <f t="shared" si="50"/>
        <v>1</v>
      </c>
      <c r="O1653" s="7"/>
      <c r="P1653" s="11">
        <f t="shared" si="51"/>
        <v>0</v>
      </c>
      <c r="Q1653" s="9"/>
    </row>
    <row r="1654" spans="1:17" x14ac:dyDescent="0.25">
      <c r="A1654" s="7">
        <v>1652</v>
      </c>
      <c r="B1654" s="9" t="s">
        <v>1516</v>
      </c>
      <c r="C1654" s="9" t="s">
        <v>3333</v>
      </c>
      <c r="D1654" s="9" t="s">
        <v>67</v>
      </c>
      <c r="E1654" s="7" t="s">
        <v>141</v>
      </c>
      <c r="F1654" s="46">
        <v>0.3</v>
      </c>
      <c r="G1654" s="11">
        <v>8</v>
      </c>
      <c r="H1654" s="11">
        <v>8</v>
      </c>
      <c r="I1654" s="11" t="e">
        <f>VLOOKUP(B1654:B3929,'[2]Qty by month'!$G$3:$N$527,8,0)</f>
        <v>#N/A</v>
      </c>
      <c r="J1654" s="11"/>
      <c r="K1654" s="8">
        <v>45315</v>
      </c>
      <c r="L1654" s="8" t="s">
        <v>3873</v>
      </c>
      <c r="M1654" s="7"/>
      <c r="N1654" s="7" t="b">
        <f t="shared" si="50"/>
        <v>1</v>
      </c>
      <c r="O1654" s="7"/>
      <c r="P1654" s="11">
        <f t="shared" si="51"/>
        <v>0</v>
      </c>
      <c r="Q1654" s="9"/>
    </row>
    <row r="1655" spans="1:17" x14ac:dyDescent="0.25">
      <c r="A1655" s="7">
        <v>1653</v>
      </c>
      <c r="B1655" s="9" t="s">
        <v>1517</v>
      </c>
      <c r="C1655" s="9" t="s">
        <v>3334</v>
      </c>
      <c r="D1655" s="9" t="s">
        <v>67</v>
      </c>
      <c r="E1655" s="7" t="s">
        <v>141</v>
      </c>
      <c r="F1655" s="46">
        <v>0.7</v>
      </c>
      <c r="G1655" s="11">
        <f>5-1</f>
        <v>4</v>
      </c>
      <c r="H1655" s="11">
        <v>4</v>
      </c>
      <c r="I1655" s="11" t="e">
        <f>VLOOKUP(B1655:B3930,'[2]Qty by month'!$G$3:$N$527,8,0)</f>
        <v>#N/A</v>
      </c>
      <c r="J1655" s="11"/>
      <c r="K1655" s="8">
        <v>45315</v>
      </c>
      <c r="L1655" s="8" t="s">
        <v>3873</v>
      </c>
      <c r="M1655" s="7"/>
      <c r="N1655" s="7" t="b">
        <f t="shared" si="50"/>
        <v>1</v>
      </c>
      <c r="O1655" s="7"/>
      <c r="P1655" s="11">
        <f t="shared" si="51"/>
        <v>0</v>
      </c>
      <c r="Q1655" s="9" t="s">
        <v>4018</v>
      </c>
    </row>
    <row r="1656" spans="1:17" x14ac:dyDescent="0.25">
      <c r="A1656" s="7">
        <v>1654</v>
      </c>
      <c r="B1656" s="9" t="s">
        <v>1518</v>
      </c>
      <c r="C1656" s="9" t="s">
        <v>3335</v>
      </c>
      <c r="D1656" s="9" t="s">
        <v>67</v>
      </c>
      <c r="E1656" s="7" t="s">
        <v>141</v>
      </c>
      <c r="F1656" s="46">
        <v>1</v>
      </c>
      <c r="G1656" s="11">
        <v>6</v>
      </c>
      <c r="H1656" s="11">
        <v>6</v>
      </c>
      <c r="I1656" s="11" t="e">
        <f>VLOOKUP(B1656:B3931,'[2]Qty by month'!$G$3:$N$527,8,0)</f>
        <v>#N/A</v>
      </c>
      <c r="J1656" s="11"/>
      <c r="K1656" s="8">
        <v>45315</v>
      </c>
      <c r="L1656" s="8" t="s">
        <v>3877</v>
      </c>
      <c r="M1656" s="7"/>
      <c r="N1656" s="7" t="b">
        <f t="shared" si="50"/>
        <v>1</v>
      </c>
      <c r="O1656" s="7"/>
      <c r="P1656" s="11">
        <f t="shared" si="51"/>
        <v>0</v>
      </c>
      <c r="Q1656" s="9"/>
    </row>
    <row r="1657" spans="1:17" x14ac:dyDescent="0.25">
      <c r="A1657" s="7">
        <v>1655</v>
      </c>
      <c r="B1657" s="9" t="s">
        <v>192</v>
      </c>
      <c r="C1657" s="9" t="s">
        <v>222</v>
      </c>
      <c r="D1657" s="9" t="s">
        <v>67</v>
      </c>
      <c r="E1657" s="7" t="s">
        <v>141</v>
      </c>
      <c r="F1657" s="46">
        <v>10</v>
      </c>
      <c r="G1657" s="11">
        <v>8</v>
      </c>
      <c r="H1657" s="11">
        <v>8</v>
      </c>
      <c r="I1657" s="11" t="e">
        <f>VLOOKUP(B1657:B3932,'[2]Qty by month'!$G$3:$N$527,8,0)</f>
        <v>#N/A</v>
      </c>
      <c r="J1657" s="11"/>
      <c r="K1657" s="8">
        <v>45313</v>
      </c>
      <c r="L1657" s="8" t="s">
        <v>3873</v>
      </c>
      <c r="M1657" s="7"/>
      <c r="N1657" s="7" t="b">
        <f t="shared" si="50"/>
        <v>1</v>
      </c>
      <c r="O1657" s="7"/>
      <c r="P1657" s="11">
        <f t="shared" si="51"/>
        <v>0</v>
      </c>
      <c r="Q1657" s="9"/>
    </row>
    <row r="1658" spans="1:17" x14ac:dyDescent="0.25">
      <c r="A1658" s="7">
        <v>1656</v>
      </c>
      <c r="B1658" s="9" t="s">
        <v>69</v>
      </c>
      <c r="C1658" s="9" t="s">
        <v>30</v>
      </c>
      <c r="D1658" s="9" t="s">
        <v>33</v>
      </c>
      <c r="E1658" s="7" t="s">
        <v>141</v>
      </c>
      <c r="F1658" s="46">
        <v>2.42</v>
      </c>
      <c r="G1658" s="11">
        <v>6</v>
      </c>
      <c r="H1658" s="11">
        <v>6</v>
      </c>
      <c r="I1658" s="11" t="e">
        <f>VLOOKUP(B1658:B3933,'[2]Qty by month'!$G$3:$N$527,8,0)</f>
        <v>#N/A</v>
      </c>
      <c r="J1658" s="11"/>
      <c r="K1658" s="8">
        <v>45315</v>
      </c>
      <c r="L1658" s="8" t="s">
        <v>3877</v>
      </c>
      <c r="M1658" s="7"/>
      <c r="N1658" s="7" t="b">
        <f t="shared" si="50"/>
        <v>1</v>
      </c>
      <c r="O1658" s="7"/>
      <c r="P1658" s="11">
        <f t="shared" si="51"/>
        <v>0</v>
      </c>
      <c r="Q1658" s="9"/>
    </row>
    <row r="1659" spans="1:17" x14ac:dyDescent="0.25">
      <c r="A1659" s="7">
        <v>1657</v>
      </c>
      <c r="B1659" s="9" t="s">
        <v>1519</v>
      </c>
      <c r="C1659" s="9" t="s">
        <v>3336</v>
      </c>
      <c r="D1659" s="9" t="s">
        <v>33</v>
      </c>
      <c r="E1659" s="7" t="s">
        <v>141</v>
      </c>
      <c r="F1659" s="46">
        <v>1</v>
      </c>
      <c r="G1659" s="11">
        <f>8-1</f>
        <v>7</v>
      </c>
      <c r="H1659" s="11">
        <v>7</v>
      </c>
      <c r="I1659" s="11" t="e">
        <f>VLOOKUP(B1659:B3934,'[2]Qty by month'!$G$3:$N$527,8,0)</f>
        <v>#N/A</v>
      </c>
      <c r="J1659" s="11"/>
      <c r="K1659" s="8">
        <v>45315</v>
      </c>
      <c r="L1659" s="8" t="s">
        <v>3877</v>
      </c>
      <c r="M1659" s="7"/>
      <c r="N1659" s="7" t="b">
        <f t="shared" si="50"/>
        <v>1</v>
      </c>
      <c r="O1659" s="7"/>
      <c r="P1659" s="11">
        <f t="shared" si="51"/>
        <v>0</v>
      </c>
      <c r="Q1659" s="9" t="s">
        <v>4110</v>
      </c>
    </row>
    <row r="1660" spans="1:17" x14ac:dyDescent="0.25">
      <c r="A1660" s="7">
        <v>1658</v>
      </c>
      <c r="B1660" s="9" t="s">
        <v>1520</v>
      </c>
      <c r="C1660" s="9" t="s">
        <v>3337</v>
      </c>
      <c r="D1660" s="9" t="s">
        <v>33</v>
      </c>
      <c r="E1660" s="7" t="s">
        <v>141</v>
      </c>
      <c r="F1660" s="46">
        <v>1</v>
      </c>
      <c r="G1660" s="11">
        <f>8-2</f>
        <v>6</v>
      </c>
      <c r="H1660" s="11">
        <v>6</v>
      </c>
      <c r="I1660" s="11" t="e">
        <f>VLOOKUP(B1660:B3935,'[2]Qty by month'!$G$3:$N$527,8,0)</f>
        <v>#N/A</v>
      </c>
      <c r="J1660" s="11"/>
      <c r="K1660" s="8">
        <v>45315</v>
      </c>
      <c r="L1660" s="8" t="s">
        <v>3877</v>
      </c>
      <c r="M1660" s="7"/>
      <c r="N1660" s="7" t="b">
        <f t="shared" si="50"/>
        <v>1</v>
      </c>
      <c r="O1660" s="7"/>
      <c r="P1660" s="11">
        <f t="shared" si="51"/>
        <v>0</v>
      </c>
      <c r="Q1660" s="9" t="s">
        <v>4112</v>
      </c>
    </row>
    <row r="1661" spans="1:17" x14ac:dyDescent="0.25">
      <c r="A1661" s="7">
        <v>1659</v>
      </c>
      <c r="B1661" s="9" t="s">
        <v>1521</v>
      </c>
      <c r="C1661" s="9" t="s">
        <v>3338</v>
      </c>
      <c r="D1661" s="9" t="s">
        <v>67</v>
      </c>
      <c r="E1661" s="7" t="s">
        <v>141</v>
      </c>
      <c r="F1661" s="46">
        <v>16.25</v>
      </c>
      <c r="G1661" s="11">
        <f>8-2</f>
        <v>6</v>
      </c>
      <c r="H1661" s="11">
        <f>4+1+1</f>
        <v>6</v>
      </c>
      <c r="I1661" s="11" t="e">
        <f>VLOOKUP(B1661:B3936,'[2]Qty by month'!$G$3:$N$527,8,0)</f>
        <v>#N/A</v>
      </c>
      <c r="J1661" s="11"/>
      <c r="K1661" s="8">
        <v>45323</v>
      </c>
      <c r="L1661" s="8" t="s">
        <v>3877</v>
      </c>
      <c r="M1661" s="7"/>
      <c r="N1661" s="7" t="b">
        <f t="shared" si="50"/>
        <v>1</v>
      </c>
      <c r="O1661" s="7"/>
      <c r="P1661" s="11">
        <f t="shared" si="51"/>
        <v>0</v>
      </c>
      <c r="Q1661" s="9" t="s">
        <v>4111</v>
      </c>
    </row>
    <row r="1662" spans="1:17" x14ac:dyDescent="0.25">
      <c r="A1662" s="7">
        <v>1660</v>
      </c>
      <c r="B1662" s="9" t="s">
        <v>1522</v>
      </c>
      <c r="C1662" s="9" t="s">
        <v>3339</v>
      </c>
      <c r="D1662" s="9" t="s">
        <v>67</v>
      </c>
      <c r="E1662" s="7" t="s">
        <v>141</v>
      </c>
      <c r="F1662" s="46">
        <v>16.25</v>
      </c>
      <c r="G1662" s="11">
        <v>8</v>
      </c>
      <c r="H1662" s="11">
        <f>6+2</f>
        <v>8</v>
      </c>
      <c r="I1662" s="11" t="e">
        <f>VLOOKUP(B1662:B3937,'[2]Qty by month'!$G$3:$N$527,8,0)</f>
        <v>#N/A</v>
      </c>
      <c r="J1662" s="11"/>
      <c r="K1662" s="8">
        <v>45315</v>
      </c>
      <c r="L1662" s="8" t="s">
        <v>3877</v>
      </c>
      <c r="M1662" s="7"/>
      <c r="N1662" s="7" t="b">
        <f t="shared" si="50"/>
        <v>1</v>
      </c>
      <c r="O1662" s="7"/>
      <c r="P1662" s="11">
        <f t="shared" si="51"/>
        <v>0</v>
      </c>
      <c r="Q1662" s="9"/>
    </row>
    <row r="1663" spans="1:17" x14ac:dyDescent="0.25">
      <c r="A1663" s="7">
        <v>1661</v>
      </c>
      <c r="B1663" s="9" t="s">
        <v>1523</v>
      </c>
      <c r="C1663" s="9" t="s">
        <v>3340</v>
      </c>
      <c r="D1663" s="9" t="s">
        <v>67</v>
      </c>
      <c r="E1663" s="7" t="s">
        <v>141</v>
      </c>
      <c r="F1663" s="46">
        <v>3.55</v>
      </c>
      <c r="G1663" s="11">
        <v>7</v>
      </c>
      <c r="H1663" s="53">
        <f>5+3</f>
        <v>8</v>
      </c>
      <c r="I1663" s="11" t="e">
        <f>VLOOKUP(B1663:B3938,'[2]Qty by month'!$G$3:$N$527,8,0)</f>
        <v>#N/A</v>
      </c>
      <c r="J1663" s="11"/>
      <c r="K1663" s="8">
        <v>45322</v>
      </c>
      <c r="L1663" s="8" t="s">
        <v>3877</v>
      </c>
      <c r="M1663" s="7"/>
      <c r="N1663" s="7" t="b">
        <f t="shared" si="50"/>
        <v>0</v>
      </c>
      <c r="O1663" s="7"/>
      <c r="P1663" s="11">
        <f t="shared" si="51"/>
        <v>-1</v>
      </c>
      <c r="Q1663" s="9" t="s">
        <v>4027</v>
      </c>
    </row>
    <row r="1664" spans="1:17" x14ac:dyDescent="0.25">
      <c r="A1664" s="7">
        <v>1662</v>
      </c>
      <c r="B1664" s="9" t="s">
        <v>1524</v>
      </c>
      <c r="C1664" s="9" t="s">
        <v>3341</v>
      </c>
      <c r="D1664" s="9" t="s">
        <v>67</v>
      </c>
      <c r="E1664" s="7" t="s">
        <v>141</v>
      </c>
      <c r="F1664" s="46">
        <v>0.3</v>
      </c>
      <c r="G1664" s="11">
        <v>9</v>
      </c>
      <c r="H1664" s="11">
        <v>9</v>
      </c>
      <c r="I1664" s="11" t="e">
        <f>VLOOKUP(B1664:B3939,'[2]Qty by month'!$G$3:$N$527,8,0)</f>
        <v>#N/A</v>
      </c>
      <c r="J1664" s="11"/>
      <c r="K1664" s="8">
        <v>45315</v>
      </c>
      <c r="L1664" s="8" t="s">
        <v>3873</v>
      </c>
      <c r="M1664" s="7"/>
      <c r="N1664" s="7" t="b">
        <f t="shared" si="50"/>
        <v>1</v>
      </c>
      <c r="O1664" s="7"/>
      <c r="P1664" s="11">
        <f t="shared" si="51"/>
        <v>0</v>
      </c>
      <c r="Q1664" s="9"/>
    </row>
    <row r="1665" spans="1:17" x14ac:dyDescent="0.25">
      <c r="A1665" s="7">
        <v>1663</v>
      </c>
      <c r="B1665" s="9" t="s">
        <v>1525</v>
      </c>
      <c r="C1665" s="9" t="s">
        <v>3342</v>
      </c>
      <c r="D1665" s="9" t="s">
        <v>67</v>
      </c>
      <c r="E1665" s="7" t="s">
        <v>141</v>
      </c>
      <c r="F1665" s="46">
        <v>1.3</v>
      </c>
      <c r="G1665" s="11">
        <v>9</v>
      </c>
      <c r="H1665" s="11">
        <v>9</v>
      </c>
      <c r="I1665" s="11" t="e">
        <f>VLOOKUP(B1665:B3940,'[2]Qty by month'!$G$3:$N$527,8,0)</f>
        <v>#N/A</v>
      </c>
      <c r="J1665" s="11"/>
      <c r="K1665" s="8">
        <v>45315</v>
      </c>
      <c r="L1665" s="8" t="s">
        <v>3873</v>
      </c>
      <c r="M1665" s="7"/>
      <c r="N1665" s="7" t="b">
        <f t="shared" si="50"/>
        <v>1</v>
      </c>
      <c r="O1665" s="7"/>
      <c r="P1665" s="11">
        <f t="shared" si="51"/>
        <v>0</v>
      </c>
      <c r="Q1665" s="9"/>
    </row>
    <row r="1666" spans="1:17" x14ac:dyDescent="0.25">
      <c r="A1666" s="7">
        <v>1664</v>
      </c>
      <c r="B1666" s="9" t="s">
        <v>1526</v>
      </c>
      <c r="C1666" s="9" t="s">
        <v>3343</v>
      </c>
      <c r="D1666" s="9" t="s">
        <v>67</v>
      </c>
      <c r="E1666" s="7" t="s">
        <v>141</v>
      </c>
      <c r="F1666" s="46">
        <v>7.5</v>
      </c>
      <c r="G1666" s="11">
        <v>9</v>
      </c>
      <c r="H1666" s="11">
        <v>9</v>
      </c>
      <c r="I1666" s="11" t="e">
        <f>VLOOKUP(B1666:B3941,'[2]Qty by month'!$G$3:$N$527,8,0)</f>
        <v>#N/A</v>
      </c>
      <c r="J1666" s="11"/>
      <c r="K1666" s="8">
        <v>45315</v>
      </c>
      <c r="L1666" s="8" t="s">
        <v>3877</v>
      </c>
      <c r="M1666" s="7"/>
      <c r="N1666" s="7" t="b">
        <f t="shared" si="50"/>
        <v>1</v>
      </c>
      <c r="O1666" s="7"/>
      <c r="P1666" s="11">
        <f t="shared" si="51"/>
        <v>0</v>
      </c>
      <c r="Q1666" s="9"/>
    </row>
    <row r="1667" spans="1:17" x14ac:dyDescent="0.25">
      <c r="A1667" s="7">
        <v>1665</v>
      </c>
      <c r="B1667" s="9" t="s">
        <v>193</v>
      </c>
      <c r="C1667" s="9" t="s">
        <v>223</v>
      </c>
      <c r="D1667" s="9" t="s">
        <v>67</v>
      </c>
      <c r="E1667" s="55" t="s">
        <v>242</v>
      </c>
      <c r="F1667" s="46">
        <v>3.5</v>
      </c>
      <c r="G1667" s="11">
        <v>11</v>
      </c>
      <c r="H1667" s="53">
        <v>14</v>
      </c>
      <c r="I1667" s="11" t="e">
        <f>VLOOKUP(B1667:B3942,'[2]Qty by month'!$G$3:$N$527,8,0)</f>
        <v>#N/A</v>
      </c>
      <c r="J1667" s="11"/>
      <c r="K1667" s="8">
        <v>45315</v>
      </c>
      <c r="L1667" s="8" t="s">
        <v>3877</v>
      </c>
      <c r="M1667" s="7"/>
      <c r="N1667" s="7" t="b">
        <f t="shared" si="50"/>
        <v>0</v>
      </c>
      <c r="O1667" s="7"/>
      <c r="P1667" s="11">
        <f t="shared" si="51"/>
        <v>-3</v>
      </c>
      <c r="Q1667" s="9"/>
    </row>
    <row r="1668" spans="1:17" s="139" customFormat="1" x14ac:dyDescent="0.25">
      <c r="A1668" s="134">
        <v>1666</v>
      </c>
      <c r="B1668" s="135" t="s">
        <v>194</v>
      </c>
      <c r="C1668" s="135" t="s">
        <v>224</v>
      </c>
      <c r="D1668" s="135" t="s">
        <v>67</v>
      </c>
      <c r="E1668" s="150" t="s">
        <v>242</v>
      </c>
      <c r="F1668" s="136">
        <v>2.1</v>
      </c>
      <c r="G1668" s="137">
        <v>9</v>
      </c>
      <c r="H1668" s="137">
        <v>13</v>
      </c>
      <c r="I1668" s="11" t="e">
        <f>VLOOKUP(B1668:B3943,'[2]Qty by month'!$G$3:$N$527,8,0)</f>
        <v>#N/A</v>
      </c>
      <c r="J1668" s="11"/>
      <c r="K1668" s="138">
        <v>45313</v>
      </c>
      <c r="L1668" s="138" t="s">
        <v>3873</v>
      </c>
      <c r="M1668" s="134"/>
      <c r="N1668" s="134" t="b">
        <f t="shared" ref="N1668:N1731" si="52">G1668=H1668</f>
        <v>0</v>
      </c>
      <c r="O1668" s="134"/>
      <c r="P1668" s="137">
        <f t="shared" ref="P1668:P1731" si="53">G1668-H1668</f>
        <v>-4</v>
      </c>
      <c r="Q1668" s="135"/>
    </row>
    <row r="1669" spans="1:17" x14ac:dyDescent="0.25">
      <c r="A1669" s="7">
        <v>1667</v>
      </c>
      <c r="B1669" s="9" t="s">
        <v>1527</v>
      </c>
      <c r="C1669" s="9" t="s">
        <v>3344</v>
      </c>
      <c r="D1669" s="9" t="s">
        <v>33</v>
      </c>
      <c r="E1669" s="7" t="s">
        <v>141</v>
      </c>
      <c r="F1669" s="46">
        <v>0.7</v>
      </c>
      <c r="G1669" s="11">
        <v>8</v>
      </c>
      <c r="H1669" s="11">
        <v>8</v>
      </c>
      <c r="I1669" s="11" t="e">
        <f>VLOOKUP(B1669:B3944,'[2]Qty by month'!$G$3:$N$527,8,0)</f>
        <v>#N/A</v>
      </c>
      <c r="J1669" s="11"/>
      <c r="K1669" s="8">
        <v>45314</v>
      </c>
      <c r="L1669" s="8" t="s">
        <v>3877</v>
      </c>
      <c r="M1669" s="7"/>
      <c r="N1669" s="7" t="b">
        <f t="shared" si="52"/>
        <v>1</v>
      </c>
      <c r="O1669" s="7"/>
      <c r="P1669" s="11">
        <f t="shared" si="53"/>
        <v>0</v>
      </c>
      <c r="Q1669" s="9"/>
    </row>
    <row r="1670" spans="1:17" x14ac:dyDescent="0.25">
      <c r="A1670" s="7">
        <v>1668</v>
      </c>
      <c r="B1670" s="9" t="s">
        <v>1528</v>
      </c>
      <c r="C1670" s="9" t="s">
        <v>3345</v>
      </c>
      <c r="D1670" s="9" t="s">
        <v>33</v>
      </c>
      <c r="E1670" s="7" t="s">
        <v>141</v>
      </c>
      <c r="F1670" s="46">
        <v>0.3</v>
      </c>
      <c r="G1670" s="11">
        <v>9</v>
      </c>
      <c r="H1670" s="53">
        <v>10</v>
      </c>
      <c r="I1670" s="11" t="e">
        <f>VLOOKUP(B1670:B3945,'[2]Qty by month'!$G$3:$N$527,8,0)</f>
        <v>#N/A</v>
      </c>
      <c r="J1670" s="11"/>
      <c r="K1670" s="8">
        <v>45314</v>
      </c>
      <c r="L1670" s="8" t="s">
        <v>3877</v>
      </c>
      <c r="M1670" s="7"/>
      <c r="N1670" s="7" t="b">
        <f t="shared" si="52"/>
        <v>0</v>
      </c>
      <c r="O1670" s="7"/>
      <c r="P1670" s="11">
        <f t="shared" si="53"/>
        <v>-1</v>
      </c>
      <c r="Q1670" s="9"/>
    </row>
    <row r="1671" spans="1:17" x14ac:dyDescent="0.25">
      <c r="A1671" s="7">
        <v>1669</v>
      </c>
      <c r="B1671" s="9" t="s">
        <v>1529</v>
      </c>
      <c r="C1671" s="9" t="s">
        <v>3273</v>
      </c>
      <c r="D1671" s="9" t="s">
        <v>67</v>
      </c>
      <c r="E1671" s="7" t="s">
        <v>141</v>
      </c>
      <c r="F1671" s="46">
        <v>1.2</v>
      </c>
      <c r="G1671" s="11">
        <v>9</v>
      </c>
      <c r="H1671" s="11">
        <v>9</v>
      </c>
      <c r="I1671" s="11" t="e">
        <f>VLOOKUP(B1671:B3946,'[2]Qty by month'!$G$3:$N$527,8,0)</f>
        <v>#N/A</v>
      </c>
      <c r="J1671" s="11"/>
      <c r="K1671" s="8">
        <v>45315</v>
      </c>
      <c r="L1671" s="8" t="s">
        <v>3873</v>
      </c>
      <c r="M1671" s="7"/>
      <c r="N1671" s="7" t="b">
        <f t="shared" si="52"/>
        <v>1</v>
      </c>
      <c r="O1671" s="7"/>
      <c r="P1671" s="11">
        <f t="shared" si="53"/>
        <v>0</v>
      </c>
      <c r="Q1671" s="9"/>
    </row>
    <row r="1672" spans="1:17" x14ac:dyDescent="0.25">
      <c r="A1672" s="7">
        <v>1670</v>
      </c>
      <c r="B1672" s="9" t="s">
        <v>1530</v>
      </c>
      <c r="C1672" s="9" t="s">
        <v>3346</v>
      </c>
      <c r="D1672" s="9" t="s">
        <v>67</v>
      </c>
      <c r="E1672" s="7" t="s">
        <v>141</v>
      </c>
      <c r="F1672" s="46">
        <v>1.1000000000000001</v>
      </c>
      <c r="G1672" s="11">
        <v>10</v>
      </c>
      <c r="H1672" s="11">
        <f>9+1</f>
        <v>10</v>
      </c>
      <c r="I1672" s="11" t="e">
        <f>VLOOKUP(B1672:B3947,'[2]Qty by month'!$G$3:$N$527,8,0)</f>
        <v>#N/A</v>
      </c>
      <c r="J1672" s="11"/>
      <c r="K1672" s="8">
        <v>45315</v>
      </c>
      <c r="L1672" s="8" t="s">
        <v>3873</v>
      </c>
      <c r="M1672" s="7"/>
      <c r="N1672" s="7" t="b">
        <f t="shared" si="52"/>
        <v>1</v>
      </c>
      <c r="O1672" s="7"/>
      <c r="P1672" s="11">
        <f t="shared" si="53"/>
        <v>0</v>
      </c>
      <c r="Q1672" s="9"/>
    </row>
    <row r="1673" spans="1:17" x14ac:dyDescent="0.25">
      <c r="A1673" s="7">
        <v>1671</v>
      </c>
      <c r="B1673" s="9" t="s">
        <v>1531</v>
      </c>
      <c r="C1673" s="9" t="s">
        <v>3347</v>
      </c>
      <c r="D1673" s="9" t="s">
        <v>67</v>
      </c>
      <c r="E1673" s="7" t="s">
        <v>141</v>
      </c>
      <c r="F1673" s="46">
        <v>2</v>
      </c>
      <c r="G1673" s="11">
        <v>10</v>
      </c>
      <c r="H1673" s="11">
        <v>10</v>
      </c>
      <c r="I1673" s="11" t="e">
        <f>VLOOKUP(B1673:B3948,'[2]Qty by month'!$G$3:$N$527,8,0)</f>
        <v>#N/A</v>
      </c>
      <c r="J1673" s="11"/>
      <c r="K1673" s="8">
        <v>45315</v>
      </c>
      <c r="L1673" s="8" t="s">
        <v>3873</v>
      </c>
      <c r="M1673" s="7"/>
      <c r="N1673" s="7" t="b">
        <f t="shared" si="52"/>
        <v>1</v>
      </c>
      <c r="O1673" s="7"/>
      <c r="P1673" s="11">
        <f t="shared" si="53"/>
        <v>0</v>
      </c>
      <c r="Q1673" s="9"/>
    </row>
    <row r="1674" spans="1:17" x14ac:dyDescent="0.25">
      <c r="A1674" s="7">
        <v>1672</v>
      </c>
      <c r="B1674" s="9" t="s">
        <v>1532</v>
      </c>
      <c r="C1674" s="9" t="s">
        <v>3348</v>
      </c>
      <c r="D1674" s="9" t="s">
        <v>67</v>
      </c>
      <c r="E1674" s="7" t="s">
        <v>141</v>
      </c>
      <c r="F1674" s="46">
        <v>0.2</v>
      </c>
      <c r="G1674" s="11">
        <v>10</v>
      </c>
      <c r="H1674" s="11">
        <v>10</v>
      </c>
      <c r="I1674" s="11" t="e">
        <f>VLOOKUP(B1674:B3949,'[2]Qty by month'!$G$3:$N$527,8,0)</f>
        <v>#N/A</v>
      </c>
      <c r="J1674" s="11"/>
      <c r="K1674" s="8">
        <v>45313</v>
      </c>
      <c r="L1674" s="8" t="s">
        <v>3873</v>
      </c>
      <c r="M1674" s="7"/>
      <c r="N1674" s="7" t="b">
        <f t="shared" si="52"/>
        <v>1</v>
      </c>
      <c r="O1674" s="7"/>
      <c r="P1674" s="11">
        <f t="shared" si="53"/>
        <v>0</v>
      </c>
      <c r="Q1674" s="9"/>
    </row>
    <row r="1675" spans="1:17" x14ac:dyDescent="0.25">
      <c r="A1675" s="7">
        <v>1673</v>
      </c>
      <c r="B1675" s="9" t="s">
        <v>1533</v>
      </c>
      <c r="C1675" s="9" t="s">
        <v>3349</v>
      </c>
      <c r="D1675" s="9" t="s">
        <v>67</v>
      </c>
      <c r="E1675" s="7" t="s">
        <v>141</v>
      </c>
      <c r="F1675" s="46">
        <v>5.7</v>
      </c>
      <c r="G1675" s="11">
        <v>10</v>
      </c>
      <c r="H1675" s="11">
        <v>10</v>
      </c>
      <c r="I1675" s="11" t="e">
        <f>VLOOKUP(B1675:B3950,'[2]Qty by month'!$G$3:$N$527,8,0)</f>
        <v>#N/A</v>
      </c>
      <c r="J1675" s="11"/>
      <c r="K1675" s="8">
        <v>45313</v>
      </c>
      <c r="L1675" s="8" t="s">
        <v>3873</v>
      </c>
      <c r="M1675" s="7"/>
      <c r="N1675" s="7" t="b">
        <f t="shared" si="52"/>
        <v>1</v>
      </c>
      <c r="O1675" s="7"/>
      <c r="P1675" s="11">
        <f t="shared" si="53"/>
        <v>0</v>
      </c>
      <c r="Q1675" s="9"/>
    </row>
    <row r="1676" spans="1:17" x14ac:dyDescent="0.25">
      <c r="A1676" s="7">
        <v>1674</v>
      </c>
      <c r="B1676" s="9" t="s">
        <v>1534</v>
      </c>
      <c r="C1676" s="9" t="s">
        <v>3350</v>
      </c>
      <c r="D1676" s="9" t="s">
        <v>67</v>
      </c>
      <c r="E1676" s="7" t="s">
        <v>141</v>
      </c>
      <c r="F1676" s="46">
        <v>1.3</v>
      </c>
      <c r="G1676" s="11">
        <v>10</v>
      </c>
      <c r="H1676" s="11">
        <f>8+2</f>
        <v>10</v>
      </c>
      <c r="I1676" s="11" t="e">
        <f>VLOOKUP(B1676:B3951,'[2]Qty by month'!$G$3:$N$527,8,0)</f>
        <v>#N/A</v>
      </c>
      <c r="J1676" s="11"/>
      <c r="K1676" s="8">
        <v>45316</v>
      </c>
      <c r="L1676" s="8" t="s">
        <v>3877</v>
      </c>
      <c r="M1676" s="7"/>
      <c r="N1676" s="7" t="b">
        <f t="shared" si="52"/>
        <v>1</v>
      </c>
      <c r="O1676" s="7"/>
      <c r="P1676" s="11">
        <f t="shared" si="53"/>
        <v>0</v>
      </c>
      <c r="Q1676" s="9"/>
    </row>
    <row r="1677" spans="1:17" x14ac:dyDescent="0.25">
      <c r="A1677" s="7">
        <v>1675</v>
      </c>
      <c r="B1677" s="9" t="s">
        <v>1535</v>
      </c>
      <c r="C1677" s="9" t="s">
        <v>3351</v>
      </c>
      <c r="D1677" s="9" t="s">
        <v>67</v>
      </c>
      <c r="E1677" s="7" t="s">
        <v>141</v>
      </c>
      <c r="F1677" s="46">
        <v>0.9</v>
      </c>
      <c r="G1677" s="11">
        <v>10</v>
      </c>
      <c r="H1677" s="11">
        <f>8+2</f>
        <v>10</v>
      </c>
      <c r="I1677" s="11" t="e">
        <f>VLOOKUP(B1677:B3952,'[2]Qty by month'!$G$3:$N$527,8,0)</f>
        <v>#N/A</v>
      </c>
      <c r="J1677" s="11"/>
      <c r="K1677" s="8">
        <v>45316</v>
      </c>
      <c r="L1677" s="8" t="s">
        <v>3877</v>
      </c>
      <c r="M1677" s="7"/>
      <c r="N1677" s="7" t="b">
        <f t="shared" si="52"/>
        <v>1</v>
      </c>
      <c r="O1677" s="7"/>
      <c r="P1677" s="11">
        <f t="shared" si="53"/>
        <v>0</v>
      </c>
      <c r="Q1677" s="9"/>
    </row>
    <row r="1678" spans="1:17" x14ac:dyDescent="0.25">
      <c r="A1678" s="7">
        <v>1676</v>
      </c>
      <c r="B1678" s="9" t="s">
        <v>1536</v>
      </c>
      <c r="C1678" s="9" t="s">
        <v>3352</v>
      </c>
      <c r="D1678" s="9" t="s">
        <v>67</v>
      </c>
      <c r="E1678" s="7" t="s">
        <v>141</v>
      </c>
      <c r="F1678" s="46">
        <v>11.8</v>
      </c>
      <c r="G1678" s="11">
        <v>10</v>
      </c>
      <c r="H1678" s="11">
        <v>10</v>
      </c>
      <c r="I1678" s="11" t="e">
        <f>VLOOKUP(B1678:B3953,'[2]Qty by month'!$G$3:$N$527,8,0)</f>
        <v>#N/A</v>
      </c>
      <c r="J1678" s="11"/>
      <c r="K1678" s="8">
        <v>45313</v>
      </c>
      <c r="L1678" s="8" t="s">
        <v>3873</v>
      </c>
      <c r="M1678" s="7"/>
      <c r="N1678" s="7" t="b">
        <f t="shared" si="52"/>
        <v>1</v>
      </c>
      <c r="O1678" s="7"/>
      <c r="P1678" s="11">
        <f t="shared" si="53"/>
        <v>0</v>
      </c>
      <c r="Q1678" s="9"/>
    </row>
    <row r="1679" spans="1:17" x14ac:dyDescent="0.25">
      <c r="A1679" s="7">
        <v>1677</v>
      </c>
      <c r="B1679" s="9" t="s">
        <v>1537</v>
      </c>
      <c r="C1679" s="9" t="s">
        <v>3353</v>
      </c>
      <c r="D1679" s="9" t="s">
        <v>67</v>
      </c>
      <c r="E1679" s="7" t="s">
        <v>141</v>
      </c>
      <c r="F1679" s="46">
        <v>1.2</v>
      </c>
      <c r="G1679" s="11">
        <v>10</v>
      </c>
      <c r="H1679" s="11">
        <v>10</v>
      </c>
      <c r="I1679" s="11" t="e">
        <f>VLOOKUP(B1679:B3954,'[2]Qty by month'!$G$3:$N$527,8,0)</f>
        <v>#N/A</v>
      </c>
      <c r="J1679" s="11"/>
      <c r="K1679" s="8">
        <v>45313</v>
      </c>
      <c r="L1679" s="8" t="s">
        <v>3873</v>
      </c>
      <c r="M1679" s="7"/>
      <c r="N1679" s="7" t="b">
        <f t="shared" si="52"/>
        <v>1</v>
      </c>
      <c r="O1679" s="7"/>
      <c r="P1679" s="11">
        <f t="shared" si="53"/>
        <v>0</v>
      </c>
      <c r="Q1679" s="9"/>
    </row>
    <row r="1680" spans="1:17" x14ac:dyDescent="0.25">
      <c r="A1680" s="7">
        <v>1678</v>
      </c>
      <c r="B1680" s="9" t="s">
        <v>1538</v>
      </c>
      <c r="C1680" s="9" t="s">
        <v>3354</v>
      </c>
      <c r="D1680" s="9" t="s">
        <v>67</v>
      </c>
      <c r="E1680" s="7" t="s">
        <v>141</v>
      </c>
      <c r="F1680" s="46">
        <v>0.22</v>
      </c>
      <c r="G1680" s="11">
        <v>10</v>
      </c>
      <c r="H1680" s="11">
        <v>10</v>
      </c>
      <c r="I1680" s="11" t="e">
        <f>VLOOKUP(B1680:B3955,'[2]Qty by month'!$G$3:$N$527,8,0)</f>
        <v>#N/A</v>
      </c>
      <c r="J1680" s="11"/>
      <c r="K1680" s="8">
        <v>45313</v>
      </c>
      <c r="L1680" s="8" t="s">
        <v>3873</v>
      </c>
      <c r="M1680" s="7"/>
      <c r="N1680" s="7" t="b">
        <f t="shared" si="52"/>
        <v>1</v>
      </c>
      <c r="O1680" s="7"/>
      <c r="P1680" s="11">
        <f t="shared" si="53"/>
        <v>0</v>
      </c>
      <c r="Q1680" s="9"/>
    </row>
    <row r="1681" spans="1:17" x14ac:dyDescent="0.25">
      <c r="A1681" s="7">
        <v>1679</v>
      </c>
      <c r="B1681" s="9" t="s">
        <v>1539</v>
      </c>
      <c r="C1681" s="9" t="s">
        <v>3355</v>
      </c>
      <c r="D1681" s="9" t="s">
        <v>33</v>
      </c>
      <c r="E1681" s="7" t="s">
        <v>141</v>
      </c>
      <c r="F1681" s="46">
        <v>0.39</v>
      </c>
      <c r="G1681" s="11">
        <v>10</v>
      </c>
      <c r="H1681" s="11">
        <v>10</v>
      </c>
      <c r="I1681" s="11" t="e">
        <f>VLOOKUP(B1681:B3956,'[2]Qty by month'!$G$3:$N$527,8,0)</f>
        <v>#N/A</v>
      </c>
      <c r="J1681" s="11"/>
      <c r="K1681" s="8">
        <v>45315</v>
      </c>
      <c r="L1681" s="8" t="s">
        <v>3877</v>
      </c>
      <c r="M1681" s="7"/>
      <c r="N1681" s="7" t="b">
        <f t="shared" si="52"/>
        <v>1</v>
      </c>
      <c r="O1681" s="7"/>
      <c r="P1681" s="11">
        <f t="shared" si="53"/>
        <v>0</v>
      </c>
      <c r="Q1681" s="9"/>
    </row>
    <row r="1682" spans="1:17" x14ac:dyDescent="0.25">
      <c r="A1682" s="7">
        <v>1680</v>
      </c>
      <c r="B1682" s="9" t="s">
        <v>1540</v>
      </c>
      <c r="C1682" s="9" t="s">
        <v>3356</v>
      </c>
      <c r="D1682" s="9" t="s">
        <v>33</v>
      </c>
      <c r="E1682" s="7" t="s">
        <v>141</v>
      </c>
      <c r="F1682" s="46">
        <v>0.7</v>
      </c>
      <c r="G1682" s="11">
        <v>10</v>
      </c>
      <c r="H1682" s="11">
        <v>10</v>
      </c>
      <c r="I1682" s="11" t="e">
        <f>VLOOKUP(B1682:B3957,'[2]Qty by month'!$G$3:$N$527,8,0)</f>
        <v>#N/A</v>
      </c>
      <c r="J1682" s="11"/>
      <c r="K1682" s="8">
        <v>45314</v>
      </c>
      <c r="L1682" s="8" t="s">
        <v>3877</v>
      </c>
      <c r="M1682" s="7"/>
      <c r="N1682" s="7" t="b">
        <f t="shared" si="52"/>
        <v>1</v>
      </c>
      <c r="O1682" s="7"/>
      <c r="P1682" s="11">
        <f t="shared" si="53"/>
        <v>0</v>
      </c>
      <c r="Q1682" s="9"/>
    </row>
    <row r="1683" spans="1:17" x14ac:dyDescent="0.25">
      <c r="A1683" s="7">
        <v>1681</v>
      </c>
      <c r="B1683" s="9" t="s">
        <v>195</v>
      </c>
      <c r="C1683" s="9" t="s">
        <v>225</v>
      </c>
      <c r="D1683" s="9" t="s">
        <v>67</v>
      </c>
      <c r="E1683" s="7" t="s">
        <v>141</v>
      </c>
      <c r="F1683" s="46">
        <v>1.2</v>
      </c>
      <c r="G1683" s="11">
        <v>11</v>
      </c>
      <c r="H1683" s="11">
        <v>11</v>
      </c>
      <c r="I1683" s="11" t="e">
        <f>VLOOKUP(B1683:B3958,'[2]Qty by month'!$G$3:$N$527,8,0)</f>
        <v>#N/A</v>
      </c>
      <c r="J1683" s="11"/>
      <c r="K1683" s="8">
        <v>45313</v>
      </c>
      <c r="L1683" s="8" t="s">
        <v>3873</v>
      </c>
      <c r="M1683" s="7"/>
      <c r="N1683" s="7" t="b">
        <f t="shared" si="52"/>
        <v>1</v>
      </c>
      <c r="O1683" s="7"/>
      <c r="P1683" s="11">
        <f t="shared" si="53"/>
        <v>0</v>
      </c>
      <c r="Q1683" s="9"/>
    </row>
    <row r="1684" spans="1:17" x14ac:dyDescent="0.25">
      <c r="A1684" s="7">
        <v>1682</v>
      </c>
      <c r="B1684" s="9" t="s">
        <v>235</v>
      </c>
      <c r="C1684" s="9" t="s">
        <v>240</v>
      </c>
      <c r="D1684" s="9" t="s">
        <v>67</v>
      </c>
      <c r="E1684" s="7" t="s">
        <v>141</v>
      </c>
      <c r="F1684" s="46">
        <v>2.1</v>
      </c>
      <c r="G1684" s="11">
        <f>13-1</f>
        <v>12</v>
      </c>
      <c r="H1684" s="11">
        <v>12</v>
      </c>
      <c r="I1684" s="11" t="e">
        <f>VLOOKUP(B1684:B3959,'[2]Qty by month'!$G$3:$N$527,8,0)</f>
        <v>#N/A</v>
      </c>
      <c r="J1684" s="11"/>
      <c r="K1684" s="8">
        <v>45315</v>
      </c>
      <c r="L1684" s="8" t="s">
        <v>3877</v>
      </c>
      <c r="M1684" s="7"/>
      <c r="N1684" s="7" t="b">
        <f t="shared" si="52"/>
        <v>1</v>
      </c>
      <c r="O1684" s="7"/>
      <c r="P1684" s="11">
        <f t="shared" si="53"/>
        <v>0</v>
      </c>
      <c r="Q1684" s="9" t="s">
        <v>3975</v>
      </c>
    </row>
    <row r="1685" spans="1:17" x14ac:dyDescent="0.25">
      <c r="A1685" s="7">
        <v>1683</v>
      </c>
      <c r="B1685" s="9" t="s">
        <v>1541</v>
      </c>
      <c r="C1685" s="9" t="s">
        <v>3357</v>
      </c>
      <c r="D1685" s="9" t="s">
        <v>67</v>
      </c>
      <c r="E1685" s="7" t="s">
        <v>141</v>
      </c>
      <c r="F1685" s="46">
        <v>0.5</v>
      </c>
      <c r="G1685" s="11">
        <f>8-3</f>
        <v>5</v>
      </c>
      <c r="H1685" s="11">
        <v>5</v>
      </c>
      <c r="I1685" s="11" t="e">
        <f>VLOOKUP(B1685:B3960,'[2]Qty by month'!$G$3:$N$527,8,0)</f>
        <v>#N/A</v>
      </c>
      <c r="J1685" s="11"/>
      <c r="K1685" s="8">
        <v>45315</v>
      </c>
      <c r="L1685" s="8" t="s">
        <v>3873</v>
      </c>
      <c r="M1685" s="7"/>
      <c r="N1685" s="7" t="b">
        <f t="shared" si="52"/>
        <v>1</v>
      </c>
      <c r="O1685" s="7"/>
      <c r="P1685" s="11">
        <f t="shared" si="53"/>
        <v>0</v>
      </c>
      <c r="Q1685" s="9" t="s">
        <v>4019</v>
      </c>
    </row>
    <row r="1686" spans="1:17" x14ac:dyDescent="0.25">
      <c r="A1686" s="7">
        <v>1684</v>
      </c>
      <c r="B1686" s="9" t="s">
        <v>112</v>
      </c>
      <c r="C1686" s="9" t="s">
        <v>137</v>
      </c>
      <c r="D1686" s="9" t="s">
        <v>67</v>
      </c>
      <c r="E1686" s="7" t="s">
        <v>141</v>
      </c>
      <c r="F1686" s="46">
        <v>0.6</v>
      </c>
      <c r="G1686" s="11">
        <v>12</v>
      </c>
      <c r="H1686" s="11">
        <v>12</v>
      </c>
      <c r="I1686" s="11" t="e">
        <f>VLOOKUP(B1686:B3961,'[2]Qty by month'!$G$3:$N$527,8,0)</f>
        <v>#N/A</v>
      </c>
      <c r="J1686" s="11"/>
      <c r="K1686" s="8">
        <v>45318</v>
      </c>
      <c r="L1686" s="8" t="s">
        <v>3873</v>
      </c>
      <c r="M1686" s="7"/>
      <c r="N1686" s="7" t="b">
        <f t="shared" si="52"/>
        <v>1</v>
      </c>
      <c r="O1686" s="7"/>
      <c r="P1686" s="11">
        <f t="shared" si="53"/>
        <v>0</v>
      </c>
      <c r="Q1686" s="9"/>
    </row>
    <row r="1687" spans="1:17" x14ac:dyDescent="0.25">
      <c r="A1687" s="7">
        <v>1685</v>
      </c>
      <c r="B1687" s="9" t="s">
        <v>196</v>
      </c>
      <c r="C1687" s="9" t="s">
        <v>226</v>
      </c>
      <c r="D1687" s="9" t="s">
        <v>67</v>
      </c>
      <c r="E1687" s="7" t="s">
        <v>141</v>
      </c>
      <c r="F1687" s="46">
        <v>2.9</v>
      </c>
      <c r="G1687" s="11">
        <v>12</v>
      </c>
      <c r="H1687" s="11">
        <f>11+1</f>
        <v>12</v>
      </c>
      <c r="I1687" s="11" t="e">
        <f>VLOOKUP(B1687:B3962,'[2]Qty by month'!$G$3:$N$527,8,0)</f>
        <v>#N/A</v>
      </c>
      <c r="J1687" s="11"/>
      <c r="K1687" s="8">
        <v>45313</v>
      </c>
      <c r="L1687" s="8" t="s">
        <v>3873</v>
      </c>
      <c r="M1687" s="7"/>
      <c r="N1687" s="7" t="b">
        <f t="shared" si="52"/>
        <v>1</v>
      </c>
      <c r="O1687" s="7"/>
      <c r="P1687" s="11">
        <f t="shared" si="53"/>
        <v>0</v>
      </c>
      <c r="Q1687" s="9"/>
    </row>
    <row r="1688" spans="1:17" x14ac:dyDescent="0.25">
      <c r="A1688" s="7">
        <v>1686</v>
      </c>
      <c r="B1688" s="9" t="s">
        <v>1542</v>
      </c>
      <c r="C1688" s="9" t="s">
        <v>3358</v>
      </c>
      <c r="D1688" s="9" t="s">
        <v>67</v>
      </c>
      <c r="E1688" s="7" t="s">
        <v>141</v>
      </c>
      <c r="F1688" s="46">
        <v>3</v>
      </c>
      <c r="G1688" s="11">
        <v>12</v>
      </c>
      <c r="H1688" s="53">
        <f>12+1</f>
        <v>13</v>
      </c>
      <c r="I1688" s="11" t="e">
        <f>VLOOKUP(B1688:B3963,'[2]Qty by month'!$G$3:$N$527,8,0)</f>
        <v>#N/A</v>
      </c>
      <c r="J1688" s="11"/>
      <c r="K1688" s="8">
        <v>45313</v>
      </c>
      <c r="L1688" s="8" t="s">
        <v>3873</v>
      </c>
      <c r="M1688" s="7"/>
      <c r="N1688" s="7" t="b">
        <f t="shared" si="52"/>
        <v>0</v>
      </c>
      <c r="O1688" s="7"/>
      <c r="P1688" s="11">
        <f t="shared" si="53"/>
        <v>-1</v>
      </c>
      <c r="Q1688" s="9"/>
    </row>
    <row r="1689" spans="1:17" x14ac:dyDescent="0.25">
      <c r="A1689" s="7">
        <v>1687</v>
      </c>
      <c r="B1689" s="9" t="s">
        <v>1543</v>
      </c>
      <c r="C1689" s="9" t="s">
        <v>3359</v>
      </c>
      <c r="D1689" s="9" t="s">
        <v>67</v>
      </c>
      <c r="E1689" s="7" t="s">
        <v>141</v>
      </c>
      <c r="F1689" s="46">
        <v>0.7</v>
      </c>
      <c r="G1689" s="11">
        <f>12-1</f>
        <v>11</v>
      </c>
      <c r="H1689" s="11">
        <v>11</v>
      </c>
      <c r="I1689" s="11" t="e">
        <f>VLOOKUP(B1689:B3964,'[2]Qty by month'!$G$3:$N$527,8,0)</f>
        <v>#N/A</v>
      </c>
      <c r="J1689" s="11"/>
      <c r="K1689" s="8">
        <v>45313</v>
      </c>
      <c r="L1689" s="8" t="s">
        <v>3873</v>
      </c>
      <c r="M1689" s="7"/>
      <c r="N1689" s="7" t="b">
        <f t="shared" si="52"/>
        <v>1</v>
      </c>
      <c r="O1689" s="7"/>
      <c r="P1689" s="11">
        <f t="shared" si="53"/>
        <v>0</v>
      </c>
      <c r="Q1689" s="9" t="s">
        <v>4018</v>
      </c>
    </row>
    <row r="1690" spans="1:17" x14ac:dyDescent="0.25">
      <c r="A1690" s="7">
        <v>1688</v>
      </c>
      <c r="B1690" s="9" t="s">
        <v>1544</v>
      </c>
      <c r="C1690" s="9" t="s">
        <v>3360</v>
      </c>
      <c r="D1690" s="9" t="s">
        <v>67</v>
      </c>
      <c r="E1690" s="7" t="s">
        <v>141</v>
      </c>
      <c r="F1690" s="46">
        <v>3.5</v>
      </c>
      <c r="G1690" s="11">
        <v>13</v>
      </c>
      <c r="H1690" s="53">
        <f>10+3+1</f>
        <v>14</v>
      </c>
      <c r="I1690" s="11" t="e">
        <f>VLOOKUP(B1690:B3965,'[2]Qty by month'!$G$3:$N$527,8,0)</f>
        <v>#N/A</v>
      </c>
      <c r="J1690" s="11"/>
      <c r="K1690" s="8">
        <v>45322</v>
      </c>
      <c r="L1690" s="8" t="s">
        <v>3877</v>
      </c>
      <c r="M1690" s="7"/>
      <c r="N1690" s="7" t="b">
        <f t="shared" si="52"/>
        <v>0</v>
      </c>
      <c r="O1690" s="7"/>
      <c r="P1690" s="11">
        <f t="shared" si="53"/>
        <v>-1</v>
      </c>
      <c r="Q1690" s="9"/>
    </row>
    <row r="1691" spans="1:17" x14ac:dyDescent="0.25">
      <c r="A1691" s="7">
        <v>1689</v>
      </c>
      <c r="B1691" s="9" t="s">
        <v>1545</v>
      </c>
      <c r="C1691" s="9" t="s">
        <v>3361</v>
      </c>
      <c r="D1691" s="9" t="s">
        <v>3852</v>
      </c>
      <c r="E1691" s="7" t="s">
        <v>141</v>
      </c>
      <c r="F1691" s="46">
        <v>6.43</v>
      </c>
      <c r="G1691" s="11">
        <v>1</v>
      </c>
      <c r="H1691" s="11">
        <v>1</v>
      </c>
      <c r="I1691" s="11">
        <f>VLOOKUP(B1691:B3966,'[2]Qty by month'!$G$3:$N$527,8,0)</f>
        <v>1</v>
      </c>
      <c r="J1691" s="11" t="b">
        <f>H1691=I1691</f>
        <v>1</v>
      </c>
      <c r="K1691" s="8">
        <v>45317</v>
      </c>
      <c r="L1691" s="8" t="s">
        <v>3877</v>
      </c>
      <c r="M1691" s="7"/>
      <c r="N1691" s="7" t="b">
        <f t="shared" si="52"/>
        <v>1</v>
      </c>
      <c r="O1691" s="7"/>
      <c r="P1691" s="11">
        <f t="shared" si="53"/>
        <v>0</v>
      </c>
      <c r="Q1691" s="9"/>
    </row>
    <row r="1692" spans="1:17" x14ac:dyDescent="0.25">
      <c r="A1692" s="7">
        <v>1690</v>
      </c>
      <c r="B1692" s="9" t="s">
        <v>1546</v>
      </c>
      <c r="C1692" s="9" t="s">
        <v>3362</v>
      </c>
      <c r="D1692" s="9" t="s">
        <v>3852</v>
      </c>
      <c r="E1692" s="7" t="s">
        <v>141</v>
      </c>
      <c r="F1692" s="46">
        <v>17.48</v>
      </c>
      <c r="G1692" s="11">
        <v>2</v>
      </c>
      <c r="H1692" s="11">
        <v>2</v>
      </c>
      <c r="I1692" s="11">
        <f>VLOOKUP(B1692:B3967,'[2]Qty by month'!$G$3:$N$527,8,0)</f>
        <v>2</v>
      </c>
      <c r="J1692" s="11" t="b">
        <f t="shared" ref="J1692:J1693" si="54">H1692=I1692</f>
        <v>1</v>
      </c>
      <c r="K1692" s="8">
        <v>45315</v>
      </c>
      <c r="L1692" s="8" t="s">
        <v>3873</v>
      </c>
      <c r="M1692" s="7"/>
      <c r="N1692" s="7" t="b">
        <f t="shared" si="52"/>
        <v>1</v>
      </c>
      <c r="O1692" s="7"/>
      <c r="P1692" s="11">
        <f t="shared" si="53"/>
        <v>0</v>
      </c>
      <c r="Q1692" s="9"/>
    </row>
    <row r="1693" spans="1:17" x14ac:dyDescent="0.25">
      <c r="A1693" s="7">
        <v>1691</v>
      </c>
      <c r="B1693" s="9" t="s">
        <v>1547</v>
      </c>
      <c r="C1693" s="9" t="s">
        <v>3363</v>
      </c>
      <c r="D1693" s="9" t="s">
        <v>3852</v>
      </c>
      <c r="E1693" s="7" t="s">
        <v>141</v>
      </c>
      <c r="F1693" s="46">
        <v>1.5</v>
      </c>
      <c r="G1693" s="11">
        <f>16-2</f>
        <v>14</v>
      </c>
      <c r="H1693" s="11">
        <v>14</v>
      </c>
      <c r="I1693" s="11">
        <f>VLOOKUP(B1693:B3968,'[2]Qty by month'!$G$3:$N$527,8,0)</f>
        <v>14</v>
      </c>
      <c r="J1693" s="11" t="b">
        <f t="shared" si="54"/>
        <v>1</v>
      </c>
      <c r="K1693" s="8">
        <v>45313</v>
      </c>
      <c r="L1693" s="8" t="s">
        <v>3877</v>
      </c>
      <c r="M1693" s="7"/>
      <c r="N1693" s="7" t="b">
        <f t="shared" si="52"/>
        <v>1</v>
      </c>
      <c r="O1693" s="7"/>
      <c r="P1693" s="11">
        <f t="shared" si="53"/>
        <v>0</v>
      </c>
      <c r="Q1693" s="9" t="s">
        <v>4012</v>
      </c>
    </row>
    <row r="1694" spans="1:17" x14ac:dyDescent="0.25">
      <c r="A1694" s="7">
        <v>1692</v>
      </c>
      <c r="B1694" s="9" t="s">
        <v>1548</v>
      </c>
      <c r="C1694" s="9" t="s">
        <v>3364</v>
      </c>
      <c r="D1694" s="9" t="s">
        <v>3852</v>
      </c>
      <c r="E1694" s="7" t="s">
        <v>141</v>
      </c>
      <c r="F1694" s="46">
        <v>98.12</v>
      </c>
      <c r="G1694" s="11">
        <f>1-1</f>
        <v>0</v>
      </c>
      <c r="H1694" s="11">
        <v>0</v>
      </c>
      <c r="I1694" s="11">
        <f>VLOOKUP(B1694:B3969,'[2]Qty by month'!$G$3:$N$527,8,0)</f>
        <v>0</v>
      </c>
      <c r="J1694" s="11"/>
      <c r="K1694" s="8">
        <v>45321</v>
      </c>
      <c r="L1694" s="8" t="s">
        <v>3873</v>
      </c>
      <c r="M1694" s="7"/>
      <c r="N1694" s="7" t="b">
        <f t="shared" si="52"/>
        <v>1</v>
      </c>
      <c r="O1694" s="7"/>
      <c r="P1694" s="11">
        <f t="shared" si="53"/>
        <v>0</v>
      </c>
      <c r="Q1694" s="9" t="s">
        <v>3977</v>
      </c>
    </row>
    <row r="1695" spans="1:17" x14ac:dyDescent="0.25">
      <c r="A1695" s="7">
        <v>1693</v>
      </c>
      <c r="B1695" s="9" t="s">
        <v>1549</v>
      </c>
      <c r="C1695" s="9" t="s">
        <v>3365</v>
      </c>
      <c r="D1695" s="9" t="s">
        <v>3852</v>
      </c>
      <c r="E1695" s="7" t="s">
        <v>141</v>
      </c>
      <c r="F1695" s="46">
        <v>6.63</v>
      </c>
      <c r="G1695" s="11">
        <v>2</v>
      </c>
      <c r="H1695" s="11">
        <v>2</v>
      </c>
      <c r="I1695" s="11">
        <f>VLOOKUP(B1695:B3970,'[2]Qty by month'!$G$3:$N$527,8,0)</f>
        <v>2</v>
      </c>
      <c r="J1695" s="11" t="b">
        <f t="shared" ref="J1695:J1738" si="55">H1695=I1695</f>
        <v>1</v>
      </c>
      <c r="K1695" s="8">
        <v>45313</v>
      </c>
      <c r="L1695" s="8" t="s">
        <v>3877</v>
      </c>
      <c r="M1695" s="7"/>
      <c r="N1695" s="7" t="b">
        <f t="shared" si="52"/>
        <v>1</v>
      </c>
      <c r="O1695" s="7"/>
      <c r="P1695" s="11">
        <f t="shared" si="53"/>
        <v>0</v>
      </c>
      <c r="Q1695" s="9"/>
    </row>
    <row r="1696" spans="1:17" x14ac:dyDescent="0.25">
      <c r="A1696" s="7">
        <v>1694</v>
      </c>
      <c r="B1696" s="9" t="s">
        <v>1550</v>
      </c>
      <c r="C1696" s="9" t="s">
        <v>3366</v>
      </c>
      <c r="D1696" s="9" t="s">
        <v>3853</v>
      </c>
      <c r="E1696" s="7" t="s">
        <v>141</v>
      </c>
      <c r="F1696" s="46">
        <v>2.68</v>
      </c>
      <c r="G1696" s="11">
        <v>11</v>
      </c>
      <c r="H1696" s="11">
        <f>5+2+4</f>
        <v>11</v>
      </c>
      <c r="I1696" s="11">
        <f>VLOOKUP(B1696:B3971,'[2]Qty by month'!$G$3:$N$527,8,0)</f>
        <v>11</v>
      </c>
      <c r="J1696" s="11" t="b">
        <f t="shared" si="55"/>
        <v>1</v>
      </c>
      <c r="K1696" s="8">
        <v>45316</v>
      </c>
      <c r="L1696" s="8" t="s">
        <v>3877</v>
      </c>
      <c r="M1696" s="7"/>
      <c r="N1696" s="7" t="b">
        <f t="shared" si="52"/>
        <v>1</v>
      </c>
      <c r="O1696" s="7"/>
      <c r="P1696" s="11">
        <f t="shared" si="53"/>
        <v>0</v>
      </c>
      <c r="Q1696" s="9"/>
    </row>
    <row r="1697" spans="1:17" x14ac:dyDescent="0.25">
      <c r="A1697" s="7">
        <v>1695</v>
      </c>
      <c r="B1697" s="9" t="s">
        <v>1551</v>
      </c>
      <c r="C1697" s="9" t="s">
        <v>3367</v>
      </c>
      <c r="D1697" s="9" t="s">
        <v>3852</v>
      </c>
      <c r="E1697" s="7" t="s">
        <v>141</v>
      </c>
      <c r="F1697" s="46">
        <v>2.5</v>
      </c>
      <c r="G1697" s="11">
        <f>20-3-3</f>
        <v>14</v>
      </c>
      <c r="H1697" s="11">
        <v>14</v>
      </c>
      <c r="I1697" s="11">
        <f>VLOOKUP(B1697:B3972,'[2]Qty by month'!$G$3:$N$527,8,0)</f>
        <v>14</v>
      </c>
      <c r="J1697" s="11" t="b">
        <f t="shared" si="55"/>
        <v>1</v>
      </c>
      <c r="K1697" s="8">
        <v>45313</v>
      </c>
      <c r="L1697" s="8" t="s">
        <v>3877</v>
      </c>
      <c r="M1697" s="7"/>
      <c r="N1697" s="7" t="b">
        <f t="shared" si="52"/>
        <v>1</v>
      </c>
      <c r="O1697" s="7"/>
      <c r="P1697" s="11">
        <f t="shared" si="53"/>
        <v>0</v>
      </c>
      <c r="Q1697" s="9" t="s">
        <v>3987</v>
      </c>
    </row>
    <row r="1698" spans="1:17" x14ac:dyDescent="0.25">
      <c r="A1698" s="7">
        <v>1696</v>
      </c>
      <c r="B1698" s="9" t="s">
        <v>1552</v>
      </c>
      <c r="C1698" s="9" t="s">
        <v>3368</v>
      </c>
      <c r="D1698" s="9" t="s">
        <v>3852</v>
      </c>
      <c r="E1698" s="7" t="s">
        <v>141</v>
      </c>
      <c r="F1698" s="46">
        <v>2.41</v>
      </c>
      <c r="G1698" s="11">
        <v>2</v>
      </c>
      <c r="H1698" s="11">
        <v>2</v>
      </c>
      <c r="I1698" s="11">
        <f>VLOOKUP(B1698:B3973,'[2]Qty by month'!$G$3:$N$527,8,0)</f>
        <v>2</v>
      </c>
      <c r="J1698" s="11" t="b">
        <f t="shared" si="55"/>
        <v>1</v>
      </c>
      <c r="K1698" s="8">
        <v>45317</v>
      </c>
      <c r="L1698" s="8" t="s">
        <v>3877</v>
      </c>
      <c r="M1698" s="7"/>
      <c r="N1698" s="7" t="b">
        <f t="shared" si="52"/>
        <v>1</v>
      </c>
      <c r="O1698" s="7"/>
      <c r="P1698" s="11">
        <f t="shared" si="53"/>
        <v>0</v>
      </c>
      <c r="Q1698" s="9"/>
    </row>
    <row r="1699" spans="1:17" x14ac:dyDescent="0.25">
      <c r="A1699" s="7">
        <v>1697</v>
      </c>
      <c r="B1699" s="9" t="s">
        <v>1553</v>
      </c>
      <c r="C1699" s="9" t="s">
        <v>3369</v>
      </c>
      <c r="D1699" s="9" t="s">
        <v>3852</v>
      </c>
      <c r="E1699" s="7" t="s">
        <v>141</v>
      </c>
      <c r="F1699" s="46">
        <v>16.5</v>
      </c>
      <c r="G1699" s="11">
        <v>1</v>
      </c>
      <c r="H1699" s="11">
        <v>1</v>
      </c>
      <c r="I1699" s="11">
        <f>VLOOKUP(B1699:B3974,'[2]Qty by month'!$G$3:$N$527,8,0)</f>
        <v>1</v>
      </c>
      <c r="J1699" s="11" t="b">
        <f t="shared" si="55"/>
        <v>1</v>
      </c>
      <c r="K1699" s="8">
        <v>45315</v>
      </c>
      <c r="L1699" s="8" t="s">
        <v>3877</v>
      </c>
      <c r="M1699" s="7"/>
      <c r="N1699" s="7" t="b">
        <f t="shared" si="52"/>
        <v>1</v>
      </c>
      <c r="O1699" s="7"/>
      <c r="P1699" s="11">
        <f t="shared" si="53"/>
        <v>0</v>
      </c>
      <c r="Q1699" s="9"/>
    </row>
    <row r="1700" spans="1:17" x14ac:dyDescent="0.25">
      <c r="A1700" s="7">
        <v>1698</v>
      </c>
      <c r="B1700" s="9" t="s">
        <v>1554</v>
      </c>
      <c r="C1700" s="9" t="s">
        <v>3370</v>
      </c>
      <c r="D1700" s="9" t="s">
        <v>3852</v>
      </c>
      <c r="E1700" s="7" t="s">
        <v>141</v>
      </c>
      <c r="F1700" s="46">
        <v>40.880000000000003</v>
      </c>
      <c r="G1700" s="11">
        <f>42-1</f>
        <v>41</v>
      </c>
      <c r="H1700" s="11">
        <v>41</v>
      </c>
      <c r="I1700" s="11">
        <f>VLOOKUP(B1700:B3975,'[2]Qty by month'!$G$3:$N$527,8,0)</f>
        <v>41</v>
      </c>
      <c r="J1700" s="11" t="b">
        <f t="shared" si="55"/>
        <v>1</v>
      </c>
      <c r="K1700" s="8">
        <v>45320</v>
      </c>
      <c r="L1700" s="8" t="s">
        <v>3873</v>
      </c>
      <c r="M1700" s="7"/>
      <c r="N1700" s="7" t="b">
        <f t="shared" si="52"/>
        <v>1</v>
      </c>
      <c r="O1700" s="7"/>
      <c r="P1700" s="11">
        <f t="shared" si="53"/>
        <v>0</v>
      </c>
      <c r="Q1700" s="9" t="s">
        <v>3980</v>
      </c>
    </row>
    <row r="1701" spans="1:17" x14ac:dyDescent="0.25">
      <c r="A1701" s="7">
        <v>1699</v>
      </c>
      <c r="B1701" s="9" t="s">
        <v>1555</v>
      </c>
      <c r="C1701" s="9" t="s">
        <v>3371</v>
      </c>
      <c r="D1701" s="9" t="s">
        <v>3852</v>
      </c>
      <c r="E1701" s="7" t="s">
        <v>141</v>
      </c>
      <c r="F1701" s="46">
        <v>38.24</v>
      </c>
      <c r="G1701" s="11">
        <v>46</v>
      </c>
      <c r="H1701" s="11">
        <v>46</v>
      </c>
      <c r="I1701" s="11">
        <f>VLOOKUP(B1701:B3976,'[2]Qty by month'!$G$3:$N$527,8,0)</f>
        <v>46</v>
      </c>
      <c r="J1701" s="11" t="b">
        <f t="shared" si="55"/>
        <v>1</v>
      </c>
      <c r="K1701" s="8">
        <v>45320</v>
      </c>
      <c r="L1701" s="8" t="s">
        <v>3873</v>
      </c>
      <c r="M1701" s="7"/>
      <c r="N1701" s="7" t="b">
        <f t="shared" si="52"/>
        <v>1</v>
      </c>
      <c r="O1701" s="7"/>
      <c r="P1701" s="11">
        <f t="shared" si="53"/>
        <v>0</v>
      </c>
      <c r="Q1701" s="9"/>
    </row>
    <row r="1702" spans="1:17" x14ac:dyDescent="0.25">
      <c r="A1702" s="7">
        <v>1700</v>
      </c>
      <c r="B1702" s="9" t="s">
        <v>1556</v>
      </c>
      <c r="C1702" s="9" t="s">
        <v>3372</v>
      </c>
      <c r="D1702" s="9" t="s">
        <v>3852</v>
      </c>
      <c r="E1702" s="7" t="s">
        <v>141</v>
      </c>
      <c r="F1702" s="46">
        <v>4.0199999999999996</v>
      </c>
      <c r="G1702" s="11">
        <v>3</v>
      </c>
      <c r="H1702" s="11">
        <v>3</v>
      </c>
      <c r="I1702" s="11">
        <f>VLOOKUP(B1702:B3977,'[2]Qty by month'!$G$3:$N$527,8,0)</f>
        <v>3</v>
      </c>
      <c r="J1702" s="11" t="b">
        <f t="shared" si="55"/>
        <v>1</v>
      </c>
      <c r="K1702" s="8">
        <v>45317</v>
      </c>
      <c r="L1702" s="8" t="s">
        <v>3877</v>
      </c>
      <c r="M1702" s="7"/>
      <c r="N1702" s="7" t="b">
        <f t="shared" si="52"/>
        <v>1</v>
      </c>
      <c r="O1702" s="7">
        <v>1</v>
      </c>
      <c r="P1702" s="11">
        <f t="shared" si="53"/>
        <v>0</v>
      </c>
      <c r="Q1702" s="9" t="s">
        <v>3879</v>
      </c>
    </row>
    <row r="1703" spans="1:17" x14ac:dyDescent="0.25">
      <c r="A1703" s="7">
        <v>1701</v>
      </c>
      <c r="B1703" s="9" t="s">
        <v>1557</v>
      </c>
      <c r="C1703" s="9" t="s">
        <v>3074</v>
      </c>
      <c r="D1703" s="9" t="s">
        <v>3852</v>
      </c>
      <c r="E1703" s="7" t="s">
        <v>141</v>
      </c>
      <c r="F1703" s="46">
        <v>31.97</v>
      </c>
      <c r="G1703" s="11">
        <v>3</v>
      </c>
      <c r="H1703" s="11">
        <v>3</v>
      </c>
      <c r="I1703" s="11">
        <f>VLOOKUP(B1703:B3978,'[2]Qty by month'!$G$3:$N$527,8,0)</f>
        <v>3</v>
      </c>
      <c r="J1703" s="11" t="b">
        <f t="shared" si="55"/>
        <v>1</v>
      </c>
      <c r="K1703" s="8">
        <v>45317</v>
      </c>
      <c r="L1703" s="8" t="s">
        <v>3877</v>
      </c>
      <c r="M1703" s="7"/>
      <c r="N1703" s="7" t="b">
        <f t="shared" si="52"/>
        <v>1</v>
      </c>
      <c r="O1703" s="7"/>
      <c r="P1703" s="11">
        <f t="shared" si="53"/>
        <v>0</v>
      </c>
      <c r="Q1703" s="9"/>
    </row>
    <row r="1704" spans="1:17" x14ac:dyDescent="0.25">
      <c r="A1704" s="7">
        <v>1702</v>
      </c>
      <c r="B1704" s="9" t="s">
        <v>1558</v>
      </c>
      <c r="C1704" s="9" t="s">
        <v>3373</v>
      </c>
      <c r="D1704" s="9" t="s">
        <v>3852</v>
      </c>
      <c r="E1704" s="7" t="s">
        <v>141</v>
      </c>
      <c r="F1704" s="46">
        <v>16.07</v>
      </c>
      <c r="G1704" s="11">
        <v>1</v>
      </c>
      <c r="H1704" s="11">
        <v>1</v>
      </c>
      <c r="I1704" s="11">
        <f>VLOOKUP(B1704:B3979,'[2]Qty by month'!$G$3:$N$527,8,0)</f>
        <v>1</v>
      </c>
      <c r="J1704" s="11" t="b">
        <f t="shared" si="55"/>
        <v>1</v>
      </c>
      <c r="K1704" s="8">
        <v>45315</v>
      </c>
      <c r="L1704" s="8" t="s">
        <v>3873</v>
      </c>
      <c r="M1704" s="7"/>
      <c r="N1704" s="7" t="b">
        <f t="shared" si="52"/>
        <v>1</v>
      </c>
      <c r="O1704" s="7"/>
      <c r="P1704" s="11">
        <f t="shared" si="53"/>
        <v>0</v>
      </c>
      <c r="Q1704" s="9"/>
    </row>
    <row r="1705" spans="1:17" x14ac:dyDescent="0.25">
      <c r="A1705" s="7">
        <v>1703</v>
      </c>
      <c r="B1705" s="9" t="s">
        <v>1559</v>
      </c>
      <c r="C1705" s="9" t="s">
        <v>3374</v>
      </c>
      <c r="D1705" s="9" t="s">
        <v>3852</v>
      </c>
      <c r="E1705" s="7" t="s">
        <v>141</v>
      </c>
      <c r="F1705" s="46">
        <v>0.14000000000000001</v>
      </c>
      <c r="G1705" s="11">
        <v>3</v>
      </c>
      <c r="H1705" s="11">
        <v>3</v>
      </c>
      <c r="I1705" s="11">
        <f>VLOOKUP(B1705:B3980,'[2]Qty by month'!$G$3:$N$527,8,0)</f>
        <v>3</v>
      </c>
      <c r="J1705" s="11" t="b">
        <f t="shared" si="55"/>
        <v>1</v>
      </c>
      <c r="K1705" s="8">
        <v>45317</v>
      </c>
      <c r="L1705" s="8" t="s">
        <v>3873</v>
      </c>
      <c r="M1705" s="7"/>
      <c r="N1705" s="7" t="b">
        <f t="shared" si="52"/>
        <v>1</v>
      </c>
      <c r="O1705" s="7"/>
      <c r="P1705" s="11">
        <f t="shared" si="53"/>
        <v>0</v>
      </c>
      <c r="Q1705" s="9"/>
    </row>
    <row r="1706" spans="1:17" x14ac:dyDescent="0.25">
      <c r="A1706" s="7">
        <v>1704</v>
      </c>
      <c r="B1706" s="9" t="s">
        <v>1560</v>
      </c>
      <c r="C1706" s="9" t="s">
        <v>3375</v>
      </c>
      <c r="D1706" s="9" t="s">
        <v>3852</v>
      </c>
      <c r="E1706" s="7" t="s">
        <v>141</v>
      </c>
      <c r="F1706" s="46">
        <v>0.14000000000000001</v>
      </c>
      <c r="G1706" s="11">
        <v>4</v>
      </c>
      <c r="H1706" s="11">
        <v>4</v>
      </c>
      <c r="I1706" s="11">
        <f>VLOOKUP(B1706:B3981,'[2]Qty by month'!$G$3:$N$527,8,0)</f>
        <v>4</v>
      </c>
      <c r="J1706" s="11" t="b">
        <f t="shared" si="55"/>
        <v>1</v>
      </c>
      <c r="K1706" s="8">
        <v>45318</v>
      </c>
      <c r="L1706" s="8" t="s">
        <v>3873</v>
      </c>
      <c r="M1706" s="7"/>
      <c r="N1706" s="7" t="b">
        <f t="shared" si="52"/>
        <v>1</v>
      </c>
      <c r="O1706" s="7"/>
      <c r="P1706" s="11">
        <f t="shared" si="53"/>
        <v>0</v>
      </c>
      <c r="Q1706" s="60"/>
    </row>
    <row r="1707" spans="1:17" x14ac:dyDescent="0.25">
      <c r="A1707" s="7">
        <v>1705</v>
      </c>
      <c r="B1707" s="9" t="s">
        <v>1561</v>
      </c>
      <c r="C1707" s="9" t="s">
        <v>3376</v>
      </c>
      <c r="D1707" s="9" t="s">
        <v>3852</v>
      </c>
      <c r="E1707" s="7" t="s">
        <v>141</v>
      </c>
      <c r="F1707" s="46">
        <v>0.14000000000000001</v>
      </c>
      <c r="G1707" s="11">
        <v>2</v>
      </c>
      <c r="H1707" s="11">
        <v>2</v>
      </c>
      <c r="I1707" s="11">
        <f>VLOOKUP(B1707:B3982,'[2]Qty by month'!$G$3:$N$527,8,0)</f>
        <v>2</v>
      </c>
      <c r="J1707" s="11" t="b">
        <f t="shared" si="55"/>
        <v>1</v>
      </c>
      <c r="K1707" s="8">
        <v>45315</v>
      </c>
      <c r="L1707" s="8" t="s">
        <v>3873</v>
      </c>
      <c r="M1707" s="7"/>
      <c r="N1707" s="7" t="b">
        <f t="shared" si="52"/>
        <v>1</v>
      </c>
      <c r="O1707" s="7"/>
      <c r="P1707" s="11">
        <f t="shared" si="53"/>
        <v>0</v>
      </c>
      <c r="Q1707" s="9"/>
    </row>
    <row r="1708" spans="1:17" x14ac:dyDescent="0.25">
      <c r="A1708" s="7">
        <v>1706</v>
      </c>
      <c r="B1708" s="9" t="s">
        <v>1562</v>
      </c>
      <c r="C1708" s="9" t="s">
        <v>3377</v>
      </c>
      <c r="D1708" s="9" t="s">
        <v>3852</v>
      </c>
      <c r="E1708" s="7" t="s">
        <v>141</v>
      </c>
      <c r="F1708" s="46">
        <v>0.14000000000000001</v>
      </c>
      <c r="G1708" s="11">
        <v>2</v>
      </c>
      <c r="H1708" s="11">
        <v>2</v>
      </c>
      <c r="I1708" s="11">
        <f>VLOOKUP(B1708:B3983,'[2]Qty by month'!$G$3:$N$527,8,0)</f>
        <v>2</v>
      </c>
      <c r="J1708" s="11" t="b">
        <f t="shared" si="55"/>
        <v>1</v>
      </c>
      <c r="K1708" s="8">
        <v>45315</v>
      </c>
      <c r="L1708" s="8" t="s">
        <v>3873</v>
      </c>
      <c r="M1708" s="7"/>
      <c r="N1708" s="7" t="b">
        <f t="shared" si="52"/>
        <v>1</v>
      </c>
      <c r="O1708" s="7"/>
      <c r="P1708" s="11">
        <f t="shared" si="53"/>
        <v>0</v>
      </c>
      <c r="Q1708" s="9"/>
    </row>
    <row r="1709" spans="1:17" x14ac:dyDescent="0.25">
      <c r="A1709" s="7">
        <v>1707</v>
      </c>
      <c r="B1709" s="9" t="s">
        <v>1563</v>
      </c>
      <c r="C1709" s="9" t="s">
        <v>3378</v>
      </c>
      <c r="D1709" s="9" t="s">
        <v>3852</v>
      </c>
      <c r="E1709" s="7" t="s">
        <v>242</v>
      </c>
      <c r="F1709" s="46">
        <v>4.45</v>
      </c>
      <c r="G1709" s="11">
        <v>1</v>
      </c>
      <c r="H1709" s="11">
        <v>1</v>
      </c>
      <c r="I1709" s="11">
        <f>VLOOKUP(B1709:B3984,'[2]Qty by month'!$G$3:$N$527,8,0)</f>
        <v>1</v>
      </c>
      <c r="J1709" s="11" t="b">
        <f t="shared" si="55"/>
        <v>1</v>
      </c>
      <c r="K1709" s="8">
        <v>45317</v>
      </c>
      <c r="L1709" s="8" t="s">
        <v>3877</v>
      </c>
      <c r="M1709" s="7"/>
      <c r="N1709" s="7" t="b">
        <f t="shared" si="52"/>
        <v>1</v>
      </c>
      <c r="O1709" s="7"/>
      <c r="P1709" s="11">
        <f t="shared" si="53"/>
        <v>0</v>
      </c>
      <c r="Q1709" s="9"/>
    </row>
    <row r="1710" spans="1:17" x14ac:dyDescent="0.25">
      <c r="A1710" s="7">
        <v>1708</v>
      </c>
      <c r="B1710" s="9" t="s">
        <v>1564</v>
      </c>
      <c r="C1710" s="9" t="s">
        <v>3379</v>
      </c>
      <c r="D1710" s="9" t="s">
        <v>3852</v>
      </c>
      <c r="E1710" s="7" t="s">
        <v>141</v>
      </c>
      <c r="F1710" s="46">
        <v>4.55</v>
      </c>
      <c r="G1710" s="11">
        <v>1</v>
      </c>
      <c r="H1710" s="11">
        <v>1</v>
      </c>
      <c r="I1710" s="11">
        <f>VLOOKUP(B1710:B3985,'[2]Qty by month'!$G$3:$N$527,8,0)</f>
        <v>1</v>
      </c>
      <c r="J1710" s="11" t="b">
        <f t="shared" si="55"/>
        <v>1</v>
      </c>
      <c r="K1710" s="8">
        <v>45317</v>
      </c>
      <c r="L1710" s="8" t="s">
        <v>3877</v>
      </c>
      <c r="M1710" s="7"/>
      <c r="N1710" s="7" t="b">
        <f t="shared" si="52"/>
        <v>1</v>
      </c>
      <c r="O1710" s="7"/>
      <c r="P1710" s="11">
        <f t="shared" si="53"/>
        <v>0</v>
      </c>
      <c r="Q1710" s="9"/>
    </row>
    <row r="1711" spans="1:17" x14ac:dyDescent="0.25">
      <c r="A1711" s="7">
        <v>1709</v>
      </c>
      <c r="B1711" s="9" t="s">
        <v>1565</v>
      </c>
      <c r="C1711" s="9" t="s">
        <v>3380</v>
      </c>
      <c r="D1711" s="9" t="s">
        <v>3852</v>
      </c>
      <c r="E1711" s="7" t="s">
        <v>141</v>
      </c>
      <c r="F1711" s="46">
        <v>1.77</v>
      </c>
      <c r="G1711" s="11">
        <v>1</v>
      </c>
      <c r="H1711" s="11">
        <v>1</v>
      </c>
      <c r="I1711" s="11">
        <f>VLOOKUP(B1711:B3986,'[2]Qty by month'!$G$3:$N$527,8,0)</f>
        <v>1</v>
      </c>
      <c r="J1711" s="11" t="b">
        <f t="shared" si="55"/>
        <v>1</v>
      </c>
      <c r="K1711" s="8">
        <v>45315</v>
      </c>
      <c r="L1711" s="8" t="s">
        <v>3873</v>
      </c>
      <c r="M1711" s="7"/>
      <c r="N1711" s="7" t="b">
        <f t="shared" si="52"/>
        <v>1</v>
      </c>
      <c r="O1711" s="7"/>
      <c r="P1711" s="11">
        <f t="shared" si="53"/>
        <v>0</v>
      </c>
      <c r="Q1711" s="9"/>
    </row>
    <row r="1712" spans="1:17" x14ac:dyDescent="0.25">
      <c r="A1712" s="7">
        <v>1710</v>
      </c>
      <c r="B1712" s="9" t="s">
        <v>1566</v>
      </c>
      <c r="C1712" s="9" t="s">
        <v>3381</v>
      </c>
      <c r="D1712" s="9" t="s">
        <v>3852</v>
      </c>
      <c r="E1712" s="7" t="s">
        <v>141</v>
      </c>
      <c r="F1712" s="46">
        <v>0.14000000000000001</v>
      </c>
      <c r="G1712" s="11">
        <v>39</v>
      </c>
      <c r="H1712" s="11">
        <v>39</v>
      </c>
      <c r="I1712" s="11">
        <f>VLOOKUP(B1712:B3987,'[2]Qty by month'!$G$3:$N$527,8,0)</f>
        <v>39</v>
      </c>
      <c r="J1712" s="11" t="b">
        <f t="shared" si="55"/>
        <v>1</v>
      </c>
      <c r="K1712" s="8">
        <v>45317</v>
      </c>
      <c r="L1712" s="8" t="s">
        <v>3873</v>
      </c>
      <c r="M1712" s="7"/>
      <c r="N1712" s="7" t="b">
        <f t="shared" si="52"/>
        <v>1</v>
      </c>
      <c r="O1712" s="7"/>
      <c r="P1712" s="11">
        <f t="shared" si="53"/>
        <v>0</v>
      </c>
      <c r="Q1712" s="9"/>
    </row>
    <row r="1713" spans="1:17" x14ac:dyDescent="0.25">
      <c r="A1713" s="7">
        <v>1711</v>
      </c>
      <c r="B1713" s="9" t="s">
        <v>1567</v>
      </c>
      <c r="C1713" s="9" t="s">
        <v>3382</v>
      </c>
      <c r="D1713" s="9" t="s">
        <v>3852</v>
      </c>
      <c r="E1713" s="7" t="s">
        <v>141</v>
      </c>
      <c r="F1713" s="46">
        <v>0.14000000000000001</v>
      </c>
      <c r="G1713" s="11">
        <v>39</v>
      </c>
      <c r="H1713" s="11">
        <v>39</v>
      </c>
      <c r="I1713" s="11">
        <f>VLOOKUP(B1713:B3988,'[2]Qty by month'!$G$3:$N$527,8,0)</f>
        <v>39</v>
      </c>
      <c r="J1713" s="11" t="b">
        <f t="shared" si="55"/>
        <v>1</v>
      </c>
      <c r="K1713" s="8">
        <v>45317</v>
      </c>
      <c r="L1713" s="8" t="s">
        <v>3873</v>
      </c>
      <c r="M1713" s="7"/>
      <c r="N1713" s="7" t="b">
        <f t="shared" si="52"/>
        <v>1</v>
      </c>
      <c r="O1713" s="7"/>
      <c r="P1713" s="11">
        <f t="shared" si="53"/>
        <v>0</v>
      </c>
      <c r="Q1713" s="9"/>
    </row>
    <row r="1714" spans="1:17" x14ac:dyDescent="0.25">
      <c r="A1714" s="7">
        <v>1712</v>
      </c>
      <c r="B1714" s="9" t="s">
        <v>1568</v>
      </c>
      <c r="C1714" s="9" t="s">
        <v>3383</v>
      </c>
      <c r="D1714" s="9" t="s">
        <v>3852</v>
      </c>
      <c r="E1714" s="7" t="s">
        <v>141</v>
      </c>
      <c r="F1714" s="46">
        <v>20.69</v>
      </c>
      <c r="G1714" s="11">
        <v>15</v>
      </c>
      <c r="H1714" s="11">
        <v>15</v>
      </c>
      <c r="I1714" s="11">
        <f>VLOOKUP(B1714:B3989,'[2]Qty by month'!$G$3:$N$527,8,0)</f>
        <v>15</v>
      </c>
      <c r="J1714" s="11" t="b">
        <f t="shared" si="55"/>
        <v>1</v>
      </c>
      <c r="K1714" s="8">
        <v>45320</v>
      </c>
      <c r="L1714" s="8" t="s">
        <v>3873</v>
      </c>
      <c r="M1714" s="7"/>
      <c r="N1714" s="7" t="b">
        <f t="shared" si="52"/>
        <v>1</v>
      </c>
      <c r="O1714" s="7"/>
      <c r="P1714" s="11">
        <f t="shared" si="53"/>
        <v>0</v>
      </c>
      <c r="Q1714" s="9"/>
    </row>
    <row r="1715" spans="1:17" x14ac:dyDescent="0.25">
      <c r="A1715" s="7">
        <v>1713</v>
      </c>
      <c r="B1715" s="9" t="s">
        <v>1569</v>
      </c>
      <c r="C1715" s="9" t="s">
        <v>3384</v>
      </c>
      <c r="D1715" s="9" t="s">
        <v>3852</v>
      </c>
      <c r="E1715" s="7" t="s">
        <v>141</v>
      </c>
      <c r="F1715" s="46">
        <v>4.25</v>
      </c>
      <c r="G1715" s="11">
        <v>4</v>
      </c>
      <c r="H1715" s="11">
        <f>2+2</f>
        <v>4</v>
      </c>
      <c r="I1715" s="11">
        <f>VLOOKUP(B1715:B3990,'[2]Qty by month'!$G$3:$N$527,8,0)</f>
        <v>4</v>
      </c>
      <c r="J1715" s="11" t="b">
        <f t="shared" si="55"/>
        <v>1</v>
      </c>
      <c r="K1715" s="8">
        <v>45317</v>
      </c>
      <c r="L1715" s="8" t="s">
        <v>3877</v>
      </c>
      <c r="M1715" s="7"/>
      <c r="N1715" s="7" t="b">
        <f t="shared" si="52"/>
        <v>1</v>
      </c>
      <c r="O1715" s="7"/>
      <c r="P1715" s="11">
        <f t="shared" si="53"/>
        <v>0</v>
      </c>
      <c r="Q1715" s="9"/>
    </row>
    <row r="1716" spans="1:17" x14ac:dyDescent="0.25">
      <c r="A1716" s="7">
        <v>1714</v>
      </c>
      <c r="B1716" s="9" t="s">
        <v>1570</v>
      </c>
      <c r="C1716" s="9" t="s">
        <v>3385</v>
      </c>
      <c r="D1716" s="9" t="s">
        <v>3852</v>
      </c>
      <c r="E1716" s="7" t="s">
        <v>141</v>
      </c>
      <c r="F1716" s="46">
        <v>2.04</v>
      </c>
      <c r="G1716" s="11">
        <v>1</v>
      </c>
      <c r="H1716" s="11">
        <v>1</v>
      </c>
      <c r="I1716" s="11">
        <f>VLOOKUP(B1716:B3991,'[2]Qty by month'!$G$3:$N$527,8,0)</f>
        <v>1</v>
      </c>
      <c r="J1716" s="11" t="b">
        <f t="shared" si="55"/>
        <v>1</v>
      </c>
      <c r="K1716" s="8">
        <v>45315</v>
      </c>
      <c r="L1716" s="8" t="s">
        <v>3873</v>
      </c>
      <c r="M1716" s="7"/>
      <c r="N1716" s="7" t="b">
        <f t="shared" si="52"/>
        <v>1</v>
      </c>
      <c r="O1716" s="7"/>
      <c r="P1716" s="11">
        <f t="shared" si="53"/>
        <v>0</v>
      </c>
      <c r="Q1716" s="9"/>
    </row>
    <row r="1717" spans="1:17" x14ac:dyDescent="0.25">
      <c r="A1717" s="7">
        <v>1715</v>
      </c>
      <c r="B1717" s="9" t="s">
        <v>1571</v>
      </c>
      <c r="C1717" s="9" t="s">
        <v>3364</v>
      </c>
      <c r="D1717" s="9" t="s">
        <v>3852</v>
      </c>
      <c r="E1717" s="7" t="s">
        <v>141</v>
      </c>
      <c r="F1717" s="46">
        <v>71.98</v>
      </c>
      <c r="G1717" s="11">
        <v>3</v>
      </c>
      <c r="H1717" s="11">
        <f>2+1</f>
        <v>3</v>
      </c>
      <c r="I1717" s="11">
        <f>VLOOKUP(B1717:B3992,'[2]Qty by month'!$G$3:$N$527,8,0)</f>
        <v>3</v>
      </c>
      <c r="J1717" s="11" t="b">
        <f t="shared" si="55"/>
        <v>1</v>
      </c>
      <c r="K1717" s="8">
        <v>45317</v>
      </c>
      <c r="L1717" s="8" t="s">
        <v>3877</v>
      </c>
      <c r="M1717" s="7"/>
      <c r="N1717" s="7" t="b">
        <f t="shared" si="52"/>
        <v>1</v>
      </c>
      <c r="O1717" s="7"/>
      <c r="P1717" s="11">
        <f t="shared" si="53"/>
        <v>0</v>
      </c>
      <c r="Q1717" s="9"/>
    </row>
    <row r="1718" spans="1:17" x14ac:dyDescent="0.25">
      <c r="A1718" s="7">
        <v>1716</v>
      </c>
      <c r="B1718" s="9" t="s">
        <v>1572</v>
      </c>
      <c r="C1718" s="9" t="s">
        <v>3386</v>
      </c>
      <c r="D1718" s="9" t="s">
        <v>3852</v>
      </c>
      <c r="E1718" s="7" t="s">
        <v>141</v>
      </c>
      <c r="F1718" s="46">
        <v>3.21</v>
      </c>
      <c r="G1718" s="11">
        <v>5</v>
      </c>
      <c r="H1718" s="11">
        <v>5</v>
      </c>
      <c r="I1718" s="11">
        <f>VLOOKUP(B1718:B3993,'[2]Qty by month'!$G$3:$N$527,8,0)</f>
        <v>5</v>
      </c>
      <c r="J1718" s="11" t="b">
        <f t="shared" si="55"/>
        <v>1</v>
      </c>
      <c r="K1718" s="8">
        <v>45317</v>
      </c>
      <c r="L1718" s="8" t="s">
        <v>3873</v>
      </c>
      <c r="M1718" s="7"/>
      <c r="N1718" s="7" t="b">
        <f t="shared" si="52"/>
        <v>1</v>
      </c>
      <c r="O1718" s="7"/>
      <c r="P1718" s="11">
        <f t="shared" si="53"/>
        <v>0</v>
      </c>
      <c r="Q1718" s="9"/>
    </row>
    <row r="1719" spans="1:17" x14ac:dyDescent="0.25">
      <c r="A1719" s="7">
        <v>1717</v>
      </c>
      <c r="B1719" s="9" t="s">
        <v>1573</v>
      </c>
      <c r="C1719" s="9" t="s">
        <v>3387</v>
      </c>
      <c r="D1719" s="9" t="s">
        <v>3852</v>
      </c>
      <c r="E1719" s="7" t="s">
        <v>141</v>
      </c>
      <c r="F1719" s="46">
        <v>7</v>
      </c>
      <c r="G1719" s="11">
        <v>4</v>
      </c>
      <c r="H1719" s="11">
        <f>1+3</f>
        <v>4</v>
      </c>
      <c r="I1719" s="11">
        <f>VLOOKUP(B1719:B3994,'[2]Qty by month'!$G$3:$N$527,8,0)</f>
        <v>4</v>
      </c>
      <c r="J1719" s="11" t="b">
        <f t="shared" si="55"/>
        <v>1</v>
      </c>
      <c r="K1719" s="8">
        <v>45317</v>
      </c>
      <c r="L1719" s="8" t="s">
        <v>3877</v>
      </c>
      <c r="M1719" s="7"/>
      <c r="N1719" s="7" t="b">
        <f t="shared" si="52"/>
        <v>1</v>
      </c>
      <c r="O1719" s="7"/>
      <c r="P1719" s="11">
        <f t="shared" si="53"/>
        <v>0</v>
      </c>
      <c r="Q1719" s="9"/>
    </row>
    <row r="1720" spans="1:17" x14ac:dyDescent="0.25">
      <c r="A1720" s="7">
        <v>1718</v>
      </c>
      <c r="B1720" s="9" t="s">
        <v>1574</v>
      </c>
      <c r="C1720" s="9" t="s">
        <v>3388</v>
      </c>
      <c r="D1720" s="9" t="s">
        <v>3852</v>
      </c>
      <c r="E1720" s="7" t="s">
        <v>141</v>
      </c>
      <c r="F1720" s="46">
        <v>4.79</v>
      </c>
      <c r="G1720" s="11">
        <v>2</v>
      </c>
      <c r="H1720" s="11">
        <v>2</v>
      </c>
      <c r="I1720" s="11">
        <f>VLOOKUP(B1720:B3995,'[2]Qty by month'!$G$3:$N$527,8,0)</f>
        <v>2</v>
      </c>
      <c r="J1720" s="11" t="b">
        <f t="shared" si="55"/>
        <v>1</v>
      </c>
      <c r="K1720" s="8">
        <v>45315</v>
      </c>
      <c r="L1720" s="8" t="s">
        <v>3877</v>
      </c>
      <c r="M1720" s="7"/>
      <c r="N1720" s="7" t="b">
        <f t="shared" si="52"/>
        <v>1</v>
      </c>
      <c r="O1720" s="7"/>
      <c r="P1720" s="11">
        <f t="shared" si="53"/>
        <v>0</v>
      </c>
      <c r="Q1720" s="9"/>
    </row>
    <row r="1721" spans="1:17" x14ac:dyDescent="0.25">
      <c r="A1721" s="7">
        <v>1719</v>
      </c>
      <c r="B1721" s="9" t="s">
        <v>1575</v>
      </c>
      <c r="C1721" s="9" t="s">
        <v>3389</v>
      </c>
      <c r="D1721" s="9" t="s">
        <v>3852</v>
      </c>
      <c r="E1721" s="7" t="s">
        <v>141</v>
      </c>
      <c r="F1721" s="46">
        <v>9.07</v>
      </c>
      <c r="G1721" s="11">
        <v>3</v>
      </c>
      <c r="H1721" s="11">
        <f>2+1</f>
        <v>3</v>
      </c>
      <c r="I1721" s="11">
        <f>VLOOKUP(B1721:B3996,'[2]Qty by month'!$G$3:$N$527,8,0)</f>
        <v>3</v>
      </c>
      <c r="J1721" s="11" t="b">
        <f t="shared" si="55"/>
        <v>1</v>
      </c>
      <c r="K1721" s="8">
        <v>45317</v>
      </c>
      <c r="L1721" s="8" t="s">
        <v>3877</v>
      </c>
      <c r="M1721" s="7"/>
      <c r="N1721" s="7" t="b">
        <f t="shared" si="52"/>
        <v>1</v>
      </c>
      <c r="O1721" s="7"/>
      <c r="P1721" s="11">
        <f t="shared" si="53"/>
        <v>0</v>
      </c>
      <c r="Q1721" s="9"/>
    </row>
    <row r="1722" spans="1:17" x14ac:dyDescent="0.25">
      <c r="A1722" s="7">
        <v>1720</v>
      </c>
      <c r="B1722" s="9" t="s">
        <v>1576</v>
      </c>
      <c r="C1722" s="9" t="s">
        <v>3390</v>
      </c>
      <c r="D1722" s="9" t="s">
        <v>3852</v>
      </c>
      <c r="E1722" s="7" t="s">
        <v>141</v>
      </c>
      <c r="F1722" s="46">
        <v>0.14000000000000001</v>
      </c>
      <c r="G1722" s="11">
        <v>2</v>
      </c>
      <c r="H1722" s="11">
        <v>2</v>
      </c>
      <c r="I1722" s="11">
        <f>VLOOKUP(B1722:B3997,'[2]Qty by month'!$G$3:$N$527,8,0)</f>
        <v>2</v>
      </c>
      <c r="J1722" s="11" t="b">
        <f t="shared" si="55"/>
        <v>1</v>
      </c>
      <c r="K1722" s="8">
        <v>45317</v>
      </c>
      <c r="L1722" s="8" t="s">
        <v>3877</v>
      </c>
      <c r="M1722" s="7"/>
      <c r="N1722" s="7" t="b">
        <f t="shared" si="52"/>
        <v>1</v>
      </c>
      <c r="O1722" s="7"/>
      <c r="P1722" s="11">
        <f t="shared" si="53"/>
        <v>0</v>
      </c>
      <c r="Q1722" s="9"/>
    </row>
    <row r="1723" spans="1:17" x14ac:dyDescent="0.25">
      <c r="A1723" s="7">
        <v>1721</v>
      </c>
      <c r="B1723" s="9" t="s">
        <v>1577</v>
      </c>
      <c r="C1723" s="9" t="s">
        <v>3391</v>
      </c>
      <c r="D1723" s="9" t="s">
        <v>3852</v>
      </c>
      <c r="E1723" s="7" t="s">
        <v>141</v>
      </c>
      <c r="F1723" s="46">
        <v>0.9</v>
      </c>
      <c r="G1723" s="11">
        <v>3</v>
      </c>
      <c r="H1723" s="11">
        <v>3</v>
      </c>
      <c r="I1723" s="11">
        <f>VLOOKUP(B1723:B3998,'[2]Qty by month'!$G$3:$N$527,8,0)</f>
        <v>3</v>
      </c>
      <c r="J1723" s="11" t="b">
        <f t="shared" si="55"/>
        <v>1</v>
      </c>
      <c r="K1723" s="8">
        <v>45315</v>
      </c>
      <c r="L1723" s="8" t="s">
        <v>3873</v>
      </c>
      <c r="M1723" s="7"/>
      <c r="N1723" s="7" t="b">
        <f t="shared" si="52"/>
        <v>1</v>
      </c>
      <c r="O1723" s="7"/>
      <c r="P1723" s="11">
        <f t="shared" si="53"/>
        <v>0</v>
      </c>
      <c r="Q1723" s="9"/>
    </row>
    <row r="1724" spans="1:17" x14ac:dyDescent="0.25">
      <c r="A1724" s="7">
        <v>1722</v>
      </c>
      <c r="B1724" s="9" t="s">
        <v>1578</v>
      </c>
      <c r="C1724" s="9" t="s">
        <v>3392</v>
      </c>
      <c r="D1724" s="9" t="s">
        <v>3852</v>
      </c>
      <c r="E1724" s="7" t="s">
        <v>141</v>
      </c>
      <c r="F1724" s="46">
        <v>0.14000000000000001</v>
      </c>
      <c r="G1724" s="11">
        <f>5-2</f>
        <v>3</v>
      </c>
      <c r="H1724" s="11">
        <v>3</v>
      </c>
      <c r="I1724" s="11">
        <f>VLOOKUP(B1724:B3999,'[2]Qty by month'!$G$3:$N$527,8,0)</f>
        <v>3</v>
      </c>
      <c r="J1724" s="11" t="b">
        <f t="shared" si="55"/>
        <v>1</v>
      </c>
      <c r="K1724" s="8">
        <v>45315</v>
      </c>
      <c r="L1724" s="8" t="s">
        <v>3873</v>
      </c>
      <c r="M1724" s="7"/>
      <c r="N1724" s="7" t="b">
        <f t="shared" si="52"/>
        <v>1</v>
      </c>
      <c r="O1724" s="7"/>
      <c r="P1724" s="11">
        <f t="shared" si="53"/>
        <v>0</v>
      </c>
      <c r="Q1724" s="9" t="s">
        <v>3988</v>
      </c>
    </row>
    <row r="1725" spans="1:17" x14ac:dyDescent="0.25">
      <c r="A1725" s="7">
        <v>1723</v>
      </c>
      <c r="B1725" s="9" t="s">
        <v>1579</v>
      </c>
      <c r="C1725" s="9" t="s">
        <v>3393</v>
      </c>
      <c r="D1725" s="9" t="s">
        <v>3852</v>
      </c>
      <c r="E1725" s="7" t="s">
        <v>141</v>
      </c>
      <c r="F1725" s="46">
        <v>0.14000000000000001</v>
      </c>
      <c r="G1725" s="11">
        <v>13</v>
      </c>
      <c r="H1725" s="11">
        <f>3+10</f>
        <v>13</v>
      </c>
      <c r="I1725" s="11">
        <f>VLOOKUP(B1725:B4000,'[2]Qty by month'!$G$3:$N$527,8,0)</f>
        <v>13</v>
      </c>
      <c r="J1725" s="11" t="b">
        <f t="shared" si="55"/>
        <v>1</v>
      </c>
      <c r="K1725" s="8">
        <v>45322</v>
      </c>
      <c r="L1725" s="8" t="s">
        <v>3873</v>
      </c>
      <c r="M1725" s="7"/>
      <c r="N1725" s="7" t="b">
        <f t="shared" si="52"/>
        <v>1</v>
      </c>
      <c r="O1725" s="7"/>
      <c r="P1725" s="11">
        <f t="shared" si="53"/>
        <v>0</v>
      </c>
      <c r="Q1725" s="9"/>
    </row>
    <row r="1726" spans="1:17" x14ac:dyDescent="0.25">
      <c r="A1726" s="7">
        <v>1724</v>
      </c>
      <c r="B1726" s="9" t="s">
        <v>1580</v>
      </c>
      <c r="C1726" s="9" t="s">
        <v>3394</v>
      </c>
      <c r="D1726" s="9" t="s">
        <v>3852</v>
      </c>
      <c r="E1726" s="7" t="s">
        <v>141</v>
      </c>
      <c r="F1726" s="46">
        <v>0.8</v>
      </c>
      <c r="G1726" s="11">
        <v>128</v>
      </c>
      <c r="H1726" s="11">
        <v>128</v>
      </c>
      <c r="I1726" s="11">
        <f>VLOOKUP(B1726:B4001,'[2]Qty by month'!$G$3:$N$527,8,0)</f>
        <v>128</v>
      </c>
      <c r="J1726" s="11" t="b">
        <f t="shared" si="55"/>
        <v>1</v>
      </c>
      <c r="K1726" s="8">
        <v>45315</v>
      </c>
      <c r="L1726" s="8" t="s">
        <v>3873</v>
      </c>
      <c r="M1726" s="7"/>
      <c r="N1726" s="7" t="b">
        <f t="shared" si="52"/>
        <v>1</v>
      </c>
      <c r="O1726" s="7"/>
      <c r="P1726" s="11">
        <f t="shared" si="53"/>
        <v>0</v>
      </c>
      <c r="Q1726" s="9"/>
    </row>
    <row r="1727" spans="1:17" x14ac:dyDescent="0.25">
      <c r="A1727" s="7">
        <v>1725</v>
      </c>
      <c r="B1727" s="9" t="s">
        <v>1581</v>
      </c>
      <c r="C1727" s="9" t="s">
        <v>3395</v>
      </c>
      <c r="D1727" s="9" t="s">
        <v>3852</v>
      </c>
      <c r="E1727" s="7" t="s">
        <v>141</v>
      </c>
      <c r="F1727" s="46">
        <v>0.14000000000000001</v>
      </c>
      <c r="G1727" s="11">
        <v>3</v>
      </c>
      <c r="H1727" s="11">
        <v>3</v>
      </c>
      <c r="I1727" s="11">
        <f>VLOOKUP(B1727:B4002,'[2]Qty by month'!$G$3:$N$527,8,0)</f>
        <v>3</v>
      </c>
      <c r="J1727" s="11" t="b">
        <f t="shared" si="55"/>
        <v>1</v>
      </c>
      <c r="K1727" s="8">
        <v>45315</v>
      </c>
      <c r="L1727" s="8" t="s">
        <v>3873</v>
      </c>
      <c r="M1727" s="7"/>
      <c r="N1727" s="7" t="b">
        <f t="shared" si="52"/>
        <v>1</v>
      </c>
      <c r="O1727" s="7"/>
      <c r="P1727" s="11">
        <f t="shared" si="53"/>
        <v>0</v>
      </c>
      <c r="Q1727" s="9"/>
    </row>
    <row r="1728" spans="1:17" x14ac:dyDescent="0.25">
      <c r="A1728" s="7">
        <v>1726</v>
      </c>
      <c r="B1728" s="9" t="s">
        <v>1582</v>
      </c>
      <c r="C1728" s="9" t="s">
        <v>3396</v>
      </c>
      <c r="D1728" s="9" t="s">
        <v>3852</v>
      </c>
      <c r="E1728" s="7" t="s">
        <v>141</v>
      </c>
      <c r="F1728" s="46">
        <v>0.14000000000000001</v>
      </c>
      <c r="G1728" s="11">
        <v>3</v>
      </c>
      <c r="H1728" s="11">
        <v>3</v>
      </c>
      <c r="I1728" s="11">
        <f>VLOOKUP(B1728:B4003,'[2]Qty by month'!$G$3:$N$527,8,0)</f>
        <v>3</v>
      </c>
      <c r="J1728" s="11" t="b">
        <f t="shared" si="55"/>
        <v>1</v>
      </c>
      <c r="K1728" s="8">
        <v>45317</v>
      </c>
      <c r="L1728" s="8" t="s">
        <v>3873</v>
      </c>
      <c r="M1728" s="7"/>
      <c r="N1728" s="7" t="b">
        <f t="shared" si="52"/>
        <v>1</v>
      </c>
      <c r="O1728" s="7"/>
      <c r="P1728" s="11">
        <f t="shared" si="53"/>
        <v>0</v>
      </c>
      <c r="Q1728" s="9"/>
    </row>
    <row r="1729" spans="1:17" x14ac:dyDescent="0.25">
      <c r="A1729" s="7">
        <v>1727</v>
      </c>
      <c r="B1729" s="9" t="s">
        <v>1583</v>
      </c>
      <c r="C1729" s="9" t="s">
        <v>3397</v>
      </c>
      <c r="D1729" s="9" t="s">
        <v>3852</v>
      </c>
      <c r="E1729" s="7" t="s">
        <v>141</v>
      </c>
      <c r="F1729" s="46">
        <v>3.15</v>
      </c>
      <c r="G1729" s="11">
        <v>2</v>
      </c>
      <c r="H1729" s="11">
        <v>2</v>
      </c>
      <c r="I1729" s="11">
        <f>VLOOKUP(B1729:B4004,'[2]Qty by month'!$G$3:$N$527,8,0)</f>
        <v>2</v>
      </c>
      <c r="J1729" s="11" t="b">
        <f t="shared" si="55"/>
        <v>1</v>
      </c>
      <c r="K1729" s="8">
        <v>45315</v>
      </c>
      <c r="L1729" s="8" t="s">
        <v>3877</v>
      </c>
      <c r="M1729" s="7"/>
      <c r="N1729" s="7" t="b">
        <f t="shared" si="52"/>
        <v>1</v>
      </c>
      <c r="O1729" s="7"/>
      <c r="P1729" s="11">
        <f t="shared" si="53"/>
        <v>0</v>
      </c>
      <c r="Q1729" s="9"/>
    </row>
    <row r="1730" spans="1:17" x14ac:dyDescent="0.25">
      <c r="A1730" s="7">
        <v>1728</v>
      </c>
      <c r="B1730" s="9" t="s">
        <v>1584</v>
      </c>
      <c r="C1730" s="9" t="s">
        <v>3398</v>
      </c>
      <c r="D1730" s="9" t="s">
        <v>3852</v>
      </c>
      <c r="E1730" s="7" t="s">
        <v>141</v>
      </c>
      <c r="F1730" s="46">
        <v>8.77</v>
      </c>
      <c r="G1730" s="11">
        <v>5</v>
      </c>
      <c r="H1730" s="11">
        <v>5</v>
      </c>
      <c r="I1730" s="11">
        <f>VLOOKUP(B1730:B4005,'[2]Qty by month'!$G$3:$N$527,8,0)</f>
        <v>5</v>
      </c>
      <c r="J1730" s="11" t="b">
        <f t="shared" si="55"/>
        <v>1</v>
      </c>
      <c r="K1730" s="8">
        <v>45315</v>
      </c>
      <c r="L1730" s="8" t="s">
        <v>3877</v>
      </c>
      <c r="M1730" s="7"/>
      <c r="N1730" s="7" t="b">
        <f t="shared" si="52"/>
        <v>1</v>
      </c>
      <c r="O1730" s="7"/>
      <c r="P1730" s="11">
        <f t="shared" si="53"/>
        <v>0</v>
      </c>
      <c r="Q1730" s="9"/>
    </row>
    <row r="1731" spans="1:17" x14ac:dyDescent="0.25">
      <c r="A1731" s="7">
        <v>1729</v>
      </c>
      <c r="B1731" s="9" t="s">
        <v>1585</v>
      </c>
      <c r="C1731" s="9" t="s">
        <v>3399</v>
      </c>
      <c r="D1731" s="9" t="s">
        <v>3852</v>
      </c>
      <c r="E1731" s="7" t="s">
        <v>141</v>
      </c>
      <c r="F1731" s="46">
        <v>0.14000000000000001</v>
      </c>
      <c r="G1731" s="11">
        <f>5-1</f>
        <v>4</v>
      </c>
      <c r="H1731" s="11">
        <f>1+3</f>
        <v>4</v>
      </c>
      <c r="I1731" s="11">
        <f>VLOOKUP(B1731:B4006,'[2]Qty by month'!$G$3:$N$527,8,0)</f>
        <v>4</v>
      </c>
      <c r="J1731" s="11" t="b">
        <f t="shared" si="55"/>
        <v>1</v>
      </c>
      <c r="K1731" s="8">
        <v>45315</v>
      </c>
      <c r="L1731" s="8" t="s">
        <v>3873</v>
      </c>
      <c r="M1731" s="7"/>
      <c r="N1731" s="7" t="b">
        <f t="shared" si="52"/>
        <v>1</v>
      </c>
      <c r="O1731" s="7"/>
      <c r="P1731" s="11">
        <f t="shared" si="53"/>
        <v>0</v>
      </c>
      <c r="Q1731" s="9" t="s">
        <v>3954</v>
      </c>
    </row>
    <row r="1732" spans="1:17" x14ac:dyDescent="0.25">
      <c r="A1732" s="7">
        <v>1730</v>
      </c>
      <c r="B1732" s="9" t="s">
        <v>1586</v>
      </c>
      <c r="C1732" s="9" t="s">
        <v>3399</v>
      </c>
      <c r="D1732" s="9" t="s">
        <v>3852</v>
      </c>
      <c r="E1732" s="7" t="s">
        <v>141</v>
      </c>
      <c r="F1732" s="46">
        <v>0.14000000000000001</v>
      </c>
      <c r="G1732" s="11">
        <v>4</v>
      </c>
      <c r="H1732" s="11">
        <f>1+3</f>
        <v>4</v>
      </c>
      <c r="I1732" s="11">
        <f>VLOOKUP(B1732:B4007,'[2]Qty by month'!$G$3:$N$527,8,0)</f>
        <v>4</v>
      </c>
      <c r="J1732" s="11" t="b">
        <f t="shared" si="55"/>
        <v>1</v>
      </c>
      <c r="K1732" s="8">
        <v>45315</v>
      </c>
      <c r="L1732" s="8" t="s">
        <v>3873</v>
      </c>
      <c r="M1732" s="7"/>
      <c r="N1732" s="7" t="b">
        <f t="shared" ref="N1732:N1795" si="56">G1732=H1732</f>
        <v>1</v>
      </c>
      <c r="O1732" s="7"/>
      <c r="P1732" s="11">
        <f t="shared" ref="P1732:P1795" si="57">G1732-H1732</f>
        <v>0</v>
      </c>
      <c r="Q1732" s="9"/>
    </row>
    <row r="1733" spans="1:17" x14ac:dyDescent="0.25">
      <c r="A1733" s="7">
        <v>1731</v>
      </c>
      <c r="B1733" s="9" t="s">
        <v>1587</v>
      </c>
      <c r="C1733" s="9" t="s">
        <v>3400</v>
      </c>
      <c r="D1733" s="9" t="s">
        <v>3852</v>
      </c>
      <c r="E1733" s="7" t="s">
        <v>141</v>
      </c>
      <c r="F1733" s="46">
        <v>0.14000000000000001</v>
      </c>
      <c r="G1733" s="11">
        <v>249</v>
      </c>
      <c r="H1733" s="11">
        <f>234+9+6</f>
        <v>249</v>
      </c>
      <c r="I1733" s="11">
        <f>VLOOKUP(B1733:B4008,'[2]Qty by month'!$G$3:$N$527,8,0)</f>
        <v>249</v>
      </c>
      <c r="J1733" s="11" t="b">
        <f t="shared" si="55"/>
        <v>1</v>
      </c>
      <c r="K1733" s="8">
        <v>45315</v>
      </c>
      <c r="L1733" s="8" t="s">
        <v>3873</v>
      </c>
      <c r="M1733" s="7"/>
      <c r="N1733" s="7" t="b">
        <f t="shared" si="56"/>
        <v>1</v>
      </c>
      <c r="O1733" s="7"/>
      <c r="P1733" s="11">
        <f t="shared" si="57"/>
        <v>0</v>
      </c>
      <c r="Q1733" s="9"/>
    </row>
    <row r="1734" spans="1:17" x14ac:dyDescent="0.25">
      <c r="A1734" s="7">
        <v>1732</v>
      </c>
      <c r="B1734" s="9" t="s">
        <v>1588</v>
      </c>
      <c r="C1734" s="9" t="s">
        <v>3401</v>
      </c>
      <c r="D1734" s="9" t="s">
        <v>3852</v>
      </c>
      <c r="E1734" s="7" t="s">
        <v>141</v>
      </c>
      <c r="F1734" s="46">
        <v>0.14000000000000001</v>
      </c>
      <c r="G1734" s="11">
        <v>9</v>
      </c>
      <c r="H1734" s="11">
        <v>9</v>
      </c>
      <c r="I1734" s="11">
        <f>VLOOKUP(B1734:B4009,'[2]Qty by month'!$G$3:$N$527,8,0)</f>
        <v>9</v>
      </c>
      <c r="J1734" s="11" t="b">
        <f t="shared" si="55"/>
        <v>1</v>
      </c>
      <c r="K1734" s="8">
        <v>45317</v>
      </c>
      <c r="L1734" s="8" t="s">
        <v>3873</v>
      </c>
      <c r="M1734" s="7"/>
      <c r="N1734" s="7" t="b">
        <f t="shared" si="56"/>
        <v>1</v>
      </c>
      <c r="O1734" s="7"/>
      <c r="P1734" s="11">
        <f t="shared" si="57"/>
        <v>0</v>
      </c>
      <c r="Q1734" s="9"/>
    </row>
    <row r="1735" spans="1:17" x14ac:dyDescent="0.25">
      <c r="A1735" s="7">
        <v>1733</v>
      </c>
      <c r="B1735" s="9" t="s">
        <v>1589</v>
      </c>
      <c r="C1735" s="9" t="s">
        <v>3402</v>
      </c>
      <c r="D1735" s="9" t="s">
        <v>3852</v>
      </c>
      <c r="E1735" s="7" t="s">
        <v>141</v>
      </c>
      <c r="F1735" s="46">
        <v>42.42</v>
      </c>
      <c r="G1735" s="11">
        <v>2</v>
      </c>
      <c r="H1735" s="11">
        <v>2</v>
      </c>
      <c r="I1735" s="11">
        <f>VLOOKUP(B1735:B4010,'[2]Qty by month'!$G$3:$N$527,8,0)</f>
        <v>2</v>
      </c>
      <c r="J1735" s="11" t="b">
        <f t="shared" si="55"/>
        <v>1</v>
      </c>
      <c r="K1735" s="8">
        <v>45310</v>
      </c>
      <c r="L1735" s="8" t="s">
        <v>3877</v>
      </c>
      <c r="M1735" s="7"/>
      <c r="N1735" s="7" t="b">
        <f t="shared" si="56"/>
        <v>1</v>
      </c>
      <c r="O1735" s="7"/>
      <c r="P1735" s="11">
        <f t="shared" si="57"/>
        <v>0</v>
      </c>
      <c r="Q1735" s="9"/>
    </row>
    <row r="1736" spans="1:17" x14ac:dyDescent="0.25">
      <c r="A1736" s="7">
        <v>1734</v>
      </c>
      <c r="B1736" s="9" t="s">
        <v>1590</v>
      </c>
      <c r="C1736" s="9" t="s">
        <v>3403</v>
      </c>
      <c r="D1736" s="9" t="s">
        <v>3852</v>
      </c>
      <c r="E1736" s="7" t="s">
        <v>141</v>
      </c>
      <c r="F1736" s="46">
        <v>16.77</v>
      </c>
      <c r="G1736" s="11">
        <v>1</v>
      </c>
      <c r="H1736" s="11">
        <v>1</v>
      </c>
      <c r="I1736" s="11">
        <f>VLOOKUP(B1736:B4011,'[2]Qty by month'!$G$3:$N$527,8,0)</f>
        <v>1</v>
      </c>
      <c r="J1736" s="11" t="b">
        <f t="shared" si="55"/>
        <v>1</v>
      </c>
      <c r="K1736" s="8">
        <v>45320</v>
      </c>
      <c r="L1736" s="8" t="s">
        <v>3873</v>
      </c>
      <c r="M1736" s="7"/>
      <c r="N1736" s="7" t="b">
        <f t="shared" si="56"/>
        <v>1</v>
      </c>
      <c r="O1736" s="7"/>
      <c r="P1736" s="11">
        <f t="shared" si="57"/>
        <v>0</v>
      </c>
      <c r="Q1736" s="9"/>
    </row>
    <row r="1737" spans="1:17" x14ac:dyDescent="0.25">
      <c r="A1737" s="7">
        <v>1735</v>
      </c>
      <c r="B1737" s="9" t="s">
        <v>1591</v>
      </c>
      <c r="C1737" s="9" t="s">
        <v>3404</v>
      </c>
      <c r="D1737" s="9" t="s">
        <v>3852</v>
      </c>
      <c r="E1737" s="7" t="s">
        <v>141</v>
      </c>
      <c r="F1737" s="46">
        <v>10.45</v>
      </c>
      <c r="G1737" s="11">
        <v>1</v>
      </c>
      <c r="H1737" s="11">
        <v>1</v>
      </c>
      <c r="I1737" s="11">
        <f>VLOOKUP(B1737:B4012,'[2]Qty by month'!$G$3:$N$527,8,0)</f>
        <v>1</v>
      </c>
      <c r="J1737" s="11" t="b">
        <f t="shared" si="55"/>
        <v>1</v>
      </c>
      <c r="K1737" s="8">
        <v>45315</v>
      </c>
      <c r="L1737" s="8" t="s">
        <v>3877</v>
      </c>
      <c r="M1737" s="7"/>
      <c r="N1737" s="7" t="b">
        <f t="shared" si="56"/>
        <v>1</v>
      </c>
      <c r="O1737" s="7"/>
      <c r="P1737" s="11">
        <f t="shared" si="57"/>
        <v>0</v>
      </c>
      <c r="Q1737" s="9"/>
    </row>
    <row r="1738" spans="1:17" x14ac:dyDescent="0.25">
      <c r="A1738" s="7">
        <v>1736</v>
      </c>
      <c r="B1738" s="9" t="s">
        <v>1592</v>
      </c>
      <c r="C1738" s="9" t="s">
        <v>3405</v>
      </c>
      <c r="D1738" s="9" t="s">
        <v>3852</v>
      </c>
      <c r="E1738" s="7" t="s">
        <v>141</v>
      </c>
      <c r="F1738" s="46">
        <v>10.48</v>
      </c>
      <c r="G1738" s="11">
        <v>1</v>
      </c>
      <c r="H1738" s="11">
        <v>1</v>
      </c>
      <c r="I1738" s="11">
        <f>VLOOKUP(B1738:B4013,'[2]Qty by month'!$G$3:$N$527,8,0)</f>
        <v>1</v>
      </c>
      <c r="J1738" s="11" t="b">
        <f t="shared" si="55"/>
        <v>1</v>
      </c>
      <c r="K1738" s="8">
        <v>45315</v>
      </c>
      <c r="L1738" s="8" t="s">
        <v>3877</v>
      </c>
      <c r="M1738" s="7"/>
      <c r="N1738" s="7" t="b">
        <f t="shared" si="56"/>
        <v>1</v>
      </c>
      <c r="O1738" s="7"/>
      <c r="P1738" s="11">
        <f t="shared" si="57"/>
        <v>0</v>
      </c>
      <c r="Q1738" s="9"/>
    </row>
    <row r="1739" spans="1:17" x14ac:dyDescent="0.25">
      <c r="A1739" s="7">
        <v>1737</v>
      </c>
      <c r="B1739" s="9">
        <v>692171</v>
      </c>
      <c r="C1739" s="9" t="s">
        <v>3406</v>
      </c>
      <c r="D1739" s="9" t="s">
        <v>3852</v>
      </c>
      <c r="E1739" s="7" t="s">
        <v>141</v>
      </c>
      <c r="F1739" s="46">
        <v>4.8571428571428568</v>
      </c>
      <c r="G1739" s="11">
        <f>2-2</f>
        <v>0</v>
      </c>
      <c r="H1739" s="11">
        <v>0</v>
      </c>
      <c r="I1739" s="11">
        <f>VLOOKUP(B1739:B4014,'[2]Qty by month'!$G$3:$N$527,8,0)</f>
        <v>0</v>
      </c>
      <c r="J1739" s="11"/>
      <c r="K1739" s="8">
        <v>45321</v>
      </c>
      <c r="L1739" s="8" t="s">
        <v>3873</v>
      </c>
      <c r="M1739" s="7"/>
      <c r="N1739" s="7" t="b">
        <f t="shared" si="56"/>
        <v>1</v>
      </c>
      <c r="O1739" s="7"/>
      <c r="P1739" s="11">
        <f t="shared" si="57"/>
        <v>0</v>
      </c>
      <c r="Q1739" s="9" t="s">
        <v>3979</v>
      </c>
    </row>
    <row r="1740" spans="1:17" x14ac:dyDescent="0.25">
      <c r="A1740" s="7">
        <v>1738</v>
      </c>
      <c r="B1740" s="9" t="s">
        <v>1593</v>
      </c>
      <c r="C1740" s="9" t="s">
        <v>3407</v>
      </c>
      <c r="D1740" s="9" t="s">
        <v>3852</v>
      </c>
      <c r="E1740" s="7" t="s">
        <v>141</v>
      </c>
      <c r="F1740" s="46">
        <v>4.5199999999999996</v>
      </c>
      <c r="G1740" s="11">
        <v>4</v>
      </c>
      <c r="H1740" s="11">
        <v>4</v>
      </c>
      <c r="I1740" s="11">
        <f>VLOOKUP(B1740:B4015,'[2]Qty by month'!$G$3:$N$527,8,0)</f>
        <v>4</v>
      </c>
      <c r="J1740" s="11" t="b">
        <f t="shared" ref="J1740:J1784" si="58">H1740=I1740</f>
        <v>1</v>
      </c>
      <c r="K1740" s="8">
        <v>45317</v>
      </c>
      <c r="L1740" s="8" t="s">
        <v>3877</v>
      </c>
      <c r="M1740" s="7"/>
      <c r="N1740" s="7" t="b">
        <f t="shared" si="56"/>
        <v>1</v>
      </c>
      <c r="O1740" s="7"/>
      <c r="P1740" s="11">
        <f t="shared" si="57"/>
        <v>0</v>
      </c>
      <c r="Q1740" s="9"/>
    </row>
    <row r="1741" spans="1:17" x14ac:dyDescent="0.25">
      <c r="A1741" s="7">
        <v>1739</v>
      </c>
      <c r="B1741" s="9" t="s">
        <v>1594</v>
      </c>
      <c r="C1741" s="9" t="s">
        <v>3408</v>
      </c>
      <c r="D1741" s="9" t="s">
        <v>3852</v>
      </c>
      <c r="E1741" s="7" t="s">
        <v>141</v>
      </c>
      <c r="F1741" s="46">
        <v>4.5199999999999996</v>
      </c>
      <c r="G1741" s="11">
        <v>4</v>
      </c>
      <c r="H1741" s="11">
        <v>4</v>
      </c>
      <c r="I1741" s="11">
        <f>VLOOKUP(B1741:B4016,'[2]Qty by month'!$G$3:$N$527,8,0)</f>
        <v>4</v>
      </c>
      <c r="J1741" s="11" t="b">
        <f t="shared" si="58"/>
        <v>1</v>
      </c>
      <c r="K1741" s="8">
        <v>45318</v>
      </c>
      <c r="L1741" s="8" t="s">
        <v>3873</v>
      </c>
      <c r="M1741" s="7"/>
      <c r="N1741" s="7" t="b">
        <f t="shared" si="56"/>
        <v>1</v>
      </c>
      <c r="O1741" s="7"/>
      <c r="P1741" s="11">
        <f t="shared" si="57"/>
        <v>0</v>
      </c>
      <c r="Q1741" s="9"/>
    </row>
    <row r="1742" spans="1:17" x14ac:dyDescent="0.25">
      <c r="A1742" s="7">
        <v>1740</v>
      </c>
      <c r="B1742" s="9" t="s">
        <v>1595</v>
      </c>
      <c r="C1742" s="9" t="s">
        <v>3409</v>
      </c>
      <c r="D1742" s="9" t="s">
        <v>3852</v>
      </c>
      <c r="E1742" s="7" t="s">
        <v>141</v>
      </c>
      <c r="F1742" s="46">
        <v>36.69</v>
      </c>
      <c r="G1742" s="11">
        <v>2</v>
      </c>
      <c r="H1742" s="11">
        <v>2</v>
      </c>
      <c r="I1742" s="11">
        <f>VLOOKUP(B1742:B4017,'[2]Qty by month'!$G$3:$N$527,8,0)</f>
        <v>2</v>
      </c>
      <c r="J1742" s="11" t="b">
        <f t="shared" si="58"/>
        <v>1</v>
      </c>
      <c r="K1742" s="8">
        <v>45317</v>
      </c>
      <c r="L1742" s="8" t="s">
        <v>3877</v>
      </c>
      <c r="M1742" s="7"/>
      <c r="N1742" s="7" t="b">
        <f t="shared" si="56"/>
        <v>1</v>
      </c>
      <c r="O1742" s="7"/>
      <c r="P1742" s="11">
        <f t="shared" si="57"/>
        <v>0</v>
      </c>
      <c r="Q1742" s="9"/>
    </row>
    <row r="1743" spans="1:17" x14ac:dyDescent="0.25">
      <c r="A1743" s="7">
        <v>1741</v>
      </c>
      <c r="B1743" s="9" t="s">
        <v>1596</v>
      </c>
      <c r="C1743" s="9" t="s">
        <v>3410</v>
      </c>
      <c r="D1743" s="9" t="s">
        <v>3853</v>
      </c>
      <c r="E1743" s="7" t="s">
        <v>141</v>
      </c>
      <c r="F1743" s="46">
        <v>12.89</v>
      </c>
      <c r="G1743" s="11">
        <f>12-1</f>
        <v>11</v>
      </c>
      <c r="H1743" s="11">
        <f>9+2</f>
        <v>11</v>
      </c>
      <c r="I1743" s="11">
        <f>VLOOKUP(B1743:B4018,'[2]Qty by month'!$G$3:$N$527,8,0)</f>
        <v>11</v>
      </c>
      <c r="J1743" s="11" t="b">
        <f t="shared" si="58"/>
        <v>1</v>
      </c>
      <c r="K1743" s="8">
        <v>45316</v>
      </c>
      <c r="L1743" s="8" t="s">
        <v>3877</v>
      </c>
      <c r="M1743" s="7"/>
      <c r="N1743" s="7" t="b">
        <f t="shared" si="56"/>
        <v>1</v>
      </c>
      <c r="O1743" s="7"/>
      <c r="P1743" s="11">
        <f t="shared" si="57"/>
        <v>0</v>
      </c>
      <c r="Q1743" s="9" t="s">
        <v>4011</v>
      </c>
    </row>
    <row r="1744" spans="1:17" x14ac:dyDescent="0.25">
      <c r="A1744" s="7">
        <v>1742</v>
      </c>
      <c r="B1744" s="9" t="s">
        <v>1597</v>
      </c>
      <c r="C1744" s="9" t="s">
        <v>3411</v>
      </c>
      <c r="D1744" s="9" t="s">
        <v>3853</v>
      </c>
      <c r="E1744" s="7" t="s">
        <v>141</v>
      </c>
      <c r="F1744" s="46">
        <v>4.05</v>
      </c>
      <c r="G1744" s="11">
        <f>2-1</f>
        <v>1</v>
      </c>
      <c r="H1744" s="11">
        <v>1</v>
      </c>
      <c r="I1744" s="11">
        <f>VLOOKUP(B1744:B4019,'[2]Qty by month'!$G$3:$N$527,8,0)</f>
        <v>1</v>
      </c>
      <c r="J1744" s="11" t="b">
        <f t="shared" si="58"/>
        <v>1</v>
      </c>
      <c r="K1744" s="8">
        <v>45313</v>
      </c>
      <c r="L1744" s="8" t="s">
        <v>3877</v>
      </c>
      <c r="M1744" s="7"/>
      <c r="N1744" s="7" t="b">
        <f t="shared" si="56"/>
        <v>1</v>
      </c>
      <c r="O1744" s="7"/>
      <c r="P1744" s="11">
        <f t="shared" si="57"/>
        <v>0</v>
      </c>
      <c r="Q1744" s="9" t="s">
        <v>3984</v>
      </c>
    </row>
    <row r="1745" spans="1:17" x14ac:dyDescent="0.25">
      <c r="A1745" s="7">
        <v>1743</v>
      </c>
      <c r="B1745" s="9" t="s">
        <v>1598</v>
      </c>
      <c r="C1745" s="9" t="s">
        <v>3412</v>
      </c>
      <c r="D1745" s="9" t="s">
        <v>3853</v>
      </c>
      <c r="E1745" s="7" t="s">
        <v>141</v>
      </c>
      <c r="F1745" s="46">
        <v>4.05</v>
      </c>
      <c r="G1745" s="11">
        <f>32-1</f>
        <v>31</v>
      </c>
      <c r="H1745" s="11">
        <f>30+1</f>
        <v>31</v>
      </c>
      <c r="I1745" s="11">
        <f>VLOOKUP(B1745:B4020,'[2]Qty by month'!$G$3:$N$527,8,0)</f>
        <v>31</v>
      </c>
      <c r="J1745" s="11" t="b">
        <f t="shared" si="58"/>
        <v>1</v>
      </c>
      <c r="K1745" s="8">
        <v>45317</v>
      </c>
      <c r="L1745" s="8" t="s">
        <v>3877</v>
      </c>
      <c r="M1745" s="7"/>
      <c r="N1745" s="7" t="b">
        <f t="shared" si="56"/>
        <v>1</v>
      </c>
      <c r="O1745" s="7"/>
      <c r="P1745" s="11">
        <f t="shared" si="57"/>
        <v>0</v>
      </c>
      <c r="Q1745" s="9" t="s">
        <v>4008</v>
      </c>
    </row>
    <row r="1746" spans="1:17" x14ac:dyDescent="0.25">
      <c r="A1746" s="7">
        <v>1744</v>
      </c>
      <c r="B1746" s="9" t="s">
        <v>1599</v>
      </c>
      <c r="C1746" s="9" t="s">
        <v>3413</v>
      </c>
      <c r="D1746" s="9" t="s">
        <v>3853</v>
      </c>
      <c r="E1746" s="7" t="s">
        <v>141</v>
      </c>
      <c r="F1746" s="46">
        <v>1.44</v>
      </c>
      <c r="G1746" s="11">
        <v>4</v>
      </c>
      <c r="H1746" s="11">
        <v>4</v>
      </c>
      <c r="I1746" s="11">
        <f>VLOOKUP(B1746:B4021,'[2]Qty by month'!$G$3:$N$527,8,0)</f>
        <v>4</v>
      </c>
      <c r="J1746" s="11" t="b">
        <f t="shared" si="58"/>
        <v>1</v>
      </c>
      <c r="K1746" s="8">
        <v>45317</v>
      </c>
      <c r="L1746" s="8" t="s">
        <v>3877</v>
      </c>
      <c r="M1746" s="7"/>
      <c r="N1746" s="7" t="b">
        <f t="shared" si="56"/>
        <v>1</v>
      </c>
      <c r="O1746" s="7"/>
      <c r="P1746" s="11">
        <f t="shared" si="57"/>
        <v>0</v>
      </c>
      <c r="Q1746" s="9"/>
    </row>
    <row r="1747" spans="1:17" x14ac:dyDescent="0.25">
      <c r="A1747" s="7">
        <v>1745</v>
      </c>
      <c r="B1747" s="9" t="s">
        <v>1600</v>
      </c>
      <c r="C1747" s="9" t="s">
        <v>3414</v>
      </c>
      <c r="D1747" s="9" t="s">
        <v>3852</v>
      </c>
      <c r="E1747" s="7" t="s">
        <v>141</v>
      </c>
      <c r="F1747" s="46">
        <v>3.65</v>
      </c>
      <c r="G1747" s="11">
        <v>9</v>
      </c>
      <c r="H1747" s="53">
        <f>5+4+1+4</f>
        <v>14</v>
      </c>
      <c r="I1747" s="11">
        <f>VLOOKUP(B1747:B4022,'[2]Qty by month'!$G$3:$N$527,8,0)</f>
        <v>14</v>
      </c>
      <c r="J1747" s="11" t="b">
        <f t="shared" si="58"/>
        <v>1</v>
      </c>
      <c r="K1747" s="8">
        <v>45320</v>
      </c>
      <c r="L1747" s="8" t="s">
        <v>3873</v>
      </c>
      <c r="M1747" s="7"/>
      <c r="N1747" s="7" t="b">
        <f t="shared" si="56"/>
        <v>0</v>
      </c>
      <c r="O1747" s="7"/>
      <c r="P1747" s="11">
        <f t="shared" si="57"/>
        <v>-5</v>
      </c>
      <c r="Q1747" s="9"/>
    </row>
    <row r="1748" spans="1:17" x14ac:dyDescent="0.25">
      <c r="A1748" s="7">
        <v>1746</v>
      </c>
      <c r="B1748" s="9" t="s">
        <v>1601</v>
      </c>
      <c r="C1748" s="9" t="s">
        <v>3415</v>
      </c>
      <c r="D1748" s="9" t="s">
        <v>3852</v>
      </c>
      <c r="E1748" s="7" t="s">
        <v>141</v>
      </c>
      <c r="F1748" s="46">
        <v>2.21</v>
      </c>
      <c r="G1748" s="11">
        <v>1</v>
      </c>
      <c r="H1748" s="11">
        <v>1</v>
      </c>
      <c r="I1748" s="11">
        <f>VLOOKUP(B1748:B4023,'[2]Qty by month'!$G$3:$N$527,8,0)</f>
        <v>1</v>
      </c>
      <c r="J1748" s="11" t="b">
        <f t="shared" si="58"/>
        <v>1</v>
      </c>
      <c r="K1748" s="8">
        <v>45317</v>
      </c>
      <c r="L1748" s="8" t="s">
        <v>3877</v>
      </c>
      <c r="M1748" s="7"/>
      <c r="N1748" s="7" t="b">
        <f t="shared" si="56"/>
        <v>1</v>
      </c>
      <c r="O1748" s="7"/>
      <c r="P1748" s="11">
        <f t="shared" si="57"/>
        <v>0</v>
      </c>
      <c r="Q1748" s="9"/>
    </row>
    <row r="1749" spans="1:17" x14ac:dyDescent="0.25">
      <c r="A1749" s="7">
        <v>1747</v>
      </c>
      <c r="B1749" s="9" t="s">
        <v>1602</v>
      </c>
      <c r="C1749" s="9" t="s">
        <v>3416</v>
      </c>
      <c r="D1749" s="9" t="s">
        <v>3852</v>
      </c>
      <c r="E1749" s="7" t="s">
        <v>141</v>
      </c>
      <c r="F1749" s="46">
        <v>5.56</v>
      </c>
      <c r="G1749" s="11">
        <v>4</v>
      </c>
      <c r="H1749" s="11">
        <v>4</v>
      </c>
      <c r="I1749" s="11">
        <f>VLOOKUP(B1749:B4024,'[2]Qty by month'!$G$3:$N$527,8,0)</f>
        <v>4</v>
      </c>
      <c r="J1749" s="11" t="b">
        <f t="shared" si="58"/>
        <v>1</v>
      </c>
      <c r="K1749" s="8">
        <v>45317</v>
      </c>
      <c r="L1749" s="8" t="s">
        <v>3877</v>
      </c>
      <c r="M1749" s="7"/>
      <c r="N1749" s="7" t="b">
        <f t="shared" si="56"/>
        <v>1</v>
      </c>
      <c r="O1749" s="7"/>
      <c r="P1749" s="11">
        <f t="shared" si="57"/>
        <v>0</v>
      </c>
      <c r="Q1749" s="9"/>
    </row>
    <row r="1750" spans="1:17" x14ac:dyDescent="0.25">
      <c r="A1750" s="7">
        <v>1748</v>
      </c>
      <c r="B1750" s="9" t="s">
        <v>1603</v>
      </c>
      <c r="C1750" s="9" t="s">
        <v>3417</v>
      </c>
      <c r="D1750" s="9" t="s">
        <v>3853</v>
      </c>
      <c r="E1750" s="7" t="s">
        <v>141</v>
      </c>
      <c r="F1750" s="46">
        <v>1.31</v>
      </c>
      <c r="G1750" s="11">
        <f>3-1</f>
        <v>2</v>
      </c>
      <c r="H1750" s="11">
        <v>2</v>
      </c>
      <c r="I1750" s="11">
        <f>VLOOKUP(B1750:B4025,'[2]Qty by month'!$G$3:$N$527,8,0)</f>
        <v>2</v>
      </c>
      <c r="J1750" s="11" t="b">
        <f t="shared" si="58"/>
        <v>1</v>
      </c>
      <c r="K1750" s="8">
        <v>45318</v>
      </c>
      <c r="L1750" s="8" t="s">
        <v>3873</v>
      </c>
      <c r="M1750" s="7"/>
      <c r="N1750" s="7" t="b">
        <f t="shared" si="56"/>
        <v>1</v>
      </c>
      <c r="O1750" s="7"/>
      <c r="P1750" s="11">
        <f t="shared" si="57"/>
        <v>0</v>
      </c>
      <c r="Q1750" s="9" t="s">
        <v>4022</v>
      </c>
    </row>
    <row r="1751" spans="1:17" x14ac:dyDescent="0.25">
      <c r="A1751" s="7">
        <v>1749</v>
      </c>
      <c r="B1751" s="9" t="s">
        <v>1604</v>
      </c>
      <c r="C1751" s="9" t="s">
        <v>3418</v>
      </c>
      <c r="D1751" s="9" t="s">
        <v>3854</v>
      </c>
      <c r="E1751" s="55" t="s">
        <v>242</v>
      </c>
      <c r="F1751" s="46">
        <v>12.5</v>
      </c>
      <c r="G1751" s="11">
        <v>1</v>
      </c>
      <c r="H1751" s="11">
        <v>1</v>
      </c>
      <c r="I1751" s="11">
        <f>VLOOKUP(B1751:B4026,'[2]Qty by month'!$G$3:$N$527,8,0)</f>
        <v>1</v>
      </c>
      <c r="J1751" s="11" t="b">
        <f t="shared" si="58"/>
        <v>1</v>
      </c>
      <c r="K1751" s="8">
        <v>45316</v>
      </c>
      <c r="L1751" s="8" t="s">
        <v>3877</v>
      </c>
      <c r="M1751" s="7"/>
      <c r="N1751" s="7" t="b">
        <f t="shared" si="56"/>
        <v>1</v>
      </c>
      <c r="O1751" s="7"/>
      <c r="P1751" s="11">
        <f t="shared" si="57"/>
        <v>0</v>
      </c>
      <c r="Q1751" s="9"/>
    </row>
    <row r="1752" spans="1:17" x14ac:dyDescent="0.25">
      <c r="A1752" s="7">
        <v>1750</v>
      </c>
      <c r="B1752" s="9">
        <v>6205</v>
      </c>
      <c r="C1752" s="9" t="s">
        <v>3298</v>
      </c>
      <c r="D1752" s="9" t="s">
        <v>3854</v>
      </c>
      <c r="E1752" s="7" t="s">
        <v>141</v>
      </c>
      <c r="F1752" s="46">
        <v>1.75</v>
      </c>
      <c r="G1752" s="11">
        <v>3</v>
      </c>
      <c r="H1752" s="11">
        <v>3</v>
      </c>
      <c r="I1752" s="11">
        <f>VLOOKUP(B1752:B4027,'[2]Qty by month'!$G$3:$N$527,8,0)</f>
        <v>3</v>
      </c>
      <c r="J1752" s="11" t="b">
        <f t="shared" si="58"/>
        <v>1</v>
      </c>
      <c r="K1752" s="8">
        <v>45313</v>
      </c>
      <c r="L1752" s="8" t="s">
        <v>3873</v>
      </c>
      <c r="M1752" s="7"/>
      <c r="N1752" s="7" t="b">
        <f t="shared" si="56"/>
        <v>1</v>
      </c>
      <c r="O1752" s="7"/>
      <c r="P1752" s="11">
        <f t="shared" si="57"/>
        <v>0</v>
      </c>
      <c r="Q1752" s="9"/>
    </row>
    <row r="1753" spans="1:17" x14ac:dyDescent="0.25">
      <c r="A1753" s="7">
        <v>1751</v>
      </c>
      <c r="B1753" s="9">
        <v>6002</v>
      </c>
      <c r="C1753" s="9" t="s">
        <v>3298</v>
      </c>
      <c r="D1753" s="9" t="s">
        <v>3854</v>
      </c>
      <c r="E1753" s="7" t="s">
        <v>141</v>
      </c>
      <c r="F1753" s="46">
        <v>2</v>
      </c>
      <c r="G1753" s="11">
        <v>3</v>
      </c>
      <c r="H1753" s="11">
        <v>3</v>
      </c>
      <c r="I1753" s="11">
        <f>VLOOKUP(B1753:B4028,'[2]Qty by month'!$G$3:$N$527,8,0)</f>
        <v>3</v>
      </c>
      <c r="J1753" s="11" t="b">
        <f t="shared" si="58"/>
        <v>1</v>
      </c>
      <c r="K1753" s="8">
        <v>45313</v>
      </c>
      <c r="L1753" s="8" t="s">
        <v>3873</v>
      </c>
      <c r="M1753" s="7"/>
      <c r="N1753" s="7" t="b">
        <f t="shared" si="56"/>
        <v>1</v>
      </c>
      <c r="O1753" s="7"/>
      <c r="P1753" s="11">
        <f t="shared" si="57"/>
        <v>0</v>
      </c>
      <c r="Q1753" s="9"/>
    </row>
    <row r="1754" spans="1:17" x14ac:dyDescent="0.25">
      <c r="A1754" s="7">
        <v>1752</v>
      </c>
      <c r="B1754" s="9">
        <v>6202</v>
      </c>
      <c r="C1754" s="9" t="s">
        <v>3298</v>
      </c>
      <c r="D1754" s="9" t="s">
        <v>3854</v>
      </c>
      <c r="E1754" s="7" t="s">
        <v>141</v>
      </c>
      <c r="F1754" s="46">
        <v>1.79</v>
      </c>
      <c r="G1754" s="11">
        <v>1</v>
      </c>
      <c r="H1754" s="11">
        <v>1</v>
      </c>
      <c r="I1754" s="11">
        <f>VLOOKUP(B1754:B4029,'[2]Qty by month'!$G$3:$N$527,8,0)</f>
        <v>1</v>
      </c>
      <c r="J1754" s="11" t="b">
        <f t="shared" si="58"/>
        <v>1</v>
      </c>
      <c r="K1754" s="8">
        <v>45313</v>
      </c>
      <c r="L1754" s="8" t="s">
        <v>3873</v>
      </c>
      <c r="M1754" s="7"/>
      <c r="N1754" s="7" t="b">
        <f t="shared" si="56"/>
        <v>1</v>
      </c>
      <c r="O1754" s="7"/>
      <c r="P1754" s="11">
        <f t="shared" si="57"/>
        <v>0</v>
      </c>
      <c r="Q1754" s="9"/>
    </row>
    <row r="1755" spans="1:17" x14ac:dyDescent="0.25">
      <c r="A1755" s="7">
        <v>1753</v>
      </c>
      <c r="B1755" s="9">
        <v>6203</v>
      </c>
      <c r="C1755" s="9" t="s">
        <v>3298</v>
      </c>
      <c r="D1755" s="9" t="s">
        <v>3854</v>
      </c>
      <c r="E1755" s="7" t="s">
        <v>141</v>
      </c>
      <c r="F1755" s="46">
        <v>1.25</v>
      </c>
      <c r="G1755" s="11">
        <v>3</v>
      </c>
      <c r="H1755" s="11">
        <v>3</v>
      </c>
      <c r="I1755" s="11">
        <f>VLOOKUP(B1755:B4030,'[2]Qty by month'!$G$3:$N$527,8,0)</f>
        <v>3</v>
      </c>
      <c r="J1755" s="11" t="b">
        <f t="shared" si="58"/>
        <v>1</v>
      </c>
      <c r="K1755" s="8">
        <v>45313</v>
      </c>
      <c r="L1755" s="8" t="s">
        <v>3873</v>
      </c>
      <c r="M1755" s="7"/>
      <c r="N1755" s="7" t="b">
        <f t="shared" si="56"/>
        <v>1</v>
      </c>
      <c r="O1755" s="7"/>
      <c r="P1755" s="11">
        <f t="shared" si="57"/>
        <v>0</v>
      </c>
      <c r="Q1755" s="9"/>
    </row>
    <row r="1756" spans="1:17" x14ac:dyDescent="0.25">
      <c r="A1756" s="7">
        <v>1754</v>
      </c>
      <c r="B1756" s="9">
        <v>6204</v>
      </c>
      <c r="C1756" s="9" t="s">
        <v>3298</v>
      </c>
      <c r="D1756" s="9" t="s">
        <v>3854</v>
      </c>
      <c r="E1756" s="7" t="s">
        <v>141</v>
      </c>
      <c r="F1756" s="46">
        <v>1.5</v>
      </c>
      <c r="G1756" s="11">
        <v>1</v>
      </c>
      <c r="H1756" s="11">
        <v>1</v>
      </c>
      <c r="I1756" s="11">
        <f>VLOOKUP(B1756:B4031,'[2]Qty by month'!$G$3:$N$527,8,0)</f>
        <v>1</v>
      </c>
      <c r="J1756" s="11" t="b">
        <f t="shared" si="58"/>
        <v>1</v>
      </c>
      <c r="K1756" s="8">
        <v>45313</v>
      </c>
      <c r="L1756" s="8" t="s">
        <v>3873</v>
      </c>
      <c r="M1756" s="7"/>
      <c r="N1756" s="7" t="b">
        <f t="shared" si="56"/>
        <v>1</v>
      </c>
      <c r="O1756" s="7"/>
      <c r="P1756" s="11">
        <f t="shared" si="57"/>
        <v>0</v>
      </c>
      <c r="Q1756" s="9"/>
    </row>
    <row r="1757" spans="1:17" x14ac:dyDescent="0.25">
      <c r="A1757" s="7">
        <v>1755</v>
      </c>
      <c r="B1757" s="9" t="s">
        <v>1605</v>
      </c>
      <c r="C1757" s="9" t="s">
        <v>3419</v>
      </c>
      <c r="D1757" s="9" t="s">
        <v>3854</v>
      </c>
      <c r="E1757" s="7" t="s">
        <v>141</v>
      </c>
      <c r="F1757" s="46">
        <v>0.75</v>
      </c>
      <c r="G1757" s="11">
        <v>4</v>
      </c>
      <c r="H1757" s="11">
        <v>4</v>
      </c>
      <c r="I1757" s="11">
        <f>VLOOKUP(B1757:B4032,'[2]Qty by month'!$G$3:$N$527,8,0)</f>
        <v>4</v>
      </c>
      <c r="J1757" s="11" t="b">
        <f t="shared" si="58"/>
        <v>1</v>
      </c>
      <c r="K1757" s="8">
        <v>45313</v>
      </c>
      <c r="L1757" s="8" t="s">
        <v>3873</v>
      </c>
      <c r="M1757" s="7"/>
      <c r="N1757" s="7" t="b">
        <f t="shared" si="56"/>
        <v>1</v>
      </c>
      <c r="O1757" s="7"/>
      <c r="P1757" s="11">
        <f t="shared" si="57"/>
        <v>0</v>
      </c>
      <c r="Q1757" s="9"/>
    </row>
    <row r="1758" spans="1:17" x14ac:dyDescent="0.25">
      <c r="A1758" s="7">
        <v>1756</v>
      </c>
      <c r="B1758" s="9" t="s">
        <v>1606</v>
      </c>
      <c r="C1758" s="9" t="s">
        <v>3419</v>
      </c>
      <c r="D1758" s="9" t="s">
        <v>3854</v>
      </c>
      <c r="E1758" s="7" t="s">
        <v>141</v>
      </c>
      <c r="F1758" s="46">
        <v>0.37</v>
      </c>
      <c r="G1758" s="11">
        <v>2</v>
      </c>
      <c r="H1758" s="11">
        <v>2</v>
      </c>
      <c r="I1758" s="11">
        <f>VLOOKUP(B1758:B4033,'[2]Qty by month'!$G$3:$N$527,8,0)</f>
        <v>2</v>
      </c>
      <c r="J1758" s="11" t="b">
        <f t="shared" si="58"/>
        <v>1</v>
      </c>
      <c r="K1758" s="8">
        <v>45313</v>
      </c>
      <c r="L1758" s="8" t="s">
        <v>3873</v>
      </c>
      <c r="M1758" s="7"/>
      <c r="N1758" s="7" t="b">
        <f t="shared" si="56"/>
        <v>1</v>
      </c>
      <c r="O1758" s="7"/>
      <c r="P1758" s="11">
        <f t="shared" si="57"/>
        <v>0</v>
      </c>
      <c r="Q1758" s="9"/>
    </row>
    <row r="1759" spans="1:17" x14ac:dyDescent="0.25">
      <c r="A1759" s="7">
        <v>1757</v>
      </c>
      <c r="B1759" s="9" t="s">
        <v>1607</v>
      </c>
      <c r="C1759" s="9" t="s">
        <v>3419</v>
      </c>
      <c r="D1759" s="9" t="s">
        <v>3854</v>
      </c>
      <c r="E1759" s="7" t="s">
        <v>141</v>
      </c>
      <c r="F1759" s="46">
        <v>0.5</v>
      </c>
      <c r="G1759" s="11">
        <v>2</v>
      </c>
      <c r="H1759" s="11">
        <v>2</v>
      </c>
      <c r="I1759" s="11">
        <f>VLOOKUP(B1759:B4034,'[2]Qty by month'!$G$3:$N$527,8,0)</f>
        <v>2</v>
      </c>
      <c r="J1759" s="11" t="b">
        <f t="shared" si="58"/>
        <v>1</v>
      </c>
      <c r="K1759" s="8">
        <v>45313</v>
      </c>
      <c r="L1759" s="8" t="s">
        <v>3873</v>
      </c>
      <c r="M1759" s="7"/>
      <c r="N1759" s="7" t="b">
        <f t="shared" si="56"/>
        <v>1</v>
      </c>
      <c r="O1759" s="7"/>
      <c r="P1759" s="11">
        <f t="shared" si="57"/>
        <v>0</v>
      </c>
      <c r="Q1759" s="9"/>
    </row>
    <row r="1760" spans="1:17" x14ac:dyDescent="0.25">
      <c r="A1760" s="7">
        <v>1758</v>
      </c>
      <c r="B1760" s="9" t="s">
        <v>1608</v>
      </c>
      <c r="C1760" s="9" t="s">
        <v>3419</v>
      </c>
      <c r="D1760" s="9" t="s">
        <v>3854</v>
      </c>
      <c r="E1760" s="7" t="s">
        <v>141</v>
      </c>
      <c r="F1760" s="46">
        <v>0.37</v>
      </c>
      <c r="G1760" s="11">
        <v>2</v>
      </c>
      <c r="H1760" s="11">
        <v>2</v>
      </c>
      <c r="I1760" s="11">
        <f>VLOOKUP(B1760:B4035,'[2]Qty by month'!$G$3:$N$527,8,0)</f>
        <v>2</v>
      </c>
      <c r="J1760" s="11" t="b">
        <f t="shared" si="58"/>
        <v>1</v>
      </c>
      <c r="K1760" s="8">
        <v>45313</v>
      </c>
      <c r="L1760" s="8" t="s">
        <v>3873</v>
      </c>
      <c r="M1760" s="7"/>
      <c r="N1760" s="7" t="b">
        <f t="shared" si="56"/>
        <v>1</v>
      </c>
      <c r="O1760" s="7"/>
      <c r="P1760" s="11">
        <f t="shared" si="57"/>
        <v>0</v>
      </c>
      <c r="Q1760" s="9"/>
    </row>
    <row r="1761" spans="1:17" x14ac:dyDescent="0.25">
      <c r="A1761" s="7">
        <v>1759</v>
      </c>
      <c r="B1761" s="9" t="s">
        <v>1609</v>
      </c>
      <c r="C1761" s="9" t="s">
        <v>3420</v>
      </c>
      <c r="D1761" s="9" t="s">
        <v>3854</v>
      </c>
      <c r="E1761" s="7" t="s">
        <v>141</v>
      </c>
      <c r="F1761" s="46">
        <v>1.62</v>
      </c>
      <c r="G1761" s="11">
        <v>6</v>
      </c>
      <c r="H1761" s="11">
        <v>6</v>
      </c>
      <c r="I1761" s="11">
        <f>VLOOKUP(B1761:B4036,'[2]Qty by month'!$G$3:$N$527,8,0)</f>
        <v>6</v>
      </c>
      <c r="J1761" s="11" t="b">
        <f t="shared" si="58"/>
        <v>1</v>
      </c>
      <c r="K1761" s="8">
        <v>45313</v>
      </c>
      <c r="L1761" s="8" t="s">
        <v>3873</v>
      </c>
      <c r="M1761" s="7"/>
      <c r="N1761" s="7" t="b">
        <f t="shared" si="56"/>
        <v>1</v>
      </c>
      <c r="O1761" s="7"/>
      <c r="P1761" s="11">
        <f t="shared" si="57"/>
        <v>0</v>
      </c>
      <c r="Q1761" s="9"/>
    </row>
    <row r="1762" spans="1:17" x14ac:dyDescent="0.25">
      <c r="A1762" s="7">
        <v>1760</v>
      </c>
      <c r="B1762" s="9" t="s">
        <v>1610</v>
      </c>
      <c r="C1762" s="9" t="s">
        <v>3421</v>
      </c>
      <c r="D1762" s="9" t="s">
        <v>241</v>
      </c>
      <c r="E1762" s="55" t="s">
        <v>242</v>
      </c>
      <c r="F1762" s="46">
        <v>4.99</v>
      </c>
      <c r="G1762" s="11">
        <v>120</v>
      </c>
      <c r="H1762" s="11">
        <f>40+40+40</f>
        <v>120</v>
      </c>
      <c r="I1762" s="11">
        <f>VLOOKUP(B1762:B4037,'[2]Qty by month'!$G$3:$N$527,8,0)</f>
        <v>120</v>
      </c>
      <c r="J1762" s="11" t="b">
        <f t="shared" si="58"/>
        <v>1</v>
      </c>
      <c r="K1762" s="8">
        <v>45320</v>
      </c>
      <c r="L1762" s="8" t="s">
        <v>3873</v>
      </c>
      <c r="M1762" s="7"/>
      <c r="N1762" s="7" t="b">
        <f t="shared" si="56"/>
        <v>1</v>
      </c>
      <c r="O1762" s="7"/>
      <c r="P1762" s="11">
        <f t="shared" si="57"/>
        <v>0</v>
      </c>
      <c r="Q1762" s="9"/>
    </row>
    <row r="1763" spans="1:17" x14ac:dyDescent="0.25">
      <c r="A1763" s="7">
        <v>1761</v>
      </c>
      <c r="B1763" s="9" t="s">
        <v>1611</v>
      </c>
      <c r="C1763" s="9" t="s">
        <v>3422</v>
      </c>
      <c r="D1763" s="9" t="s">
        <v>241</v>
      </c>
      <c r="E1763" s="55" t="s">
        <v>242</v>
      </c>
      <c r="F1763" s="46">
        <v>4.99</v>
      </c>
      <c r="G1763" s="11">
        <v>83</v>
      </c>
      <c r="H1763" s="11">
        <f>30+30+23</f>
        <v>83</v>
      </c>
      <c r="I1763" s="11">
        <f>VLOOKUP(B1763:B4038,'[2]Qty by month'!$G$3:$N$527,8,0)</f>
        <v>83</v>
      </c>
      <c r="J1763" s="11" t="b">
        <f t="shared" si="58"/>
        <v>1</v>
      </c>
      <c r="K1763" s="8">
        <v>45320</v>
      </c>
      <c r="L1763" s="8" t="s">
        <v>3873</v>
      </c>
      <c r="M1763" s="7"/>
      <c r="N1763" s="7" t="b">
        <f t="shared" si="56"/>
        <v>1</v>
      </c>
      <c r="O1763" s="7"/>
      <c r="P1763" s="11">
        <f t="shared" si="57"/>
        <v>0</v>
      </c>
      <c r="Q1763" s="9"/>
    </row>
    <row r="1764" spans="1:17" x14ac:dyDescent="0.25">
      <c r="A1764" s="7">
        <v>1762</v>
      </c>
      <c r="B1764" s="9" t="s">
        <v>1612</v>
      </c>
      <c r="C1764" s="9" t="s">
        <v>3423</v>
      </c>
      <c r="D1764" s="9" t="s">
        <v>241</v>
      </c>
      <c r="E1764" s="55" t="s">
        <v>141</v>
      </c>
      <c r="F1764" s="46">
        <v>4.99</v>
      </c>
      <c r="G1764" s="11">
        <f>89-1</f>
        <v>88</v>
      </c>
      <c r="H1764" s="11">
        <f>30+28+30</f>
        <v>88</v>
      </c>
      <c r="I1764" s="11">
        <f>VLOOKUP(B1764:B4039,'[2]Qty by month'!$G$3:$N$527,8,0)</f>
        <v>88</v>
      </c>
      <c r="J1764" s="11" t="b">
        <f t="shared" si="58"/>
        <v>1</v>
      </c>
      <c r="K1764" s="8">
        <v>45320</v>
      </c>
      <c r="L1764" s="8" t="s">
        <v>3873</v>
      </c>
      <c r="M1764" s="7"/>
      <c r="N1764" s="7" t="b">
        <f t="shared" si="56"/>
        <v>1</v>
      </c>
      <c r="O1764" s="7"/>
      <c r="P1764" s="11">
        <f t="shared" si="57"/>
        <v>0</v>
      </c>
      <c r="Q1764" s="9" t="s">
        <v>3986</v>
      </c>
    </row>
    <row r="1765" spans="1:17" x14ac:dyDescent="0.25">
      <c r="A1765" s="7">
        <v>1763</v>
      </c>
      <c r="B1765" s="9" t="s">
        <v>1613</v>
      </c>
      <c r="C1765" s="9" t="s">
        <v>3424</v>
      </c>
      <c r="D1765" s="9" t="s">
        <v>241</v>
      </c>
      <c r="E1765" s="7" t="s">
        <v>141</v>
      </c>
      <c r="F1765" s="46">
        <v>0.14000000000000001</v>
      </c>
      <c r="G1765" s="11">
        <v>1789</v>
      </c>
      <c r="H1765" s="11">
        <f>826+963</f>
        <v>1789</v>
      </c>
      <c r="I1765" s="11">
        <f>VLOOKUP(B1765:B4040,'[2]Qty by month'!$G$3:$N$527,8,0)</f>
        <v>1789</v>
      </c>
      <c r="J1765" s="11" t="b">
        <f t="shared" si="58"/>
        <v>1</v>
      </c>
      <c r="K1765" s="8">
        <v>45318</v>
      </c>
      <c r="L1765" s="8" t="s">
        <v>3877</v>
      </c>
      <c r="M1765" s="7"/>
      <c r="N1765" s="7" t="b">
        <f t="shared" si="56"/>
        <v>1</v>
      </c>
      <c r="O1765" s="7"/>
      <c r="P1765" s="11">
        <f t="shared" si="57"/>
        <v>0</v>
      </c>
      <c r="Q1765" s="9"/>
    </row>
    <row r="1766" spans="1:17" x14ac:dyDescent="0.25">
      <c r="A1766" s="7">
        <v>1764</v>
      </c>
      <c r="B1766" s="9" t="s">
        <v>1614</v>
      </c>
      <c r="C1766" s="9" t="s">
        <v>3425</v>
      </c>
      <c r="D1766" s="9" t="s">
        <v>241</v>
      </c>
      <c r="E1766" s="7" t="s">
        <v>141</v>
      </c>
      <c r="F1766" s="46">
        <v>0.14000000000000001</v>
      </c>
      <c r="G1766" s="11">
        <v>4</v>
      </c>
      <c r="H1766" s="11">
        <v>4</v>
      </c>
      <c r="I1766" s="11">
        <f>VLOOKUP(B1766:B4041,'[2]Qty by month'!$G$3:$N$527,8,0)</f>
        <v>4</v>
      </c>
      <c r="J1766" s="11" t="b">
        <f t="shared" si="58"/>
        <v>1</v>
      </c>
      <c r="K1766" s="8">
        <v>45317</v>
      </c>
      <c r="L1766" s="8" t="s">
        <v>3877</v>
      </c>
      <c r="M1766" s="7"/>
      <c r="N1766" s="7" t="b">
        <f t="shared" si="56"/>
        <v>1</v>
      </c>
      <c r="O1766" s="7"/>
      <c r="P1766" s="11">
        <f t="shared" si="57"/>
        <v>0</v>
      </c>
      <c r="Q1766" s="9"/>
    </row>
    <row r="1767" spans="1:17" x14ac:dyDescent="0.25">
      <c r="A1767" s="7">
        <v>1765</v>
      </c>
      <c r="B1767" s="9" t="s">
        <v>1615</v>
      </c>
      <c r="C1767" s="9" t="s">
        <v>3426</v>
      </c>
      <c r="D1767" s="9" t="s">
        <v>241</v>
      </c>
      <c r="E1767" s="7" t="s">
        <v>141</v>
      </c>
      <c r="F1767" s="46">
        <v>0.14000000000000001</v>
      </c>
      <c r="G1767" s="11">
        <v>1</v>
      </c>
      <c r="H1767" s="11">
        <v>1</v>
      </c>
      <c r="I1767" s="11">
        <f>VLOOKUP(B1767:B4042,'[2]Qty by month'!$G$3:$N$527,8,0)</f>
        <v>1</v>
      </c>
      <c r="J1767" s="11" t="b">
        <f t="shared" si="58"/>
        <v>1</v>
      </c>
      <c r="K1767" s="8">
        <v>45317</v>
      </c>
      <c r="L1767" s="8" t="s">
        <v>3877</v>
      </c>
      <c r="M1767" s="7"/>
      <c r="N1767" s="7" t="b">
        <f t="shared" si="56"/>
        <v>1</v>
      </c>
      <c r="O1767" s="7"/>
      <c r="P1767" s="11">
        <f t="shared" si="57"/>
        <v>0</v>
      </c>
      <c r="Q1767" s="9"/>
    </row>
    <row r="1768" spans="1:17" x14ac:dyDescent="0.25">
      <c r="A1768" s="7">
        <v>1766</v>
      </c>
      <c r="B1768" s="9" t="s">
        <v>1616</v>
      </c>
      <c r="C1768" s="9" t="s">
        <v>3427</v>
      </c>
      <c r="D1768" s="9" t="s">
        <v>241</v>
      </c>
      <c r="E1768" s="7" t="s">
        <v>141</v>
      </c>
      <c r="F1768" s="46">
        <v>0.14000000000000001</v>
      </c>
      <c r="G1768" s="11">
        <v>2</v>
      </c>
      <c r="H1768" s="53">
        <v>3</v>
      </c>
      <c r="I1768" s="11">
        <f>VLOOKUP(B1768:B4043,'[2]Qty by month'!$G$3:$N$527,8,0)</f>
        <v>3</v>
      </c>
      <c r="J1768" s="11" t="b">
        <f t="shared" si="58"/>
        <v>1</v>
      </c>
      <c r="K1768" s="8">
        <v>45317</v>
      </c>
      <c r="L1768" s="8" t="s">
        <v>3877</v>
      </c>
      <c r="M1768" s="7"/>
      <c r="N1768" s="7" t="b">
        <f t="shared" si="56"/>
        <v>0</v>
      </c>
      <c r="O1768" s="7"/>
      <c r="P1768" s="11">
        <f t="shared" si="57"/>
        <v>-1</v>
      </c>
      <c r="Q1768" s="9"/>
    </row>
    <row r="1769" spans="1:17" x14ac:dyDescent="0.25">
      <c r="A1769" s="7">
        <v>1767</v>
      </c>
      <c r="B1769" s="9" t="s">
        <v>1617</v>
      </c>
      <c r="C1769" s="9" t="s">
        <v>3428</v>
      </c>
      <c r="D1769" s="9" t="s">
        <v>241</v>
      </c>
      <c r="E1769" s="7" t="s">
        <v>141</v>
      </c>
      <c r="F1769" s="46">
        <v>0.14000000000000001</v>
      </c>
      <c r="G1769" s="11">
        <v>4</v>
      </c>
      <c r="H1769" s="11">
        <v>4</v>
      </c>
      <c r="I1769" s="11">
        <f>VLOOKUP(B1769:B4044,'[2]Qty by month'!$G$3:$N$527,8,0)</f>
        <v>4</v>
      </c>
      <c r="J1769" s="11" t="b">
        <f t="shared" si="58"/>
        <v>1</v>
      </c>
      <c r="K1769" s="8">
        <v>45317</v>
      </c>
      <c r="L1769" s="8" t="s">
        <v>3877</v>
      </c>
      <c r="M1769" s="7"/>
      <c r="N1769" s="7" t="b">
        <f t="shared" si="56"/>
        <v>1</v>
      </c>
      <c r="O1769" s="7"/>
      <c r="P1769" s="11">
        <f t="shared" si="57"/>
        <v>0</v>
      </c>
      <c r="Q1769" s="9"/>
    </row>
    <row r="1770" spans="1:17" x14ac:dyDescent="0.25">
      <c r="A1770" s="7">
        <v>1768</v>
      </c>
      <c r="B1770" s="9" t="s">
        <v>1618</v>
      </c>
      <c r="C1770" s="9" t="s">
        <v>3429</v>
      </c>
      <c r="D1770" s="9" t="s">
        <v>241</v>
      </c>
      <c r="E1770" s="7" t="s">
        <v>141</v>
      </c>
      <c r="F1770" s="46">
        <v>0.14000000000000001</v>
      </c>
      <c r="G1770" s="11">
        <v>6</v>
      </c>
      <c r="H1770" s="11">
        <v>6</v>
      </c>
      <c r="I1770" s="11">
        <f>VLOOKUP(B1770:B4045,'[2]Qty by month'!$G$3:$N$527,8,0)</f>
        <v>6</v>
      </c>
      <c r="J1770" s="11" t="b">
        <f t="shared" si="58"/>
        <v>1</v>
      </c>
      <c r="K1770" s="8">
        <v>45317</v>
      </c>
      <c r="L1770" s="8" t="s">
        <v>3877</v>
      </c>
      <c r="M1770" s="7"/>
      <c r="N1770" s="7" t="b">
        <f t="shared" si="56"/>
        <v>1</v>
      </c>
      <c r="O1770" s="7"/>
      <c r="P1770" s="11">
        <f t="shared" si="57"/>
        <v>0</v>
      </c>
      <c r="Q1770" s="9"/>
    </row>
    <row r="1771" spans="1:17" x14ac:dyDescent="0.25">
      <c r="A1771" s="7">
        <v>1769</v>
      </c>
      <c r="B1771" s="9" t="s">
        <v>1619</v>
      </c>
      <c r="C1771" s="9" t="s">
        <v>3430</v>
      </c>
      <c r="D1771" s="9" t="s">
        <v>241</v>
      </c>
      <c r="E1771" s="7" t="s">
        <v>141</v>
      </c>
      <c r="F1771" s="46">
        <v>0.14000000000000001</v>
      </c>
      <c r="G1771" s="11">
        <v>7</v>
      </c>
      <c r="H1771" s="11">
        <v>7</v>
      </c>
      <c r="I1771" s="11">
        <f>VLOOKUP(B1771:B4046,'[2]Qty by month'!$G$3:$N$527,8,0)</f>
        <v>7</v>
      </c>
      <c r="J1771" s="11" t="b">
        <f t="shared" si="58"/>
        <v>1</v>
      </c>
      <c r="K1771" s="8">
        <v>45320</v>
      </c>
      <c r="L1771" s="8" t="s">
        <v>3873</v>
      </c>
      <c r="M1771" s="7"/>
      <c r="N1771" s="7" t="b">
        <f t="shared" si="56"/>
        <v>1</v>
      </c>
      <c r="O1771" s="7"/>
      <c r="P1771" s="11">
        <f t="shared" si="57"/>
        <v>0</v>
      </c>
      <c r="Q1771" s="9"/>
    </row>
    <row r="1772" spans="1:17" x14ac:dyDescent="0.25">
      <c r="A1772" s="7">
        <v>1770</v>
      </c>
      <c r="B1772" s="9" t="s">
        <v>1620</v>
      </c>
      <c r="C1772" s="9" t="s">
        <v>3431</v>
      </c>
      <c r="D1772" s="9" t="s">
        <v>241</v>
      </c>
      <c r="E1772" s="7" t="s">
        <v>141</v>
      </c>
      <c r="F1772" s="46">
        <v>1.3043478260869565</v>
      </c>
      <c r="G1772" s="11">
        <v>12</v>
      </c>
      <c r="H1772" s="11">
        <v>12</v>
      </c>
      <c r="I1772" s="11">
        <f>VLOOKUP(B1772:B4047,'[2]Qty by month'!$G$3:$N$527,8,0)</f>
        <v>12</v>
      </c>
      <c r="J1772" s="11" t="b">
        <f t="shared" si="58"/>
        <v>1</v>
      </c>
      <c r="K1772" s="8">
        <v>45317</v>
      </c>
      <c r="L1772" s="8" t="s">
        <v>3877</v>
      </c>
      <c r="M1772" s="7"/>
      <c r="N1772" s="7" t="b">
        <f t="shared" si="56"/>
        <v>1</v>
      </c>
      <c r="O1772" s="7"/>
      <c r="P1772" s="11">
        <f t="shared" si="57"/>
        <v>0</v>
      </c>
      <c r="Q1772" s="9"/>
    </row>
    <row r="1773" spans="1:17" x14ac:dyDescent="0.25">
      <c r="A1773" s="7">
        <v>1771</v>
      </c>
      <c r="B1773" s="9" t="s">
        <v>1621</v>
      </c>
      <c r="C1773" s="9" t="s">
        <v>3432</v>
      </c>
      <c r="D1773" s="9" t="s">
        <v>241</v>
      </c>
      <c r="E1773" s="7" t="s">
        <v>141</v>
      </c>
      <c r="F1773" s="46">
        <v>16.91</v>
      </c>
      <c r="G1773" s="11">
        <v>2</v>
      </c>
      <c r="H1773" s="11">
        <f>1+1</f>
        <v>2</v>
      </c>
      <c r="I1773" s="11">
        <f>VLOOKUP(B1773:B4048,'[2]Qty by month'!$G$3:$N$527,8,0)</f>
        <v>2</v>
      </c>
      <c r="J1773" s="11" t="b">
        <f t="shared" si="58"/>
        <v>1</v>
      </c>
      <c r="K1773" s="8">
        <v>45317</v>
      </c>
      <c r="L1773" s="8" t="s">
        <v>3877</v>
      </c>
      <c r="M1773" s="7"/>
      <c r="N1773" s="7" t="b">
        <f t="shared" si="56"/>
        <v>1</v>
      </c>
      <c r="O1773" s="7"/>
      <c r="P1773" s="11">
        <f t="shared" si="57"/>
        <v>0</v>
      </c>
      <c r="Q1773" s="9"/>
    </row>
    <row r="1774" spans="1:17" x14ac:dyDescent="0.25">
      <c r="A1774" s="7">
        <v>1772</v>
      </c>
      <c r="B1774" s="9" t="s">
        <v>1622</v>
      </c>
      <c r="C1774" s="9" t="s">
        <v>3433</v>
      </c>
      <c r="D1774" s="9" t="s">
        <v>241</v>
      </c>
      <c r="E1774" s="7" t="s">
        <v>141</v>
      </c>
      <c r="F1774" s="46">
        <v>6.43</v>
      </c>
      <c r="G1774" s="11">
        <v>5</v>
      </c>
      <c r="H1774" s="11">
        <f>2+3</f>
        <v>5</v>
      </c>
      <c r="I1774" s="11">
        <f>VLOOKUP(B1774:B4049,'[2]Qty by month'!$G$3:$N$527,8,0)</f>
        <v>5</v>
      </c>
      <c r="J1774" s="11" t="b">
        <f t="shared" si="58"/>
        <v>1</v>
      </c>
      <c r="K1774" s="8">
        <v>45318</v>
      </c>
      <c r="L1774" s="8" t="s">
        <v>3877</v>
      </c>
      <c r="M1774" s="7"/>
      <c r="N1774" s="7" t="b">
        <f t="shared" si="56"/>
        <v>1</v>
      </c>
      <c r="O1774" s="7"/>
      <c r="P1774" s="11">
        <f t="shared" si="57"/>
        <v>0</v>
      </c>
      <c r="Q1774" s="9"/>
    </row>
    <row r="1775" spans="1:17" x14ac:dyDescent="0.25">
      <c r="A1775" s="7">
        <v>1773</v>
      </c>
      <c r="B1775" s="9" t="s">
        <v>1623</v>
      </c>
      <c r="C1775" s="9" t="s">
        <v>3434</v>
      </c>
      <c r="D1775" s="9" t="s">
        <v>241</v>
      </c>
      <c r="E1775" s="7" t="s">
        <v>141</v>
      </c>
      <c r="F1775" s="46">
        <v>0.14000000000000001</v>
      </c>
      <c r="G1775" s="11">
        <v>13</v>
      </c>
      <c r="H1775" s="53">
        <v>15</v>
      </c>
      <c r="I1775" s="11">
        <f>VLOOKUP(B1775:B4050,'[2]Qty by month'!$G$3:$N$527,8,0)</f>
        <v>15</v>
      </c>
      <c r="J1775" s="11" t="b">
        <f t="shared" si="58"/>
        <v>1</v>
      </c>
      <c r="K1775" s="8">
        <v>45317</v>
      </c>
      <c r="L1775" s="8" t="s">
        <v>3877</v>
      </c>
      <c r="M1775" s="7"/>
      <c r="N1775" s="7" t="b">
        <f t="shared" si="56"/>
        <v>0</v>
      </c>
      <c r="O1775" s="7"/>
      <c r="P1775" s="11">
        <f t="shared" si="57"/>
        <v>-2</v>
      </c>
      <c r="Q1775" s="9"/>
    </row>
    <row r="1776" spans="1:17" x14ac:dyDescent="0.25">
      <c r="A1776" s="7">
        <v>1774</v>
      </c>
      <c r="B1776" s="9" t="s">
        <v>1624</v>
      </c>
      <c r="C1776" s="9" t="s">
        <v>3435</v>
      </c>
      <c r="D1776" s="9" t="s">
        <v>241</v>
      </c>
      <c r="E1776" s="7" t="s">
        <v>141</v>
      </c>
      <c r="F1776" s="46">
        <v>4.6900000000000004</v>
      </c>
      <c r="G1776" s="11">
        <v>8</v>
      </c>
      <c r="H1776" s="11">
        <v>8</v>
      </c>
      <c r="I1776" s="11">
        <f>VLOOKUP(B1776:B4051,'[2]Qty by month'!$G$3:$N$527,8,0)</f>
        <v>8</v>
      </c>
      <c r="J1776" s="11" t="b">
        <f t="shared" si="58"/>
        <v>1</v>
      </c>
      <c r="K1776" s="8">
        <v>45317</v>
      </c>
      <c r="L1776" s="8" t="s">
        <v>3873</v>
      </c>
      <c r="M1776" s="7"/>
      <c r="N1776" s="7" t="b">
        <f t="shared" si="56"/>
        <v>1</v>
      </c>
      <c r="O1776" s="7"/>
      <c r="P1776" s="11">
        <f t="shared" si="57"/>
        <v>0</v>
      </c>
      <c r="Q1776" s="9"/>
    </row>
    <row r="1777" spans="1:17" x14ac:dyDescent="0.25">
      <c r="A1777" s="7">
        <v>1775</v>
      </c>
      <c r="B1777" s="9" t="s">
        <v>1625</v>
      </c>
      <c r="C1777" s="9" t="s">
        <v>3436</v>
      </c>
      <c r="D1777" s="9" t="s">
        <v>241</v>
      </c>
      <c r="E1777" s="7" t="s">
        <v>141</v>
      </c>
      <c r="F1777" s="46">
        <v>0.14000000000000001</v>
      </c>
      <c r="G1777" s="11">
        <v>8</v>
      </c>
      <c r="H1777" s="11">
        <v>8</v>
      </c>
      <c r="I1777" s="11">
        <f>VLOOKUP(B1777:B4052,'[2]Qty by month'!$G$3:$N$527,8,0)</f>
        <v>8</v>
      </c>
      <c r="J1777" s="11" t="b">
        <f t="shared" si="58"/>
        <v>1</v>
      </c>
      <c r="K1777" s="8">
        <v>45317</v>
      </c>
      <c r="L1777" s="8" t="s">
        <v>3877</v>
      </c>
      <c r="M1777" s="7"/>
      <c r="N1777" s="7" t="b">
        <f t="shared" si="56"/>
        <v>1</v>
      </c>
      <c r="O1777" s="7"/>
      <c r="P1777" s="11">
        <f t="shared" si="57"/>
        <v>0</v>
      </c>
      <c r="Q1777" s="9"/>
    </row>
    <row r="1778" spans="1:17" x14ac:dyDescent="0.25">
      <c r="A1778" s="7">
        <v>1776</v>
      </c>
      <c r="B1778" s="9" t="s">
        <v>1626</v>
      </c>
      <c r="C1778" s="9" t="s">
        <v>3437</v>
      </c>
      <c r="D1778" s="9" t="s">
        <v>241</v>
      </c>
      <c r="E1778" s="7" t="s">
        <v>141</v>
      </c>
      <c r="F1778" s="46">
        <v>0.14000000000000001</v>
      </c>
      <c r="G1778" s="11">
        <v>24</v>
      </c>
      <c r="H1778" s="11">
        <v>24</v>
      </c>
      <c r="I1778" s="11">
        <f>VLOOKUP(B1778:B4053,'[2]Qty by month'!$G$3:$N$527,8,0)</f>
        <v>24</v>
      </c>
      <c r="J1778" s="11" t="b">
        <f t="shared" si="58"/>
        <v>1</v>
      </c>
      <c r="K1778" s="8">
        <v>45317</v>
      </c>
      <c r="L1778" s="8" t="s">
        <v>3877</v>
      </c>
      <c r="M1778" s="7"/>
      <c r="N1778" s="7" t="b">
        <f t="shared" si="56"/>
        <v>1</v>
      </c>
      <c r="O1778" s="7"/>
      <c r="P1778" s="11">
        <f t="shared" si="57"/>
        <v>0</v>
      </c>
      <c r="Q1778" s="9"/>
    </row>
    <row r="1779" spans="1:17" x14ac:dyDescent="0.25">
      <c r="A1779" s="7">
        <v>1777</v>
      </c>
      <c r="B1779" s="9" t="s">
        <v>1627</v>
      </c>
      <c r="C1779" s="9" t="s">
        <v>3438</v>
      </c>
      <c r="D1779" s="9" t="s">
        <v>241</v>
      </c>
      <c r="E1779" s="7" t="s">
        <v>141</v>
      </c>
      <c r="F1779" s="46">
        <v>1.91</v>
      </c>
      <c r="G1779" s="11">
        <v>4</v>
      </c>
      <c r="H1779" s="11">
        <f>1+3</f>
        <v>4</v>
      </c>
      <c r="I1779" s="11">
        <f>VLOOKUP(B1779:B4054,'[2]Qty by month'!$G$3:$N$527,8,0)</f>
        <v>4</v>
      </c>
      <c r="J1779" s="11" t="b">
        <f t="shared" si="58"/>
        <v>1</v>
      </c>
      <c r="K1779" s="8">
        <v>45317</v>
      </c>
      <c r="L1779" s="8" t="s">
        <v>3877</v>
      </c>
      <c r="M1779" s="7"/>
      <c r="N1779" s="7" t="b">
        <f t="shared" si="56"/>
        <v>1</v>
      </c>
      <c r="O1779" s="7"/>
      <c r="P1779" s="11">
        <f t="shared" si="57"/>
        <v>0</v>
      </c>
      <c r="Q1779" s="9"/>
    </row>
    <row r="1780" spans="1:17" x14ac:dyDescent="0.25">
      <c r="A1780" s="7">
        <v>1778</v>
      </c>
      <c r="B1780" s="9" t="s">
        <v>1628</v>
      </c>
      <c r="C1780" s="9" t="s">
        <v>3439</v>
      </c>
      <c r="D1780" s="9" t="s">
        <v>241</v>
      </c>
      <c r="E1780" s="7" t="s">
        <v>141</v>
      </c>
      <c r="F1780" s="46">
        <v>3.38</v>
      </c>
      <c r="G1780" s="11">
        <v>5</v>
      </c>
      <c r="H1780" s="11">
        <f>3+2</f>
        <v>5</v>
      </c>
      <c r="I1780" s="11">
        <f>VLOOKUP(B1780:B4055,'[2]Qty by month'!$G$3:$N$527,8,0)</f>
        <v>5</v>
      </c>
      <c r="J1780" s="11" t="b">
        <f t="shared" si="58"/>
        <v>1</v>
      </c>
      <c r="K1780" s="8">
        <v>45317</v>
      </c>
      <c r="L1780" s="8" t="s">
        <v>3873</v>
      </c>
      <c r="M1780" s="7"/>
      <c r="N1780" s="7" t="b">
        <f t="shared" si="56"/>
        <v>1</v>
      </c>
      <c r="O1780" s="7"/>
      <c r="P1780" s="11">
        <f t="shared" si="57"/>
        <v>0</v>
      </c>
      <c r="Q1780" s="9"/>
    </row>
    <row r="1781" spans="1:17" x14ac:dyDescent="0.25">
      <c r="A1781" s="7">
        <v>1779</v>
      </c>
      <c r="B1781" s="9" t="s">
        <v>1629</v>
      </c>
      <c r="C1781" s="9" t="s">
        <v>3440</v>
      </c>
      <c r="D1781" s="9" t="s">
        <v>241</v>
      </c>
      <c r="E1781" s="7" t="s">
        <v>141</v>
      </c>
      <c r="F1781" s="46">
        <v>0.14000000000000001</v>
      </c>
      <c r="G1781" s="11">
        <v>6</v>
      </c>
      <c r="H1781" s="11">
        <f>2+4</f>
        <v>6</v>
      </c>
      <c r="I1781" s="11">
        <f>VLOOKUP(B1781:B4056,'[2]Qty by month'!$G$3:$N$527,8,0)</f>
        <v>6</v>
      </c>
      <c r="J1781" s="11" t="b">
        <f t="shared" si="58"/>
        <v>1</v>
      </c>
      <c r="K1781" s="8">
        <v>45317</v>
      </c>
      <c r="L1781" s="8" t="s">
        <v>3877</v>
      </c>
      <c r="M1781" s="7"/>
      <c r="N1781" s="7" t="b">
        <f t="shared" si="56"/>
        <v>1</v>
      </c>
      <c r="O1781" s="7"/>
      <c r="P1781" s="11">
        <f t="shared" si="57"/>
        <v>0</v>
      </c>
      <c r="Q1781" s="9"/>
    </row>
    <row r="1782" spans="1:17" x14ac:dyDescent="0.25">
      <c r="A1782" s="7">
        <v>1780</v>
      </c>
      <c r="B1782" s="9" t="s">
        <v>1630</v>
      </c>
      <c r="C1782" s="9" t="s">
        <v>3441</v>
      </c>
      <c r="D1782" s="9" t="s">
        <v>241</v>
      </c>
      <c r="E1782" s="7" t="s">
        <v>141</v>
      </c>
      <c r="F1782" s="46">
        <v>3.82</v>
      </c>
      <c r="G1782" s="11">
        <v>2</v>
      </c>
      <c r="H1782" s="11">
        <v>2</v>
      </c>
      <c r="I1782" s="11">
        <f>VLOOKUP(B1782:B4057,'[2]Qty by month'!$G$3:$N$527,8,0)</f>
        <v>2</v>
      </c>
      <c r="J1782" s="11" t="b">
        <f t="shared" si="58"/>
        <v>1</v>
      </c>
      <c r="K1782" s="8">
        <v>45317</v>
      </c>
      <c r="L1782" s="8" t="s">
        <v>3873</v>
      </c>
      <c r="M1782" s="7"/>
      <c r="N1782" s="7" t="b">
        <f t="shared" si="56"/>
        <v>1</v>
      </c>
      <c r="O1782" s="7"/>
      <c r="P1782" s="11">
        <f t="shared" si="57"/>
        <v>0</v>
      </c>
      <c r="Q1782" s="9"/>
    </row>
    <row r="1783" spans="1:17" x14ac:dyDescent="0.25">
      <c r="A1783" s="7">
        <v>1781</v>
      </c>
      <c r="B1783" s="9" t="s">
        <v>1631</v>
      </c>
      <c r="C1783" s="9" t="s">
        <v>3442</v>
      </c>
      <c r="D1783" s="9" t="s">
        <v>241</v>
      </c>
      <c r="E1783" s="7" t="s">
        <v>141</v>
      </c>
      <c r="F1783" s="46">
        <v>3.15</v>
      </c>
      <c r="G1783" s="11">
        <v>1</v>
      </c>
      <c r="H1783" s="11">
        <v>1</v>
      </c>
      <c r="I1783" s="11">
        <f>VLOOKUP(B1783:B4058,'[2]Qty by month'!$G$3:$N$527,8,0)</f>
        <v>1</v>
      </c>
      <c r="J1783" s="11" t="b">
        <f t="shared" si="58"/>
        <v>1</v>
      </c>
      <c r="K1783" s="8">
        <v>45317</v>
      </c>
      <c r="L1783" s="8" t="s">
        <v>3873</v>
      </c>
      <c r="M1783" s="7"/>
      <c r="N1783" s="7" t="b">
        <f t="shared" si="56"/>
        <v>1</v>
      </c>
      <c r="O1783" s="7"/>
      <c r="P1783" s="11">
        <f t="shared" si="57"/>
        <v>0</v>
      </c>
      <c r="Q1783" s="9"/>
    </row>
    <row r="1784" spans="1:17" x14ac:dyDescent="0.25">
      <c r="A1784" s="7">
        <v>1782</v>
      </c>
      <c r="B1784" s="9" t="s">
        <v>1632</v>
      </c>
      <c r="C1784" s="9" t="s">
        <v>3443</v>
      </c>
      <c r="D1784" s="9" t="s">
        <v>241</v>
      </c>
      <c r="E1784" s="7" t="s">
        <v>141</v>
      </c>
      <c r="F1784" s="46">
        <v>44.09</v>
      </c>
      <c r="G1784" s="11">
        <v>1</v>
      </c>
      <c r="H1784" s="11">
        <v>1</v>
      </c>
      <c r="I1784" s="11">
        <f>VLOOKUP(B1784:B4059,'[2]Qty by month'!$G$3:$N$527,8,0)</f>
        <v>1</v>
      </c>
      <c r="J1784" s="11" t="b">
        <f t="shared" si="58"/>
        <v>1</v>
      </c>
      <c r="K1784" s="8">
        <v>45317</v>
      </c>
      <c r="L1784" s="8" t="s">
        <v>3877</v>
      </c>
      <c r="M1784" s="7"/>
      <c r="N1784" s="7" t="b">
        <f t="shared" si="56"/>
        <v>1</v>
      </c>
      <c r="O1784" s="7"/>
      <c r="P1784" s="11">
        <f t="shared" si="57"/>
        <v>0</v>
      </c>
      <c r="Q1784" s="9"/>
    </row>
    <row r="1785" spans="1:17" x14ac:dyDescent="0.25">
      <c r="A1785" s="7">
        <v>1783</v>
      </c>
      <c r="B1785" s="9" t="s">
        <v>3869</v>
      </c>
      <c r="C1785" s="9" t="s">
        <v>3870</v>
      </c>
      <c r="D1785" s="9" t="s">
        <v>241</v>
      </c>
      <c r="E1785" s="7" t="s">
        <v>141</v>
      </c>
      <c r="F1785" s="46">
        <v>14.3</v>
      </c>
      <c r="G1785" s="11">
        <f>1-1</f>
        <v>0</v>
      </c>
      <c r="H1785" s="11">
        <v>0</v>
      </c>
      <c r="I1785" s="11">
        <f>VLOOKUP(B1785:B4060,'[2]Qty by month'!$G$3:$N$527,8,0)</f>
        <v>0</v>
      </c>
      <c r="J1785" s="11"/>
      <c r="K1785" s="8">
        <v>45322</v>
      </c>
      <c r="L1785" s="8" t="s">
        <v>3873</v>
      </c>
      <c r="M1785" s="7"/>
      <c r="N1785" s="7" t="b">
        <f t="shared" si="56"/>
        <v>1</v>
      </c>
      <c r="O1785" s="7"/>
      <c r="P1785" s="11">
        <f t="shared" si="57"/>
        <v>0</v>
      </c>
      <c r="Q1785" s="9" t="s">
        <v>4004</v>
      </c>
    </row>
    <row r="1786" spans="1:17" x14ac:dyDescent="0.25">
      <c r="A1786" s="7">
        <v>1784</v>
      </c>
      <c r="B1786" s="9" t="s">
        <v>1633</v>
      </c>
      <c r="C1786" s="9" t="s">
        <v>3444</v>
      </c>
      <c r="D1786" s="9" t="s">
        <v>241</v>
      </c>
      <c r="E1786" s="7" t="s">
        <v>141</v>
      </c>
      <c r="F1786" s="46">
        <v>4.32</v>
      </c>
      <c r="G1786" s="11">
        <v>4</v>
      </c>
      <c r="H1786" s="11">
        <v>4</v>
      </c>
      <c r="I1786" s="11">
        <f>VLOOKUP(B1786:B4061,'[2]Qty by month'!$G$3:$N$527,8,0)</f>
        <v>4</v>
      </c>
      <c r="J1786" s="11" t="b">
        <f t="shared" ref="J1786:J1849" si="59">H1786=I1786</f>
        <v>1</v>
      </c>
      <c r="K1786" s="8">
        <v>45317</v>
      </c>
      <c r="L1786" s="8" t="s">
        <v>3877</v>
      </c>
      <c r="M1786" s="7"/>
      <c r="N1786" s="7" t="b">
        <f t="shared" si="56"/>
        <v>1</v>
      </c>
      <c r="O1786" s="7"/>
      <c r="P1786" s="11">
        <f t="shared" si="57"/>
        <v>0</v>
      </c>
      <c r="Q1786" s="9"/>
    </row>
    <row r="1787" spans="1:17" x14ac:dyDescent="0.25">
      <c r="A1787" s="7">
        <v>1785</v>
      </c>
      <c r="B1787" s="9" t="s">
        <v>1634</v>
      </c>
      <c r="C1787" s="9" t="s">
        <v>3445</v>
      </c>
      <c r="D1787" s="9" t="s">
        <v>241</v>
      </c>
      <c r="E1787" s="7" t="s">
        <v>141</v>
      </c>
      <c r="F1787" s="46">
        <v>4.32</v>
      </c>
      <c r="G1787" s="11">
        <v>4</v>
      </c>
      <c r="H1787" s="11">
        <v>4</v>
      </c>
      <c r="I1787" s="11">
        <f>VLOOKUP(B1787:B4062,'[2]Qty by month'!$G$3:$N$527,8,0)</f>
        <v>4</v>
      </c>
      <c r="J1787" s="11" t="b">
        <f t="shared" si="59"/>
        <v>1</v>
      </c>
      <c r="K1787" s="8">
        <v>45317</v>
      </c>
      <c r="L1787" s="8" t="s">
        <v>3877</v>
      </c>
      <c r="M1787" s="7"/>
      <c r="N1787" s="7" t="b">
        <f t="shared" si="56"/>
        <v>1</v>
      </c>
      <c r="O1787" s="7"/>
      <c r="P1787" s="11">
        <f t="shared" si="57"/>
        <v>0</v>
      </c>
      <c r="Q1787" s="9"/>
    </row>
    <row r="1788" spans="1:17" x14ac:dyDescent="0.25">
      <c r="A1788" s="7">
        <v>1786</v>
      </c>
      <c r="B1788" s="9" t="s">
        <v>1635</v>
      </c>
      <c r="C1788" s="9" t="s">
        <v>3446</v>
      </c>
      <c r="D1788" s="9" t="s">
        <v>241</v>
      </c>
      <c r="E1788" s="7" t="s">
        <v>141</v>
      </c>
      <c r="F1788" s="46">
        <v>0.14000000000000001</v>
      </c>
      <c r="G1788" s="11">
        <v>1</v>
      </c>
      <c r="H1788" s="11">
        <v>1</v>
      </c>
      <c r="I1788" s="11">
        <f>VLOOKUP(B1788:B4063,'[2]Qty by month'!$G$3:$N$527,8,0)</f>
        <v>1</v>
      </c>
      <c r="J1788" s="11" t="b">
        <f t="shared" si="59"/>
        <v>1</v>
      </c>
      <c r="K1788" s="8">
        <v>45318</v>
      </c>
      <c r="L1788" s="8" t="s">
        <v>3873</v>
      </c>
      <c r="M1788" s="7"/>
      <c r="N1788" s="7" t="b">
        <f t="shared" si="56"/>
        <v>1</v>
      </c>
      <c r="O1788" s="7"/>
      <c r="P1788" s="11">
        <f t="shared" si="57"/>
        <v>0</v>
      </c>
      <c r="Q1788" s="9"/>
    </row>
    <row r="1789" spans="1:17" x14ac:dyDescent="0.25">
      <c r="A1789" s="7">
        <v>1787</v>
      </c>
      <c r="B1789" s="9" t="s">
        <v>1636</v>
      </c>
      <c r="C1789" s="9" t="s">
        <v>167</v>
      </c>
      <c r="D1789" s="9" t="s">
        <v>241</v>
      </c>
      <c r="E1789" s="7" t="s">
        <v>141</v>
      </c>
      <c r="F1789" s="46">
        <v>13.53</v>
      </c>
      <c r="G1789" s="11">
        <f>3-1-1</f>
        <v>1</v>
      </c>
      <c r="H1789" s="11">
        <v>1</v>
      </c>
      <c r="I1789" s="11">
        <f>VLOOKUP(B1789:B4064,'[2]Qty by month'!$G$3:$N$527,8,0)</f>
        <v>1</v>
      </c>
      <c r="J1789" s="11" t="b">
        <f t="shared" si="59"/>
        <v>1</v>
      </c>
      <c r="K1789" s="8">
        <v>45310</v>
      </c>
      <c r="L1789" s="8" t="s">
        <v>3877</v>
      </c>
      <c r="M1789" s="7"/>
      <c r="N1789" s="7" t="b">
        <f t="shared" si="56"/>
        <v>1</v>
      </c>
      <c r="O1789" s="7"/>
      <c r="P1789" s="11">
        <f t="shared" si="57"/>
        <v>0</v>
      </c>
      <c r="Q1789" s="9" t="s">
        <v>4009</v>
      </c>
    </row>
    <row r="1790" spans="1:17" x14ac:dyDescent="0.25">
      <c r="A1790" s="7">
        <v>1788</v>
      </c>
      <c r="B1790" s="9" t="s">
        <v>1637</v>
      </c>
      <c r="C1790" s="9" t="s">
        <v>3447</v>
      </c>
      <c r="D1790" s="9" t="s">
        <v>241</v>
      </c>
      <c r="E1790" s="7" t="s">
        <v>141</v>
      </c>
      <c r="F1790" s="46">
        <v>8.3699999999999992</v>
      </c>
      <c r="G1790" s="11">
        <v>3</v>
      </c>
      <c r="H1790" s="11">
        <v>3</v>
      </c>
      <c r="I1790" s="11">
        <f>VLOOKUP(B1790:B4065,'[2]Qty by month'!$G$3:$N$527,8,0)</f>
        <v>3</v>
      </c>
      <c r="J1790" s="11" t="b">
        <f t="shared" si="59"/>
        <v>1</v>
      </c>
      <c r="K1790" s="8">
        <v>45317</v>
      </c>
      <c r="L1790" s="8" t="s">
        <v>3873</v>
      </c>
      <c r="M1790" s="7"/>
      <c r="N1790" s="7" t="b">
        <f t="shared" si="56"/>
        <v>1</v>
      </c>
      <c r="O1790" s="7"/>
      <c r="P1790" s="11">
        <f t="shared" si="57"/>
        <v>0</v>
      </c>
      <c r="Q1790" s="9"/>
    </row>
    <row r="1791" spans="1:17" x14ac:dyDescent="0.25">
      <c r="A1791" s="7">
        <v>1789</v>
      </c>
      <c r="B1791" s="9" t="s">
        <v>1638</v>
      </c>
      <c r="C1791" s="9" t="s">
        <v>3448</v>
      </c>
      <c r="D1791" s="9" t="s">
        <v>241</v>
      </c>
      <c r="E1791" s="7" t="s">
        <v>141</v>
      </c>
      <c r="F1791" s="46">
        <v>5.62</v>
      </c>
      <c r="G1791" s="11">
        <v>4</v>
      </c>
      <c r="H1791" s="11">
        <v>4</v>
      </c>
      <c r="I1791" s="11">
        <f>VLOOKUP(B1791:B4066,'[2]Qty by month'!$G$3:$N$527,8,0)</f>
        <v>4</v>
      </c>
      <c r="J1791" s="11" t="b">
        <f t="shared" si="59"/>
        <v>1</v>
      </c>
      <c r="K1791" s="8">
        <v>45317</v>
      </c>
      <c r="L1791" s="8" t="s">
        <v>3877</v>
      </c>
      <c r="M1791" s="7"/>
      <c r="N1791" s="7" t="b">
        <f t="shared" si="56"/>
        <v>1</v>
      </c>
      <c r="O1791" s="7"/>
      <c r="P1791" s="11">
        <f t="shared" si="57"/>
        <v>0</v>
      </c>
      <c r="Q1791" s="9"/>
    </row>
    <row r="1792" spans="1:17" x14ac:dyDescent="0.25">
      <c r="A1792" s="7">
        <v>1790</v>
      </c>
      <c r="B1792" s="9" t="s">
        <v>1639</v>
      </c>
      <c r="C1792" s="9" t="s">
        <v>3449</v>
      </c>
      <c r="D1792" s="9" t="s">
        <v>241</v>
      </c>
      <c r="E1792" s="7" t="s">
        <v>141</v>
      </c>
      <c r="F1792" s="46">
        <v>6.76</v>
      </c>
      <c r="G1792" s="11">
        <v>4</v>
      </c>
      <c r="H1792" s="11">
        <v>4</v>
      </c>
      <c r="I1792" s="11">
        <f>VLOOKUP(B1792:B4067,'[2]Qty by month'!$G$3:$N$527,8,0)</f>
        <v>4</v>
      </c>
      <c r="J1792" s="11" t="b">
        <f t="shared" si="59"/>
        <v>1</v>
      </c>
      <c r="K1792" s="8">
        <v>45317</v>
      </c>
      <c r="L1792" s="8" t="s">
        <v>3877</v>
      </c>
      <c r="M1792" s="7"/>
      <c r="N1792" s="7" t="b">
        <f t="shared" si="56"/>
        <v>1</v>
      </c>
      <c r="O1792" s="7"/>
      <c r="P1792" s="11">
        <f t="shared" si="57"/>
        <v>0</v>
      </c>
      <c r="Q1792" s="9"/>
    </row>
    <row r="1793" spans="1:17" x14ac:dyDescent="0.25">
      <c r="A1793" s="7">
        <v>1791</v>
      </c>
      <c r="B1793" s="9" t="s">
        <v>3871</v>
      </c>
      <c r="C1793" s="9" t="s">
        <v>3872</v>
      </c>
      <c r="D1793" s="9" t="s">
        <v>241</v>
      </c>
      <c r="E1793" s="7" t="s">
        <v>141</v>
      </c>
      <c r="F1793" s="46">
        <v>2.64</v>
      </c>
      <c r="G1793" s="11">
        <v>1</v>
      </c>
      <c r="H1793" s="11">
        <v>1</v>
      </c>
      <c r="I1793" s="11">
        <f>VLOOKUP(B1793:B4068,'[2]Qty by month'!$G$3:$N$527,8,0)</f>
        <v>1</v>
      </c>
      <c r="J1793" s="11" t="b">
        <f t="shared" si="59"/>
        <v>1</v>
      </c>
      <c r="K1793" s="8">
        <v>45317</v>
      </c>
      <c r="L1793" s="8" t="s">
        <v>3873</v>
      </c>
      <c r="M1793" s="7"/>
      <c r="N1793" s="7" t="b">
        <f t="shared" si="56"/>
        <v>1</v>
      </c>
      <c r="O1793" s="7"/>
      <c r="P1793" s="11">
        <f t="shared" si="57"/>
        <v>0</v>
      </c>
      <c r="Q1793" s="9"/>
    </row>
    <row r="1794" spans="1:17" x14ac:dyDescent="0.25">
      <c r="A1794" s="7">
        <v>1792</v>
      </c>
      <c r="B1794" s="9" t="s">
        <v>1640</v>
      </c>
      <c r="C1794" s="9" t="s">
        <v>3450</v>
      </c>
      <c r="D1794" s="9" t="s">
        <v>241</v>
      </c>
      <c r="E1794" s="7" t="s">
        <v>141</v>
      </c>
      <c r="F1794" s="46">
        <v>23.07</v>
      </c>
      <c r="G1794" s="11">
        <v>1</v>
      </c>
      <c r="H1794" s="11">
        <v>1</v>
      </c>
      <c r="I1794" s="11">
        <f>VLOOKUP(B1794:B4069,'[2]Qty by month'!$G$3:$N$527,8,0)</f>
        <v>1</v>
      </c>
      <c r="J1794" s="11" t="b">
        <f t="shared" si="59"/>
        <v>1</v>
      </c>
      <c r="K1794" s="8">
        <v>45318</v>
      </c>
      <c r="L1794" s="8" t="s">
        <v>3873</v>
      </c>
      <c r="M1794" s="7"/>
      <c r="N1794" s="7" t="b">
        <f t="shared" si="56"/>
        <v>1</v>
      </c>
      <c r="O1794" s="7"/>
      <c r="P1794" s="11">
        <f t="shared" si="57"/>
        <v>0</v>
      </c>
      <c r="Q1794" s="9"/>
    </row>
    <row r="1795" spans="1:17" x14ac:dyDescent="0.25">
      <c r="A1795" s="7">
        <v>1793</v>
      </c>
      <c r="B1795" s="9" t="s">
        <v>1641</v>
      </c>
      <c r="C1795" s="9" t="s">
        <v>3451</v>
      </c>
      <c r="D1795" s="9" t="s">
        <v>241</v>
      </c>
      <c r="E1795" s="7" t="s">
        <v>141</v>
      </c>
      <c r="F1795" s="46">
        <v>5.66</v>
      </c>
      <c r="G1795" s="11">
        <v>1</v>
      </c>
      <c r="H1795" s="11">
        <v>1</v>
      </c>
      <c r="I1795" s="11">
        <f>VLOOKUP(B1795:B4070,'[2]Qty by month'!$G$3:$N$527,8,0)</f>
        <v>1</v>
      </c>
      <c r="J1795" s="11" t="b">
        <f t="shared" si="59"/>
        <v>1</v>
      </c>
      <c r="K1795" s="8">
        <v>45317</v>
      </c>
      <c r="L1795" s="8" t="s">
        <v>3877</v>
      </c>
      <c r="M1795" s="7"/>
      <c r="N1795" s="7" t="b">
        <f t="shared" si="56"/>
        <v>1</v>
      </c>
      <c r="O1795" s="7"/>
      <c r="P1795" s="11">
        <f t="shared" si="57"/>
        <v>0</v>
      </c>
      <c r="Q1795" s="9"/>
    </row>
    <row r="1796" spans="1:17" x14ac:dyDescent="0.25">
      <c r="A1796" s="7">
        <v>1794</v>
      </c>
      <c r="B1796" s="9" t="s">
        <v>1642</v>
      </c>
      <c r="C1796" s="9" t="s">
        <v>3452</v>
      </c>
      <c r="D1796" s="9" t="s">
        <v>241</v>
      </c>
      <c r="E1796" s="7" t="s">
        <v>141</v>
      </c>
      <c r="F1796" s="46">
        <v>9.98</v>
      </c>
      <c r="G1796" s="11">
        <v>1</v>
      </c>
      <c r="H1796" s="11">
        <v>1</v>
      </c>
      <c r="I1796" s="11">
        <f>VLOOKUP(B1796:B4071,'[2]Qty by month'!$G$3:$N$527,8,0)</f>
        <v>1</v>
      </c>
      <c r="J1796" s="11" t="b">
        <f t="shared" si="59"/>
        <v>1</v>
      </c>
      <c r="K1796" s="8">
        <v>45317</v>
      </c>
      <c r="L1796" s="8" t="s">
        <v>3873</v>
      </c>
      <c r="M1796" s="7"/>
      <c r="N1796" s="7" t="b">
        <f t="shared" ref="N1796:N1859" si="60">G1796=H1796</f>
        <v>1</v>
      </c>
      <c r="O1796" s="7"/>
      <c r="P1796" s="11">
        <f t="shared" ref="P1796:P1859" si="61">G1796-H1796</f>
        <v>0</v>
      </c>
      <c r="Q1796" s="9"/>
    </row>
    <row r="1797" spans="1:17" x14ac:dyDescent="0.25">
      <c r="A1797" s="7">
        <v>1795</v>
      </c>
      <c r="B1797" s="9" t="s">
        <v>1643</v>
      </c>
      <c r="C1797" s="9" t="s">
        <v>3453</v>
      </c>
      <c r="D1797" s="9" t="s">
        <v>241</v>
      </c>
      <c r="E1797" s="7" t="s">
        <v>141</v>
      </c>
      <c r="F1797" s="46">
        <v>1.81</v>
      </c>
      <c r="G1797" s="11">
        <v>2</v>
      </c>
      <c r="H1797" s="11">
        <v>2</v>
      </c>
      <c r="I1797" s="11">
        <f>VLOOKUP(B1797:B4072,'[2]Qty by month'!$G$3:$N$527,8,0)</f>
        <v>2</v>
      </c>
      <c r="J1797" s="11" t="b">
        <f t="shared" si="59"/>
        <v>1</v>
      </c>
      <c r="K1797" s="8">
        <v>45317</v>
      </c>
      <c r="L1797" s="8" t="s">
        <v>3873</v>
      </c>
      <c r="M1797" s="7"/>
      <c r="N1797" s="7" t="b">
        <f t="shared" si="60"/>
        <v>1</v>
      </c>
      <c r="O1797" s="7"/>
      <c r="P1797" s="11">
        <f t="shared" si="61"/>
        <v>0</v>
      </c>
      <c r="Q1797" s="9"/>
    </row>
    <row r="1798" spans="1:17" x14ac:dyDescent="0.25">
      <c r="A1798" s="7">
        <v>1796</v>
      </c>
      <c r="B1798" s="9" t="s">
        <v>1644</v>
      </c>
      <c r="C1798" s="9" t="s">
        <v>3454</v>
      </c>
      <c r="D1798" s="9" t="s">
        <v>241</v>
      </c>
      <c r="E1798" s="7" t="s">
        <v>141</v>
      </c>
      <c r="F1798" s="46">
        <v>6.8</v>
      </c>
      <c r="G1798" s="11">
        <v>2</v>
      </c>
      <c r="H1798" s="11">
        <v>2</v>
      </c>
      <c r="I1798" s="11">
        <f>VLOOKUP(B1798:B4073,'[2]Qty by month'!$G$3:$N$527,8,0)</f>
        <v>2</v>
      </c>
      <c r="J1798" s="11" t="b">
        <f t="shared" si="59"/>
        <v>1</v>
      </c>
      <c r="K1798" s="8">
        <v>45317</v>
      </c>
      <c r="L1798" s="8" t="s">
        <v>3873</v>
      </c>
      <c r="M1798" s="7"/>
      <c r="N1798" s="7" t="b">
        <f t="shared" si="60"/>
        <v>1</v>
      </c>
      <c r="O1798" s="7"/>
      <c r="P1798" s="11">
        <f t="shared" si="61"/>
        <v>0</v>
      </c>
      <c r="Q1798" s="9"/>
    </row>
    <row r="1799" spans="1:17" x14ac:dyDescent="0.25">
      <c r="A1799" s="7">
        <v>1797</v>
      </c>
      <c r="B1799" s="9" t="s">
        <v>1645</v>
      </c>
      <c r="C1799" s="9" t="s">
        <v>3455</v>
      </c>
      <c r="D1799" s="9" t="s">
        <v>241</v>
      </c>
      <c r="E1799" s="7" t="s">
        <v>141</v>
      </c>
      <c r="F1799" s="46">
        <v>6.8</v>
      </c>
      <c r="G1799" s="11">
        <v>1</v>
      </c>
      <c r="H1799" s="11">
        <v>1</v>
      </c>
      <c r="I1799" s="11">
        <f>VLOOKUP(B1799:B4074,'[2]Qty by month'!$G$3:$N$527,8,0)</f>
        <v>1</v>
      </c>
      <c r="J1799" s="11" t="b">
        <f t="shared" si="59"/>
        <v>1</v>
      </c>
      <c r="K1799" s="8">
        <v>45317</v>
      </c>
      <c r="L1799" s="8" t="s">
        <v>3873</v>
      </c>
      <c r="M1799" s="7"/>
      <c r="N1799" s="7" t="b">
        <f t="shared" si="60"/>
        <v>1</v>
      </c>
      <c r="O1799" s="7"/>
      <c r="P1799" s="11">
        <f t="shared" si="61"/>
        <v>0</v>
      </c>
      <c r="Q1799" s="9"/>
    </row>
    <row r="1800" spans="1:17" x14ac:dyDescent="0.25">
      <c r="A1800" s="7">
        <v>1798</v>
      </c>
      <c r="B1800" s="9" t="s">
        <v>1646</v>
      </c>
      <c r="C1800" s="9" t="s">
        <v>3456</v>
      </c>
      <c r="D1800" s="9" t="s">
        <v>3853</v>
      </c>
      <c r="E1800" s="7" t="s">
        <v>141</v>
      </c>
      <c r="F1800" s="46">
        <v>1.41</v>
      </c>
      <c r="G1800" s="11">
        <f>5-1-1-1</f>
        <v>2</v>
      </c>
      <c r="H1800" s="11">
        <v>2</v>
      </c>
      <c r="I1800" s="11">
        <f>VLOOKUP(B1800:B4075,'[2]Qty by month'!$G$3:$N$527,8,0)</f>
        <v>2</v>
      </c>
      <c r="J1800" s="11" t="b">
        <f t="shared" si="59"/>
        <v>1</v>
      </c>
      <c r="K1800" s="8">
        <v>45318</v>
      </c>
      <c r="L1800" s="8" t="s">
        <v>3873</v>
      </c>
      <c r="M1800" s="7"/>
      <c r="N1800" s="7" t="b">
        <f t="shared" si="60"/>
        <v>1</v>
      </c>
      <c r="O1800" s="7"/>
      <c r="P1800" s="11">
        <f t="shared" si="61"/>
        <v>0</v>
      </c>
      <c r="Q1800" s="9" t="s">
        <v>4002</v>
      </c>
    </row>
    <row r="1801" spans="1:17" x14ac:dyDescent="0.25">
      <c r="A1801" s="7">
        <v>1799</v>
      </c>
      <c r="B1801" s="9" t="s">
        <v>1647</v>
      </c>
      <c r="C1801" s="9" t="s">
        <v>3457</v>
      </c>
      <c r="D1801" s="9" t="s">
        <v>3853</v>
      </c>
      <c r="E1801" s="7" t="s">
        <v>141</v>
      </c>
      <c r="F1801" s="46">
        <v>22.06</v>
      </c>
      <c r="G1801" s="11">
        <v>2</v>
      </c>
      <c r="H1801" s="11">
        <v>2</v>
      </c>
      <c r="I1801" s="11">
        <f>VLOOKUP(B1801:B4076,'[2]Qty by month'!$G$3:$N$527,8,0)</f>
        <v>2</v>
      </c>
      <c r="J1801" s="11" t="b">
        <f t="shared" si="59"/>
        <v>1</v>
      </c>
      <c r="K1801" s="8">
        <v>45316</v>
      </c>
      <c r="L1801" s="8" t="s">
        <v>3877</v>
      </c>
      <c r="M1801" s="7"/>
      <c r="N1801" s="7" t="b">
        <f t="shared" si="60"/>
        <v>1</v>
      </c>
      <c r="O1801" s="7"/>
      <c r="P1801" s="11">
        <f t="shared" si="61"/>
        <v>0</v>
      </c>
      <c r="Q1801" s="9"/>
    </row>
    <row r="1802" spans="1:17" x14ac:dyDescent="0.25">
      <c r="A1802" s="7">
        <v>1800</v>
      </c>
      <c r="B1802" s="9" t="s">
        <v>1648</v>
      </c>
      <c r="C1802" s="9" t="s">
        <v>3458</v>
      </c>
      <c r="D1802" s="9" t="s">
        <v>3853</v>
      </c>
      <c r="E1802" s="7" t="s">
        <v>141</v>
      </c>
      <c r="F1802" s="46">
        <v>2.44</v>
      </c>
      <c r="G1802" s="11">
        <v>8</v>
      </c>
      <c r="H1802" s="11">
        <f>3+5</f>
        <v>8</v>
      </c>
      <c r="I1802" s="11">
        <f>VLOOKUP(B1802:B4077,'[2]Qty by month'!$G$3:$N$527,8,0)</f>
        <v>8</v>
      </c>
      <c r="J1802" s="11" t="b">
        <f t="shared" si="59"/>
        <v>1</v>
      </c>
      <c r="K1802" s="8">
        <v>45316</v>
      </c>
      <c r="L1802" s="8" t="s">
        <v>3877</v>
      </c>
      <c r="M1802" s="7"/>
      <c r="N1802" s="7" t="b">
        <f t="shared" si="60"/>
        <v>1</v>
      </c>
      <c r="O1802" s="7"/>
      <c r="P1802" s="11">
        <f t="shared" si="61"/>
        <v>0</v>
      </c>
      <c r="Q1802" s="9"/>
    </row>
    <row r="1803" spans="1:17" x14ac:dyDescent="0.25">
      <c r="A1803" s="7">
        <v>1801</v>
      </c>
      <c r="B1803" s="9" t="s">
        <v>1649</v>
      </c>
      <c r="C1803" s="9" t="s">
        <v>3459</v>
      </c>
      <c r="D1803" s="9" t="s">
        <v>3853</v>
      </c>
      <c r="E1803" s="7" t="s">
        <v>141</v>
      </c>
      <c r="F1803" s="46">
        <v>8.64</v>
      </c>
      <c r="G1803" s="11">
        <v>5</v>
      </c>
      <c r="H1803" s="11">
        <v>5</v>
      </c>
      <c r="I1803" s="11">
        <f>VLOOKUP(B1803:B4078,'[2]Qty by month'!$G$3:$N$527,8,0)</f>
        <v>5</v>
      </c>
      <c r="J1803" s="11" t="b">
        <f t="shared" si="59"/>
        <v>1</v>
      </c>
      <c r="K1803" s="8">
        <v>45317</v>
      </c>
      <c r="L1803" s="8" t="s">
        <v>3873</v>
      </c>
      <c r="M1803" s="7"/>
      <c r="N1803" s="7" t="b">
        <f t="shared" si="60"/>
        <v>1</v>
      </c>
      <c r="O1803" s="7"/>
      <c r="P1803" s="11">
        <f t="shared" si="61"/>
        <v>0</v>
      </c>
      <c r="Q1803" s="9"/>
    </row>
    <row r="1804" spans="1:17" x14ac:dyDescent="0.25">
      <c r="A1804" s="7">
        <v>1802</v>
      </c>
      <c r="B1804" s="9" t="s">
        <v>1650</v>
      </c>
      <c r="C1804" s="9" t="s">
        <v>3460</v>
      </c>
      <c r="D1804" s="9" t="s">
        <v>3853</v>
      </c>
      <c r="E1804" s="7" t="s">
        <v>141</v>
      </c>
      <c r="F1804" s="46">
        <v>49.08</v>
      </c>
      <c r="G1804" s="11">
        <v>5</v>
      </c>
      <c r="H1804" s="11">
        <v>5</v>
      </c>
      <c r="I1804" s="11">
        <f>VLOOKUP(B1804:B4079,'[2]Qty by month'!$G$3:$N$527,8,0)</f>
        <v>5</v>
      </c>
      <c r="J1804" s="11" t="b">
        <f t="shared" si="59"/>
        <v>1</v>
      </c>
      <c r="K1804" s="8">
        <v>45317</v>
      </c>
      <c r="L1804" s="8" t="s">
        <v>3877</v>
      </c>
      <c r="M1804" s="7"/>
      <c r="N1804" s="7" t="b">
        <f t="shared" si="60"/>
        <v>1</v>
      </c>
      <c r="O1804" s="7"/>
      <c r="P1804" s="11">
        <f t="shared" si="61"/>
        <v>0</v>
      </c>
      <c r="Q1804" s="9"/>
    </row>
    <row r="1805" spans="1:17" x14ac:dyDescent="0.25">
      <c r="A1805" s="7">
        <v>1803</v>
      </c>
      <c r="B1805" s="9" t="s">
        <v>1651</v>
      </c>
      <c r="C1805" s="9" t="s">
        <v>3461</v>
      </c>
      <c r="D1805" s="9" t="s">
        <v>3853</v>
      </c>
      <c r="E1805" s="7" t="s">
        <v>141</v>
      </c>
      <c r="F1805" s="46">
        <v>7.06</v>
      </c>
      <c r="G1805" s="11">
        <v>5</v>
      </c>
      <c r="H1805" s="11">
        <v>5</v>
      </c>
      <c r="I1805" s="11">
        <f>VLOOKUP(B1805:B4080,'[2]Qty by month'!$G$3:$N$527,8,0)</f>
        <v>5</v>
      </c>
      <c r="J1805" s="11" t="b">
        <f t="shared" si="59"/>
        <v>1</v>
      </c>
      <c r="K1805" s="8">
        <v>45317</v>
      </c>
      <c r="L1805" s="8" t="s">
        <v>3877</v>
      </c>
      <c r="M1805" s="7"/>
      <c r="N1805" s="7" t="b">
        <f t="shared" si="60"/>
        <v>1</v>
      </c>
      <c r="O1805" s="7"/>
      <c r="P1805" s="11">
        <f t="shared" si="61"/>
        <v>0</v>
      </c>
      <c r="Q1805" s="9"/>
    </row>
    <row r="1806" spans="1:17" x14ac:dyDescent="0.25">
      <c r="A1806" s="7">
        <v>1804</v>
      </c>
      <c r="B1806" s="9" t="s">
        <v>1652</v>
      </c>
      <c r="C1806" s="9" t="s">
        <v>3462</v>
      </c>
      <c r="D1806" s="9" t="s">
        <v>3853</v>
      </c>
      <c r="E1806" s="7" t="s">
        <v>141</v>
      </c>
      <c r="F1806" s="46">
        <v>1.81</v>
      </c>
      <c r="G1806" s="11">
        <v>4</v>
      </c>
      <c r="H1806" s="11">
        <v>4</v>
      </c>
      <c r="I1806" s="11">
        <f>VLOOKUP(B1806:B4081,'[2]Qty by month'!$G$3:$N$527,8,0)</f>
        <v>4</v>
      </c>
      <c r="J1806" s="11" t="b">
        <f t="shared" si="59"/>
        <v>1</v>
      </c>
      <c r="K1806" s="8">
        <v>45316</v>
      </c>
      <c r="L1806" s="8" t="s">
        <v>3877</v>
      </c>
      <c r="M1806" s="7"/>
      <c r="N1806" s="7" t="b">
        <f t="shared" si="60"/>
        <v>1</v>
      </c>
      <c r="O1806" s="7"/>
      <c r="P1806" s="11">
        <f t="shared" si="61"/>
        <v>0</v>
      </c>
      <c r="Q1806" s="9"/>
    </row>
    <row r="1807" spans="1:17" x14ac:dyDescent="0.25">
      <c r="A1807" s="7">
        <v>1805</v>
      </c>
      <c r="B1807" s="9" t="s">
        <v>1653</v>
      </c>
      <c r="C1807" s="9" t="s">
        <v>3463</v>
      </c>
      <c r="D1807" s="9" t="s">
        <v>3853</v>
      </c>
      <c r="E1807" s="7" t="s">
        <v>141</v>
      </c>
      <c r="F1807" s="46">
        <v>1.71</v>
      </c>
      <c r="G1807" s="11">
        <v>5</v>
      </c>
      <c r="H1807" s="11">
        <v>5</v>
      </c>
      <c r="I1807" s="11">
        <f>VLOOKUP(B1807:B4082,'[2]Qty by month'!$G$3:$N$527,8,0)</f>
        <v>5</v>
      </c>
      <c r="J1807" s="11" t="b">
        <f t="shared" si="59"/>
        <v>1</v>
      </c>
      <c r="K1807" s="8">
        <v>45316</v>
      </c>
      <c r="L1807" s="8" t="s">
        <v>3877</v>
      </c>
      <c r="M1807" s="7"/>
      <c r="N1807" s="7" t="b">
        <f t="shared" si="60"/>
        <v>1</v>
      </c>
      <c r="O1807" s="7"/>
      <c r="P1807" s="11">
        <f t="shared" si="61"/>
        <v>0</v>
      </c>
      <c r="Q1807" s="9"/>
    </row>
    <row r="1808" spans="1:17" x14ac:dyDescent="0.25">
      <c r="A1808" s="7">
        <v>1806</v>
      </c>
      <c r="B1808" s="9" t="s">
        <v>1654</v>
      </c>
      <c r="C1808" s="9" t="s">
        <v>3464</v>
      </c>
      <c r="D1808" s="9" t="s">
        <v>3853</v>
      </c>
      <c r="E1808" s="7" t="s">
        <v>141</v>
      </c>
      <c r="F1808" s="46">
        <v>3.08</v>
      </c>
      <c r="G1808" s="11">
        <v>4</v>
      </c>
      <c r="H1808" s="11">
        <v>4</v>
      </c>
      <c r="I1808" s="11">
        <f>VLOOKUP(B1808:B4083,'[2]Qty by month'!$G$3:$N$527,8,0)</f>
        <v>4</v>
      </c>
      <c r="J1808" s="11" t="b">
        <f t="shared" si="59"/>
        <v>1</v>
      </c>
      <c r="K1808" s="8">
        <v>45316</v>
      </c>
      <c r="L1808" s="8" t="s">
        <v>3877</v>
      </c>
      <c r="M1808" s="7"/>
      <c r="N1808" s="7" t="b">
        <f t="shared" si="60"/>
        <v>1</v>
      </c>
      <c r="O1808" s="7"/>
      <c r="P1808" s="11">
        <f t="shared" si="61"/>
        <v>0</v>
      </c>
      <c r="Q1808" s="9"/>
    </row>
    <row r="1809" spans="1:17" x14ac:dyDescent="0.25">
      <c r="A1809" s="7">
        <v>1807</v>
      </c>
      <c r="B1809" s="9" t="s">
        <v>1655</v>
      </c>
      <c r="C1809" s="9" t="s">
        <v>3465</v>
      </c>
      <c r="D1809" s="9" t="s">
        <v>3853</v>
      </c>
      <c r="E1809" s="7" t="s">
        <v>141</v>
      </c>
      <c r="F1809" s="46">
        <v>10.65</v>
      </c>
      <c r="G1809" s="11">
        <v>1</v>
      </c>
      <c r="H1809" s="11">
        <v>1</v>
      </c>
      <c r="I1809" s="11">
        <f>VLOOKUP(B1809:B4084,'[2]Qty by month'!$G$3:$N$527,8,0)</f>
        <v>1</v>
      </c>
      <c r="J1809" s="11" t="b">
        <f t="shared" si="59"/>
        <v>1</v>
      </c>
      <c r="K1809" s="8">
        <v>45316</v>
      </c>
      <c r="L1809" s="8" t="s">
        <v>3877</v>
      </c>
      <c r="M1809" s="7"/>
      <c r="N1809" s="7" t="b">
        <f t="shared" si="60"/>
        <v>1</v>
      </c>
      <c r="O1809" s="7"/>
      <c r="P1809" s="11">
        <f t="shared" si="61"/>
        <v>0</v>
      </c>
      <c r="Q1809" s="9"/>
    </row>
    <row r="1810" spans="1:17" x14ac:dyDescent="0.25">
      <c r="A1810" s="7">
        <v>1808</v>
      </c>
      <c r="B1810" s="9" t="s">
        <v>1656</v>
      </c>
      <c r="C1810" s="9" t="s">
        <v>3466</v>
      </c>
      <c r="D1810" s="9" t="s">
        <v>3853</v>
      </c>
      <c r="E1810" s="7" t="s">
        <v>141</v>
      </c>
      <c r="F1810" s="46">
        <v>10.65</v>
      </c>
      <c r="G1810" s="11">
        <v>1</v>
      </c>
      <c r="H1810" s="11">
        <v>1</v>
      </c>
      <c r="I1810" s="11">
        <f>VLOOKUP(B1810:B4085,'[2]Qty by month'!$G$3:$N$527,8,0)</f>
        <v>1</v>
      </c>
      <c r="J1810" s="11" t="b">
        <f t="shared" si="59"/>
        <v>1</v>
      </c>
      <c r="K1810" s="8">
        <v>45316</v>
      </c>
      <c r="L1810" s="8" t="s">
        <v>3877</v>
      </c>
      <c r="M1810" s="7"/>
      <c r="N1810" s="7" t="b">
        <f t="shared" si="60"/>
        <v>1</v>
      </c>
      <c r="O1810" s="7"/>
      <c r="P1810" s="11">
        <f t="shared" si="61"/>
        <v>0</v>
      </c>
      <c r="Q1810" s="9"/>
    </row>
    <row r="1811" spans="1:17" x14ac:dyDescent="0.25">
      <c r="A1811" s="7">
        <v>1809</v>
      </c>
      <c r="B1811" s="9" t="s">
        <v>1657</v>
      </c>
      <c r="C1811" s="9" t="s">
        <v>3467</v>
      </c>
      <c r="D1811" s="9" t="s">
        <v>3853</v>
      </c>
      <c r="E1811" s="7" t="s">
        <v>141</v>
      </c>
      <c r="F1811" s="46">
        <v>1.84</v>
      </c>
      <c r="G1811" s="11">
        <f>2-1</f>
        <v>1</v>
      </c>
      <c r="H1811" s="11">
        <v>1</v>
      </c>
      <c r="I1811" s="11">
        <f>VLOOKUP(B1811:B4086,'[2]Qty by month'!$G$3:$N$527,8,0)</f>
        <v>1</v>
      </c>
      <c r="J1811" s="11" t="b">
        <f t="shared" si="59"/>
        <v>1</v>
      </c>
      <c r="K1811" s="8">
        <v>45316</v>
      </c>
      <c r="L1811" s="8" t="s">
        <v>3877</v>
      </c>
      <c r="M1811" s="7"/>
      <c r="N1811" s="7" t="b">
        <f t="shared" si="60"/>
        <v>1</v>
      </c>
      <c r="O1811" s="7"/>
      <c r="P1811" s="11">
        <f t="shared" si="61"/>
        <v>0</v>
      </c>
      <c r="Q1811" s="9" t="s">
        <v>3986</v>
      </c>
    </row>
    <row r="1812" spans="1:17" x14ac:dyDescent="0.25">
      <c r="A1812" s="7">
        <v>1810</v>
      </c>
      <c r="B1812" s="9" t="s">
        <v>1658</v>
      </c>
      <c r="C1812" s="9" t="s">
        <v>3468</v>
      </c>
      <c r="D1812" s="9" t="s">
        <v>3853</v>
      </c>
      <c r="E1812" s="7" t="s">
        <v>141</v>
      </c>
      <c r="F1812" s="46">
        <v>1.84</v>
      </c>
      <c r="G1812" s="11">
        <v>1</v>
      </c>
      <c r="H1812" s="11">
        <v>1</v>
      </c>
      <c r="I1812" s="11">
        <f>VLOOKUP(B1812:B4087,'[2]Qty by month'!$G$3:$N$527,8,0)</f>
        <v>1</v>
      </c>
      <c r="J1812" s="11" t="b">
        <f t="shared" si="59"/>
        <v>1</v>
      </c>
      <c r="K1812" s="8">
        <v>45316</v>
      </c>
      <c r="L1812" s="8" t="s">
        <v>3877</v>
      </c>
      <c r="M1812" s="7"/>
      <c r="N1812" s="7" t="b">
        <f t="shared" si="60"/>
        <v>1</v>
      </c>
      <c r="O1812" s="7"/>
      <c r="P1812" s="11">
        <f t="shared" si="61"/>
        <v>0</v>
      </c>
      <c r="Q1812" s="9"/>
    </row>
    <row r="1813" spans="1:17" x14ac:dyDescent="0.25">
      <c r="A1813" s="7">
        <v>1811</v>
      </c>
      <c r="B1813" s="9" t="s">
        <v>1659</v>
      </c>
      <c r="C1813" s="9" t="s">
        <v>3469</v>
      </c>
      <c r="D1813" s="9" t="s">
        <v>3853</v>
      </c>
      <c r="E1813" s="7" t="s">
        <v>141</v>
      </c>
      <c r="F1813" s="46">
        <v>2.21</v>
      </c>
      <c r="G1813" s="11">
        <v>5</v>
      </c>
      <c r="H1813" s="11">
        <v>5</v>
      </c>
      <c r="I1813" s="11">
        <f>VLOOKUP(B1813:B4088,'[2]Qty by month'!$G$3:$N$527,8,0)</f>
        <v>5</v>
      </c>
      <c r="J1813" s="11" t="b">
        <f t="shared" si="59"/>
        <v>1</v>
      </c>
      <c r="K1813" s="8">
        <v>45316</v>
      </c>
      <c r="L1813" s="8" t="s">
        <v>3877</v>
      </c>
      <c r="M1813" s="7"/>
      <c r="N1813" s="7" t="b">
        <f t="shared" si="60"/>
        <v>1</v>
      </c>
      <c r="O1813" s="7"/>
      <c r="P1813" s="11">
        <f t="shared" si="61"/>
        <v>0</v>
      </c>
      <c r="Q1813" s="9"/>
    </row>
    <row r="1814" spans="1:17" x14ac:dyDescent="0.25">
      <c r="A1814" s="7">
        <v>1812</v>
      </c>
      <c r="B1814" s="9" t="s">
        <v>1660</v>
      </c>
      <c r="C1814" s="9" t="s">
        <v>3470</v>
      </c>
      <c r="D1814" s="9" t="s">
        <v>3853</v>
      </c>
      <c r="E1814" s="7" t="s">
        <v>141</v>
      </c>
      <c r="F1814" s="46">
        <v>4.3899999999999997</v>
      </c>
      <c r="G1814" s="11">
        <v>4</v>
      </c>
      <c r="H1814" s="11">
        <v>4</v>
      </c>
      <c r="I1814" s="11">
        <f>VLOOKUP(B1814:B4089,'[2]Qty by month'!$G$3:$N$527,8,0)</f>
        <v>4</v>
      </c>
      <c r="J1814" s="11" t="b">
        <f t="shared" si="59"/>
        <v>1</v>
      </c>
      <c r="K1814" s="8">
        <v>45316</v>
      </c>
      <c r="L1814" s="8" t="s">
        <v>3877</v>
      </c>
      <c r="M1814" s="7"/>
      <c r="N1814" s="7" t="b">
        <f t="shared" si="60"/>
        <v>1</v>
      </c>
      <c r="O1814" s="7"/>
      <c r="P1814" s="11">
        <f t="shared" si="61"/>
        <v>0</v>
      </c>
      <c r="Q1814" s="9"/>
    </row>
    <row r="1815" spans="1:17" x14ac:dyDescent="0.25">
      <c r="A1815" s="7">
        <v>1813</v>
      </c>
      <c r="B1815" s="9" t="s">
        <v>1661</v>
      </c>
      <c r="C1815" s="9" t="s">
        <v>3471</v>
      </c>
      <c r="D1815" s="9" t="s">
        <v>3853</v>
      </c>
      <c r="E1815" s="7" t="s">
        <v>141</v>
      </c>
      <c r="F1815" s="46">
        <v>6.19</v>
      </c>
      <c r="G1815" s="11">
        <v>14</v>
      </c>
      <c r="H1815" s="11">
        <f>10+4</f>
        <v>14</v>
      </c>
      <c r="I1815" s="11">
        <f>VLOOKUP(B1815:B4090,'[2]Qty by month'!$G$3:$N$527,8,0)</f>
        <v>14</v>
      </c>
      <c r="J1815" s="11" t="b">
        <f t="shared" si="59"/>
        <v>1</v>
      </c>
      <c r="K1815" s="8">
        <v>45316</v>
      </c>
      <c r="L1815" s="8" t="s">
        <v>3877</v>
      </c>
      <c r="M1815" s="7"/>
      <c r="N1815" s="7" t="b">
        <f t="shared" si="60"/>
        <v>1</v>
      </c>
      <c r="O1815" s="7"/>
      <c r="P1815" s="11">
        <f t="shared" si="61"/>
        <v>0</v>
      </c>
      <c r="Q1815" s="9"/>
    </row>
    <row r="1816" spans="1:17" x14ac:dyDescent="0.25">
      <c r="A1816" s="7">
        <v>1814</v>
      </c>
      <c r="B1816" s="9" t="s">
        <v>1662</v>
      </c>
      <c r="C1816" s="9" t="s">
        <v>3472</v>
      </c>
      <c r="D1816" s="9" t="s">
        <v>3853</v>
      </c>
      <c r="E1816" s="7" t="s">
        <v>141</v>
      </c>
      <c r="F1816" s="46">
        <v>0.7</v>
      </c>
      <c r="G1816" s="11">
        <v>12</v>
      </c>
      <c r="H1816" s="11">
        <f>5+6+1</f>
        <v>12</v>
      </c>
      <c r="I1816" s="11">
        <f>VLOOKUP(B1816:B4091,'[2]Qty by month'!$G$3:$N$527,8,0)</f>
        <v>12</v>
      </c>
      <c r="J1816" s="11" t="b">
        <f t="shared" si="59"/>
        <v>1</v>
      </c>
      <c r="K1816" s="8">
        <v>45317</v>
      </c>
      <c r="L1816" s="8" t="s">
        <v>3873</v>
      </c>
      <c r="M1816" s="7"/>
      <c r="N1816" s="7" t="b">
        <f t="shared" si="60"/>
        <v>1</v>
      </c>
      <c r="O1816" s="7"/>
      <c r="P1816" s="11">
        <f t="shared" si="61"/>
        <v>0</v>
      </c>
      <c r="Q1816" s="9"/>
    </row>
    <row r="1817" spans="1:17" x14ac:dyDescent="0.25">
      <c r="A1817" s="7">
        <v>1815</v>
      </c>
      <c r="B1817" s="9" t="s">
        <v>1663</v>
      </c>
      <c r="C1817" s="9" t="s">
        <v>3473</v>
      </c>
      <c r="D1817" s="9" t="s">
        <v>3853</v>
      </c>
      <c r="E1817" s="55" t="s">
        <v>242</v>
      </c>
      <c r="F1817" s="46">
        <v>13.32</v>
      </c>
      <c r="G1817" s="11">
        <v>10</v>
      </c>
      <c r="H1817" s="11">
        <f>9+1</f>
        <v>10</v>
      </c>
      <c r="I1817" s="11">
        <f>VLOOKUP(B1817:B4092,'[2]Qty by month'!$G$3:$N$527,8,0)</f>
        <v>10</v>
      </c>
      <c r="J1817" s="11" t="b">
        <f t="shared" si="59"/>
        <v>1</v>
      </c>
      <c r="K1817" s="8">
        <v>45317</v>
      </c>
      <c r="L1817" s="8" t="s">
        <v>3873</v>
      </c>
      <c r="M1817" s="7"/>
      <c r="N1817" s="7" t="b">
        <f t="shared" si="60"/>
        <v>1</v>
      </c>
      <c r="O1817" s="7"/>
      <c r="P1817" s="11">
        <f t="shared" si="61"/>
        <v>0</v>
      </c>
      <c r="Q1817" s="9"/>
    </row>
    <row r="1818" spans="1:17" x14ac:dyDescent="0.25">
      <c r="A1818" s="7">
        <v>1816</v>
      </c>
      <c r="B1818" s="9" t="s">
        <v>1664</v>
      </c>
      <c r="C1818" s="9" t="s">
        <v>3474</v>
      </c>
      <c r="D1818" s="9" t="s">
        <v>3853</v>
      </c>
      <c r="E1818" s="7" t="s">
        <v>141</v>
      </c>
      <c r="F1818" s="46">
        <v>4.72</v>
      </c>
      <c r="G1818" s="11">
        <v>1</v>
      </c>
      <c r="H1818" s="11">
        <v>1</v>
      </c>
      <c r="I1818" s="11">
        <f>VLOOKUP(B1818:B4093,'[2]Qty by month'!$G$3:$N$527,8,0)</f>
        <v>1</v>
      </c>
      <c r="J1818" s="11" t="b">
        <f t="shared" si="59"/>
        <v>1</v>
      </c>
      <c r="K1818" s="8">
        <v>45316</v>
      </c>
      <c r="L1818" s="8" t="s">
        <v>3877</v>
      </c>
      <c r="M1818" s="7"/>
      <c r="N1818" s="7" t="b">
        <f t="shared" si="60"/>
        <v>1</v>
      </c>
      <c r="O1818" s="7"/>
      <c r="P1818" s="11">
        <f t="shared" si="61"/>
        <v>0</v>
      </c>
      <c r="Q1818" s="9"/>
    </row>
    <row r="1819" spans="1:17" x14ac:dyDescent="0.25">
      <c r="A1819" s="7">
        <v>1817</v>
      </c>
      <c r="B1819" s="9" t="s">
        <v>1665</v>
      </c>
      <c r="C1819" s="9" t="s">
        <v>3475</v>
      </c>
      <c r="D1819" s="9" t="s">
        <v>3853</v>
      </c>
      <c r="E1819" s="7" t="s">
        <v>141</v>
      </c>
      <c r="F1819" s="46">
        <v>4.72</v>
      </c>
      <c r="G1819" s="11">
        <v>1</v>
      </c>
      <c r="H1819" s="11">
        <v>1</v>
      </c>
      <c r="I1819" s="11">
        <f>VLOOKUP(B1819:B4094,'[2]Qty by month'!$G$3:$N$527,8,0)</f>
        <v>1</v>
      </c>
      <c r="J1819" s="11" t="b">
        <f t="shared" si="59"/>
        <v>1</v>
      </c>
      <c r="K1819" s="8">
        <v>45316</v>
      </c>
      <c r="L1819" s="8" t="s">
        <v>3877</v>
      </c>
      <c r="M1819" s="7"/>
      <c r="N1819" s="7" t="b">
        <f t="shared" si="60"/>
        <v>1</v>
      </c>
      <c r="O1819" s="7"/>
      <c r="P1819" s="11">
        <f t="shared" si="61"/>
        <v>0</v>
      </c>
      <c r="Q1819" s="9"/>
    </row>
    <row r="1820" spans="1:17" x14ac:dyDescent="0.25">
      <c r="A1820" s="7">
        <v>1818</v>
      </c>
      <c r="B1820" s="9" t="s">
        <v>1666</v>
      </c>
      <c r="C1820" s="9" t="s">
        <v>3476</v>
      </c>
      <c r="D1820" s="9" t="s">
        <v>3853</v>
      </c>
      <c r="E1820" s="7" t="s">
        <v>141</v>
      </c>
      <c r="F1820" s="46">
        <v>4.72</v>
      </c>
      <c r="G1820" s="11">
        <v>1</v>
      </c>
      <c r="H1820" s="11">
        <v>1</v>
      </c>
      <c r="I1820" s="11">
        <f>VLOOKUP(B1820:B4095,'[2]Qty by month'!$G$3:$N$527,8,0)</f>
        <v>1</v>
      </c>
      <c r="J1820" s="11" t="b">
        <f t="shared" si="59"/>
        <v>1</v>
      </c>
      <c r="K1820" s="8">
        <v>45316</v>
      </c>
      <c r="L1820" s="8" t="s">
        <v>3877</v>
      </c>
      <c r="M1820" s="7"/>
      <c r="N1820" s="7" t="b">
        <f t="shared" si="60"/>
        <v>1</v>
      </c>
      <c r="O1820" s="7"/>
      <c r="P1820" s="11">
        <f t="shared" si="61"/>
        <v>0</v>
      </c>
      <c r="Q1820" s="9"/>
    </row>
    <row r="1821" spans="1:17" x14ac:dyDescent="0.25">
      <c r="A1821" s="7">
        <v>1819</v>
      </c>
      <c r="B1821" s="9" t="s">
        <v>1667</v>
      </c>
      <c r="C1821" s="9" t="s">
        <v>3477</v>
      </c>
      <c r="D1821" s="9" t="s">
        <v>3853</v>
      </c>
      <c r="E1821" s="7" t="s">
        <v>141</v>
      </c>
      <c r="F1821" s="46">
        <v>4.72</v>
      </c>
      <c r="G1821" s="11">
        <v>2</v>
      </c>
      <c r="H1821" s="11">
        <v>2</v>
      </c>
      <c r="I1821" s="11">
        <f>VLOOKUP(B1821:B4096,'[2]Qty by month'!$G$3:$N$527,8,0)</f>
        <v>2</v>
      </c>
      <c r="J1821" s="11" t="b">
        <f t="shared" si="59"/>
        <v>1</v>
      </c>
      <c r="K1821" s="8">
        <v>45316</v>
      </c>
      <c r="L1821" s="8" t="s">
        <v>3877</v>
      </c>
      <c r="M1821" s="7"/>
      <c r="N1821" s="7" t="b">
        <f t="shared" si="60"/>
        <v>1</v>
      </c>
      <c r="O1821" s="7"/>
      <c r="P1821" s="11">
        <f t="shared" si="61"/>
        <v>0</v>
      </c>
      <c r="Q1821" s="9"/>
    </row>
    <row r="1822" spans="1:17" x14ac:dyDescent="0.25">
      <c r="A1822" s="7">
        <v>1820</v>
      </c>
      <c r="B1822" s="9" t="s">
        <v>1668</v>
      </c>
      <c r="C1822" s="9" t="s">
        <v>3478</v>
      </c>
      <c r="D1822" s="9" t="s">
        <v>3853</v>
      </c>
      <c r="E1822" s="7" t="s">
        <v>141</v>
      </c>
      <c r="F1822" s="46">
        <v>2.44</v>
      </c>
      <c r="G1822" s="11">
        <v>19</v>
      </c>
      <c r="H1822" s="11">
        <f>15+4</f>
        <v>19</v>
      </c>
      <c r="I1822" s="11">
        <f>VLOOKUP(B1822:B4097,'[2]Qty by month'!$G$3:$N$527,8,0)</f>
        <v>19</v>
      </c>
      <c r="J1822" s="11" t="b">
        <f t="shared" si="59"/>
        <v>1</v>
      </c>
      <c r="K1822" s="8">
        <v>45316</v>
      </c>
      <c r="L1822" s="8" t="s">
        <v>3877</v>
      </c>
      <c r="M1822" s="7"/>
      <c r="N1822" s="7" t="b">
        <f t="shared" si="60"/>
        <v>1</v>
      </c>
      <c r="O1822" s="7"/>
      <c r="P1822" s="11">
        <f t="shared" si="61"/>
        <v>0</v>
      </c>
      <c r="Q1822" s="9"/>
    </row>
    <row r="1823" spans="1:17" x14ac:dyDescent="0.25">
      <c r="A1823" s="7">
        <v>1821</v>
      </c>
      <c r="B1823" s="9" t="s">
        <v>1669</v>
      </c>
      <c r="C1823" s="9" t="s">
        <v>3479</v>
      </c>
      <c r="D1823" s="9" t="s">
        <v>3853</v>
      </c>
      <c r="E1823" s="7" t="s">
        <v>141</v>
      </c>
      <c r="F1823" s="46">
        <v>5.86</v>
      </c>
      <c r="G1823" s="11">
        <v>3</v>
      </c>
      <c r="H1823" s="11">
        <v>3</v>
      </c>
      <c r="I1823" s="11">
        <f>VLOOKUP(B1823:B4098,'[2]Qty by month'!$G$3:$N$527,8,0)</f>
        <v>3</v>
      </c>
      <c r="J1823" s="11" t="b">
        <f t="shared" si="59"/>
        <v>1</v>
      </c>
      <c r="K1823" s="8">
        <v>45316</v>
      </c>
      <c r="L1823" s="8" t="s">
        <v>3877</v>
      </c>
      <c r="M1823" s="7"/>
      <c r="N1823" s="7" t="b">
        <f t="shared" si="60"/>
        <v>1</v>
      </c>
      <c r="O1823" s="7"/>
      <c r="P1823" s="11">
        <f t="shared" si="61"/>
        <v>0</v>
      </c>
      <c r="Q1823" s="9"/>
    </row>
    <row r="1824" spans="1:17" x14ac:dyDescent="0.25">
      <c r="A1824" s="7">
        <v>1822</v>
      </c>
      <c r="B1824" s="9" t="s">
        <v>1670</v>
      </c>
      <c r="C1824" s="9" t="s">
        <v>3480</v>
      </c>
      <c r="D1824" s="9" t="s">
        <v>3853</v>
      </c>
      <c r="E1824" s="7" t="s">
        <v>141</v>
      </c>
      <c r="F1824" s="46">
        <v>0.47</v>
      </c>
      <c r="G1824" s="11">
        <v>1</v>
      </c>
      <c r="H1824" s="11">
        <v>1</v>
      </c>
      <c r="I1824" s="11">
        <f>VLOOKUP(B1824:B4099,'[2]Qty by month'!$G$3:$N$527,8,0)</f>
        <v>1</v>
      </c>
      <c r="J1824" s="11" t="b">
        <f t="shared" si="59"/>
        <v>1</v>
      </c>
      <c r="K1824" s="8">
        <v>45317</v>
      </c>
      <c r="L1824" s="8" t="s">
        <v>3877</v>
      </c>
      <c r="M1824" s="7"/>
      <c r="N1824" s="7" t="b">
        <f t="shared" si="60"/>
        <v>1</v>
      </c>
      <c r="O1824" s="7"/>
      <c r="P1824" s="11">
        <f t="shared" si="61"/>
        <v>0</v>
      </c>
      <c r="Q1824" s="9"/>
    </row>
    <row r="1825" spans="1:17" x14ac:dyDescent="0.25">
      <c r="A1825" s="7">
        <v>1823</v>
      </c>
      <c r="B1825" s="9" t="s">
        <v>1671</v>
      </c>
      <c r="C1825" s="9" t="s">
        <v>3481</v>
      </c>
      <c r="D1825" s="9" t="s">
        <v>3853</v>
      </c>
      <c r="E1825" s="7" t="s">
        <v>141</v>
      </c>
      <c r="F1825" s="46">
        <v>3.31</v>
      </c>
      <c r="G1825" s="11">
        <v>2</v>
      </c>
      <c r="H1825" s="11">
        <v>2</v>
      </c>
      <c r="I1825" s="11">
        <f>VLOOKUP(B1825:B4100,'[2]Qty by month'!$G$3:$N$527,8,0)</f>
        <v>2</v>
      </c>
      <c r="J1825" s="11" t="b">
        <f t="shared" si="59"/>
        <v>1</v>
      </c>
      <c r="K1825" s="8">
        <v>45318</v>
      </c>
      <c r="L1825" s="8" t="s">
        <v>3873</v>
      </c>
      <c r="M1825" s="7"/>
      <c r="N1825" s="7" t="b">
        <f t="shared" si="60"/>
        <v>1</v>
      </c>
      <c r="O1825" s="7"/>
      <c r="P1825" s="11">
        <f t="shared" si="61"/>
        <v>0</v>
      </c>
      <c r="Q1825" s="9"/>
    </row>
    <row r="1826" spans="1:17" x14ac:dyDescent="0.25">
      <c r="A1826" s="7">
        <v>1824</v>
      </c>
      <c r="B1826" s="9" t="s">
        <v>1672</v>
      </c>
      <c r="C1826" s="9" t="s">
        <v>3482</v>
      </c>
      <c r="D1826" s="9" t="s">
        <v>3853</v>
      </c>
      <c r="E1826" s="7" t="s">
        <v>141</v>
      </c>
      <c r="F1826" s="46">
        <v>19.72</v>
      </c>
      <c r="G1826" s="11">
        <v>5</v>
      </c>
      <c r="H1826" s="11">
        <v>5</v>
      </c>
      <c r="I1826" s="11">
        <f>VLOOKUP(B1826:B4101,'[2]Qty by month'!$G$3:$N$527,8,0)</f>
        <v>5</v>
      </c>
      <c r="J1826" s="11" t="b">
        <f t="shared" si="59"/>
        <v>1</v>
      </c>
      <c r="K1826" s="8">
        <v>45316</v>
      </c>
      <c r="L1826" s="8" t="s">
        <v>3877</v>
      </c>
      <c r="M1826" s="7"/>
      <c r="N1826" s="7" t="b">
        <f t="shared" si="60"/>
        <v>1</v>
      </c>
      <c r="O1826" s="7"/>
      <c r="P1826" s="11">
        <f t="shared" si="61"/>
        <v>0</v>
      </c>
      <c r="Q1826" s="9"/>
    </row>
    <row r="1827" spans="1:17" x14ac:dyDescent="0.25">
      <c r="A1827" s="7">
        <v>1825</v>
      </c>
      <c r="B1827" s="9" t="s">
        <v>1673</v>
      </c>
      <c r="C1827" s="9" t="s">
        <v>3483</v>
      </c>
      <c r="D1827" s="9" t="s">
        <v>3853</v>
      </c>
      <c r="E1827" s="7" t="s">
        <v>141</v>
      </c>
      <c r="F1827" s="46">
        <v>3.52</v>
      </c>
      <c r="G1827" s="11">
        <v>5</v>
      </c>
      <c r="H1827" s="11">
        <v>5</v>
      </c>
      <c r="I1827" s="11">
        <f>VLOOKUP(B1827:B4102,'[2]Qty by month'!$G$3:$N$527,8,0)</f>
        <v>5</v>
      </c>
      <c r="J1827" s="11" t="b">
        <f t="shared" si="59"/>
        <v>1</v>
      </c>
      <c r="K1827" s="8">
        <v>45316</v>
      </c>
      <c r="L1827" s="8" t="s">
        <v>3877</v>
      </c>
      <c r="M1827" s="7"/>
      <c r="N1827" s="7" t="b">
        <f t="shared" si="60"/>
        <v>1</v>
      </c>
      <c r="O1827" s="7"/>
      <c r="P1827" s="11">
        <f t="shared" si="61"/>
        <v>0</v>
      </c>
      <c r="Q1827" s="9"/>
    </row>
    <row r="1828" spans="1:17" x14ac:dyDescent="0.25">
      <c r="A1828" s="7">
        <v>1826</v>
      </c>
      <c r="B1828" s="9" t="s">
        <v>1674</v>
      </c>
      <c r="C1828" s="9" t="s">
        <v>3484</v>
      </c>
      <c r="D1828" s="9" t="s">
        <v>3853</v>
      </c>
      <c r="E1828" s="7" t="s">
        <v>141</v>
      </c>
      <c r="F1828" s="46">
        <v>17.11</v>
      </c>
      <c r="G1828" s="11">
        <v>5</v>
      </c>
      <c r="H1828" s="11">
        <v>5</v>
      </c>
      <c r="I1828" s="11">
        <f>VLOOKUP(B1828:B4103,'[2]Qty by month'!$G$3:$N$527,8,0)</f>
        <v>5</v>
      </c>
      <c r="J1828" s="11" t="b">
        <f t="shared" si="59"/>
        <v>1</v>
      </c>
      <c r="K1828" s="8">
        <v>45316</v>
      </c>
      <c r="L1828" s="8" t="s">
        <v>3877</v>
      </c>
      <c r="M1828" s="7"/>
      <c r="N1828" s="7" t="b">
        <f t="shared" si="60"/>
        <v>1</v>
      </c>
      <c r="O1828" s="7"/>
      <c r="P1828" s="11">
        <f t="shared" si="61"/>
        <v>0</v>
      </c>
      <c r="Q1828" s="9"/>
    </row>
    <row r="1829" spans="1:17" x14ac:dyDescent="0.25">
      <c r="A1829" s="7">
        <v>1827</v>
      </c>
      <c r="B1829" s="9" t="s">
        <v>1675</v>
      </c>
      <c r="C1829" s="9" t="s">
        <v>3485</v>
      </c>
      <c r="D1829" s="9" t="s">
        <v>3853</v>
      </c>
      <c r="E1829" s="7" t="s">
        <v>141</v>
      </c>
      <c r="F1829" s="46">
        <v>5.29</v>
      </c>
      <c r="G1829" s="11">
        <v>7</v>
      </c>
      <c r="H1829" s="11">
        <v>7</v>
      </c>
      <c r="I1829" s="11">
        <f>VLOOKUP(B1829:B4104,'[2]Qty by month'!$G$3:$N$527,8,0)</f>
        <v>7</v>
      </c>
      <c r="J1829" s="11" t="b">
        <f t="shared" si="59"/>
        <v>1</v>
      </c>
      <c r="K1829" s="8">
        <v>45316</v>
      </c>
      <c r="L1829" s="8" t="s">
        <v>3877</v>
      </c>
      <c r="M1829" s="7"/>
      <c r="N1829" s="7" t="b">
        <f t="shared" si="60"/>
        <v>1</v>
      </c>
      <c r="O1829" s="7"/>
      <c r="P1829" s="11">
        <f t="shared" si="61"/>
        <v>0</v>
      </c>
      <c r="Q1829" s="9"/>
    </row>
    <row r="1830" spans="1:17" x14ac:dyDescent="0.25">
      <c r="A1830" s="7">
        <v>1828</v>
      </c>
      <c r="B1830" s="9" t="s">
        <v>1676</v>
      </c>
      <c r="C1830" s="9" t="s">
        <v>3486</v>
      </c>
      <c r="D1830" s="9" t="s">
        <v>3853</v>
      </c>
      <c r="E1830" s="7" t="s">
        <v>141</v>
      </c>
      <c r="F1830" s="46">
        <v>5.29</v>
      </c>
      <c r="G1830" s="11">
        <v>7</v>
      </c>
      <c r="H1830" s="11">
        <v>7</v>
      </c>
      <c r="I1830" s="11">
        <f>VLOOKUP(B1830:B4105,'[2]Qty by month'!$G$3:$N$527,8,0)</f>
        <v>7</v>
      </c>
      <c r="J1830" s="11" t="b">
        <f t="shared" si="59"/>
        <v>1</v>
      </c>
      <c r="K1830" s="8">
        <v>45316</v>
      </c>
      <c r="L1830" s="8" t="s">
        <v>3877</v>
      </c>
      <c r="M1830" s="7"/>
      <c r="N1830" s="7" t="b">
        <f t="shared" si="60"/>
        <v>1</v>
      </c>
      <c r="O1830" s="7"/>
      <c r="P1830" s="11">
        <f t="shared" si="61"/>
        <v>0</v>
      </c>
      <c r="Q1830" s="9"/>
    </row>
    <row r="1831" spans="1:17" x14ac:dyDescent="0.25">
      <c r="A1831" s="7">
        <v>1829</v>
      </c>
      <c r="B1831" s="9" t="s">
        <v>1677</v>
      </c>
      <c r="C1831" s="9" t="s">
        <v>3487</v>
      </c>
      <c r="D1831" s="9" t="s">
        <v>3853</v>
      </c>
      <c r="E1831" s="7" t="s">
        <v>141</v>
      </c>
      <c r="F1831" s="46">
        <v>4.82</v>
      </c>
      <c r="G1831" s="11">
        <f>7-1</f>
        <v>6</v>
      </c>
      <c r="H1831" s="11">
        <v>6</v>
      </c>
      <c r="I1831" s="11">
        <f>VLOOKUP(B1831:B4106,'[2]Qty by month'!$G$3:$N$527,8,0)</f>
        <v>6</v>
      </c>
      <c r="J1831" s="11" t="b">
        <f t="shared" si="59"/>
        <v>1</v>
      </c>
      <c r="K1831" s="8">
        <v>45316</v>
      </c>
      <c r="L1831" s="8" t="s">
        <v>3877</v>
      </c>
      <c r="M1831" s="7"/>
      <c r="N1831" s="7" t="b">
        <f t="shared" si="60"/>
        <v>1</v>
      </c>
      <c r="O1831" s="7"/>
      <c r="P1831" s="11">
        <f t="shared" si="61"/>
        <v>0</v>
      </c>
      <c r="Q1831" s="9" t="s">
        <v>4022</v>
      </c>
    </row>
    <row r="1832" spans="1:17" x14ac:dyDescent="0.25">
      <c r="A1832" s="7">
        <v>1830</v>
      </c>
      <c r="B1832" s="9" t="s">
        <v>1678</v>
      </c>
      <c r="C1832" s="9" t="s">
        <v>3488</v>
      </c>
      <c r="D1832" s="9" t="s">
        <v>3853</v>
      </c>
      <c r="E1832" s="7" t="s">
        <v>141</v>
      </c>
      <c r="F1832" s="46">
        <v>4.82</v>
      </c>
      <c r="G1832" s="11">
        <f>7-1</f>
        <v>6</v>
      </c>
      <c r="H1832" s="11">
        <v>6</v>
      </c>
      <c r="I1832" s="11">
        <f>VLOOKUP(B1832:B4107,'[2]Qty by month'!$G$3:$N$527,8,0)</f>
        <v>6</v>
      </c>
      <c r="J1832" s="11" t="b">
        <f t="shared" si="59"/>
        <v>1</v>
      </c>
      <c r="K1832" s="8">
        <v>45316</v>
      </c>
      <c r="L1832" s="8" t="s">
        <v>3877</v>
      </c>
      <c r="M1832" s="7"/>
      <c r="N1832" s="7" t="b">
        <f t="shared" si="60"/>
        <v>1</v>
      </c>
      <c r="O1832" s="7"/>
      <c r="P1832" s="11">
        <f t="shared" si="61"/>
        <v>0</v>
      </c>
      <c r="Q1832" s="9" t="s">
        <v>4022</v>
      </c>
    </row>
    <row r="1833" spans="1:17" x14ac:dyDescent="0.25">
      <c r="A1833" s="7">
        <v>1831</v>
      </c>
      <c r="B1833" s="9" t="s">
        <v>1679</v>
      </c>
      <c r="C1833" s="9" t="s">
        <v>3489</v>
      </c>
      <c r="D1833" s="9" t="s">
        <v>3853</v>
      </c>
      <c r="E1833" s="7" t="s">
        <v>141</v>
      </c>
      <c r="F1833" s="46">
        <v>0.9</v>
      </c>
      <c r="G1833" s="11">
        <v>10</v>
      </c>
      <c r="H1833" s="11">
        <v>10</v>
      </c>
      <c r="I1833" s="11">
        <f>VLOOKUP(B1833:B4108,'[2]Qty by month'!$G$3:$N$527,8,0)</f>
        <v>10</v>
      </c>
      <c r="J1833" s="11" t="b">
        <f t="shared" si="59"/>
        <v>1</v>
      </c>
      <c r="K1833" s="8">
        <v>45317</v>
      </c>
      <c r="L1833" s="8" t="s">
        <v>3873</v>
      </c>
      <c r="M1833" s="7"/>
      <c r="N1833" s="7" t="b">
        <f t="shared" si="60"/>
        <v>1</v>
      </c>
      <c r="O1833" s="7"/>
      <c r="P1833" s="11">
        <f t="shared" si="61"/>
        <v>0</v>
      </c>
      <c r="Q1833" s="9"/>
    </row>
    <row r="1834" spans="1:17" x14ac:dyDescent="0.25">
      <c r="A1834" s="7">
        <v>1832</v>
      </c>
      <c r="B1834" s="9" t="s">
        <v>1680</v>
      </c>
      <c r="C1834" s="9" t="s">
        <v>3489</v>
      </c>
      <c r="D1834" s="9" t="s">
        <v>3853</v>
      </c>
      <c r="E1834" s="7" t="s">
        <v>141</v>
      </c>
      <c r="F1834" s="46">
        <v>0.47</v>
      </c>
      <c r="G1834" s="11">
        <v>7</v>
      </c>
      <c r="H1834" s="53">
        <f>6+1+1</f>
        <v>8</v>
      </c>
      <c r="I1834" s="11">
        <f>VLOOKUP(B1834:B4109,'[2]Qty by month'!$G$3:$N$527,8,0)</f>
        <v>8</v>
      </c>
      <c r="J1834" s="11" t="b">
        <f t="shared" si="59"/>
        <v>1</v>
      </c>
      <c r="K1834" s="8">
        <v>45317</v>
      </c>
      <c r="L1834" s="8" t="s">
        <v>3877</v>
      </c>
      <c r="M1834" s="7"/>
      <c r="N1834" s="7" t="b">
        <f t="shared" si="60"/>
        <v>0</v>
      </c>
      <c r="O1834" s="7"/>
      <c r="P1834" s="11">
        <f t="shared" si="61"/>
        <v>-1</v>
      </c>
      <c r="Q1834" s="9"/>
    </row>
    <row r="1835" spans="1:17" s="139" customFormat="1" x14ac:dyDescent="0.25">
      <c r="A1835" s="134">
        <v>1833</v>
      </c>
      <c r="B1835" s="135" t="s">
        <v>1681</v>
      </c>
      <c r="C1835" s="135" t="s">
        <v>3490</v>
      </c>
      <c r="D1835" s="135" t="s">
        <v>3853</v>
      </c>
      <c r="E1835" s="134" t="s">
        <v>141</v>
      </c>
      <c r="F1835" s="136">
        <v>31.24</v>
      </c>
      <c r="G1835" s="137">
        <v>4</v>
      </c>
      <c r="H1835" s="137">
        <v>5</v>
      </c>
      <c r="I1835" s="11">
        <f>VLOOKUP(B1835:B4110,'[2]Qty by month'!$G$3:$N$527,8,0)</f>
        <v>5</v>
      </c>
      <c r="J1835" s="11" t="b">
        <f t="shared" si="59"/>
        <v>1</v>
      </c>
      <c r="K1835" s="138">
        <v>45317</v>
      </c>
      <c r="L1835" s="138" t="s">
        <v>3873</v>
      </c>
      <c r="M1835" s="134"/>
      <c r="N1835" s="134" t="b">
        <f t="shared" si="60"/>
        <v>0</v>
      </c>
      <c r="O1835" s="134"/>
      <c r="P1835" s="137">
        <f t="shared" si="61"/>
        <v>-1</v>
      </c>
      <c r="Q1835" s="135"/>
    </row>
    <row r="1836" spans="1:17" x14ac:dyDescent="0.25">
      <c r="A1836" s="7">
        <v>1834</v>
      </c>
      <c r="B1836" s="9" t="s">
        <v>1682</v>
      </c>
      <c r="C1836" s="9" t="s">
        <v>3491</v>
      </c>
      <c r="D1836" s="9" t="s">
        <v>3853</v>
      </c>
      <c r="E1836" s="7" t="s">
        <v>141</v>
      </c>
      <c r="F1836" s="46">
        <v>4.5199999999999996</v>
      </c>
      <c r="G1836" s="11">
        <v>5</v>
      </c>
      <c r="H1836" s="11">
        <v>5</v>
      </c>
      <c r="I1836" s="11">
        <f>VLOOKUP(B1836:B4111,'[2]Qty by month'!$G$3:$N$527,8,0)</f>
        <v>5</v>
      </c>
      <c r="J1836" s="11" t="b">
        <f t="shared" si="59"/>
        <v>1</v>
      </c>
      <c r="K1836" s="8">
        <v>45316</v>
      </c>
      <c r="L1836" s="8" t="s">
        <v>3877</v>
      </c>
      <c r="M1836" s="7"/>
      <c r="N1836" s="7" t="b">
        <f t="shared" si="60"/>
        <v>1</v>
      </c>
      <c r="O1836" s="7"/>
      <c r="P1836" s="11">
        <f t="shared" si="61"/>
        <v>0</v>
      </c>
      <c r="Q1836" s="9"/>
    </row>
    <row r="1837" spans="1:17" x14ac:dyDescent="0.25">
      <c r="A1837" s="7">
        <v>1835</v>
      </c>
      <c r="B1837" s="9" t="s">
        <v>1683</v>
      </c>
      <c r="C1837" s="9" t="s">
        <v>3492</v>
      </c>
      <c r="D1837" s="9" t="s">
        <v>3853</v>
      </c>
      <c r="E1837" s="7" t="s">
        <v>141</v>
      </c>
      <c r="F1837" s="46">
        <v>5.83</v>
      </c>
      <c r="G1837" s="11">
        <v>5</v>
      </c>
      <c r="H1837" s="11">
        <v>5</v>
      </c>
      <c r="I1837" s="11">
        <f>VLOOKUP(B1837:B4112,'[2]Qty by month'!$G$3:$N$527,8,0)</f>
        <v>5</v>
      </c>
      <c r="J1837" s="11" t="b">
        <f t="shared" si="59"/>
        <v>1</v>
      </c>
      <c r="K1837" s="8">
        <v>45316</v>
      </c>
      <c r="L1837" s="8" t="s">
        <v>3877</v>
      </c>
      <c r="M1837" s="7"/>
      <c r="N1837" s="7" t="b">
        <f t="shared" si="60"/>
        <v>1</v>
      </c>
      <c r="O1837" s="7"/>
      <c r="P1837" s="11">
        <f t="shared" si="61"/>
        <v>0</v>
      </c>
      <c r="Q1837" s="9"/>
    </row>
    <row r="1838" spans="1:17" x14ac:dyDescent="0.25">
      <c r="A1838" s="7">
        <v>1836</v>
      </c>
      <c r="B1838" s="9" t="s">
        <v>1684</v>
      </c>
      <c r="C1838" s="9" t="s">
        <v>3493</v>
      </c>
      <c r="D1838" s="9" t="s">
        <v>3853</v>
      </c>
      <c r="E1838" s="7" t="s">
        <v>141</v>
      </c>
      <c r="F1838" s="46">
        <v>1.17</v>
      </c>
      <c r="G1838" s="11">
        <v>3</v>
      </c>
      <c r="H1838" s="53">
        <v>4</v>
      </c>
      <c r="I1838" s="11">
        <f>VLOOKUP(B1838:B4113,'[2]Qty by month'!$G$3:$N$527,8,0)</f>
        <v>4</v>
      </c>
      <c r="J1838" s="11" t="b">
        <f t="shared" si="59"/>
        <v>1</v>
      </c>
      <c r="K1838" s="8">
        <v>45316</v>
      </c>
      <c r="L1838" s="8" t="s">
        <v>3877</v>
      </c>
      <c r="M1838" s="7"/>
      <c r="N1838" s="7" t="b">
        <f t="shared" si="60"/>
        <v>0</v>
      </c>
      <c r="O1838" s="7"/>
      <c r="P1838" s="11">
        <f t="shared" si="61"/>
        <v>-1</v>
      </c>
      <c r="Q1838" s="9"/>
    </row>
    <row r="1839" spans="1:17" x14ac:dyDescent="0.25">
      <c r="A1839" s="7">
        <v>1837</v>
      </c>
      <c r="B1839" s="9" t="s">
        <v>1685</v>
      </c>
      <c r="C1839" s="9" t="s">
        <v>3494</v>
      </c>
      <c r="D1839" s="9" t="s">
        <v>3853</v>
      </c>
      <c r="E1839" s="7" t="s">
        <v>141</v>
      </c>
      <c r="F1839" s="46">
        <v>0.44</v>
      </c>
      <c r="G1839" s="11">
        <v>5</v>
      </c>
      <c r="H1839" s="11">
        <v>5</v>
      </c>
      <c r="I1839" s="11">
        <f>VLOOKUP(B1839:B4114,'[2]Qty by month'!$G$3:$N$527,8,0)</f>
        <v>5</v>
      </c>
      <c r="J1839" s="11" t="b">
        <f t="shared" si="59"/>
        <v>1</v>
      </c>
      <c r="K1839" s="8">
        <v>45318</v>
      </c>
      <c r="L1839" s="8" t="s">
        <v>3877</v>
      </c>
      <c r="M1839" s="7"/>
      <c r="N1839" s="7" t="b">
        <f t="shared" si="60"/>
        <v>1</v>
      </c>
      <c r="O1839" s="7"/>
      <c r="P1839" s="11">
        <f t="shared" si="61"/>
        <v>0</v>
      </c>
      <c r="Q1839" s="9"/>
    </row>
    <row r="1840" spans="1:17" x14ac:dyDescent="0.25">
      <c r="A1840" s="7">
        <v>1838</v>
      </c>
      <c r="B1840" s="9" t="s">
        <v>1686</v>
      </c>
      <c r="C1840" s="9" t="s">
        <v>3495</v>
      </c>
      <c r="D1840" s="9" t="s">
        <v>3853</v>
      </c>
      <c r="E1840" s="7" t="s">
        <v>141</v>
      </c>
      <c r="F1840" s="46">
        <v>15.2</v>
      </c>
      <c r="G1840" s="11">
        <v>1</v>
      </c>
      <c r="H1840" s="53">
        <v>2</v>
      </c>
      <c r="I1840" s="11">
        <f>VLOOKUP(B1840:B4115,'[2]Qty by month'!$G$3:$N$527,8,0)</f>
        <v>2</v>
      </c>
      <c r="J1840" s="11" t="b">
        <f t="shared" si="59"/>
        <v>1</v>
      </c>
      <c r="K1840" s="8">
        <v>45316</v>
      </c>
      <c r="L1840" s="8" t="s">
        <v>3877</v>
      </c>
      <c r="M1840" s="7"/>
      <c r="N1840" s="7" t="b">
        <f t="shared" si="60"/>
        <v>0</v>
      </c>
      <c r="O1840" s="7"/>
      <c r="P1840" s="11">
        <f t="shared" si="61"/>
        <v>-1</v>
      </c>
      <c r="Q1840" s="9"/>
    </row>
    <row r="1841" spans="1:17" x14ac:dyDescent="0.25">
      <c r="A1841" s="7">
        <v>1839</v>
      </c>
      <c r="B1841" s="9" t="s">
        <v>1687</v>
      </c>
      <c r="C1841" s="9" t="s">
        <v>3496</v>
      </c>
      <c r="D1841" s="9" t="s">
        <v>3853</v>
      </c>
      <c r="E1841" s="7" t="s">
        <v>141</v>
      </c>
      <c r="F1841" s="46">
        <v>15.2</v>
      </c>
      <c r="G1841" s="11">
        <v>1</v>
      </c>
      <c r="H1841" s="11">
        <v>1</v>
      </c>
      <c r="I1841" s="11">
        <f>VLOOKUP(B1841:B4116,'[2]Qty by month'!$G$3:$N$527,8,0)</f>
        <v>1</v>
      </c>
      <c r="J1841" s="11" t="b">
        <f t="shared" si="59"/>
        <v>1</v>
      </c>
      <c r="K1841" s="8">
        <v>45316</v>
      </c>
      <c r="L1841" s="8" t="s">
        <v>3877</v>
      </c>
      <c r="M1841" s="7"/>
      <c r="N1841" s="7" t="b">
        <f t="shared" si="60"/>
        <v>1</v>
      </c>
      <c r="O1841" s="7"/>
      <c r="P1841" s="11">
        <f t="shared" si="61"/>
        <v>0</v>
      </c>
      <c r="Q1841" s="9"/>
    </row>
    <row r="1842" spans="1:17" x14ac:dyDescent="0.25">
      <c r="A1842" s="7">
        <v>1840</v>
      </c>
      <c r="B1842" s="9" t="s">
        <v>1688</v>
      </c>
      <c r="C1842" s="54" t="s">
        <v>3893</v>
      </c>
      <c r="D1842" s="9" t="s">
        <v>3853</v>
      </c>
      <c r="E1842" s="7" t="s">
        <v>141</v>
      </c>
      <c r="F1842" s="46">
        <v>10.65</v>
      </c>
      <c r="G1842" s="11">
        <v>1</v>
      </c>
      <c r="H1842" s="11">
        <v>1</v>
      </c>
      <c r="I1842" s="11">
        <f>VLOOKUP(B1842:B4117,'[2]Qty by month'!$G$3:$N$527,8,0)</f>
        <v>1</v>
      </c>
      <c r="J1842" s="11" t="b">
        <f t="shared" si="59"/>
        <v>1</v>
      </c>
      <c r="K1842" s="8">
        <v>45317</v>
      </c>
      <c r="L1842" s="8" t="s">
        <v>3873</v>
      </c>
      <c r="M1842" s="7"/>
      <c r="N1842" s="7" t="b">
        <f t="shared" si="60"/>
        <v>1</v>
      </c>
      <c r="O1842" s="7"/>
      <c r="P1842" s="11">
        <f t="shared" si="61"/>
        <v>0</v>
      </c>
      <c r="Q1842" s="9"/>
    </row>
    <row r="1843" spans="1:17" x14ac:dyDescent="0.25">
      <c r="A1843" s="7">
        <v>1841</v>
      </c>
      <c r="B1843" s="9" t="s">
        <v>1689</v>
      </c>
      <c r="C1843" s="9" t="s">
        <v>3497</v>
      </c>
      <c r="D1843" s="9" t="s">
        <v>3853</v>
      </c>
      <c r="E1843" s="7" t="s">
        <v>141</v>
      </c>
      <c r="F1843" s="46">
        <v>10.65</v>
      </c>
      <c r="G1843" s="11">
        <v>1</v>
      </c>
      <c r="H1843" s="11">
        <v>1</v>
      </c>
      <c r="I1843" s="11">
        <f>VLOOKUP(B1843:B4118,'[2]Qty by month'!$G$3:$N$527,8,0)</f>
        <v>1</v>
      </c>
      <c r="J1843" s="11" t="b">
        <f t="shared" si="59"/>
        <v>1</v>
      </c>
      <c r="K1843" s="8">
        <v>45317</v>
      </c>
      <c r="L1843" s="8" t="s">
        <v>3873</v>
      </c>
      <c r="M1843" s="7"/>
      <c r="N1843" s="7" t="b">
        <f t="shared" si="60"/>
        <v>1</v>
      </c>
      <c r="O1843" s="7"/>
      <c r="P1843" s="11">
        <f t="shared" si="61"/>
        <v>0</v>
      </c>
      <c r="Q1843" s="9"/>
    </row>
    <row r="1844" spans="1:17" x14ac:dyDescent="0.25">
      <c r="A1844" s="7">
        <v>1842</v>
      </c>
      <c r="B1844" s="9" t="s">
        <v>1690</v>
      </c>
      <c r="C1844" s="9" t="s">
        <v>3498</v>
      </c>
      <c r="D1844" s="9" t="s">
        <v>3853</v>
      </c>
      <c r="E1844" s="7" t="s">
        <v>141</v>
      </c>
      <c r="F1844" s="46">
        <v>4.32</v>
      </c>
      <c r="G1844" s="11">
        <v>1</v>
      </c>
      <c r="H1844" s="11">
        <v>1</v>
      </c>
      <c r="I1844" s="11">
        <f>VLOOKUP(B1844:B4119,'[2]Qty by month'!$G$3:$N$527,8,0)</f>
        <v>1</v>
      </c>
      <c r="J1844" s="11" t="b">
        <f t="shared" si="59"/>
        <v>1</v>
      </c>
      <c r="K1844" s="8">
        <v>45316</v>
      </c>
      <c r="L1844" s="8" t="s">
        <v>3877</v>
      </c>
      <c r="M1844" s="7"/>
      <c r="N1844" s="7" t="b">
        <f t="shared" si="60"/>
        <v>1</v>
      </c>
      <c r="O1844" s="7"/>
      <c r="P1844" s="11">
        <f t="shared" si="61"/>
        <v>0</v>
      </c>
      <c r="Q1844" s="9"/>
    </row>
    <row r="1845" spans="1:17" x14ac:dyDescent="0.25">
      <c r="A1845" s="7">
        <v>1843</v>
      </c>
      <c r="B1845" s="9" t="s">
        <v>1691</v>
      </c>
      <c r="C1845" s="9" t="s">
        <v>3499</v>
      </c>
      <c r="D1845" s="9" t="s">
        <v>3853</v>
      </c>
      <c r="E1845" s="7" t="s">
        <v>141</v>
      </c>
      <c r="F1845" s="46">
        <v>4.32</v>
      </c>
      <c r="G1845" s="11">
        <v>1</v>
      </c>
      <c r="H1845" s="11">
        <v>1</v>
      </c>
      <c r="I1845" s="11">
        <f>VLOOKUP(B1845:B4120,'[2]Qty by month'!$G$3:$N$527,8,0)</f>
        <v>1</v>
      </c>
      <c r="J1845" s="11" t="b">
        <f t="shared" si="59"/>
        <v>1</v>
      </c>
      <c r="K1845" s="8">
        <v>45317</v>
      </c>
      <c r="L1845" s="8" t="s">
        <v>3873</v>
      </c>
      <c r="M1845" s="7"/>
      <c r="N1845" s="7" t="b">
        <f t="shared" si="60"/>
        <v>1</v>
      </c>
      <c r="O1845" s="7"/>
      <c r="P1845" s="11">
        <f t="shared" si="61"/>
        <v>0</v>
      </c>
      <c r="Q1845" s="9"/>
    </row>
    <row r="1846" spans="1:17" x14ac:dyDescent="0.25">
      <c r="A1846" s="7">
        <v>1844</v>
      </c>
      <c r="B1846" s="9" t="s">
        <v>1692</v>
      </c>
      <c r="C1846" s="9" t="s">
        <v>3500</v>
      </c>
      <c r="D1846" s="9" t="s">
        <v>3853</v>
      </c>
      <c r="E1846" s="7" t="s">
        <v>141</v>
      </c>
      <c r="F1846" s="46">
        <v>4.32</v>
      </c>
      <c r="G1846" s="11">
        <v>1</v>
      </c>
      <c r="H1846" s="11">
        <v>1</v>
      </c>
      <c r="I1846" s="11">
        <f>VLOOKUP(B1846:B4121,'[2]Qty by month'!$G$3:$N$527,8,0)</f>
        <v>1</v>
      </c>
      <c r="J1846" s="11" t="b">
        <f t="shared" si="59"/>
        <v>1</v>
      </c>
      <c r="K1846" s="8">
        <v>45317</v>
      </c>
      <c r="L1846" s="8" t="s">
        <v>3873</v>
      </c>
      <c r="M1846" s="7"/>
      <c r="N1846" s="7" t="b">
        <f t="shared" si="60"/>
        <v>1</v>
      </c>
      <c r="O1846" s="7"/>
      <c r="P1846" s="11">
        <f t="shared" si="61"/>
        <v>0</v>
      </c>
      <c r="Q1846" s="9"/>
    </row>
    <row r="1847" spans="1:17" x14ac:dyDescent="0.25">
      <c r="A1847" s="7">
        <v>1845</v>
      </c>
      <c r="B1847" s="9" t="s">
        <v>1693</v>
      </c>
      <c r="C1847" s="54" t="s">
        <v>3890</v>
      </c>
      <c r="D1847" s="9" t="s">
        <v>3853</v>
      </c>
      <c r="E1847" s="7" t="s">
        <v>141</v>
      </c>
      <c r="F1847" s="46">
        <v>4.0199999999999996</v>
      </c>
      <c r="G1847" s="11">
        <v>1</v>
      </c>
      <c r="H1847" s="53">
        <f>1+1</f>
        <v>2</v>
      </c>
      <c r="I1847" s="11">
        <f>VLOOKUP(B1847:B4122,'[2]Qty by month'!$G$3:$N$527,8,0)</f>
        <v>2</v>
      </c>
      <c r="J1847" s="11" t="b">
        <f t="shared" si="59"/>
        <v>1</v>
      </c>
      <c r="K1847" s="8">
        <v>45317</v>
      </c>
      <c r="L1847" s="8" t="s">
        <v>3873</v>
      </c>
      <c r="M1847" s="7"/>
      <c r="N1847" s="7" t="b">
        <f t="shared" si="60"/>
        <v>0</v>
      </c>
      <c r="O1847" s="7"/>
      <c r="P1847" s="11">
        <f t="shared" si="61"/>
        <v>-1</v>
      </c>
      <c r="Q1847" s="9"/>
    </row>
    <row r="1848" spans="1:17" x14ac:dyDescent="0.25">
      <c r="A1848" s="7">
        <v>1846</v>
      </c>
      <c r="B1848" s="9" t="s">
        <v>1694</v>
      </c>
      <c r="C1848" s="9" t="s">
        <v>3501</v>
      </c>
      <c r="D1848" s="9" t="s">
        <v>3853</v>
      </c>
      <c r="E1848" s="7" t="s">
        <v>141</v>
      </c>
      <c r="F1848" s="46">
        <v>4.0199999999999996</v>
      </c>
      <c r="G1848" s="11">
        <v>1</v>
      </c>
      <c r="H1848" s="11">
        <v>1</v>
      </c>
      <c r="I1848" s="11">
        <f>VLOOKUP(B1848:B4123,'[2]Qty by month'!$G$3:$N$527,8,0)</f>
        <v>1</v>
      </c>
      <c r="J1848" s="11" t="b">
        <f t="shared" si="59"/>
        <v>1</v>
      </c>
      <c r="K1848" s="8">
        <v>45316</v>
      </c>
      <c r="L1848" s="8" t="s">
        <v>3877</v>
      </c>
      <c r="M1848" s="7"/>
      <c r="N1848" s="7" t="b">
        <f t="shared" si="60"/>
        <v>1</v>
      </c>
      <c r="O1848" s="7"/>
      <c r="P1848" s="11">
        <f t="shared" si="61"/>
        <v>0</v>
      </c>
      <c r="Q1848" s="9"/>
    </row>
    <row r="1849" spans="1:17" x14ac:dyDescent="0.25">
      <c r="A1849" s="7">
        <v>1847</v>
      </c>
      <c r="B1849" s="9" t="s">
        <v>1695</v>
      </c>
      <c r="C1849" s="9" t="s">
        <v>3502</v>
      </c>
      <c r="D1849" s="9" t="s">
        <v>3853</v>
      </c>
      <c r="E1849" s="7" t="s">
        <v>141</v>
      </c>
      <c r="F1849" s="46">
        <v>12.19</v>
      </c>
      <c r="G1849" s="11">
        <v>2</v>
      </c>
      <c r="H1849" s="11">
        <v>2</v>
      </c>
      <c r="I1849" s="11">
        <f>VLOOKUP(B1849:B4124,'[2]Qty by month'!$G$3:$N$527,8,0)</f>
        <v>2</v>
      </c>
      <c r="J1849" s="11" t="b">
        <f t="shared" si="59"/>
        <v>1</v>
      </c>
      <c r="K1849" s="8">
        <v>45316</v>
      </c>
      <c r="L1849" s="8" t="s">
        <v>3877</v>
      </c>
      <c r="M1849" s="7"/>
      <c r="N1849" s="7" t="b">
        <f t="shared" si="60"/>
        <v>1</v>
      </c>
      <c r="O1849" s="7"/>
      <c r="P1849" s="11">
        <f t="shared" si="61"/>
        <v>0</v>
      </c>
      <c r="Q1849" s="9"/>
    </row>
    <row r="1850" spans="1:17" x14ac:dyDescent="0.25">
      <c r="A1850" s="7">
        <v>1848</v>
      </c>
      <c r="B1850" s="9" t="s">
        <v>1696</v>
      </c>
      <c r="C1850" s="9" t="s">
        <v>3503</v>
      </c>
      <c r="D1850" s="9" t="s">
        <v>3853</v>
      </c>
      <c r="E1850" s="7" t="s">
        <v>141</v>
      </c>
      <c r="F1850" s="46">
        <v>12.19</v>
      </c>
      <c r="G1850" s="11">
        <v>2</v>
      </c>
      <c r="H1850" s="11">
        <v>2</v>
      </c>
      <c r="I1850" s="11">
        <f>VLOOKUP(B1850:B4125,'[2]Qty by month'!$G$3:$N$527,8,0)</f>
        <v>2</v>
      </c>
      <c r="J1850" s="11" t="b">
        <f t="shared" ref="J1850:J1913" si="62">H1850=I1850</f>
        <v>1</v>
      </c>
      <c r="K1850" s="8">
        <v>45316</v>
      </c>
      <c r="L1850" s="8" t="s">
        <v>3877</v>
      </c>
      <c r="M1850" s="7"/>
      <c r="N1850" s="7" t="b">
        <f t="shared" si="60"/>
        <v>1</v>
      </c>
      <c r="O1850" s="7"/>
      <c r="P1850" s="11">
        <f t="shared" si="61"/>
        <v>0</v>
      </c>
      <c r="Q1850" s="9"/>
    </row>
    <row r="1851" spans="1:17" x14ac:dyDescent="0.25">
      <c r="A1851" s="7">
        <v>1849</v>
      </c>
      <c r="B1851" s="9" t="s">
        <v>1697</v>
      </c>
      <c r="C1851" s="9" t="s">
        <v>3504</v>
      </c>
      <c r="D1851" s="9" t="s">
        <v>3853</v>
      </c>
      <c r="E1851" s="7" t="s">
        <v>141</v>
      </c>
      <c r="F1851" s="46">
        <v>12.19</v>
      </c>
      <c r="G1851" s="11">
        <v>1</v>
      </c>
      <c r="H1851" s="11">
        <v>1</v>
      </c>
      <c r="I1851" s="11">
        <f>VLOOKUP(B1851:B4126,'[2]Qty by month'!$G$3:$N$527,8,0)</f>
        <v>1</v>
      </c>
      <c r="J1851" s="11" t="b">
        <f t="shared" si="62"/>
        <v>1</v>
      </c>
      <c r="K1851" s="8">
        <v>45316</v>
      </c>
      <c r="L1851" s="8" t="s">
        <v>3877</v>
      </c>
      <c r="M1851" s="7"/>
      <c r="N1851" s="7" t="b">
        <f t="shared" si="60"/>
        <v>1</v>
      </c>
      <c r="O1851" s="7"/>
      <c r="P1851" s="11">
        <f t="shared" si="61"/>
        <v>0</v>
      </c>
      <c r="Q1851" s="9"/>
    </row>
    <row r="1852" spans="1:17" x14ac:dyDescent="0.25">
      <c r="A1852" s="7">
        <v>1850</v>
      </c>
      <c r="B1852" s="9" t="s">
        <v>1698</v>
      </c>
      <c r="C1852" s="9" t="s">
        <v>3505</v>
      </c>
      <c r="D1852" s="9" t="s">
        <v>3853</v>
      </c>
      <c r="E1852" s="7" t="s">
        <v>141</v>
      </c>
      <c r="F1852" s="46">
        <v>12.19</v>
      </c>
      <c r="G1852" s="11">
        <v>2</v>
      </c>
      <c r="H1852" s="11">
        <v>2</v>
      </c>
      <c r="I1852" s="11">
        <f>VLOOKUP(B1852:B4127,'[2]Qty by month'!$G$3:$N$527,8,0)</f>
        <v>2</v>
      </c>
      <c r="J1852" s="11" t="b">
        <f t="shared" si="62"/>
        <v>1</v>
      </c>
      <c r="K1852" s="8">
        <v>45316</v>
      </c>
      <c r="L1852" s="8" t="s">
        <v>3877</v>
      </c>
      <c r="M1852" s="7"/>
      <c r="N1852" s="7" t="b">
        <f t="shared" si="60"/>
        <v>1</v>
      </c>
      <c r="O1852" s="7"/>
      <c r="P1852" s="11">
        <f t="shared" si="61"/>
        <v>0</v>
      </c>
      <c r="Q1852" s="9"/>
    </row>
    <row r="1853" spans="1:17" x14ac:dyDescent="0.25">
      <c r="A1853" s="7">
        <v>1851</v>
      </c>
      <c r="B1853" s="9" t="s">
        <v>1699</v>
      </c>
      <c r="C1853" s="9" t="s">
        <v>3506</v>
      </c>
      <c r="D1853" s="9" t="s">
        <v>3853</v>
      </c>
      <c r="E1853" s="7" t="s">
        <v>141</v>
      </c>
      <c r="F1853" s="46">
        <v>12.19</v>
      </c>
      <c r="G1853" s="11">
        <v>2</v>
      </c>
      <c r="H1853" s="11">
        <v>2</v>
      </c>
      <c r="I1853" s="11">
        <f>VLOOKUP(B1853:B4128,'[2]Qty by month'!$G$3:$N$527,8,0)</f>
        <v>2</v>
      </c>
      <c r="J1853" s="11" t="b">
        <f t="shared" si="62"/>
        <v>1</v>
      </c>
      <c r="K1853" s="8">
        <v>45316</v>
      </c>
      <c r="L1853" s="8" t="s">
        <v>3877</v>
      </c>
      <c r="M1853" s="7"/>
      <c r="N1853" s="7" t="b">
        <f t="shared" si="60"/>
        <v>1</v>
      </c>
      <c r="O1853" s="7"/>
      <c r="P1853" s="11">
        <f t="shared" si="61"/>
        <v>0</v>
      </c>
      <c r="Q1853" s="9"/>
    </row>
    <row r="1854" spans="1:17" x14ac:dyDescent="0.25">
      <c r="A1854" s="7">
        <v>1852</v>
      </c>
      <c r="B1854" s="9" t="s">
        <v>1700</v>
      </c>
      <c r="C1854" s="9" t="s">
        <v>3507</v>
      </c>
      <c r="D1854" s="9" t="s">
        <v>3853</v>
      </c>
      <c r="E1854" s="7" t="s">
        <v>141</v>
      </c>
      <c r="F1854" s="46">
        <v>12.19</v>
      </c>
      <c r="G1854" s="11">
        <v>1</v>
      </c>
      <c r="H1854" s="11">
        <v>1</v>
      </c>
      <c r="I1854" s="11">
        <f>VLOOKUP(B1854:B4129,'[2]Qty by month'!$G$3:$N$527,8,0)</f>
        <v>1</v>
      </c>
      <c r="J1854" s="11" t="b">
        <f t="shared" si="62"/>
        <v>1</v>
      </c>
      <c r="K1854" s="8">
        <v>45316</v>
      </c>
      <c r="L1854" s="8" t="s">
        <v>3877</v>
      </c>
      <c r="M1854" s="7"/>
      <c r="N1854" s="7" t="b">
        <f t="shared" si="60"/>
        <v>1</v>
      </c>
      <c r="O1854" s="7"/>
      <c r="P1854" s="11">
        <f t="shared" si="61"/>
        <v>0</v>
      </c>
      <c r="Q1854" s="9"/>
    </row>
    <row r="1855" spans="1:17" x14ac:dyDescent="0.25">
      <c r="A1855" s="7">
        <v>1853</v>
      </c>
      <c r="B1855" s="9" t="s">
        <v>1701</v>
      </c>
      <c r="C1855" s="9" t="s">
        <v>3508</v>
      </c>
      <c r="D1855" s="9" t="s">
        <v>3853</v>
      </c>
      <c r="E1855" s="7" t="s">
        <v>141</v>
      </c>
      <c r="F1855" s="46">
        <v>2.41</v>
      </c>
      <c r="G1855" s="11">
        <v>5</v>
      </c>
      <c r="H1855" s="11">
        <v>5</v>
      </c>
      <c r="I1855" s="11">
        <f>VLOOKUP(B1855:B4130,'[2]Qty by month'!$G$3:$N$527,8,0)</f>
        <v>5</v>
      </c>
      <c r="J1855" s="11" t="b">
        <f t="shared" si="62"/>
        <v>1</v>
      </c>
      <c r="K1855" s="8">
        <v>45316</v>
      </c>
      <c r="L1855" s="8" t="s">
        <v>3877</v>
      </c>
      <c r="M1855" s="7"/>
      <c r="N1855" s="7" t="b">
        <f t="shared" si="60"/>
        <v>1</v>
      </c>
      <c r="O1855" s="7"/>
      <c r="P1855" s="11">
        <f t="shared" si="61"/>
        <v>0</v>
      </c>
      <c r="Q1855" s="9"/>
    </row>
    <row r="1856" spans="1:17" x14ac:dyDescent="0.25">
      <c r="A1856" s="7">
        <v>1854</v>
      </c>
      <c r="B1856" s="9" t="s">
        <v>1702</v>
      </c>
      <c r="C1856" s="9" t="s">
        <v>3509</v>
      </c>
      <c r="D1856" s="9" t="s">
        <v>3853</v>
      </c>
      <c r="E1856" s="7" t="s">
        <v>141</v>
      </c>
      <c r="F1856" s="46">
        <v>3.11</v>
      </c>
      <c r="G1856" s="11">
        <v>4</v>
      </c>
      <c r="H1856" s="11">
        <v>4</v>
      </c>
      <c r="I1856" s="11">
        <f>VLOOKUP(B1856:B4131,'[2]Qty by month'!$G$3:$N$527,8,0)</f>
        <v>4</v>
      </c>
      <c r="J1856" s="11" t="b">
        <f t="shared" si="62"/>
        <v>1</v>
      </c>
      <c r="K1856" s="8">
        <v>45316</v>
      </c>
      <c r="L1856" s="8" t="s">
        <v>3877</v>
      </c>
      <c r="M1856" s="7"/>
      <c r="N1856" s="7" t="b">
        <f t="shared" si="60"/>
        <v>1</v>
      </c>
      <c r="O1856" s="7"/>
      <c r="P1856" s="11">
        <f t="shared" si="61"/>
        <v>0</v>
      </c>
      <c r="Q1856" s="9"/>
    </row>
    <row r="1857" spans="1:17" x14ac:dyDescent="0.25">
      <c r="A1857" s="7">
        <v>1855</v>
      </c>
      <c r="B1857" s="9" t="s">
        <v>1703</v>
      </c>
      <c r="C1857" s="9" t="s">
        <v>3510</v>
      </c>
      <c r="D1857" s="9" t="s">
        <v>3853</v>
      </c>
      <c r="E1857" s="7" t="s">
        <v>141</v>
      </c>
      <c r="F1857" s="46">
        <v>1.84</v>
      </c>
      <c r="G1857" s="11">
        <v>5</v>
      </c>
      <c r="H1857" s="11">
        <v>5</v>
      </c>
      <c r="I1857" s="11">
        <f>VLOOKUP(B1857:B4132,'[2]Qty by month'!$G$3:$N$527,8,0)</f>
        <v>5</v>
      </c>
      <c r="J1857" s="11" t="b">
        <f t="shared" si="62"/>
        <v>1</v>
      </c>
      <c r="K1857" s="8">
        <v>45316</v>
      </c>
      <c r="L1857" s="8" t="s">
        <v>3877</v>
      </c>
      <c r="M1857" s="7"/>
      <c r="N1857" s="7" t="b">
        <f t="shared" si="60"/>
        <v>1</v>
      </c>
      <c r="O1857" s="7"/>
      <c r="P1857" s="11">
        <f t="shared" si="61"/>
        <v>0</v>
      </c>
      <c r="Q1857" s="9"/>
    </row>
    <row r="1858" spans="1:17" x14ac:dyDescent="0.25">
      <c r="A1858" s="7">
        <v>1856</v>
      </c>
      <c r="B1858" s="9" t="s">
        <v>1704</v>
      </c>
      <c r="C1858" s="9" t="s">
        <v>3511</v>
      </c>
      <c r="D1858" s="9" t="s">
        <v>3853</v>
      </c>
      <c r="E1858" s="55" t="s">
        <v>141</v>
      </c>
      <c r="F1858" s="46">
        <v>1.84</v>
      </c>
      <c r="G1858" s="11">
        <v>2</v>
      </c>
      <c r="H1858" s="11">
        <v>2</v>
      </c>
      <c r="I1858" s="11">
        <f>VLOOKUP(B1858:B4133,'[2]Qty by month'!$G$3:$N$527,8,0)</f>
        <v>2</v>
      </c>
      <c r="J1858" s="11" t="b">
        <f t="shared" si="62"/>
        <v>1</v>
      </c>
      <c r="K1858" s="8">
        <v>45317</v>
      </c>
      <c r="L1858" s="8" t="s">
        <v>3877</v>
      </c>
      <c r="M1858" s="7"/>
      <c r="N1858" s="7" t="b">
        <f t="shared" si="60"/>
        <v>1</v>
      </c>
      <c r="O1858" s="7"/>
      <c r="P1858" s="11">
        <f t="shared" si="61"/>
        <v>0</v>
      </c>
      <c r="Q1858" s="9"/>
    </row>
    <row r="1859" spans="1:17" x14ac:dyDescent="0.25">
      <c r="A1859" s="7">
        <v>1857</v>
      </c>
      <c r="B1859" s="9" t="s">
        <v>1705</v>
      </c>
      <c r="C1859" s="9" t="s">
        <v>3512</v>
      </c>
      <c r="D1859" s="9" t="s">
        <v>3853</v>
      </c>
      <c r="E1859" s="7" t="s">
        <v>141</v>
      </c>
      <c r="F1859" s="46">
        <v>8.75</v>
      </c>
      <c r="G1859" s="11">
        <v>1</v>
      </c>
      <c r="H1859" s="11">
        <v>1</v>
      </c>
      <c r="I1859" s="11">
        <f>VLOOKUP(B1859:B4134,'[2]Qty by month'!$G$3:$N$527,8,0)</f>
        <v>1</v>
      </c>
      <c r="J1859" s="11" t="b">
        <f t="shared" si="62"/>
        <v>1</v>
      </c>
      <c r="K1859" s="8">
        <v>45318</v>
      </c>
      <c r="L1859" s="8" t="s">
        <v>3877</v>
      </c>
      <c r="M1859" s="7"/>
      <c r="N1859" s="7" t="b">
        <f t="shared" si="60"/>
        <v>1</v>
      </c>
      <c r="O1859" s="7"/>
      <c r="P1859" s="11">
        <f t="shared" si="61"/>
        <v>0</v>
      </c>
      <c r="Q1859" s="9"/>
    </row>
    <row r="1860" spans="1:17" x14ac:dyDescent="0.25">
      <c r="A1860" s="7">
        <v>1858</v>
      </c>
      <c r="B1860" s="9" t="s">
        <v>1706</v>
      </c>
      <c r="C1860" s="9" t="s">
        <v>3513</v>
      </c>
      <c r="D1860" s="9" t="s">
        <v>3855</v>
      </c>
      <c r="E1860" s="7" t="s">
        <v>141</v>
      </c>
      <c r="F1860" s="46">
        <v>177.07</v>
      </c>
      <c r="G1860" s="11">
        <v>1</v>
      </c>
      <c r="H1860" s="11">
        <v>1</v>
      </c>
      <c r="I1860" s="11">
        <f>VLOOKUP(B1860:B4135,'[2]Qty by month'!$G$3:$N$527,8,0)</f>
        <v>1</v>
      </c>
      <c r="J1860" s="11" t="b">
        <f t="shared" si="62"/>
        <v>1</v>
      </c>
      <c r="K1860" s="8">
        <v>45317</v>
      </c>
      <c r="L1860" s="8" t="s">
        <v>3873</v>
      </c>
      <c r="M1860" s="7"/>
      <c r="N1860" s="7" t="b">
        <f t="shared" ref="N1860:N1923" si="63">G1860=H1860</f>
        <v>1</v>
      </c>
      <c r="O1860" s="7"/>
      <c r="P1860" s="11">
        <f t="shared" ref="P1860:P1923" si="64">G1860-H1860</f>
        <v>0</v>
      </c>
      <c r="Q1860" s="9"/>
    </row>
    <row r="1861" spans="1:17" x14ac:dyDescent="0.25">
      <c r="A1861" s="7">
        <v>1859</v>
      </c>
      <c r="B1861" s="9" t="s">
        <v>1707</v>
      </c>
      <c r="C1861" s="9" t="s">
        <v>3514</v>
      </c>
      <c r="D1861" s="9" t="s">
        <v>3855</v>
      </c>
      <c r="E1861" s="7" t="s">
        <v>141</v>
      </c>
      <c r="F1861" s="46">
        <v>74.12</v>
      </c>
      <c r="G1861" s="11">
        <v>1</v>
      </c>
      <c r="H1861" s="11">
        <v>1</v>
      </c>
      <c r="I1861" s="11">
        <f>VLOOKUP(B1861:B4136,'[2]Qty by month'!$G$3:$N$527,8,0)</f>
        <v>1</v>
      </c>
      <c r="J1861" s="11" t="b">
        <f t="shared" si="62"/>
        <v>1</v>
      </c>
      <c r="K1861" s="8">
        <v>45317</v>
      </c>
      <c r="L1861" s="8" t="s">
        <v>3873</v>
      </c>
      <c r="M1861" s="7"/>
      <c r="N1861" s="7" t="b">
        <f t="shared" si="63"/>
        <v>1</v>
      </c>
      <c r="O1861" s="7"/>
      <c r="P1861" s="11">
        <f t="shared" si="64"/>
        <v>0</v>
      </c>
      <c r="Q1861" s="9"/>
    </row>
    <row r="1862" spans="1:17" x14ac:dyDescent="0.25">
      <c r="A1862" s="7">
        <v>1860</v>
      </c>
      <c r="B1862" s="9" t="s">
        <v>1708</v>
      </c>
      <c r="C1862" s="9" t="s">
        <v>3416</v>
      </c>
      <c r="D1862" s="9" t="s">
        <v>3855</v>
      </c>
      <c r="E1862" s="7" t="s">
        <v>141</v>
      </c>
      <c r="F1862" s="46">
        <v>10.14</v>
      </c>
      <c r="G1862" s="11">
        <v>5</v>
      </c>
      <c r="H1862" s="11">
        <v>5</v>
      </c>
      <c r="I1862" s="11">
        <f>VLOOKUP(B1862:B4137,'[2]Qty by month'!$G$3:$N$527,8,0)</f>
        <v>5</v>
      </c>
      <c r="J1862" s="11" t="b">
        <f t="shared" si="62"/>
        <v>1</v>
      </c>
      <c r="K1862" s="8">
        <v>45317</v>
      </c>
      <c r="L1862" s="8" t="s">
        <v>3873</v>
      </c>
      <c r="M1862" s="7"/>
      <c r="N1862" s="7" t="b">
        <f t="shared" si="63"/>
        <v>1</v>
      </c>
      <c r="O1862" s="7"/>
      <c r="P1862" s="11">
        <f t="shared" si="64"/>
        <v>0</v>
      </c>
      <c r="Q1862" s="9"/>
    </row>
    <row r="1863" spans="1:17" x14ac:dyDescent="0.25">
      <c r="A1863" s="7">
        <v>1861</v>
      </c>
      <c r="B1863" s="9" t="s">
        <v>1709</v>
      </c>
      <c r="C1863" s="9" t="s">
        <v>3515</v>
      </c>
      <c r="D1863" s="9" t="s">
        <v>3855</v>
      </c>
      <c r="E1863" s="7" t="s">
        <v>141</v>
      </c>
      <c r="F1863" s="46">
        <v>11.92</v>
      </c>
      <c r="G1863" s="11">
        <v>5</v>
      </c>
      <c r="H1863" s="11">
        <v>5</v>
      </c>
      <c r="I1863" s="11">
        <f>VLOOKUP(B1863:B4138,'[2]Qty by month'!$G$3:$N$527,8,0)</f>
        <v>5</v>
      </c>
      <c r="J1863" s="11" t="b">
        <f t="shared" si="62"/>
        <v>1</v>
      </c>
      <c r="K1863" s="8">
        <v>45317</v>
      </c>
      <c r="L1863" s="8" t="s">
        <v>3873</v>
      </c>
      <c r="M1863" s="7"/>
      <c r="N1863" s="7" t="b">
        <f t="shared" si="63"/>
        <v>1</v>
      </c>
      <c r="O1863" s="7"/>
      <c r="P1863" s="11">
        <f t="shared" si="64"/>
        <v>0</v>
      </c>
      <c r="Q1863" s="9"/>
    </row>
    <row r="1864" spans="1:17" x14ac:dyDescent="0.25">
      <c r="A1864" s="7">
        <v>1862</v>
      </c>
      <c r="B1864" s="9" t="s">
        <v>1710</v>
      </c>
      <c r="C1864" s="9" t="s">
        <v>3516</v>
      </c>
      <c r="D1864" s="9" t="s">
        <v>3855</v>
      </c>
      <c r="E1864" s="7" t="s">
        <v>141</v>
      </c>
      <c r="F1864" s="46">
        <v>1.77</v>
      </c>
      <c r="G1864" s="11">
        <v>2</v>
      </c>
      <c r="H1864" s="11">
        <v>2</v>
      </c>
      <c r="I1864" s="11">
        <f>VLOOKUP(B1864:B4139,'[2]Qty by month'!$G$3:$N$527,8,0)</f>
        <v>2</v>
      </c>
      <c r="J1864" s="11" t="b">
        <f t="shared" si="62"/>
        <v>1</v>
      </c>
      <c r="K1864" s="8">
        <v>45317</v>
      </c>
      <c r="L1864" s="8" t="s">
        <v>3873</v>
      </c>
      <c r="M1864" s="7"/>
      <c r="N1864" s="7" t="b">
        <f t="shared" si="63"/>
        <v>1</v>
      </c>
      <c r="O1864" s="7"/>
      <c r="P1864" s="11">
        <f t="shared" si="64"/>
        <v>0</v>
      </c>
      <c r="Q1864" s="9"/>
    </row>
    <row r="1865" spans="1:17" x14ac:dyDescent="0.25">
      <c r="A1865" s="7">
        <v>1863</v>
      </c>
      <c r="B1865" s="9" t="s">
        <v>1711</v>
      </c>
      <c r="C1865" s="9" t="s">
        <v>3517</v>
      </c>
      <c r="D1865" s="9" t="s">
        <v>3855</v>
      </c>
      <c r="E1865" s="7" t="s">
        <v>141</v>
      </c>
      <c r="F1865" s="46">
        <v>1.1000000000000001</v>
      </c>
      <c r="G1865" s="11">
        <v>2</v>
      </c>
      <c r="H1865" s="11">
        <v>2</v>
      </c>
      <c r="I1865" s="11">
        <f>VLOOKUP(B1865:B4140,'[2]Qty by month'!$G$3:$N$527,8,0)</f>
        <v>2</v>
      </c>
      <c r="J1865" s="11" t="b">
        <f t="shared" si="62"/>
        <v>1</v>
      </c>
      <c r="K1865" s="8">
        <v>45317</v>
      </c>
      <c r="L1865" s="8" t="s">
        <v>3873</v>
      </c>
      <c r="M1865" s="7"/>
      <c r="N1865" s="7" t="b">
        <f t="shared" si="63"/>
        <v>1</v>
      </c>
      <c r="O1865" s="7"/>
      <c r="P1865" s="11">
        <f t="shared" si="64"/>
        <v>0</v>
      </c>
      <c r="Q1865" s="9"/>
    </row>
    <row r="1866" spans="1:17" x14ac:dyDescent="0.25">
      <c r="A1866" s="7">
        <v>1864</v>
      </c>
      <c r="B1866" s="9" t="s">
        <v>1712</v>
      </c>
      <c r="C1866" s="9" t="s">
        <v>3518</v>
      </c>
      <c r="D1866" s="9" t="s">
        <v>3855</v>
      </c>
      <c r="E1866" s="7" t="s">
        <v>141</v>
      </c>
      <c r="F1866" s="46">
        <v>17.54</v>
      </c>
      <c r="G1866" s="11">
        <v>1</v>
      </c>
      <c r="H1866" s="11">
        <v>1</v>
      </c>
      <c r="I1866" s="11">
        <f>VLOOKUP(B1866:B4141,'[2]Qty by month'!$G$3:$N$527,8,0)</f>
        <v>1</v>
      </c>
      <c r="J1866" s="11" t="b">
        <f t="shared" si="62"/>
        <v>1</v>
      </c>
      <c r="K1866" s="8">
        <v>45321</v>
      </c>
      <c r="L1866" s="8" t="s">
        <v>3877</v>
      </c>
      <c r="M1866" s="7"/>
      <c r="N1866" s="7" t="b">
        <f t="shared" si="63"/>
        <v>1</v>
      </c>
      <c r="O1866" s="7"/>
      <c r="P1866" s="11">
        <f t="shared" si="64"/>
        <v>0</v>
      </c>
      <c r="Q1866" s="9"/>
    </row>
    <row r="1867" spans="1:17" x14ac:dyDescent="0.25">
      <c r="A1867" s="7">
        <v>1865</v>
      </c>
      <c r="B1867" s="9" t="s">
        <v>1713</v>
      </c>
      <c r="C1867" s="9" t="s">
        <v>3519</v>
      </c>
      <c r="D1867" s="9" t="s">
        <v>3855</v>
      </c>
      <c r="E1867" s="7" t="s">
        <v>141</v>
      </c>
      <c r="F1867" s="46">
        <v>5.28</v>
      </c>
      <c r="G1867" s="11">
        <v>5</v>
      </c>
      <c r="H1867" s="11">
        <v>5</v>
      </c>
      <c r="I1867" s="11">
        <f>VLOOKUP(B1867:B4142,'[2]Qty by month'!$G$3:$N$527,8,0)</f>
        <v>5</v>
      </c>
      <c r="J1867" s="11" t="b">
        <f t="shared" si="62"/>
        <v>1</v>
      </c>
      <c r="K1867" s="8">
        <v>45317</v>
      </c>
      <c r="L1867" s="8" t="s">
        <v>3873</v>
      </c>
      <c r="M1867" s="7"/>
      <c r="N1867" s="7" t="b">
        <f t="shared" si="63"/>
        <v>1</v>
      </c>
      <c r="O1867" s="7"/>
      <c r="P1867" s="11">
        <f t="shared" si="64"/>
        <v>0</v>
      </c>
      <c r="Q1867" s="9"/>
    </row>
    <row r="1868" spans="1:17" x14ac:dyDescent="0.25">
      <c r="A1868" s="7">
        <v>1866</v>
      </c>
      <c r="B1868" s="9" t="s">
        <v>1714</v>
      </c>
      <c r="C1868" s="9" t="s">
        <v>3520</v>
      </c>
      <c r="D1868" s="9" t="s">
        <v>3855</v>
      </c>
      <c r="E1868" s="55" t="s">
        <v>242</v>
      </c>
      <c r="F1868" s="46">
        <v>18.75</v>
      </c>
      <c r="G1868" s="11">
        <v>1</v>
      </c>
      <c r="H1868" s="11">
        <v>1</v>
      </c>
      <c r="I1868" s="11">
        <f>VLOOKUP(B1868:B4143,'[2]Qty by month'!$G$3:$N$527,8,0)</f>
        <v>1</v>
      </c>
      <c r="J1868" s="11" t="b">
        <f t="shared" si="62"/>
        <v>1</v>
      </c>
      <c r="K1868" s="8">
        <v>45318</v>
      </c>
      <c r="L1868" s="8" t="s">
        <v>3873</v>
      </c>
      <c r="M1868" s="7"/>
      <c r="N1868" s="7" t="b">
        <f t="shared" si="63"/>
        <v>1</v>
      </c>
      <c r="O1868" s="7"/>
      <c r="P1868" s="11">
        <f t="shared" si="64"/>
        <v>0</v>
      </c>
      <c r="Q1868" s="9"/>
    </row>
    <row r="1869" spans="1:17" x14ac:dyDescent="0.25">
      <c r="A1869" s="7">
        <v>1867</v>
      </c>
      <c r="B1869" s="9" t="s">
        <v>1715</v>
      </c>
      <c r="C1869" s="9" t="s">
        <v>3521</v>
      </c>
      <c r="D1869" s="9" t="s">
        <v>3855</v>
      </c>
      <c r="E1869" s="7" t="s">
        <v>141</v>
      </c>
      <c r="F1869" s="46">
        <v>8.98</v>
      </c>
      <c r="G1869" s="11">
        <v>2</v>
      </c>
      <c r="H1869" s="11">
        <v>2</v>
      </c>
      <c r="I1869" s="11">
        <f>VLOOKUP(B1869:B4144,'[2]Qty by month'!$G$3:$N$527,8,0)</f>
        <v>2</v>
      </c>
      <c r="J1869" s="11" t="b">
        <f t="shared" si="62"/>
        <v>1</v>
      </c>
      <c r="K1869" s="8">
        <v>45317</v>
      </c>
      <c r="L1869" s="8" t="s">
        <v>3873</v>
      </c>
      <c r="M1869" s="7"/>
      <c r="N1869" s="7" t="b">
        <f t="shared" si="63"/>
        <v>1</v>
      </c>
      <c r="O1869" s="7"/>
      <c r="P1869" s="11">
        <f t="shared" si="64"/>
        <v>0</v>
      </c>
      <c r="Q1869" s="9"/>
    </row>
    <row r="1870" spans="1:17" x14ac:dyDescent="0.25">
      <c r="A1870" s="7">
        <v>1868</v>
      </c>
      <c r="B1870" s="9" t="s">
        <v>1716</v>
      </c>
      <c r="C1870" s="9" t="s">
        <v>3522</v>
      </c>
      <c r="D1870" s="9" t="s">
        <v>3855</v>
      </c>
      <c r="E1870" s="7" t="s">
        <v>141</v>
      </c>
      <c r="F1870" s="46">
        <v>7.43</v>
      </c>
      <c r="G1870" s="11">
        <v>2</v>
      </c>
      <c r="H1870" s="11">
        <v>2</v>
      </c>
      <c r="I1870" s="11">
        <f>VLOOKUP(B1870:B4145,'[2]Qty by month'!$G$3:$N$527,8,0)</f>
        <v>2</v>
      </c>
      <c r="J1870" s="11" t="b">
        <f t="shared" si="62"/>
        <v>1</v>
      </c>
      <c r="K1870" s="8">
        <v>45317</v>
      </c>
      <c r="L1870" s="8" t="s">
        <v>3873</v>
      </c>
      <c r="M1870" s="7"/>
      <c r="N1870" s="7" t="b">
        <f t="shared" si="63"/>
        <v>1</v>
      </c>
      <c r="O1870" s="7"/>
      <c r="P1870" s="11">
        <f t="shared" si="64"/>
        <v>0</v>
      </c>
      <c r="Q1870" s="9"/>
    </row>
    <row r="1871" spans="1:17" x14ac:dyDescent="0.25">
      <c r="A1871" s="7">
        <v>1869</v>
      </c>
      <c r="B1871" s="9" t="s">
        <v>1717</v>
      </c>
      <c r="C1871" s="9" t="s">
        <v>3523</v>
      </c>
      <c r="D1871" s="9" t="s">
        <v>3855</v>
      </c>
      <c r="E1871" s="7" t="s">
        <v>141</v>
      </c>
      <c r="F1871" s="46">
        <v>1.41</v>
      </c>
      <c r="G1871" s="11">
        <v>2</v>
      </c>
      <c r="H1871" s="11">
        <v>2</v>
      </c>
      <c r="I1871" s="11">
        <f>VLOOKUP(B1871:B4146,'[2]Qty by month'!$G$3:$N$527,8,0)</f>
        <v>2</v>
      </c>
      <c r="J1871" s="11" t="b">
        <f t="shared" si="62"/>
        <v>1</v>
      </c>
      <c r="K1871" s="8">
        <v>45317</v>
      </c>
      <c r="L1871" s="8" t="s">
        <v>3873</v>
      </c>
      <c r="M1871" s="7"/>
      <c r="N1871" s="7" t="b">
        <f t="shared" si="63"/>
        <v>1</v>
      </c>
      <c r="O1871" s="7"/>
      <c r="P1871" s="11">
        <f t="shared" si="64"/>
        <v>0</v>
      </c>
      <c r="Q1871" s="9"/>
    </row>
    <row r="1872" spans="1:17" x14ac:dyDescent="0.25">
      <c r="A1872" s="7">
        <v>1870</v>
      </c>
      <c r="B1872" s="9" t="s">
        <v>1718</v>
      </c>
      <c r="C1872" s="9" t="s">
        <v>3524</v>
      </c>
      <c r="D1872" s="9" t="s">
        <v>3855</v>
      </c>
      <c r="E1872" s="7" t="s">
        <v>141</v>
      </c>
      <c r="F1872" s="46">
        <v>4.79</v>
      </c>
      <c r="G1872" s="11">
        <v>2</v>
      </c>
      <c r="H1872" s="11">
        <v>2</v>
      </c>
      <c r="I1872" s="11">
        <f>VLOOKUP(B1872:B4147,'[2]Qty by month'!$G$3:$N$527,8,0)</f>
        <v>2</v>
      </c>
      <c r="J1872" s="11" t="b">
        <f t="shared" si="62"/>
        <v>1</v>
      </c>
      <c r="K1872" s="8">
        <v>45317</v>
      </c>
      <c r="L1872" s="8" t="s">
        <v>3873</v>
      </c>
      <c r="M1872" s="7"/>
      <c r="N1872" s="7" t="b">
        <f t="shared" si="63"/>
        <v>1</v>
      </c>
      <c r="O1872" s="7"/>
      <c r="P1872" s="11">
        <f t="shared" si="64"/>
        <v>0</v>
      </c>
      <c r="Q1872" s="9"/>
    </row>
    <row r="1873" spans="1:17" x14ac:dyDescent="0.25">
      <c r="A1873" s="7">
        <v>1871</v>
      </c>
      <c r="B1873" s="9" t="s">
        <v>1719</v>
      </c>
      <c r="C1873" s="9" t="s">
        <v>3525</v>
      </c>
      <c r="D1873" s="9" t="s">
        <v>3855</v>
      </c>
      <c r="E1873" s="7" t="s">
        <v>141</v>
      </c>
      <c r="F1873" s="46">
        <v>1.21</v>
      </c>
      <c r="G1873" s="11">
        <v>2</v>
      </c>
      <c r="H1873" s="11">
        <v>2</v>
      </c>
      <c r="I1873" s="11">
        <f>VLOOKUP(B1873:B4148,'[2]Qty by month'!$G$3:$N$527,8,0)</f>
        <v>2</v>
      </c>
      <c r="J1873" s="11" t="b">
        <f t="shared" si="62"/>
        <v>1</v>
      </c>
      <c r="K1873" s="8">
        <v>45317</v>
      </c>
      <c r="L1873" s="8" t="s">
        <v>3873</v>
      </c>
      <c r="M1873" s="7"/>
      <c r="N1873" s="7" t="b">
        <f t="shared" si="63"/>
        <v>1</v>
      </c>
      <c r="O1873" s="7"/>
      <c r="P1873" s="11">
        <f t="shared" si="64"/>
        <v>0</v>
      </c>
      <c r="Q1873" s="9"/>
    </row>
    <row r="1874" spans="1:17" x14ac:dyDescent="0.25">
      <c r="A1874" s="7">
        <v>1872</v>
      </c>
      <c r="B1874" s="9" t="s">
        <v>1720</v>
      </c>
      <c r="C1874" s="9" t="s">
        <v>3526</v>
      </c>
      <c r="D1874" s="9" t="s">
        <v>3855</v>
      </c>
      <c r="E1874" s="7" t="s">
        <v>141</v>
      </c>
      <c r="F1874" s="46">
        <v>1.21</v>
      </c>
      <c r="G1874" s="11">
        <v>2</v>
      </c>
      <c r="H1874" s="11">
        <v>2</v>
      </c>
      <c r="I1874" s="11">
        <f>VLOOKUP(B1874:B4149,'[2]Qty by month'!$G$3:$N$527,8,0)</f>
        <v>2</v>
      </c>
      <c r="J1874" s="11" t="b">
        <f t="shared" si="62"/>
        <v>1</v>
      </c>
      <c r="K1874" s="8">
        <v>45317</v>
      </c>
      <c r="L1874" s="8" t="s">
        <v>3873</v>
      </c>
      <c r="M1874" s="7"/>
      <c r="N1874" s="7" t="b">
        <f t="shared" si="63"/>
        <v>1</v>
      </c>
      <c r="O1874" s="7"/>
      <c r="P1874" s="11">
        <f t="shared" si="64"/>
        <v>0</v>
      </c>
      <c r="Q1874" s="9"/>
    </row>
    <row r="1875" spans="1:17" x14ac:dyDescent="0.25">
      <c r="A1875" s="7">
        <v>1873</v>
      </c>
      <c r="B1875" s="9" t="s">
        <v>1721</v>
      </c>
      <c r="C1875" s="9" t="s">
        <v>3527</v>
      </c>
      <c r="D1875" s="9" t="s">
        <v>3855</v>
      </c>
      <c r="E1875" s="7" t="s">
        <v>242</v>
      </c>
      <c r="F1875" s="46">
        <v>73.08</v>
      </c>
      <c r="G1875" s="11">
        <v>1</v>
      </c>
      <c r="H1875" s="53">
        <v>2</v>
      </c>
      <c r="I1875" s="11">
        <f>VLOOKUP(B1875:B4150,'[2]Qty by month'!$G$3:$N$527,8,0)</f>
        <v>2</v>
      </c>
      <c r="J1875" s="11" t="b">
        <f t="shared" si="62"/>
        <v>1</v>
      </c>
      <c r="K1875" s="8">
        <v>45317</v>
      </c>
      <c r="L1875" s="8" t="s">
        <v>3873</v>
      </c>
      <c r="M1875" s="7"/>
      <c r="N1875" s="7" t="b">
        <f t="shared" si="63"/>
        <v>0</v>
      </c>
      <c r="O1875" s="7"/>
      <c r="P1875" s="11">
        <f t="shared" si="64"/>
        <v>-1</v>
      </c>
      <c r="Q1875" s="9"/>
    </row>
    <row r="1876" spans="1:17" x14ac:dyDescent="0.25">
      <c r="A1876" s="7">
        <v>1874</v>
      </c>
      <c r="B1876" s="9" t="s">
        <v>1722</v>
      </c>
      <c r="C1876" s="9" t="s">
        <v>3528</v>
      </c>
      <c r="D1876" s="9" t="s">
        <v>3855</v>
      </c>
      <c r="E1876" s="7" t="s">
        <v>141</v>
      </c>
      <c r="F1876" s="46">
        <v>1.41</v>
      </c>
      <c r="G1876" s="11">
        <v>2</v>
      </c>
      <c r="H1876" s="11">
        <v>2</v>
      </c>
      <c r="I1876" s="11">
        <f>VLOOKUP(B1876:B4151,'[2]Qty by month'!$G$3:$N$527,8,0)</f>
        <v>2</v>
      </c>
      <c r="J1876" s="11" t="b">
        <f t="shared" si="62"/>
        <v>1</v>
      </c>
      <c r="K1876" s="8">
        <v>45317</v>
      </c>
      <c r="L1876" s="8" t="s">
        <v>3873</v>
      </c>
      <c r="M1876" s="7"/>
      <c r="N1876" s="7" t="b">
        <f t="shared" si="63"/>
        <v>1</v>
      </c>
      <c r="O1876" s="7"/>
      <c r="P1876" s="11">
        <f t="shared" si="64"/>
        <v>0</v>
      </c>
      <c r="Q1876" s="9"/>
    </row>
    <row r="1877" spans="1:17" x14ac:dyDescent="0.25">
      <c r="A1877" s="7">
        <v>1875</v>
      </c>
      <c r="B1877" s="9" t="s">
        <v>1723</v>
      </c>
      <c r="C1877" s="9" t="s">
        <v>3529</v>
      </c>
      <c r="D1877" s="9" t="s">
        <v>3855</v>
      </c>
      <c r="E1877" s="7" t="s">
        <v>141</v>
      </c>
      <c r="F1877" s="46">
        <v>1.41</v>
      </c>
      <c r="G1877" s="11">
        <v>2</v>
      </c>
      <c r="H1877" s="11">
        <v>2</v>
      </c>
      <c r="I1877" s="11">
        <f>VLOOKUP(B1877:B4152,'[2]Qty by month'!$G$3:$N$527,8,0)</f>
        <v>2</v>
      </c>
      <c r="J1877" s="11" t="b">
        <f t="shared" si="62"/>
        <v>1</v>
      </c>
      <c r="K1877" s="8">
        <v>45317</v>
      </c>
      <c r="L1877" s="8" t="s">
        <v>3873</v>
      </c>
      <c r="M1877" s="7"/>
      <c r="N1877" s="7" t="b">
        <f t="shared" si="63"/>
        <v>1</v>
      </c>
      <c r="O1877" s="7"/>
      <c r="P1877" s="11">
        <f t="shared" si="64"/>
        <v>0</v>
      </c>
      <c r="Q1877" s="9"/>
    </row>
    <row r="1878" spans="1:17" x14ac:dyDescent="0.25">
      <c r="A1878" s="7">
        <v>1876</v>
      </c>
      <c r="B1878" s="9" t="s">
        <v>1724</v>
      </c>
      <c r="C1878" s="9" t="s">
        <v>3530</v>
      </c>
      <c r="D1878" s="9" t="s">
        <v>3855</v>
      </c>
      <c r="E1878" s="7" t="s">
        <v>141</v>
      </c>
      <c r="F1878" s="46">
        <v>8.74</v>
      </c>
      <c r="G1878" s="11">
        <v>2</v>
      </c>
      <c r="H1878" s="11">
        <v>2</v>
      </c>
      <c r="I1878" s="11">
        <f>VLOOKUP(B1878:B4153,'[2]Qty by month'!$G$3:$N$527,8,0)</f>
        <v>2</v>
      </c>
      <c r="J1878" s="11" t="b">
        <f t="shared" si="62"/>
        <v>1</v>
      </c>
      <c r="K1878" s="8">
        <v>45317</v>
      </c>
      <c r="L1878" s="8" t="s">
        <v>3873</v>
      </c>
      <c r="M1878" s="7"/>
      <c r="N1878" s="7" t="b">
        <f t="shared" si="63"/>
        <v>1</v>
      </c>
      <c r="O1878" s="7"/>
      <c r="P1878" s="11">
        <f t="shared" si="64"/>
        <v>0</v>
      </c>
      <c r="Q1878" s="9"/>
    </row>
    <row r="1879" spans="1:17" x14ac:dyDescent="0.25">
      <c r="A1879" s="7">
        <v>1877</v>
      </c>
      <c r="B1879" s="9" t="s">
        <v>1725</v>
      </c>
      <c r="C1879" s="9" t="s">
        <v>3531</v>
      </c>
      <c r="D1879" s="9" t="s">
        <v>3855</v>
      </c>
      <c r="E1879" s="7" t="s">
        <v>141</v>
      </c>
      <c r="F1879" s="46">
        <v>34.049999999999997</v>
      </c>
      <c r="G1879" s="11">
        <v>2</v>
      </c>
      <c r="H1879" s="11">
        <v>2</v>
      </c>
      <c r="I1879" s="11">
        <f>VLOOKUP(B1879:B4154,'[2]Qty by month'!$G$3:$N$527,8,0)</f>
        <v>2</v>
      </c>
      <c r="J1879" s="11" t="b">
        <f t="shared" si="62"/>
        <v>1</v>
      </c>
      <c r="K1879" s="8">
        <v>45317</v>
      </c>
      <c r="L1879" s="8" t="s">
        <v>3873</v>
      </c>
      <c r="M1879" s="7"/>
      <c r="N1879" s="7" t="b">
        <f t="shared" si="63"/>
        <v>1</v>
      </c>
      <c r="O1879" s="7"/>
      <c r="P1879" s="11">
        <f t="shared" si="64"/>
        <v>0</v>
      </c>
      <c r="Q1879" s="9"/>
    </row>
    <row r="1880" spans="1:17" x14ac:dyDescent="0.25">
      <c r="A1880" s="7">
        <v>1878</v>
      </c>
      <c r="B1880" s="9" t="s">
        <v>1726</v>
      </c>
      <c r="C1880" s="9" t="s">
        <v>3532</v>
      </c>
      <c r="D1880" s="9" t="s">
        <v>3855</v>
      </c>
      <c r="E1880" s="7" t="s">
        <v>141</v>
      </c>
      <c r="F1880" s="46">
        <v>2.95</v>
      </c>
      <c r="G1880" s="11">
        <v>2</v>
      </c>
      <c r="H1880" s="11">
        <v>2</v>
      </c>
      <c r="I1880" s="11">
        <f>VLOOKUP(B1880:B4155,'[2]Qty by month'!$G$3:$N$527,8,0)</f>
        <v>2</v>
      </c>
      <c r="J1880" s="11" t="b">
        <f t="shared" si="62"/>
        <v>1</v>
      </c>
      <c r="K1880" s="8">
        <v>45317</v>
      </c>
      <c r="L1880" s="8" t="s">
        <v>3873</v>
      </c>
      <c r="M1880" s="7"/>
      <c r="N1880" s="7" t="b">
        <f t="shared" si="63"/>
        <v>1</v>
      </c>
      <c r="O1880" s="7"/>
      <c r="P1880" s="11">
        <f t="shared" si="64"/>
        <v>0</v>
      </c>
      <c r="Q1880" s="9"/>
    </row>
    <row r="1881" spans="1:17" x14ac:dyDescent="0.25">
      <c r="A1881" s="7">
        <v>1879</v>
      </c>
      <c r="B1881" s="9" t="s">
        <v>1727</v>
      </c>
      <c r="C1881" s="9" t="s">
        <v>3533</v>
      </c>
      <c r="D1881" s="9" t="s">
        <v>3855</v>
      </c>
      <c r="E1881" s="7" t="s">
        <v>141</v>
      </c>
      <c r="F1881" s="46">
        <v>15.53</v>
      </c>
      <c r="G1881" s="11">
        <v>1</v>
      </c>
      <c r="H1881" s="11">
        <v>1</v>
      </c>
      <c r="I1881" s="11">
        <f>VLOOKUP(B1881:B4156,'[2]Qty by month'!$G$3:$N$527,8,0)</f>
        <v>1</v>
      </c>
      <c r="J1881" s="11" t="b">
        <f t="shared" si="62"/>
        <v>1</v>
      </c>
      <c r="K1881" s="8">
        <v>45317</v>
      </c>
      <c r="L1881" s="8" t="s">
        <v>3873</v>
      </c>
      <c r="M1881" s="7"/>
      <c r="N1881" s="7" t="b">
        <f t="shared" si="63"/>
        <v>1</v>
      </c>
      <c r="O1881" s="7"/>
      <c r="P1881" s="11">
        <f t="shared" si="64"/>
        <v>0</v>
      </c>
      <c r="Q1881" s="9"/>
    </row>
    <row r="1882" spans="1:17" x14ac:dyDescent="0.25">
      <c r="A1882" s="7">
        <v>1880</v>
      </c>
      <c r="B1882" s="9" t="s">
        <v>1728</v>
      </c>
      <c r="C1882" s="54" t="s">
        <v>3884</v>
      </c>
      <c r="D1882" s="9" t="s">
        <v>3855</v>
      </c>
      <c r="E1882" s="7" t="s">
        <v>141</v>
      </c>
      <c r="F1882" s="46">
        <v>15.53</v>
      </c>
      <c r="G1882" s="11">
        <v>2</v>
      </c>
      <c r="H1882" s="11">
        <v>2</v>
      </c>
      <c r="I1882" s="11">
        <f>VLOOKUP(B1882:B4157,'[2]Qty by month'!$G$3:$N$527,8,0)</f>
        <v>2</v>
      </c>
      <c r="J1882" s="11" t="b">
        <f t="shared" si="62"/>
        <v>1</v>
      </c>
      <c r="K1882" s="8">
        <v>45317</v>
      </c>
      <c r="L1882" s="8" t="s">
        <v>3873</v>
      </c>
      <c r="M1882" s="7"/>
      <c r="N1882" s="7" t="b">
        <f t="shared" si="63"/>
        <v>1</v>
      </c>
      <c r="O1882" s="7"/>
      <c r="P1882" s="11">
        <f t="shared" si="64"/>
        <v>0</v>
      </c>
      <c r="Q1882" s="9"/>
    </row>
    <row r="1883" spans="1:17" x14ac:dyDescent="0.25">
      <c r="A1883" s="7">
        <v>1881</v>
      </c>
      <c r="B1883" s="9" t="s">
        <v>1729</v>
      </c>
      <c r="C1883" s="54" t="s">
        <v>3891</v>
      </c>
      <c r="D1883" s="9" t="s">
        <v>3855</v>
      </c>
      <c r="E1883" s="7" t="s">
        <v>141</v>
      </c>
      <c r="F1883" s="46">
        <v>15.53</v>
      </c>
      <c r="G1883" s="11">
        <v>1</v>
      </c>
      <c r="H1883" s="11">
        <v>1</v>
      </c>
      <c r="I1883" s="11">
        <f>VLOOKUP(B1883:B4158,'[2]Qty by month'!$G$3:$N$527,8,0)</f>
        <v>1</v>
      </c>
      <c r="J1883" s="11" t="b">
        <f t="shared" si="62"/>
        <v>1</v>
      </c>
      <c r="K1883" s="8">
        <v>45317</v>
      </c>
      <c r="L1883" s="8" t="s">
        <v>3873</v>
      </c>
      <c r="M1883" s="7"/>
      <c r="N1883" s="7" t="b">
        <f t="shared" si="63"/>
        <v>1</v>
      </c>
      <c r="O1883" s="7"/>
      <c r="P1883" s="11">
        <f t="shared" si="64"/>
        <v>0</v>
      </c>
      <c r="Q1883" s="9"/>
    </row>
    <row r="1884" spans="1:17" x14ac:dyDescent="0.25">
      <c r="A1884" s="7">
        <v>1882</v>
      </c>
      <c r="B1884" s="9" t="s">
        <v>1730</v>
      </c>
      <c r="C1884" s="9" t="s">
        <v>3534</v>
      </c>
      <c r="D1884" s="9" t="s">
        <v>3855</v>
      </c>
      <c r="E1884" s="7" t="s">
        <v>141</v>
      </c>
      <c r="F1884" s="46">
        <v>15.53</v>
      </c>
      <c r="G1884" s="11">
        <v>2</v>
      </c>
      <c r="H1884" s="11">
        <v>2</v>
      </c>
      <c r="I1884" s="11">
        <f>VLOOKUP(B1884:B4159,'[2]Qty by month'!$G$3:$N$527,8,0)</f>
        <v>2</v>
      </c>
      <c r="J1884" s="11" t="b">
        <f t="shared" si="62"/>
        <v>1</v>
      </c>
      <c r="K1884" s="8">
        <v>45317</v>
      </c>
      <c r="L1884" s="8" t="s">
        <v>3873</v>
      </c>
      <c r="M1884" s="7"/>
      <c r="N1884" s="7" t="b">
        <f t="shared" si="63"/>
        <v>1</v>
      </c>
      <c r="O1884" s="7"/>
      <c r="P1884" s="11">
        <f t="shared" si="64"/>
        <v>0</v>
      </c>
      <c r="Q1884" s="9"/>
    </row>
    <row r="1885" spans="1:17" x14ac:dyDescent="0.25">
      <c r="A1885" s="7">
        <v>1883</v>
      </c>
      <c r="B1885" s="9" t="s">
        <v>1731</v>
      </c>
      <c r="C1885" s="54" t="s">
        <v>3894</v>
      </c>
      <c r="D1885" s="9" t="s">
        <v>3855</v>
      </c>
      <c r="E1885" s="7" t="s">
        <v>141</v>
      </c>
      <c r="F1885" s="46">
        <v>15.97</v>
      </c>
      <c r="G1885" s="11">
        <v>1</v>
      </c>
      <c r="H1885" s="11">
        <v>1</v>
      </c>
      <c r="I1885" s="11">
        <f>VLOOKUP(B1885:B4160,'[2]Qty by month'!$G$3:$N$527,8,0)</f>
        <v>1</v>
      </c>
      <c r="J1885" s="11" t="b">
        <f t="shared" si="62"/>
        <v>1</v>
      </c>
      <c r="K1885" s="8">
        <v>45317</v>
      </c>
      <c r="L1885" s="8" t="s">
        <v>3873</v>
      </c>
      <c r="M1885" s="7"/>
      <c r="N1885" s="7" t="b">
        <f t="shared" si="63"/>
        <v>1</v>
      </c>
      <c r="O1885" s="7"/>
      <c r="P1885" s="11">
        <f t="shared" si="64"/>
        <v>0</v>
      </c>
      <c r="Q1885" s="9"/>
    </row>
    <row r="1886" spans="1:17" x14ac:dyDescent="0.25">
      <c r="A1886" s="7">
        <v>1884</v>
      </c>
      <c r="B1886" s="9" t="s">
        <v>1732</v>
      </c>
      <c r="C1886" s="9" t="s">
        <v>3535</v>
      </c>
      <c r="D1886" s="9" t="s">
        <v>3855</v>
      </c>
      <c r="E1886" s="7" t="s">
        <v>141</v>
      </c>
      <c r="F1886" s="46">
        <v>15.97</v>
      </c>
      <c r="G1886" s="11">
        <v>2</v>
      </c>
      <c r="H1886" s="11">
        <v>2</v>
      </c>
      <c r="I1886" s="11">
        <f>VLOOKUP(B1886:B4161,'[2]Qty by month'!$G$3:$N$527,8,0)</f>
        <v>2</v>
      </c>
      <c r="J1886" s="11" t="b">
        <f t="shared" si="62"/>
        <v>1</v>
      </c>
      <c r="K1886" s="8">
        <v>45317</v>
      </c>
      <c r="L1886" s="8" t="s">
        <v>3873</v>
      </c>
      <c r="M1886" s="7"/>
      <c r="N1886" s="7" t="b">
        <f t="shared" si="63"/>
        <v>1</v>
      </c>
      <c r="O1886" s="7"/>
      <c r="P1886" s="11">
        <f t="shared" si="64"/>
        <v>0</v>
      </c>
      <c r="Q1886" s="9"/>
    </row>
    <row r="1887" spans="1:17" x14ac:dyDescent="0.25">
      <c r="A1887" s="7">
        <v>1885</v>
      </c>
      <c r="B1887" s="9" t="s">
        <v>1733</v>
      </c>
      <c r="C1887" s="9" t="s">
        <v>3536</v>
      </c>
      <c r="D1887" s="9" t="s">
        <v>3855</v>
      </c>
      <c r="E1887" s="7" t="s">
        <v>141</v>
      </c>
      <c r="F1887" s="46">
        <v>35.82</v>
      </c>
      <c r="G1887" s="11">
        <v>2</v>
      </c>
      <c r="H1887" s="11">
        <v>2</v>
      </c>
      <c r="I1887" s="11">
        <f>VLOOKUP(B1887:B4162,'[2]Qty by month'!$G$3:$N$527,8,0)</f>
        <v>2</v>
      </c>
      <c r="J1887" s="11" t="b">
        <f t="shared" si="62"/>
        <v>1</v>
      </c>
      <c r="K1887" s="8">
        <v>45317</v>
      </c>
      <c r="L1887" s="8" t="s">
        <v>3873</v>
      </c>
      <c r="M1887" s="7"/>
      <c r="N1887" s="7" t="b">
        <f t="shared" si="63"/>
        <v>1</v>
      </c>
      <c r="O1887" s="7"/>
      <c r="P1887" s="11">
        <f t="shared" si="64"/>
        <v>0</v>
      </c>
      <c r="Q1887" s="9"/>
    </row>
    <row r="1888" spans="1:17" x14ac:dyDescent="0.25">
      <c r="A1888" s="7">
        <v>1886</v>
      </c>
      <c r="B1888" s="9" t="s">
        <v>1734</v>
      </c>
      <c r="C1888" s="9" t="s">
        <v>3537</v>
      </c>
      <c r="D1888" s="9" t="s">
        <v>3855</v>
      </c>
      <c r="E1888" s="7" t="s">
        <v>141</v>
      </c>
      <c r="F1888" s="46">
        <v>2.64</v>
      </c>
      <c r="G1888" s="11">
        <v>2</v>
      </c>
      <c r="H1888" s="11">
        <v>2</v>
      </c>
      <c r="I1888" s="11">
        <f>VLOOKUP(B1888:B4163,'[2]Qty by month'!$G$3:$N$527,8,0)</f>
        <v>2</v>
      </c>
      <c r="J1888" s="11" t="b">
        <f t="shared" si="62"/>
        <v>1</v>
      </c>
      <c r="K1888" s="8">
        <v>45317</v>
      </c>
      <c r="L1888" s="8" t="s">
        <v>3873</v>
      </c>
      <c r="M1888" s="7"/>
      <c r="N1888" s="7" t="b">
        <f t="shared" si="63"/>
        <v>1</v>
      </c>
      <c r="O1888" s="7"/>
      <c r="P1888" s="11">
        <f t="shared" si="64"/>
        <v>0</v>
      </c>
      <c r="Q1888" s="9"/>
    </row>
    <row r="1889" spans="1:17" x14ac:dyDescent="0.25">
      <c r="A1889" s="7">
        <v>1887</v>
      </c>
      <c r="B1889" s="9" t="s">
        <v>1735</v>
      </c>
      <c r="C1889" s="9" t="s">
        <v>3538</v>
      </c>
      <c r="D1889" s="9" t="s">
        <v>3855</v>
      </c>
      <c r="E1889" s="7" t="s">
        <v>141</v>
      </c>
      <c r="F1889" s="46">
        <v>2.68</v>
      </c>
      <c r="G1889" s="11">
        <v>2</v>
      </c>
      <c r="H1889" s="11">
        <v>2</v>
      </c>
      <c r="I1889" s="11">
        <f>VLOOKUP(B1889:B4164,'[2]Qty by month'!$G$3:$N$527,8,0)</f>
        <v>2</v>
      </c>
      <c r="J1889" s="11" t="b">
        <f t="shared" si="62"/>
        <v>1</v>
      </c>
      <c r="K1889" s="8">
        <v>45317</v>
      </c>
      <c r="L1889" s="8" t="s">
        <v>3873</v>
      </c>
      <c r="M1889" s="7"/>
      <c r="N1889" s="7" t="b">
        <f t="shared" si="63"/>
        <v>1</v>
      </c>
      <c r="O1889" s="7"/>
      <c r="P1889" s="11">
        <f t="shared" si="64"/>
        <v>0</v>
      </c>
      <c r="Q1889" s="9"/>
    </row>
    <row r="1890" spans="1:17" x14ac:dyDescent="0.25">
      <c r="A1890" s="7">
        <v>1888</v>
      </c>
      <c r="B1890" s="9" t="s">
        <v>1736</v>
      </c>
      <c r="C1890" s="9" t="s">
        <v>3539</v>
      </c>
      <c r="D1890" s="9" t="s">
        <v>3855</v>
      </c>
      <c r="E1890" s="7" t="s">
        <v>141</v>
      </c>
      <c r="F1890" s="46">
        <v>5.69</v>
      </c>
      <c r="G1890" s="11">
        <v>2</v>
      </c>
      <c r="H1890" s="11">
        <v>2</v>
      </c>
      <c r="I1890" s="11">
        <f>VLOOKUP(B1890:B4165,'[2]Qty by month'!$G$3:$N$527,8,0)</f>
        <v>2</v>
      </c>
      <c r="J1890" s="11" t="b">
        <f t="shared" si="62"/>
        <v>1</v>
      </c>
      <c r="K1890" s="8">
        <v>45317</v>
      </c>
      <c r="L1890" s="8" t="s">
        <v>3873</v>
      </c>
      <c r="M1890" s="7"/>
      <c r="N1890" s="7" t="b">
        <f t="shared" si="63"/>
        <v>1</v>
      </c>
      <c r="O1890" s="7"/>
      <c r="P1890" s="11">
        <f t="shared" si="64"/>
        <v>0</v>
      </c>
      <c r="Q1890" s="9"/>
    </row>
    <row r="1891" spans="1:17" x14ac:dyDescent="0.25">
      <c r="A1891" s="7">
        <v>1889</v>
      </c>
      <c r="B1891" s="9" t="s">
        <v>1737</v>
      </c>
      <c r="C1891" s="9" t="s">
        <v>3540</v>
      </c>
      <c r="D1891" s="9" t="s">
        <v>3855</v>
      </c>
      <c r="E1891" s="7" t="s">
        <v>141</v>
      </c>
      <c r="F1891" s="46">
        <v>1.17</v>
      </c>
      <c r="G1891" s="11">
        <v>2</v>
      </c>
      <c r="H1891" s="11">
        <v>2</v>
      </c>
      <c r="I1891" s="11">
        <f>VLOOKUP(B1891:B4166,'[2]Qty by month'!$G$3:$N$527,8,0)</f>
        <v>2</v>
      </c>
      <c r="J1891" s="11" t="b">
        <f t="shared" si="62"/>
        <v>1</v>
      </c>
      <c r="K1891" s="8">
        <v>45317</v>
      </c>
      <c r="L1891" s="8" t="s">
        <v>3873</v>
      </c>
      <c r="M1891" s="7"/>
      <c r="N1891" s="7" t="b">
        <f t="shared" si="63"/>
        <v>1</v>
      </c>
      <c r="O1891" s="7"/>
      <c r="P1891" s="11">
        <f t="shared" si="64"/>
        <v>0</v>
      </c>
      <c r="Q1891" s="9"/>
    </row>
    <row r="1892" spans="1:17" x14ac:dyDescent="0.25">
      <c r="A1892" s="7">
        <v>1890</v>
      </c>
      <c r="B1892" s="9" t="s">
        <v>1738</v>
      </c>
      <c r="C1892" s="9" t="s">
        <v>3541</v>
      </c>
      <c r="D1892" s="9" t="s">
        <v>3855</v>
      </c>
      <c r="E1892" s="7" t="s">
        <v>141</v>
      </c>
      <c r="F1892" s="46">
        <v>0.7</v>
      </c>
      <c r="G1892" s="11">
        <v>4</v>
      </c>
      <c r="H1892" s="11">
        <v>4</v>
      </c>
      <c r="I1892" s="11">
        <f>VLOOKUP(B1892:B4167,'[2]Qty by month'!$G$3:$N$527,8,0)</f>
        <v>4</v>
      </c>
      <c r="J1892" s="11" t="b">
        <f t="shared" si="62"/>
        <v>1</v>
      </c>
      <c r="K1892" s="8">
        <v>45317</v>
      </c>
      <c r="L1892" s="8" t="s">
        <v>3873</v>
      </c>
      <c r="M1892" s="7"/>
      <c r="N1892" s="7" t="b">
        <f t="shared" si="63"/>
        <v>1</v>
      </c>
      <c r="O1892" s="7"/>
      <c r="P1892" s="11">
        <f t="shared" si="64"/>
        <v>0</v>
      </c>
      <c r="Q1892" s="9"/>
    </row>
    <row r="1893" spans="1:17" x14ac:dyDescent="0.25">
      <c r="A1893" s="7">
        <v>1891</v>
      </c>
      <c r="B1893" s="9" t="s">
        <v>1739</v>
      </c>
      <c r="C1893" s="9" t="s">
        <v>3542</v>
      </c>
      <c r="D1893" s="9" t="s">
        <v>3855</v>
      </c>
      <c r="E1893" s="7" t="s">
        <v>141</v>
      </c>
      <c r="F1893" s="46">
        <v>44.83</v>
      </c>
      <c r="G1893" s="11">
        <v>4</v>
      </c>
      <c r="H1893" s="11">
        <v>4</v>
      </c>
      <c r="I1893" s="11">
        <f>VLOOKUP(B1893:B4168,'[2]Qty by month'!$G$3:$N$527,8,0)</f>
        <v>4</v>
      </c>
      <c r="J1893" s="11" t="b">
        <f t="shared" si="62"/>
        <v>1</v>
      </c>
      <c r="K1893" s="8">
        <v>45317</v>
      </c>
      <c r="L1893" s="8" t="s">
        <v>3877</v>
      </c>
      <c r="M1893" s="7"/>
      <c r="N1893" s="7" t="b">
        <f t="shared" si="63"/>
        <v>1</v>
      </c>
      <c r="O1893" s="7"/>
      <c r="P1893" s="11">
        <f t="shared" si="64"/>
        <v>0</v>
      </c>
      <c r="Q1893" s="9"/>
    </row>
    <row r="1894" spans="1:17" x14ac:dyDescent="0.25">
      <c r="A1894" s="7">
        <v>1892</v>
      </c>
      <c r="B1894" s="9" t="s">
        <v>1740</v>
      </c>
      <c r="C1894" s="9" t="s">
        <v>3543</v>
      </c>
      <c r="D1894" s="9" t="s">
        <v>3855</v>
      </c>
      <c r="E1894" s="7" t="s">
        <v>141</v>
      </c>
      <c r="F1894" s="46">
        <v>4.25</v>
      </c>
      <c r="G1894" s="11">
        <v>4</v>
      </c>
      <c r="H1894" s="11">
        <v>4</v>
      </c>
      <c r="I1894" s="11">
        <f>VLOOKUP(B1894:B4169,'[2]Qty by month'!$G$3:$N$527,8,0)</f>
        <v>4</v>
      </c>
      <c r="J1894" s="11" t="b">
        <f t="shared" si="62"/>
        <v>1</v>
      </c>
      <c r="K1894" s="8">
        <v>45317</v>
      </c>
      <c r="L1894" s="8" t="s">
        <v>3873</v>
      </c>
      <c r="M1894" s="7"/>
      <c r="N1894" s="7" t="b">
        <f t="shared" si="63"/>
        <v>1</v>
      </c>
      <c r="O1894" s="7"/>
      <c r="P1894" s="11">
        <f t="shared" si="64"/>
        <v>0</v>
      </c>
      <c r="Q1894" s="9"/>
    </row>
    <row r="1895" spans="1:17" x14ac:dyDescent="0.25">
      <c r="A1895" s="7">
        <v>1893</v>
      </c>
      <c r="B1895" s="9" t="s">
        <v>1741</v>
      </c>
      <c r="C1895" s="9" t="s">
        <v>3544</v>
      </c>
      <c r="D1895" s="9" t="s">
        <v>3855</v>
      </c>
      <c r="E1895" s="7" t="s">
        <v>141</v>
      </c>
      <c r="F1895" s="46">
        <v>22.2</v>
      </c>
      <c r="G1895" s="11">
        <v>2</v>
      </c>
      <c r="H1895" s="11">
        <v>2</v>
      </c>
      <c r="I1895" s="11">
        <f>VLOOKUP(B1895:B4170,'[2]Qty by month'!$G$3:$N$527,8,0)</f>
        <v>2</v>
      </c>
      <c r="J1895" s="11" t="b">
        <f t="shared" si="62"/>
        <v>1</v>
      </c>
      <c r="K1895" s="8">
        <v>45317</v>
      </c>
      <c r="L1895" s="8" t="s">
        <v>3873</v>
      </c>
      <c r="M1895" s="7"/>
      <c r="N1895" s="7" t="b">
        <f t="shared" si="63"/>
        <v>1</v>
      </c>
      <c r="O1895" s="7"/>
      <c r="P1895" s="11">
        <f t="shared" si="64"/>
        <v>0</v>
      </c>
      <c r="Q1895" s="9"/>
    </row>
    <row r="1896" spans="1:17" x14ac:dyDescent="0.25">
      <c r="A1896" s="7">
        <v>1894</v>
      </c>
      <c r="B1896" s="9" t="s">
        <v>1742</v>
      </c>
      <c r="C1896" s="9" t="s">
        <v>3545</v>
      </c>
      <c r="D1896" s="9" t="s">
        <v>3855</v>
      </c>
      <c r="E1896" s="7" t="s">
        <v>141</v>
      </c>
      <c r="F1896" s="46">
        <v>0.14000000000000001</v>
      </c>
      <c r="G1896" s="11">
        <v>4</v>
      </c>
      <c r="H1896" s="11">
        <v>4</v>
      </c>
      <c r="I1896" s="11">
        <f>VLOOKUP(B1896:B4171,'[2]Qty by month'!$G$3:$N$527,8,0)</f>
        <v>4</v>
      </c>
      <c r="J1896" s="11" t="b">
        <f t="shared" si="62"/>
        <v>1</v>
      </c>
      <c r="K1896" s="8">
        <v>45317</v>
      </c>
      <c r="L1896" s="8" t="s">
        <v>3873</v>
      </c>
      <c r="M1896" s="7"/>
      <c r="N1896" s="7" t="b">
        <f t="shared" si="63"/>
        <v>1</v>
      </c>
      <c r="O1896" s="7"/>
      <c r="P1896" s="11">
        <f t="shared" si="64"/>
        <v>0</v>
      </c>
      <c r="Q1896" s="9"/>
    </row>
    <row r="1897" spans="1:17" x14ac:dyDescent="0.25">
      <c r="A1897" s="7">
        <v>1895</v>
      </c>
      <c r="B1897" s="9" t="s">
        <v>1743</v>
      </c>
      <c r="C1897" s="9" t="s">
        <v>3546</v>
      </c>
      <c r="D1897" s="9" t="s">
        <v>3855</v>
      </c>
      <c r="E1897" s="7" t="s">
        <v>141</v>
      </c>
      <c r="F1897" s="46">
        <v>45.94</v>
      </c>
      <c r="G1897" s="11">
        <v>3</v>
      </c>
      <c r="H1897" s="11">
        <v>3</v>
      </c>
      <c r="I1897" s="11">
        <f>VLOOKUP(B1897:B4172,'[2]Qty by month'!$G$3:$N$527,8,0)</f>
        <v>3</v>
      </c>
      <c r="J1897" s="11" t="b">
        <f t="shared" si="62"/>
        <v>1</v>
      </c>
      <c r="K1897" s="8">
        <v>45317</v>
      </c>
      <c r="L1897" s="8" t="s">
        <v>3873</v>
      </c>
      <c r="M1897" s="7"/>
      <c r="N1897" s="7" t="b">
        <f t="shared" si="63"/>
        <v>1</v>
      </c>
      <c r="O1897" s="7"/>
      <c r="P1897" s="11">
        <f t="shared" si="64"/>
        <v>0</v>
      </c>
      <c r="Q1897" s="9"/>
    </row>
    <row r="1898" spans="1:17" x14ac:dyDescent="0.25">
      <c r="A1898" s="7">
        <v>1896</v>
      </c>
      <c r="B1898" s="9" t="s">
        <v>1744</v>
      </c>
      <c r="C1898" s="9" t="s">
        <v>3547</v>
      </c>
      <c r="D1898" s="9" t="s">
        <v>3855</v>
      </c>
      <c r="E1898" s="7" t="s">
        <v>141</v>
      </c>
      <c r="F1898" s="46">
        <v>56.71</v>
      </c>
      <c r="G1898" s="11">
        <v>3</v>
      </c>
      <c r="H1898" s="11">
        <v>3</v>
      </c>
      <c r="I1898" s="11">
        <f>VLOOKUP(B1898:B4173,'[2]Qty by month'!$G$3:$N$527,8,0)</f>
        <v>3</v>
      </c>
      <c r="J1898" s="11" t="b">
        <f t="shared" si="62"/>
        <v>1</v>
      </c>
      <c r="K1898" s="8">
        <v>45317</v>
      </c>
      <c r="L1898" s="8" t="s">
        <v>3877</v>
      </c>
      <c r="M1898" s="7"/>
      <c r="N1898" s="7" t="b">
        <f t="shared" si="63"/>
        <v>1</v>
      </c>
      <c r="O1898" s="7"/>
      <c r="P1898" s="11">
        <f t="shared" si="64"/>
        <v>0</v>
      </c>
      <c r="Q1898" s="9"/>
    </row>
    <row r="1899" spans="1:17" x14ac:dyDescent="0.25">
      <c r="A1899" s="7">
        <v>1897</v>
      </c>
      <c r="B1899" s="9" t="s">
        <v>1745</v>
      </c>
      <c r="C1899" s="9" t="s">
        <v>3548</v>
      </c>
      <c r="D1899" s="9" t="s">
        <v>3855</v>
      </c>
      <c r="E1899" s="7" t="s">
        <v>141</v>
      </c>
      <c r="F1899" s="46">
        <v>56.71</v>
      </c>
      <c r="G1899" s="11">
        <v>3</v>
      </c>
      <c r="H1899" s="11">
        <v>3</v>
      </c>
      <c r="I1899" s="11">
        <f>VLOOKUP(B1899:B4174,'[2]Qty by month'!$G$3:$N$527,8,0)</f>
        <v>3</v>
      </c>
      <c r="J1899" s="11" t="b">
        <f t="shared" si="62"/>
        <v>1</v>
      </c>
      <c r="K1899" s="8">
        <v>45317</v>
      </c>
      <c r="L1899" s="8" t="s">
        <v>3877</v>
      </c>
      <c r="M1899" s="7"/>
      <c r="N1899" s="7" t="b">
        <f t="shared" si="63"/>
        <v>1</v>
      </c>
      <c r="O1899" s="7"/>
      <c r="P1899" s="11">
        <f t="shared" si="64"/>
        <v>0</v>
      </c>
      <c r="Q1899" s="9"/>
    </row>
    <row r="1900" spans="1:17" x14ac:dyDescent="0.25">
      <c r="A1900" s="7">
        <v>1898</v>
      </c>
      <c r="B1900" s="9" t="s">
        <v>1746</v>
      </c>
      <c r="C1900" s="9" t="s">
        <v>3549</v>
      </c>
      <c r="D1900" s="9" t="s">
        <v>3855</v>
      </c>
      <c r="E1900" s="7" t="s">
        <v>141</v>
      </c>
      <c r="F1900" s="46">
        <v>44.86</v>
      </c>
      <c r="G1900" s="11">
        <v>2</v>
      </c>
      <c r="H1900" s="11">
        <v>2</v>
      </c>
      <c r="I1900" s="11">
        <f>VLOOKUP(B1900:B4175,'[2]Qty by month'!$G$3:$N$527,8,0)</f>
        <v>2</v>
      </c>
      <c r="J1900" s="11" t="b">
        <f t="shared" si="62"/>
        <v>1</v>
      </c>
      <c r="K1900" s="8">
        <v>45317</v>
      </c>
      <c r="L1900" s="8" t="s">
        <v>3877</v>
      </c>
      <c r="M1900" s="7"/>
      <c r="N1900" s="7" t="b">
        <f t="shared" si="63"/>
        <v>1</v>
      </c>
      <c r="O1900" s="7"/>
      <c r="P1900" s="11">
        <f t="shared" si="64"/>
        <v>0</v>
      </c>
      <c r="Q1900" s="9"/>
    </row>
    <row r="1901" spans="1:17" x14ac:dyDescent="0.25">
      <c r="A1901" s="7">
        <v>1899</v>
      </c>
      <c r="B1901" s="9" t="s">
        <v>1747</v>
      </c>
      <c r="C1901" s="9" t="s">
        <v>3550</v>
      </c>
      <c r="D1901" s="9" t="s">
        <v>3855</v>
      </c>
      <c r="E1901" s="7" t="s">
        <v>141</v>
      </c>
      <c r="F1901" s="46">
        <v>53.1</v>
      </c>
      <c r="G1901" s="11">
        <v>2</v>
      </c>
      <c r="H1901" s="11">
        <f>1+1</f>
        <v>2</v>
      </c>
      <c r="I1901" s="11">
        <f>VLOOKUP(B1901:B4176,'[2]Qty by month'!$G$3:$N$527,8,0)</f>
        <v>2</v>
      </c>
      <c r="J1901" s="11" t="b">
        <f t="shared" si="62"/>
        <v>1</v>
      </c>
      <c r="K1901" s="8">
        <v>45323</v>
      </c>
      <c r="L1901" s="8" t="s">
        <v>3877</v>
      </c>
      <c r="M1901" s="7"/>
      <c r="N1901" s="7" t="b">
        <f t="shared" si="63"/>
        <v>1</v>
      </c>
      <c r="O1901" s="7"/>
      <c r="P1901" s="11">
        <f t="shared" si="64"/>
        <v>0</v>
      </c>
      <c r="Q1901" s="9"/>
    </row>
    <row r="1902" spans="1:17" x14ac:dyDescent="0.25">
      <c r="A1902" s="7">
        <v>1900</v>
      </c>
      <c r="B1902" s="9" t="s">
        <v>1748</v>
      </c>
      <c r="C1902" s="9" t="s">
        <v>3551</v>
      </c>
      <c r="D1902" s="9" t="s">
        <v>3855</v>
      </c>
      <c r="E1902" s="7" t="s">
        <v>141</v>
      </c>
      <c r="F1902" s="46">
        <v>8.24</v>
      </c>
      <c r="G1902" s="11">
        <v>5</v>
      </c>
      <c r="H1902" s="11">
        <v>5</v>
      </c>
      <c r="I1902" s="11">
        <f>VLOOKUP(B1902:B4177,'[2]Qty by month'!$G$3:$N$527,8,0)</f>
        <v>5</v>
      </c>
      <c r="J1902" s="11" t="b">
        <f t="shared" si="62"/>
        <v>1</v>
      </c>
      <c r="K1902" s="8">
        <v>45317</v>
      </c>
      <c r="L1902" s="8" t="s">
        <v>3873</v>
      </c>
      <c r="M1902" s="7"/>
      <c r="N1902" s="7" t="b">
        <f t="shared" si="63"/>
        <v>1</v>
      </c>
      <c r="O1902" s="7"/>
      <c r="P1902" s="11">
        <f t="shared" si="64"/>
        <v>0</v>
      </c>
      <c r="Q1902" s="9"/>
    </row>
    <row r="1903" spans="1:17" x14ac:dyDescent="0.25">
      <c r="A1903" s="7">
        <v>1901</v>
      </c>
      <c r="B1903" s="9" t="s">
        <v>1749</v>
      </c>
      <c r="C1903" s="54" t="s">
        <v>4024</v>
      </c>
      <c r="D1903" s="9" t="s">
        <v>3855</v>
      </c>
      <c r="E1903" s="7" t="s">
        <v>141</v>
      </c>
      <c r="F1903" s="46">
        <v>90.22</v>
      </c>
      <c r="G1903" s="11">
        <v>5</v>
      </c>
      <c r="H1903" s="11">
        <v>5</v>
      </c>
      <c r="I1903" s="11">
        <f>VLOOKUP(B1903:B4178,'[2]Qty by month'!$G$3:$N$527,8,0)</f>
        <v>5</v>
      </c>
      <c r="J1903" s="11" t="b">
        <f t="shared" si="62"/>
        <v>1</v>
      </c>
      <c r="K1903" s="8">
        <v>45317</v>
      </c>
      <c r="L1903" s="8" t="s">
        <v>3873</v>
      </c>
      <c r="M1903" s="7"/>
      <c r="N1903" s="7" t="b">
        <f t="shared" si="63"/>
        <v>1</v>
      </c>
      <c r="O1903" s="7"/>
      <c r="P1903" s="11">
        <f t="shared" si="64"/>
        <v>0</v>
      </c>
      <c r="Q1903" s="9"/>
    </row>
    <row r="1904" spans="1:17" x14ac:dyDescent="0.25">
      <c r="A1904" s="7">
        <v>1902</v>
      </c>
      <c r="B1904" s="9" t="s">
        <v>1750</v>
      </c>
      <c r="C1904" s="9" t="s">
        <v>3552</v>
      </c>
      <c r="D1904" s="9" t="s">
        <v>3855</v>
      </c>
      <c r="E1904" s="7" t="s">
        <v>141</v>
      </c>
      <c r="F1904" s="46">
        <v>3.72</v>
      </c>
      <c r="G1904" s="11">
        <v>2</v>
      </c>
      <c r="H1904" s="11">
        <v>2</v>
      </c>
      <c r="I1904" s="11">
        <f>VLOOKUP(B1904:B4179,'[2]Qty by month'!$G$3:$N$527,8,0)</f>
        <v>2</v>
      </c>
      <c r="J1904" s="11" t="b">
        <f t="shared" si="62"/>
        <v>1</v>
      </c>
      <c r="K1904" s="8">
        <v>45317</v>
      </c>
      <c r="L1904" s="8" t="s">
        <v>3873</v>
      </c>
      <c r="M1904" s="7"/>
      <c r="N1904" s="7" t="b">
        <f t="shared" si="63"/>
        <v>1</v>
      </c>
      <c r="O1904" s="7"/>
      <c r="P1904" s="11">
        <f t="shared" si="64"/>
        <v>0</v>
      </c>
      <c r="Q1904" s="9"/>
    </row>
    <row r="1905" spans="1:17" x14ac:dyDescent="0.25">
      <c r="A1905" s="7">
        <v>1903</v>
      </c>
      <c r="B1905" s="9" t="s">
        <v>1751</v>
      </c>
      <c r="C1905" s="9" t="s">
        <v>3553</v>
      </c>
      <c r="D1905" s="9" t="s">
        <v>3855</v>
      </c>
      <c r="E1905" s="7" t="s">
        <v>141</v>
      </c>
      <c r="F1905" s="46">
        <v>3.98</v>
      </c>
      <c r="G1905" s="11">
        <v>2</v>
      </c>
      <c r="H1905" s="11">
        <v>2</v>
      </c>
      <c r="I1905" s="11">
        <f>VLOOKUP(B1905:B4180,'[2]Qty by month'!$G$3:$N$527,8,0)</f>
        <v>2</v>
      </c>
      <c r="J1905" s="11" t="b">
        <f t="shared" si="62"/>
        <v>1</v>
      </c>
      <c r="K1905" s="8">
        <v>45317</v>
      </c>
      <c r="L1905" s="8" t="s">
        <v>3873</v>
      </c>
      <c r="M1905" s="7"/>
      <c r="N1905" s="7" t="b">
        <f t="shared" si="63"/>
        <v>1</v>
      </c>
      <c r="O1905" s="7"/>
      <c r="P1905" s="11">
        <f t="shared" si="64"/>
        <v>0</v>
      </c>
      <c r="Q1905" s="9"/>
    </row>
    <row r="1906" spans="1:17" x14ac:dyDescent="0.25">
      <c r="A1906" s="7">
        <v>1904</v>
      </c>
      <c r="B1906" s="9" t="s">
        <v>1752</v>
      </c>
      <c r="C1906" s="9" t="s">
        <v>3554</v>
      </c>
      <c r="D1906" s="9" t="s">
        <v>3855</v>
      </c>
      <c r="E1906" s="7" t="s">
        <v>141</v>
      </c>
      <c r="F1906" s="46">
        <v>7.7</v>
      </c>
      <c r="G1906" s="11">
        <v>1</v>
      </c>
      <c r="H1906" s="11">
        <v>1</v>
      </c>
      <c r="I1906" s="11">
        <f>VLOOKUP(B1906:B4181,'[2]Qty by month'!$G$3:$N$527,8,0)</f>
        <v>1</v>
      </c>
      <c r="J1906" s="11" t="b">
        <f t="shared" si="62"/>
        <v>1</v>
      </c>
      <c r="K1906" s="8">
        <v>45317</v>
      </c>
      <c r="L1906" s="8" t="s">
        <v>3873</v>
      </c>
      <c r="M1906" s="7"/>
      <c r="N1906" s="7" t="b">
        <f t="shared" si="63"/>
        <v>1</v>
      </c>
      <c r="O1906" s="7"/>
      <c r="P1906" s="11">
        <f t="shared" si="64"/>
        <v>0</v>
      </c>
      <c r="Q1906" s="9"/>
    </row>
    <row r="1907" spans="1:17" x14ac:dyDescent="0.25">
      <c r="A1907" s="7">
        <v>1905</v>
      </c>
      <c r="B1907" s="9" t="s">
        <v>1753</v>
      </c>
      <c r="C1907" s="54" t="s">
        <v>4023</v>
      </c>
      <c r="D1907" s="9" t="s">
        <v>3855</v>
      </c>
      <c r="E1907" s="7" t="s">
        <v>141</v>
      </c>
      <c r="F1907" s="46">
        <v>20.09</v>
      </c>
      <c r="G1907" s="11">
        <v>5</v>
      </c>
      <c r="H1907" s="11">
        <v>5</v>
      </c>
      <c r="I1907" s="11">
        <f>VLOOKUP(B1907:B4182,'[2]Qty by month'!$G$3:$N$527,8,0)</f>
        <v>5</v>
      </c>
      <c r="J1907" s="11" t="b">
        <f t="shared" si="62"/>
        <v>1</v>
      </c>
      <c r="K1907" s="8">
        <v>45317</v>
      </c>
      <c r="L1907" s="8" t="s">
        <v>3877</v>
      </c>
      <c r="M1907" s="7"/>
      <c r="N1907" s="7" t="b">
        <f t="shared" si="63"/>
        <v>1</v>
      </c>
      <c r="O1907" s="7"/>
      <c r="P1907" s="11">
        <f t="shared" si="64"/>
        <v>0</v>
      </c>
      <c r="Q1907" s="9"/>
    </row>
    <row r="1908" spans="1:17" x14ac:dyDescent="0.25">
      <c r="A1908" s="7">
        <v>1906</v>
      </c>
      <c r="B1908" s="9" t="s">
        <v>1754</v>
      </c>
      <c r="C1908" s="9" t="s">
        <v>3555</v>
      </c>
      <c r="D1908" s="9" t="s">
        <v>3855</v>
      </c>
      <c r="E1908" s="7" t="s">
        <v>141</v>
      </c>
      <c r="F1908" s="46">
        <v>11.85</v>
      </c>
      <c r="G1908" s="11">
        <v>2</v>
      </c>
      <c r="H1908" s="11">
        <v>2</v>
      </c>
      <c r="I1908" s="11">
        <f>VLOOKUP(B1908:B4183,'[2]Qty by month'!$G$3:$N$527,8,0)</f>
        <v>2</v>
      </c>
      <c r="J1908" s="11" t="b">
        <f t="shared" si="62"/>
        <v>1</v>
      </c>
      <c r="K1908" s="8">
        <v>45317</v>
      </c>
      <c r="L1908" s="8" t="s">
        <v>3873</v>
      </c>
      <c r="M1908" s="7"/>
      <c r="N1908" s="7" t="b">
        <f t="shared" si="63"/>
        <v>1</v>
      </c>
      <c r="O1908" s="7"/>
      <c r="P1908" s="11">
        <f t="shared" si="64"/>
        <v>0</v>
      </c>
      <c r="Q1908" s="9"/>
    </row>
    <row r="1909" spans="1:17" x14ac:dyDescent="0.25">
      <c r="A1909" s="7">
        <v>1907</v>
      </c>
      <c r="B1909" s="9" t="s">
        <v>1755</v>
      </c>
      <c r="C1909" s="9" t="s">
        <v>3556</v>
      </c>
      <c r="D1909" s="9" t="s">
        <v>3855</v>
      </c>
      <c r="E1909" s="7" t="s">
        <v>141</v>
      </c>
      <c r="F1909" s="46">
        <v>11.85</v>
      </c>
      <c r="G1909" s="11">
        <v>2</v>
      </c>
      <c r="H1909" s="11">
        <v>2</v>
      </c>
      <c r="I1909" s="11">
        <f>VLOOKUP(B1909:B4184,'[2]Qty by month'!$G$3:$N$527,8,0)</f>
        <v>2</v>
      </c>
      <c r="J1909" s="11" t="b">
        <f t="shared" si="62"/>
        <v>1</v>
      </c>
      <c r="K1909" s="8">
        <v>45317</v>
      </c>
      <c r="L1909" s="8" t="s">
        <v>3873</v>
      </c>
      <c r="M1909" s="7"/>
      <c r="N1909" s="7" t="b">
        <f t="shared" si="63"/>
        <v>1</v>
      </c>
      <c r="O1909" s="7"/>
      <c r="P1909" s="11">
        <f t="shared" si="64"/>
        <v>0</v>
      </c>
      <c r="Q1909" s="9"/>
    </row>
    <row r="1910" spans="1:17" x14ac:dyDescent="0.25">
      <c r="A1910" s="7">
        <v>1908</v>
      </c>
      <c r="B1910" s="9" t="s">
        <v>1756</v>
      </c>
      <c r="C1910" s="9" t="s">
        <v>3557</v>
      </c>
      <c r="D1910" s="9" t="s">
        <v>3855</v>
      </c>
      <c r="E1910" s="7" t="s">
        <v>141</v>
      </c>
      <c r="F1910" s="46">
        <v>11.85</v>
      </c>
      <c r="G1910" s="11">
        <v>1</v>
      </c>
      <c r="H1910" s="11">
        <v>1</v>
      </c>
      <c r="I1910" s="11">
        <f>VLOOKUP(B1910:B4185,'[2]Qty by month'!$G$3:$N$527,8,0)</f>
        <v>1</v>
      </c>
      <c r="J1910" s="11" t="b">
        <f t="shared" si="62"/>
        <v>1</v>
      </c>
      <c r="K1910" s="8">
        <v>45317</v>
      </c>
      <c r="L1910" s="8" t="s">
        <v>3873</v>
      </c>
      <c r="M1910" s="7"/>
      <c r="N1910" s="7" t="b">
        <f t="shared" si="63"/>
        <v>1</v>
      </c>
      <c r="O1910" s="7"/>
      <c r="P1910" s="11">
        <f t="shared" si="64"/>
        <v>0</v>
      </c>
      <c r="Q1910" s="9"/>
    </row>
    <row r="1911" spans="1:17" x14ac:dyDescent="0.25">
      <c r="A1911" s="7">
        <v>1909</v>
      </c>
      <c r="B1911" s="9" t="s">
        <v>1757</v>
      </c>
      <c r="C1911" s="9" t="s">
        <v>3558</v>
      </c>
      <c r="D1911" s="9" t="s">
        <v>3855</v>
      </c>
      <c r="E1911" s="7" t="s">
        <v>141</v>
      </c>
      <c r="F1911" s="46">
        <v>11.85</v>
      </c>
      <c r="G1911" s="11">
        <v>1</v>
      </c>
      <c r="H1911" s="11">
        <v>1</v>
      </c>
      <c r="I1911" s="11">
        <f>VLOOKUP(B1911:B4186,'[2]Qty by month'!$G$3:$N$527,8,0)</f>
        <v>1</v>
      </c>
      <c r="J1911" s="11" t="b">
        <f t="shared" si="62"/>
        <v>1</v>
      </c>
      <c r="K1911" s="8">
        <v>45317</v>
      </c>
      <c r="L1911" s="8" t="s">
        <v>3873</v>
      </c>
      <c r="M1911" s="7"/>
      <c r="N1911" s="7" t="b">
        <f t="shared" si="63"/>
        <v>1</v>
      </c>
      <c r="O1911" s="7"/>
      <c r="P1911" s="11">
        <f t="shared" si="64"/>
        <v>0</v>
      </c>
      <c r="Q1911" s="9"/>
    </row>
    <row r="1912" spans="1:17" x14ac:dyDescent="0.25">
      <c r="A1912" s="7">
        <v>1910</v>
      </c>
      <c r="B1912" s="9" t="s">
        <v>1758</v>
      </c>
      <c r="C1912" s="9" t="s">
        <v>3559</v>
      </c>
      <c r="D1912" s="9" t="s">
        <v>3855</v>
      </c>
      <c r="E1912" s="7" t="s">
        <v>141</v>
      </c>
      <c r="F1912" s="46">
        <v>2.85</v>
      </c>
      <c r="G1912" s="11">
        <v>1</v>
      </c>
      <c r="H1912" s="11">
        <v>1</v>
      </c>
      <c r="I1912" s="11">
        <f>VLOOKUP(B1912:B4187,'[2]Qty by month'!$G$3:$N$527,8,0)</f>
        <v>1</v>
      </c>
      <c r="J1912" s="11" t="b">
        <f t="shared" si="62"/>
        <v>1</v>
      </c>
      <c r="K1912" s="8">
        <v>45317</v>
      </c>
      <c r="L1912" s="8" t="s">
        <v>3873</v>
      </c>
      <c r="M1912" s="7"/>
      <c r="N1912" s="7" t="b">
        <f t="shared" si="63"/>
        <v>1</v>
      </c>
      <c r="O1912" s="7"/>
      <c r="P1912" s="11">
        <f t="shared" si="64"/>
        <v>0</v>
      </c>
      <c r="Q1912" s="9"/>
    </row>
    <row r="1913" spans="1:17" x14ac:dyDescent="0.25">
      <c r="A1913" s="7">
        <v>1911</v>
      </c>
      <c r="B1913" s="9" t="s">
        <v>1759</v>
      </c>
      <c r="C1913" s="9" t="s">
        <v>3560</v>
      </c>
      <c r="D1913" s="9" t="s">
        <v>3855</v>
      </c>
      <c r="E1913" s="7" t="s">
        <v>141</v>
      </c>
      <c r="F1913" s="46">
        <v>2.1800000000000002</v>
      </c>
      <c r="G1913" s="11">
        <v>1</v>
      </c>
      <c r="H1913" s="11">
        <v>1</v>
      </c>
      <c r="I1913" s="11">
        <f>VLOOKUP(B1913:B4188,'[2]Qty by month'!$G$3:$N$527,8,0)</f>
        <v>1</v>
      </c>
      <c r="J1913" s="11" t="b">
        <f t="shared" si="62"/>
        <v>1</v>
      </c>
      <c r="K1913" s="8">
        <v>45317</v>
      </c>
      <c r="L1913" s="8" t="s">
        <v>3873</v>
      </c>
      <c r="M1913" s="7"/>
      <c r="N1913" s="7" t="b">
        <f t="shared" si="63"/>
        <v>1</v>
      </c>
      <c r="O1913" s="7"/>
      <c r="P1913" s="11">
        <f t="shared" si="64"/>
        <v>0</v>
      </c>
      <c r="Q1913" s="9"/>
    </row>
    <row r="1914" spans="1:17" x14ac:dyDescent="0.25">
      <c r="A1914" s="7">
        <v>1912</v>
      </c>
      <c r="B1914" s="9" t="s">
        <v>1760</v>
      </c>
      <c r="C1914" s="9" t="s">
        <v>3561</v>
      </c>
      <c r="D1914" s="9" t="s">
        <v>3855</v>
      </c>
      <c r="E1914" s="7" t="s">
        <v>141</v>
      </c>
      <c r="F1914" s="46">
        <v>58.55</v>
      </c>
      <c r="G1914" s="11">
        <v>2</v>
      </c>
      <c r="H1914" s="11">
        <v>2</v>
      </c>
      <c r="I1914" s="11">
        <f>VLOOKUP(B1914:B4189,'[2]Qty by month'!$G$3:$N$527,8,0)</f>
        <v>2</v>
      </c>
      <c r="J1914" s="11" t="b">
        <f t="shared" ref="J1914:J1952" si="65">H1914=I1914</f>
        <v>1</v>
      </c>
      <c r="K1914" s="8">
        <v>45317</v>
      </c>
      <c r="L1914" s="8" t="s">
        <v>3873</v>
      </c>
      <c r="M1914" s="7"/>
      <c r="N1914" s="7" t="b">
        <f t="shared" si="63"/>
        <v>1</v>
      </c>
      <c r="O1914" s="7"/>
      <c r="P1914" s="11">
        <f t="shared" si="64"/>
        <v>0</v>
      </c>
      <c r="Q1914" s="9"/>
    </row>
    <row r="1915" spans="1:17" x14ac:dyDescent="0.25">
      <c r="A1915" s="7">
        <v>1913</v>
      </c>
      <c r="B1915" s="9" t="s">
        <v>1761</v>
      </c>
      <c r="C1915" s="9" t="s">
        <v>3562</v>
      </c>
      <c r="D1915" s="9" t="s">
        <v>3855</v>
      </c>
      <c r="E1915" s="7" t="s">
        <v>141</v>
      </c>
      <c r="F1915" s="46">
        <v>17.91</v>
      </c>
      <c r="G1915" s="11">
        <v>2</v>
      </c>
      <c r="H1915" s="11">
        <v>2</v>
      </c>
      <c r="I1915" s="11">
        <f>VLOOKUP(B1915:B4190,'[2]Qty by month'!$G$3:$N$527,8,0)</f>
        <v>2</v>
      </c>
      <c r="J1915" s="11" t="b">
        <f t="shared" si="65"/>
        <v>1</v>
      </c>
      <c r="K1915" s="8">
        <v>45317</v>
      </c>
      <c r="L1915" s="8" t="s">
        <v>3873</v>
      </c>
      <c r="M1915" s="7"/>
      <c r="N1915" s="7" t="b">
        <f t="shared" si="63"/>
        <v>1</v>
      </c>
      <c r="O1915" s="7"/>
      <c r="P1915" s="11">
        <f t="shared" si="64"/>
        <v>0</v>
      </c>
      <c r="Q1915" s="9"/>
    </row>
    <row r="1916" spans="1:17" x14ac:dyDescent="0.25">
      <c r="A1916" s="7">
        <v>1914</v>
      </c>
      <c r="B1916" s="9" t="s">
        <v>1762</v>
      </c>
      <c r="C1916" s="9" t="s">
        <v>3563</v>
      </c>
      <c r="D1916" s="9" t="s">
        <v>3855</v>
      </c>
      <c r="E1916" s="7" t="s">
        <v>141</v>
      </c>
      <c r="F1916" s="46">
        <v>4.75</v>
      </c>
      <c r="G1916" s="11">
        <v>2</v>
      </c>
      <c r="H1916" s="11">
        <v>2</v>
      </c>
      <c r="I1916" s="11">
        <f>VLOOKUP(B1916:B4191,'[2]Qty by month'!$G$3:$N$527,8,0)</f>
        <v>2</v>
      </c>
      <c r="J1916" s="11" t="b">
        <f t="shared" si="65"/>
        <v>1</v>
      </c>
      <c r="K1916" s="8">
        <v>45317</v>
      </c>
      <c r="L1916" s="8" t="s">
        <v>3873</v>
      </c>
      <c r="M1916" s="7"/>
      <c r="N1916" s="7" t="b">
        <f t="shared" si="63"/>
        <v>1</v>
      </c>
      <c r="O1916" s="7"/>
      <c r="P1916" s="11">
        <f t="shared" si="64"/>
        <v>0</v>
      </c>
      <c r="Q1916" s="9"/>
    </row>
    <row r="1917" spans="1:17" x14ac:dyDescent="0.25">
      <c r="A1917" s="7">
        <v>1915</v>
      </c>
      <c r="B1917" s="9" t="s">
        <v>1763</v>
      </c>
      <c r="C1917" s="9" t="s">
        <v>3564</v>
      </c>
      <c r="D1917" s="9" t="s">
        <v>3855</v>
      </c>
      <c r="E1917" s="7" t="s">
        <v>141</v>
      </c>
      <c r="F1917" s="46">
        <v>13.79</v>
      </c>
      <c r="G1917" s="11">
        <v>1</v>
      </c>
      <c r="H1917" s="11">
        <v>1</v>
      </c>
      <c r="I1917" s="11">
        <f>VLOOKUP(B1917:B4192,'[2]Qty by month'!$G$3:$N$527,8,0)</f>
        <v>1</v>
      </c>
      <c r="J1917" s="11" t="b">
        <f t="shared" si="65"/>
        <v>1</v>
      </c>
      <c r="K1917" s="8">
        <v>45317</v>
      </c>
      <c r="L1917" s="8" t="s">
        <v>3873</v>
      </c>
      <c r="M1917" s="7"/>
      <c r="N1917" s="7" t="b">
        <f t="shared" si="63"/>
        <v>1</v>
      </c>
      <c r="O1917" s="7"/>
      <c r="P1917" s="11">
        <f t="shared" si="64"/>
        <v>0</v>
      </c>
      <c r="Q1917" s="9"/>
    </row>
    <row r="1918" spans="1:17" x14ac:dyDescent="0.25">
      <c r="A1918" s="7">
        <v>1916</v>
      </c>
      <c r="B1918" s="9" t="s">
        <v>1764</v>
      </c>
      <c r="C1918" s="54" t="s">
        <v>3885</v>
      </c>
      <c r="D1918" s="9" t="s">
        <v>3855</v>
      </c>
      <c r="E1918" s="7" t="s">
        <v>141</v>
      </c>
      <c r="F1918" s="46">
        <v>13.79</v>
      </c>
      <c r="G1918" s="11">
        <v>1</v>
      </c>
      <c r="H1918" s="11">
        <v>1</v>
      </c>
      <c r="I1918" s="11">
        <f>VLOOKUP(B1918:B4193,'[2]Qty by month'!$G$3:$N$527,8,0)</f>
        <v>1</v>
      </c>
      <c r="J1918" s="11" t="b">
        <f t="shared" si="65"/>
        <v>1</v>
      </c>
      <c r="K1918" s="8">
        <v>45317</v>
      </c>
      <c r="L1918" s="8" t="s">
        <v>3873</v>
      </c>
      <c r="M1918" s="7"/>
      <c r="N1918" s="7" t="b">
        <f t="shared" si="63"/>
        <v>1</v>
      </c>
      <c r="O1918" s="7"/>
      <c r="P1918" s="11">
        <f t="shared" si="64"/>
        <v>0</v>
      </c>
      <c r="Q1918" s="9"/>
    </row>
    <row r="1919" spans="1:17" x14ac:dyDescent="0.25">
      <c r="A1919" s="7">
        <v>1917</v>
      </c>
      <c r="B1919" s="9" t="s">
        <v>1765</v>
      </c>
      <c r="C1919" s="54" t="s">
        <v>3892</v>
      </c>
      <c r="D1919" s="9" t="s">
        <v>3855</v>
      </c>
      <c r="E1919" s="7" t="s">
        <v>141</v>
      </c>
      <c r="F1919" s="46">
        <v>13.83</v>
      </c>
      <c r="G1919" s="11">
        <v>1</v>
      </c>
      <c r="H1919" s="11">
        <v>1</v>
      </c>
      <c r="I1919" s="11">
        <f>VLOOKUP(B1919:B4194,'[2]Qty by month'!$G$3:$N$527,8,0)</f>
        <v>1</v>
      </c>
      <c r="J1919" s="11" t="b">
        <f t="shared" si="65"/>
        <v>1</v>
      </c>
      <c r="K1919" s="8">
        <v>45317</v>
      </c>
      <c r="L1919" s="8" t="s">
        <v>3873</v>
      </c>
      <c r="M1919" s="7"/>
      <c r="N1919" s="7" t="b">
        <f t="shared" si="63"/>
        <v>1</v>
      </c>
      <c r="O1919" s="7"/>
      <c r="P1919" s="11">
        <f t="shared" si="64"/>
        <v>0</v>
      </c>
      <c r="Q1919" s="9"/>
    </row>
    <row r="1920" spans="1:17" x14ac:dyDescent="0.25">
      <c r="A1920" s="7">
        <v>1918</v>
      </c>
      <c r="B1920" s="9" t="s">
        <v>1766</v>
      </c>
      <c r="C1920" s="54" t="s">
        <v>3887</v>
      </c>
      <c r="D1920" s="9" t="s">
        <v>3855</v>
      </c>
      <c r="E1920" s="7" t="s">
        <v>141</v>
      </c>
      <c r="F1920" s="46">
        <v>13.83</v>
      </c>
      <c r="G1920" s="11">
        <v>2</v>
      </c>
      <c r="H1920" s="11">
        <v>2</v>
      </c>
      <c r="I1920" s="11">
        <f>VLOOKUP(B1920:B4195,'[2]Qty by month'!$G$3:$N$527,8,0)</f>
        <v>2</v>
      </c>
      <c r="J1920" s="11" t="b">
        <f t="shared" si="65"/>
        <v>1</v>
      </c>
      <c r="K1920" s="8">
        <v>45317</v>
      </c>
      <c r="L1920" s="8" t="s">
        <v>3873</v>
      </c>
      <c r="M1920" s="7"/>
      <c r="N1920" s="7" t="b">
        <f t="shared" si="63"/>
        <v>1</v>
      </c>
      <c r="O1920" s="7"/>
      <c r="P1920" s="11">
        <f t="shared" si="64"/>
        <v>0</v>
      </c>
      <c r="Q1920" s="9"/>
    </row>
    <row r="1921" spans="1:17" x14ac:dyDescent="0.25">
      <c r="A1921" s="7">
        <v>1919</v>
      </c>
      <c r="B1921" s="9" t="s">
        <v>1767</v>
      </c>
      <c r="C1921" s="9" t="s">
        <v>3565</v>
      </c>
      <c r="D1921" s="9" t="s">
        <v>3855</v>
      </c>
      <c r="E1921" s="7" t="s">
        <v>141</v>
      </c>
      <c r="F1921" s="46">
        <v>6.9</v>
      </c>
      <c r="G1921" s="11">
        <v>2</v>
      </c>
      <c r="H1921" s="11">
        <v>2</v>
      </c>
      <c r="I1921" s="11">
        <f>VLOOKUP(B1921:B4196,'[2]Qty by month'!$G$3:$N$527,8,0)</f>
        <v>2</v>
      </c>
      <c r="J1921" s="11" t="b">
        <f t="shared" si="65"/>
        <v>1</v>
      </c>
      <c r="K1921" s="8">
        <v>45317</v>
      </c>
      <c r="L1921" s="8" t="s">
        <v>3873</v>
      </c>
      <c r="M1921" s="7"/>
      <c r="N1921" s="7" t="b">
        <f t="shared" si="63"/>
        <v>1</v>
      </c>
      <c r="O1921" s="7"/>
      <c r="P1921" s="11">
        <f t="shared" si="64"/>
        <v>0</v>
      </c>
      <c r="Q1921" s="9"/>
    </row>
    <row r="1922" spans="1:17" x14ac:dyDescent="0.25">
      <c r="A1922" s="7">
        <v>1920</v>
      </c>
      <c r="B1922" s="9" t="s">
        <v>1768</v>
      </c>
      <c r="C1922" s="9" t="s">
        <v>3566</v>
      </c>
      <c r="D1922" s="9" t="s">
        <v>3855</v>
      </c>
      <c r="E1922" s="7" t="s">
        <v>141</v>
      </c>
      <c r="F1922" s="46">
        <v>13.09</v>
      </c>
      <c r="G1922" s="11">
        <v>1</v>
      </c>
      <c r="H1922" s="11">
        <v>1</v>
      </c>
      <c r="I1922" s="11">
        <f>VLOOKUP(B1922:B4197,'[2]Qty by month'!$G$3:$N$527,8,0)</f>
        <v>1</v>
      </c>
      <c r="J1922" s="11" t="b">
        <f t="shared" si="65"/>
        <v>1</v>
      </c>
      <c r="K1922" s="8">
        <v>45317</v>
      </c>
      <c r="L1922" s="8" t="s">
        <v>3873</v>
      </c>
      <c r="M1922" s="7"/>
      <c r="N1922" s="7" t="b">
        <f t="shared" si="63"/>
        <v>1</v>
      </c>
      <c r="O1922" s="7"/>
      <c r="P1922" s="11">
        <f t="shared" si="64"/>
        <v>0</v>
      </c>
      <c r="Q1922" s="9"/>
    </row>
    <row r="1923" spans="1:17" x14ac:dyDescent="0.25">
      <c r="A1923" s="7">
        <v>1921</v>
      </c>
      <c r="B1923" s="9" t="s">
        <v>1769</v>
      </c>
      <c r="C1923" s="9" t="s">
        <v>3567</v>
      </c>
      <c r="D1923" s="9" t="s">
        <v>3855</v>
      </c>
      <c r="E1923" s="7" t="s">
        <v>141</v>
      </c>
      <c r="F1923" s="46">
        <v>29.63</v>
      </c>
      <c r="G1923" s="11">
        <v>1</v>
      </c>
      <c r="H1923" s="11">
        <v>1</v>
      </c>
      <c r="I1923" s="11">
        <f>VLOOKUP(B1923:B4198,'[2]Qty by month'!$G$3:$N$527,8,0)</f>
        <v>1</v>
      </c>
      <c r="J1923" s="11" t="b">
        <f t="shared" si="65"/>
        <v>1</v>
      </c>
      <c r="K1923" s="8">
        <v>45317</v>
      </c>
      <c r="L1923" s="8" t="s">
        <v>3873</v>
      </c>
      <c r="M1923" s="7"/>
      <c r="N1923" s="7" t="b">
        <f t="shared" si="63"/>
        <v>1</v>
      </c>
      <c r="O1923" s="7"/>
      <c r="P1923" s="11">
        <f t="shared" si="64"/>
        <v>0</v>
      </c>
      <c r="Q1923" s="9"/>
    </row>
    <row r="1924" spans="1:17" x14ac:dyDescent="0.25">
      <c r="A1924" s="7">
        <v>1922</v>
      </c>
      <c r="B1924" s="9" t="s">
        <v>1770</v>
      </c>
      <c r="C1924" s="54" t="s">
        <v>3889</v>
      </c>
      <c r="D1924" s="9" t="s">
        <v>3855</v>
      </c>
      <c r="E1924" s="7" t="s">
        <v>141</v>
      </c>
      <c r="F1924" s="46">
        <v>29.56</v>
      </c>
      <c r="G1924" s="11">
        <v>2</v>
      </c>
      <c r="H1924" s="11">
        <v>2</v>
      </c>
      <c r="I1924" s="11">
        <f>VLOOKUP(B1924:B4199,'[2]Qty by month'!$G$3:$N$527,8,0)</f>
        <v>2</v>
      </c>
      <c r="J1924" s="11" t="b">
        <f t="shared" si="65"/>
        <v>1</v>
      </c>
      <c r="K1924" s="8">
        <v>45317</v>
      </c>
      <c r="L1924" s="8" t="s">
        <v>3873</v>
      </c>
      <c r="M1924" s="7"/>
      <c r="N1924" s="7" t="b">
        <f t="shared" ref="N1924:N1987" si="66">G1924=H1924</f>
        <v>1</v>
      </c>
      <c r="O1924" s="7"/>
      <c r="P1924" s="11">
        <f t="shared" ref="P1924:P1987" si="67">G1924-H1924</f>
        <v>0</v>
      </c>
      <c r="Q1924" s="9"/>
    </row>
    <row r="1925" spans="1:17" x14ac:dyDescent="0.25">
      <c r="A1925" s="7">
        <v>1923</v>
      </c>
      <c r="B1925" s="9" t="s">
        <v>1771</v>
      </c>
      <c r="C1925" s="54" t="s">
        <v>3888</v>
      </c>
      <c r="D1925" s="9" t="s">
        <v>3855</v>
      </c>
      <c r="E1925" s="7" t="s">
        <v>141</v>
      </c>
      <c r="F1925" s="46">
        <v>29.56</v>
      </c>
      <c r="G1925" s="11">
        <v>2</v>
      </c>
      <c r="H1925" s="11">
        <v>2</v>
      </c>
      <c r="I1925" s="11">
        <f>VLOOKUP(B1925:B4200,'[2]Qty by month'!$G$3:$N$527,8,0)</f>
        <v>2</v>
      </c>
      <c r="J1925" s="11" t="b">
        <f t="shared" si="65"/>
        <v>1</v>
      </c>
      <c r="K1925" s="8">
        <v>45317</v>
      </c>
      <c r="L1925" s="8" t="s">
        <v>3873</v>
      </c>
      <c r="M1925" s="7"/>
      <c r="N1925" s="7" t="b">
        <f t="shared" si="66"/>
        <v>1</v>
      </c>
      <c r="O1925" s="7"/>
      <c r="P1925" s="11">
        <f t="shared" si="67"/>
        <v>0</v>
      </c>
      <c r="Q1925" s="9"/>
    </row>
    <row r="1926" spans="1:17" x14ac:dyDescent="0.25">
      <c r="A1926" s="7">
        <v>1924</v>
      </c>
      <c r="B1926" s="9" t="s">
        <v>1772</v>
      </c>
      <c r="C1926" s="54" t="s">
        <v>3886</v>
      </c>
      <c r="D1926" s="9" t="s">
        <v>3855</v>
      </c>
      <c r="E1926" s="7" t="s">
        <v>141</v>
      </c>
      <c r="F1926" s="46">
        <v>29.63</v>
      </c>
      <c r="G1926" s="11">
        <v>2</v>
      </c>
      <c r="H1926" s="11">
        <v>2</v>
      </c>
      <c r="I1926" s="11">
        <f>VLOOKUP(B1926:B4201,'[2]Qty by month'!$G$3:$N$527,8,0)</f>
        <v>2</v>
      </c>
      <c r="J1926" s="11" t="b">
        <f t="shared" si="65"/>
        <v>1</v>
      </c>
      <c r="K1926" s="8">
        <v>45317</v>
      </c>
      <c r="L1926" s="8" t="s">
        <v>3873</v>
      </c>
      <c r="M1926" s="7"/>
      <c r="N1926" s="7" t="b">
        <f t="shared" si="66"/>
        <v>1</v>
      </c>
      <c r="O1926" s="7"/>
      <c r="P1926" s="11">
        <f t="shared" si="67"/>
        <v>0</v>
      </c>
      <c r="Q1926" s="9"/>
    </row>
    <row r="1927" spans="1:17" x14ac:dyDescent="0.25">
      <c r="A1927" s="7">
        <v>1925</v>
      </c>
      <c r="B1927" s="9" t="s">
        <v>1773</v>
      </c>
      <c r="C1927" s="9" t="s">
        <v>3568</v>
      </c>
      <c r="D1927" s="9" t="s">
        <v>3855</v>
      </c>
      <c r="E1927" s="7" t="s">
        <v>141</v>
      </c>
      <c r="F1927" s="46">
        <v>6.9</v>
      </c>
      <c r="G1927" s="11">
        <v>1</v>
      </c>
      <c r="H1927" s="11">
        <v>1</v>
      </c>
      <c r="I1927" s="11">
        <f>VLOOKUP(B1927:B4202,'[2]Qty by month'!$G$3:$N$527,8,0)</f>
        <v>1</v>
      </c>
      <c r="J1927" s="11" t="b">
        <f t="shared" si="65"/>
        <v>1</v>
      </c>
      <c r="K1927" s="8">
        <v>45317</v>
      </c>
      <c r="L1927" s="8" t="s">
        <v>3873</v>
      </c>
      <c r="M1927" s="7"/>
      <c r="N1927" s="7" t="b">
        <f t="shared" si="66"/>
        <v>1</v>
      </c>
      <c r="O1927" s="7"/>
      <c r="P1927" s="11">
        <f t="shared" si="67"/>
        <v>0</v>
      </c>
      <c r="Q1927" s="9"/>
    </row>
    <row r="1928" spans="1:17" x14ac:dyDescent="0.25">
      <c r="A1928" s="7">
        <v>1926</v>
      </c>
      <c r="B1928" s="9" t="s">
        <v>1774</v>
      </c>
      <c r="C1928" s="9" t="s">
        <v>3569</v>
      </c>
      <c r="D1928" s="9" t="s">
        <v>3855</v>
      </c>
      <c r="E1928" s="7" t="s">
        <v>141</v>
      </c>
      <c r="F1928" s="46">
        <v>6.9</v>
      </c>
      <c r="G1928" s="11">
        <v>2</v>
      </c>
      <c r="H1928" s="11">
        <v>2</v>
      </c>
      <c r="I1928" s="11">
        <f>VLOOKUP(B1928:B4203,'[2]Qty by month'!$G$3:$N$527,8,0)</f>
        <v>2</v>
      </c>
      <c r="J1928" s="11" t="b">
        <f t="shared" si="65"/>
        <v>1</v>
      </c>
      <c r="K1928" s="8">
        <v>45317</v>
      </c>
      <c r="L1928" s="8" t="s">
        <v>3873</v>
      </c>
      <c r="M1928" s="7"/>
      <c r="N1928" s="7" t="b">
        <f t="shared" si="66"/>
        <v>1</v>
      </c>
      <c r="O1928" s="7"/>
      <c r="P1928" s="11">
        <f t="shared" si="67"/>
        <v>0</v>
      </c>
      <c r="Q1928" s="9"/>
    </row>
    <row r="1929" spans="1:17" x14ac:dyDescent="0.25">
      <c r="A1929" s="7">
        <v>1927</v>
      </c>
      <c r="B1929" s="9" t="s">
        <v>1775</v>
      </c>
      <c r="C1929" s="9" t="s">
        <v>3570</v>
      </c>
      <c r="D1929" s="9" t="s">
        <v>3855</v>
      </c>
      <c r="E1929" s="7" t="s">
        <v>141</v>
      </c>
      <c r="F1929" s="46">
        <v>1.37</v>
      </c>
      <c r="G1929" s="11">
        <v>1</v>
      </c>
      <c r="H1929" s="11">
        <v>1</v>
      </c>
      <c r="I1929" s="11">
        <f>VLOOKUP(B1929:B4204,'[2]Qty by month'!$G$3:$N$527,8,0)</f>
        <v>1</v>
      </c>
      <c r="J1929" s="11" t="b">
        <f t="shared" si="65"/>
        <v>1</v>
      </c>
      <c r="K1929" s="8">
        <v>45317</v>
      </c>
      <c r="L1929" s="8" t="s">
        <v>3873</v>
      </c>
      <c r="M1929" s="7"/>
      <c r="N1929" s="7" t="b">
        <f t="shared" si="66"/>
        <v>1</v>
      </c>
      <c r="O1929" s="7"/>
      <c r="P1929" s="11">
        <f t="shared" si="67"/>
        <v>0</v>
      </c>
      <c r="Q1929" s="9"/>
    </row>
    <row r="1930" spans="1:17" x14ac:dyDescent="0.25">
      <c r="A1930" s="7">
        <v>1928</v>
      </c>
      <c r="B1930" s="9" t="s">
        <v>1776</v>
      </c>
      <c r="C1930" s="9" t="s">
        <v>3571</v>
      </c>
      <c r="D1930" s="9" t="s">
        <v>3855</v>
      </c>
      <c r="E1930" s="7" t="s">
        <v>141</v>
      </c>
      <c r="F1930" s="46">
        <v>1.37</v>
      </c>
      <c r="G1930" s="11">
        <v>1</v>
      </c>
      <c r="H1930" s="11">
        <v>1</v>
      </c>
      <c r="I1930" s="11">
        <f>VLOOKUP(B1930:B4205,'[2]Qty by month'!$G$3:$N$527,8,0)</f>
        <v>1</v>
      </c>
      <c r="J1930" s="11" t="b">
        <f t="shared" si="65"/>
        <v>1</v>
      </c>
      <c r="K1930" s="8">
        <v>45317</v>
      </c>
      <c r="L1930" s="8" t="s">
        <v>3873</v>
      </c>
      <c r="M1930" s="7"/>
      <c r="N1930" s="7" t="b">
        <f t="shared" si="66"/>
        <v>1</v>
      </c>
      <c r="O1930" s="7"/>
      <c r="P1930" s="11">
        <f t="shared" si="67"/>
        <v>0</v>
      </c>
      <c r="Q1930" s="9"/>
    </row>
    <row r="1931" spans="1:17" x14ac:dyDescent="0.25">
      <c r="A1931" s="7">
        <v>1929</v>
      </c>
      <c r="B1931" s="9" t="s">
        <v>1777</v>
      </c>
      <c r="C1931" s="9" t="s">
        <v>3572</v>
      </c>
      <c r="D1931" s="9" t="s">
        <v>3855</v>
      </c>
      <c r="E1931" s="7" t="s">
        <v>141</v>
      </c>
      <c r="F1931" s="46">
        <v>23.64</v>
      </c>
      <c r="G1931" s="11">
        <v>7</v>
      </c>
      <c r="H1931" s="11">
        <v>7</v>
      </c>
      <c r="I1931" s="11">
        <f>VLOOKUP(B1931:B4206,'[2]Qty by month'!$G$3:$N$527,8,0)</f>
        <v>7</v>
      </c>
      <c r="J1931" s="11" t="b">
        <f t="shared" si="65"/>
        <v>1</v>
      </c>
      <c r="K1931" s="8">
        <v>45317</v>
      </c>
      <c r="L1931" s="8" t="s">
        <v>3877</v>
      </c>
      <c r="M1931" s="7"/>
      <c r="N1931" s="7" t="b">
        <f t="shared" si="66"/>
        <v>1</v>
      </c>
      <c r="O1931" s="7"/>
      <c r="P1931" s="11">
        <f t="shared" si="67"/>
        <v>0</v>
      </c>
      <c r="Q1931" s="9"/>
    </row>
    <row r="1932" spans="1:17" x14ac:dyDescent="0.25">
      <c r="A1932" s="7">
        <v>1930</v>
      </c>
      <c r="B1932" s="9" t="s">
        <v>1778</v>
      </c>
      <c r="C1932" s="9" t="s">
        <v>3573</v>
      </c>
      <c r="D1932" s="9" t="s">
        <v>3855</v>
      </c>
      <c r="E1932" s="7" t="s">
        <v>141</v>
      </c>
      <c r="F1932" s="46">
        <v>9.4700000000000006</v>
      </c>
      <c r="G1932" s="11">
        <v>3</v>
      </c>
      <c r="H1932" s="11">
        <v>3</v>
      </c>
      <c r="I1932" s="11">
        <f>VLOOKUP(B1932:B4207,'[2]Qty by month'!$G$3:$N$527,8,0)</f>
        <v>3</v>
      </c>
      <c r="J1932" s="11" t="b">
        <f t="shared" si="65"/>
        <v>1</v>
      </c>
      <c r="K1932" s="8">
        <v>45317</v>
      </c>
      <c r="L1932" s="8" t="s">
        <v>3873</v>
      </c>
      <c r="M1932" s="7"/>
      <c r="N1932" s="7" t="b">
        <f t="shared" si="66"/>
        <v>1</v>
      </c>
      <c r="O1932" s="7"/>
      <c r="P1932" s="11">
        <f t="shared" si="67"/>
        <v>0</v>
      </c>
      <c r="Q1932" s="9"/>
    </row>
    <row r="1933" spans="1:17" x14ac:dyDescent="0.25">
      <c r="A1933" s="7">
        <v>1931</v>
      </c>
      <c r="B1933" s="9" t="s">
        <v>1779</v>
      </c>
      <c r="C1933" s="9" t="s">
        <v>3574</v>
      </c>
      <c r="D1933" s="9" t="s">
        <v>3855</v>
      </c>
      <c r="E1933" s="7" t="s">
        <v>141</v>
      </c>
      <c r="F1933" s="46">
        <v>9.4700000000000006</v>
      </c>
      <c r="G1933" s="11">
        <v>3</v>
      </c>
      <c r="H1933" s="11">
        <v>3</v>
      </c>
      <c r="I1933" s="11">
        <f>VLOOKUP(B1933:B4208,'[2]Qty by month'!$G$3:$N$527,8,0)</f>
        <v>3</v>
      </c>
      <c r="J1933" s="11" t="b">
        <f t="shared" si="65"/>
        <v>1</v>
      </c>
      <c r="K1933" s="8">
        <v>45317</v>
      </c>
      <c r="L1933" s="8" t="s">
        <v>3873</v>
      </c>
      <c r="M1933" s="7"/>
      <c r="N1933" s="7" t="b">
        <f t="shared" si="66"/>
        <v>1</v>
      </c>
      <c r="O1933" s="7"/>
      <c r="P1933" s="11">
        <f t="shared" si="67"/>
        <v>0</v>
      </c>
      <c r="Q1933" s="9"/>
    </row>
    <row r="1934" spans="1:17" x14ac:dyDescent="0.25">
      <c r="A1934" s="7">
        <v>1932</v>
      </c>
      <c r="B1934" s="9" t="s">
        <v>1780</v>
      </c>
      <c r="C1934" s="9" t="s">
        <v>3575</v>
      </c>
      <c r="D1934" s="9" t="s">
        <v>3855</v>
      </c>
      <c r="E1934" s="7" t="s">
        <v>141</v>
      </c>
      <c r="F1934" s="46">
        <v>37.130000000000003</v>
      </c>
      <c r="G1934" s="11">
        <v>2</v>
      </c>
      <c r="H1934" s="11">
        <v>2</v>
      </c>
      <c r="I1934" s="11">
        <f>VLOOKUP(B1934:B4209,'[2]Qty by month'!$G$3:$N$527,8,0)</f>
        <v>2</v>
      </c>
      <c r="J1934" s="11" t="b">
        <f t="shared" si="65"/>
        <v>1</v>
      </c>
      <c r="K1934" s="8">
        <v>45317</v>
      </c>
      <c r="L1934" s="8" t="s">
        <v>3873</v>
      </c>
      <c r="M1934" s="7"/>
      <c r="N1934" s="7" t="b">
        <f t="shared" si="66"/>
        <v>1</v>
      </c>
      <c r="O1934" s="7"/>
      <c r="P1934" s="11">
        <f t="shared" si="67"/>
        <v>0</v>
      </c>
      <c r="Q1934" s="9"/>
    </row>
    <row r="1935" spans="1:17" x14ac:dyDescent="0.25">
      <c r="A1935" s="7">
        <v>1933</v>
      </c>
      <c r="B1935" s="9" t="s">
        <v>1781</v>
      </c>
      <c r="C1935" s="9" t="s">
        <v>3576</v>
      </c>
      <c r="D1935" s="9" t="s">
        <v>3855</v>
      </c>
      <c r="E1935" s="7" t="s">
        <v>141</v>
      </c>
      <c r="F1935" s="46">
        <v>9.84</v>
      </c>
      <c r="G1935" s="11">
        <v>1</v>
      </c>
      <c r="H1935" s="11">
        <v>1</v>
      </c>
      <c r="I1935" s="11">
        <f>VLOOKUP(B1935:B4210,'[2]Qty by month'!$G$3:$N$527,8,0)</f>
        <v>1</v>
      </c>
      <c r="J1935" s="11" t="b">
        <f t="shared" si="65"/>
        <v>1</v>
      </c>
      <c r="K1935" s="8">
        <v>45317</v>
      </c>
      <c r="L1935" s="8" t="s">
        <v>3873</v>
      </c>
      <c r="M1935" s="7"/>
      <c r="N1935" s="7" t="b">
        <f t="shared" si="66"/>
        <v>1</v>
      </c>
      <c r="O1935" s="7"/>
      <c r="P1935" s="11">
        <f t="shared" si="67"/>
        <v>0</v>
      </c>
      <c r="Q1935" s="9"/>
    </row>
    <row r="1936" spans="1:17" x14ac:dyDescent="0.25">
      <c r="A1936" s="7">
        <v>1934</v>
      </c>
      <c r="B1936" s="9" t="s">
        <v>1782</v>
      </c>
      <c r="C1936" s="9" t="s">
        <v>3577</v>
      </c>
      <c r="D1936" s="9" t="s">
        <v>3855</v>
      </c>
      <c r="E1936" s="7" t="s">
        <v>141</v>
      </c>
      <c r="F1936" s="46">
        <v>3.05</v>
      </c>
      <c r="G1936" s="11">
        <v>1</v>
      </c>
      <c r="H1936" s="11">
        <v>1</v>
      </c>
      <c r="I1936" s="11">
        <f>VLOOKUP(B1936:B4211,'[2]Qty by month'!$G$3:$N$527,8,0)</f>
        <v>1</v>
      </c>
      <c r="J1936" s="11" t="b">
        <f t="shared" si="65"/>
        <v>1</v>
      </c>
      <c r="K1936" s="8">
        <v>45317</v>
      </c>
      <c r="L1936" s="8" t="s">
        <v>3873</v>
      </c>
      <c r="M1936" s="7"/>
      <c r="N1936" s="7" t="b">
        <f t="shared" si="66"/>
        <v>1</v>
      </c>
      <c r="O1936" s="7"/>
      <c r="P1936" s="11">
        <f t="shared" si="67"/>
        <v>0</v>
      </c>
      <c r="Q1936" s="9"/>
    </row>
    <row r="1937" spans="1:17" x14ac:dyDescent="0.25">
      <c r="A1937" s="7">
        <v>1935</v>
      </c>
      <c r="B1937" s="9" t="s">
        <v>1783</v>
      </c>
      <c r="C1937" s="9" t="s">
        <v>3578</v>
      </c>
      <c r="D1937" s="9" t="s">
        <v>3855</v>
      </c>
      <c r="E1937" s="7" t="s">
        <v>141</v>
      </c>
      <c r="F1937" s="46">
        <v>20.05</v>
      </c>
      <c r="G1937" s="11">
        <v>2</v>
      </c>
      <c r="H1937" s="11">
        <v>2</v>
      </c>
      <c r="I1937" s="11">
        <f>VLOOKUP(B1937:B4212,'[2]Qty by month'!$G$3:$N$527,8,0)</f>
        <v>2</v>
      </c>
      <c r="J1937" s="11" t="b">
        <f t="shared" si="65"/>
        <v>1</v>
      </c>
      <c r="K1937" s="8">
        <v>45317</v>
      </c>
      <c r="L1937" s="8" t="s">
        <v>3873</v>
      </c>
      <c r="M1937" s="7"/>
      <c r="N1937" s="7" t="b">
        <f t="shared" si="66"/>
        <v>1</v>
      </c>
      <c r="O1937" s="7"/>
      <c r="P1937" s="11">
        <f t="shared" si="67"/>
        <v>0</v>
      </c>
      <c r="Q1937" s="9"/>
    </row>
    <row r="1938" spans="1:17" x14ac:dyDescent="0.25">
      <c r="A1938" s="7">
        <v>1936</v>
      </c>
      <c r="B1938" s="9" t="s">
        <v>1784</v>
      </c>
      <c r="C1938" s="9" t="s">
        <v>3409</v>
      </c>
      <c r="D1938" s="9" t="s">
        <v>3855</v>
      </c>
      <c r="E1938" s="7" t="s">
        <v>141</v>
      </c>
      <c r="F1938" s="46">
        <v>7.7</v>
      </c>
      <c r="G1938" s="11">
        <v>2</v>
      </c>
      <c r="H1938" s="11">
        <v>2</v>
      </c>
      <c r="I1938" s="11">
        <f>VLOOKUP(B1938:B4213,'[2]Qty by month'!$G$3:$N$527,8,0)</f>
        <v>2</v>
      </c>
      <c r="J1938" s="11" t="b">
        <f t="shared" si="65"/>
        <v>1</v>
      </c>
      <c r="K1938" s="8">
        <v>45317</v>
      </c>
      <c r="L1938" s="8" t="s">
        <v>3873</v>
      </c>
      <c r="M1938" s="7"/>
      <c r="N1938" s="7" t="b">
        <f t="shared" si="66"/>
        <v>1</v>
      </c>
      <c r="O1938" s="7"/>
      <c r="P1938" s="11">
        <f t="shared" si="67"/>
        <v>0</v>
      </c>
      <c r="Q1938" s="9"/>
    </row>
    <row r="1939" spans="1:17" x14ac:dyDescent="0.25">
      <c r="A1939" s="7">
        <v>1937</v>
      </c>
      <c r="B1939" s="9" t="s">
        <v>1785</v>
      </c>
      <c r="C1939" s="9" t="s">
        <v>3579</v>
      </c>
      <c r="D1939" s="9" t="s">
        <v>3855</v>
      </c>
      <c r="E1939" s="7" t="s">
        <v>141</v>
      </c>
      <c r="F1939" s="46">
        <v>36.090000000000003</v>
      </c>
      <c r="G1939" s="11">
        <v>2</v>
      </c>
      <c r="H1939" s="11">
        <v>2</v>
      </c>
      <c r="I1939" s="11">
        <f>VLOOKUP(B1939:B4214,'[2]Qty by month'!$G$3:$N$527,8,0)</f>
        <v>2</v>
      </c>
      <c r="J1939" s="11" t="b">
        <f t="shared" si="65"/>
        <v>1</v>
      </c>
      <c r="K1939" s="8">
        <v>45317</v>
      </c>
      <c r="L1939" s="8" t="s">
        <v>3873</v>
      </c>
      <c r="M1939" s="7"/>
      <c r="N1939" s="7" t="b">
        <f t="shared" si="66"/>
        <v>1</v>
      </c>
      <c r="O1939" s="7"/>
      <c r="P1939" s="11">
        <f t="shared" si="67"/>
        <v>0</v>
      </c>
      <c r="Q1939" s="9"/>
    </row>
    <row r="1940" spans="1:17" x14ac:dyDescent="0.25">
      <c r="A1940" s="7">
        <v>1938</v>
      </c>
      <c r="B1940" s="9" t="s">
        <v>1786</v>
      </c>
      <c r="C1940" s="9" t="s">
        <v>3580</v>
      </c>
      <c r="D1940" s="9" t="s">
        <v>3855</v>
      </c>
      <c r="E1940" s="7" t="s">
        <v>141</v>
      </c>
      <c r="F1940" s="46">
        <v>3.38</v>
      </c>
      <c r="G1940" s="11">
        <v>3</v>
      </c>
      <c r="H1940" s="11">
        <v>3</v>
      </c>
      <c r="I1940" s="11">
        <f>VLOOKUP(B1940:B4215,'[2]Qty by month'!$G$3:$N$527,8,0)</f>
        <v>3</v>
      </c>
      <c r="J1940" s="11" t="b">
        <f t="shared" si="65"/>
        <v>1</v>
      </c>
      <c r="K1940" s="8">
        <v>45317</v>
      </c>
      <c r="L1940" s="8" t="s">
        <v>3873</v>
      </c>
      <c r="M1940" s="7"/>
      <c r="N1940" s="7" t="b">
        <f t="shared" si="66"/>
        <v>1</v>
      </c>
      <c r="O1940" s="7"/>
      <c r="P1940" s="11">
        <f t="shared" si="67"/>
        <v>0</v>
      </c>
      <c r="Q1940" s="9"/>
    </row>
    <row r="1941" spans="1:17" x14ac:dyDescent="0.25">
      <c r="A1941" s="7">
        <v>1939</v>
      </c>
      <c r="B1941" s="9" t="s">
        <v>1787</v>
      </c>
      <c r="C1941" s="9" t="s">
        <v>3581</v>
      </c>
      <c r="D1941" s="9" t="s">
        <v>3855</v>
      </c>
      <c r="E1941" s="7" t="s">
        <v>141</v>
      </c>
      <c r="F1941" s="46">
        <v>2.81</v>
      </c>
      <c r="G1941" s="11">
        <v>3</v>
      </c>
      <c r="H1941" s="11">
        <v>3</v>
      </c>
      <c r="I1941" s="11">
        <f>VLOOKUP(B1941:B4216,'[2]Qty by month'!$G$3:$N$527,8,0)</f>
        <v>3</v>
      </c>
      <c r="J1941" s="11" t="b">
        <f t="shared" si="65"/>
        <v>1</v>
      </c>
      <c r="K1941" s="8">
        <v>45317</v>
      </c>
      <c r="L1941" s="8" t="s">
        <v>3873</v>
      </c>
      <c r="M1941" s="7"/>
      <c r="N1941" s="7" t="b">
        <f t="shared" si="66"/>
        <v>1</v>
      </c>
      <c r="O1941" s="7"/>
      <c r="P1941" s="11">
        <f t="shared" si="67"/>
        <v>0</v>
      </c>
      <c r="Q1941" s="9"/>
    </row>
    <row r="1942" spans="1:17" x14ac:dyDescent="0.25">
      <c r="A1942" s="7">
        <v>1940</v>
      </c>
      <c r="B1942" s="9" t="s">
        <v>1788</v>
      </c>
      <c r="C1942" s="9" t="s">
        <v>3582</v>
      </c>
      <c r="D1942" s="9" t="s">
        <v>3855</v>
      </c>
      <c r="E1942" s="7" t="s">
        <v>141</v>
      </c>
      <c r="F1942" s="46">
        <v>6.7</v>
      </c>
      <c r="G1942" s="11">
        <v>2</v>
      </c>
      <c r="H1942" s="11">
        <v>2</v>
      </c>
      <c r="I1942" s="11">
        <f>VLOOKUP(B1942:B4217,'[2]Qty by month'!$G$3:$N$527,8,0)</f>
        <v>2</v>
      </c>
      <c r="J1942" s="11" t="b">
        <f t="shared" si="65"/>
        <v>1</v>
      </c>
      <c r="K1942" s="8">
        <v>45317</v>
      </c>
      <c r="L1942" s="8" t="s">
        <v>3873</v>
      </c>
      <c r="M1942" s="7"/>
      <c r="N1942" s="7" t="b">
        <f t="shared" si="66"/>
        <v>1</v>
      </c>
      <c r="O1942" s="7"/>
      <c r="P1942" s="11">
        <f t="shared" si="67"/>
        <v>0</v>
      </c>
      <c r="Q1942" s="9"/>
    </row>
    <row r="1943" spans="1:17" x14ac:dyDescent="0.25">
      <c r="A1943" s="7">
        <v>1941</v>
      </c>
      <c r="B1943" s="9" t="s">
        <v>1789</v>
      </c>
      <c r="C1943" s="9" t="s">
        <v>3583</v>
      </c>
      <c r="D1943" s="9" t="s">
        <v>3855</v>
      </c>
      <c r="E1943" s="7" t="s">
        <v>141</v>
      </c>
      <c r="F1943" s="46">
        <v>2.67</v>
      </c>
      <c r="G1943" s="11">
        <v>5</v>
      </c>
      <c r="H1943" s="11">
        <v>5</v>
      </c>
      <c r="I1943" s="11">
        <f>VLOOKUP(B1943:B4218,'[2]Qty by month'!$G$3:$N$527,8,0)</f>
        <v>5</v>
      </c>
      <c r="J1943" s="11" t="b">
        <f t="shared" si="65"/>
        <v>1</v>
      </c>
      <c r="K1943" s="8">
        <v>45317</v>
      </c>
      <c r="L1943" s="8" t="s">
        <v>3873</v>
      </c>
      <c r="M1943" s="7"/>
      <c r="N1943" s="7" t="b">
        <f t="shared" si="66"/>
        <v>1</v>
      </c>
      <c r="O1943" s="7"/>
      <c r="P1943" s="11">
        <f t="shared" si="67"/>
        <v>0</v>
      </c>
      <c r="Q1943" s="9"/>
    </row>
    <row r="1944" spans="1:17" x14ac:dyDescent="0.25">
      <c r="A1944" s="7">
        <v>1942</v>
      </c>
      <c r="B1944" s="9" t="s">
        <v>1790</v>
      </c>
      <c r="C1944" s="9" t="s">
        <v>3584</v>
      </c>
      <c r="D1944" s="9" t="s">
        <v>3855</v>
      </c>
      <c r="E1944" s="7" t="s">
        <v>141</v>
      </c>
      <c r="F1944" s="46">
        <v>8.5399999999999991</v>
      </c>
      <c r="G1944" s="11">
        <v>2</v>
      </c>
      <c r="H1944" s="11">
        <v>2</v>
      </c>
      <c r="I1944" s="11">
        <f>VLOOKUP(B1944:B4219,'[2]Qty by month'!$G$3:$N$527,8,0)</f>
        <v>2</v>
      </c>
      <c r="J1944" s="11" t="b">
        <f t="shared" si="65"/>
        <v>1</v>
      </c>
      <c r="K1944" s="8">
        <v>45317</v>
      </c>
      <c r="L1944" s="8" t="s">
        <v>3873</v>
      </c>
      <c r="M1944" s="7"/>
      <c r="N1944" s="7" t="b">
        <f t="shared" si="66"/>
        <v>1</v>
      </c>
      <c r="O1944" s="7"/>
      <c r="P1944" s="11">
        <f t="shared" si="67"/>
        <v>0</v>
      </c>
      <c r="Q1944" s="9"/>
    </row>
    <row r="1945" spans="1:17" x14ac:dyDescent="0.25">
      <c r="A1945" s="7">
        <v>1943</v>
      </c>
      <c r="B1945" s="9" t="s">
        <v>1791</v>
      </c>
      <c r="C1945" s="9" t="s">
        <v>3585</v>
      </c>
      <c r="D1945" s="9" t="s">
        <v>3855</v>
      </c>
      <c r="E1945" s="7" t="s">
        <v>141</v>
      </c>
      <c r="F1945" s="46">
        <v>8.5399999999999991</v>
      </c>
      <c r="G1945" s="11">
        <v>2</v>
      </c>
      <c r="H1945" s="11">
        <v>2</v>
      </c>
      <c r="I1945" s="11">
        <f>VLOOKUP(B1945:B4220,'[2]Qty by month'!$G$3:$N$527,8,0)</f>
        <v>2</v>
      </c>
      <c r="J1945" s="11" t="b">
        <f t="shared" si="65"/>
        <v>1</v>
      </c>
      <c r="K1945" s="8">
        <v>45317</v>
      </c>
      <c r="L1945" s="8" t="s">
        <v>3873</v>
      </c>
      <c r="M1945" s="7"/>
      <c r="N1945" s="7" t="b">
        <f t="shared" si="66"/>
        <v>1</v>
      </c>
      <c r="O1945" s="7"/>
      <c r="P1945" s="11">
        <f t="shared" si="67"/>
        <v>0</v>
      </c>
      <c r="Q1945" s="9"/>
    </row>
    <row r="1946" spans="1:17" x14ac:dyDescent="0.25">
      <c r="A1946" s="7">
        <v>1944</v>
      </c>
      <c r="B1946" s="9" t="s">
        <v>1792</v>
      </c>
      <c r="C1946" s="9" t="s">
        <v>3586</v>
      </c>
      <c r="D1946" s="9" t="s">
        <v>3855</v>
      </c>
      <c r="E1946" s="7" t="s">
        <v>141</v>
      </c>
      <c r="F1946" s="46">
        <v>15.84</v>
      </c>
      <c r="G1946" s="11">
        <v>1</v>
      </c>
      <c r="H1946" s="11">
        <v>1</v>
      </c>
      <c r="I1946" s="11">
        <f>VLOOKUP(B1946:B4221,'[2]Qty by month'!$G$3:$N$527,8,0)</f>
        <v>1</v>
      </c>
      <c r="J1946" s="11" t="b">
        <f t="shared" si="65"/>
        <v>1</v>
      </c>
      <c r="K1946" s="8">
        <v>45317</v>
      </c>
      <c r="L1946" s="8" t="s">
        <v>3873</v>
      </c>
      <c r="M1946" s="7"/>
      <c r="N1946" s="7" t="b">
        <f t="shared" si="66"/>
        <v>1</v>
      </c>
      <c r="O1946" s="7"/>
      <c r="P1946" s="11">
        <f t="shared" si="67"/>
        <v>0</v>
      </c>
      <c r="Q1946" s="9"/>
    </row>
    <row r="1947" spans="1:17" x14ac:dyDescent="0.25">
      <c r="A1947" s="7">
        <v>1945</v>
      </c>
      <c r="B1947" s="9" t="s">
        <v>1793</v>
      </c>
      <c r="C1947" s="9" t="s">
        <v>3587</v>
      </c>
      <c r="D1947" s="9" t="s">
        <v>3855</v>
      </c>
      <c r="E1947" s="7" t="s">
        <v>141</v>
      </c>
      <c r="F1947" s="46">
        <v>15.73</v>
      </c>
      <c r="G1947" s="11">
        <v>1</v>
      </c>
      <c r="H1947" s="11">
        <v>1</v>
      </c>
      <c r="I1947" s="11">
        <f>VLOOKUP(B1947:B4222,'[2]Qty by month'!$G$3:$N$527,8,0)</f>
        <v>1</v>
      </c>
      <c r="J1947" s="11" t="b">
        <f t="shared" si="65"/>
        <v>1</v>
      </c>
      <c r="K1947" s="8">
        <v>45317</v>
      </c>
      <c r="L1947" s="8" t="s">
        <v>3873</v>
      </c>
      <c r="M1947" s="7"/>
      <c r="N1947" s="7" t="b">
        <f t="shared" si="66"/>
        <v>1</v>
      </c>
      <c r="O1947" s="7"/>
      <c r="P1947" s="11">
        <f t="shared" si="67"/>
        <v>0</v>
      </c>
      <c r="Q1947" s="9"/>
    </row>
    <row r="1948" spans="1:17" x14ac:dyDescent="0.25">
      <c r="A1948" s="7">
        <v>1946</v>
      </c>
      <c r="B1948" s="9" t="s">
        <v>1794</v>
      </c>
      <c r="C1948" s="9" t="s">
        <v>3588</v>
      </c>
      <c r="D1948" s="9" t="s">
        <v>241</v>
      </c>
      <c r="E1948" s="7" t="s">
        <v>141</v>
      </c>
      <c r="F1948" s="46">
        <v>5.72</v>
      </c>
      <c r="G1948" s="11">
        <v>3</v>
      </c>
      <c r="H1948" s="11">
        <v>3</v>
      </c>
      <c r="I1948" s="11">
        <f>VLOOKUP(B1948:B4223,'[2]Qty by month'!$G$3:$N$527,8,0)</f>
        <v>3</v>
      </c>
      <c r="J1948" s="11" t="b">
        <f t="shared" si="65"/>
        <v>1</v>
      </c>
      <c r="K1948" s="8">
        <v>45317</v>
      </c>
      <c r="L1948" s="8" t="s">
        <v>3877</v>
      </c>
      <c r="M1948" s="7"/>
      <c r="N1948" s="7" t="b">
        <f t="shared" si="66"/>
        <v>1</v>
      </c>
      <c r="O1948" s="7"/>
      <c r="P1948" s="11">
        <f t="shared" si="67"/>
        <v>0</v>
      </c>
      <c r="Q1948" s="9"/>
    </row>
    <row r="1949" spans="1:17" x14ac:dyDescent="0.25">
      <c r="A1949" s="7">
        <v>1947</v>
      </c>
      <c r="B1949" s="9" t="s">
        <v>1795</v>
      </c>
      <c r="C1949" s="9" t="s">
        <v>3589</v>
      </c>
      <c r="D1949" s="9" t="s">
        <v>241</v>
      </c>
      <c r="E1949" s="7" t="s">
        <v>141</v>
      </c>
      <c r="F1949" s="46">
        <v>8.5</v>
      </c>
      <c r="G1949" s="11">
        <v>4</v>
      </c>
      <c r="H1949" s="11">
        <v>4</v>
      </c>
      <c r="I1949" s="11">
        <f>VLOOKUP(B1949:B4224,'[2]Qty by month'!$G$3:$N$527,8,0)</f>
        <v>4</v>
      </c>
      <c r="J1949" s="11" t="b">
        <f t="shared" si="65"/>
        <v>1</v>
      </c>
      <c r="K1949" s="8">
        <v>45315</v>
      </c>
      <c r="L1949" s="8" t="s">
        <v>3873</v>
      </c>
      <c r="M1949" s="7"/>
      <c r="N1949" s="7" t="b">
        <f t="shared" si="66"/>
        <v>1</v>
      </c>
      <c r="O1949" s="7"/>
      <c r="P1949" s="11">
        <f t="shared" si="67"/>
        <v>0</v>
      </c>
      <c r="Q1949" s="9"/>
    </row>
    <row r="1950" spans="1:17" x14ac:dyDescent="0.25">
      <c r="A1950" s="7">
        <v>1948</v>
      </c>
      <c r="B1950" s="9" t="s">
        <v>1796</v>
      </c>
      <c r="C1950" s="9" t="s">
        <v>3590</v>
      </c>
      <c r="D1950" s="9" t="s">
        <v>241</v>
      </c>
      <c r="E1950" s="7" t="s">
        <v>141</v>
      </c>
      <c r="F1950" s="46">
        <v>21.02</v>
      </c>
      <c r="G1950" s="11">
        <v>3</v>
      </c>
      <c r="H1950" s="11">
        <v>3</v>
      </c>
      <c r="I1950" s="11">
        <f>VLOOKUP(B1950:B4225,'[2]Qty by month'!$G$3:$N$527,8,0)</f>
        <v>3</v>
      </c>
      <c r="J1950" s="11" t="b">
        <f t="shared" si="65"/>
        <v>1</v>
      </c>
      <c r="K1950" s="8">
        <v>45317</v>
      </c>
      <c r="L1950" s="8" t="s">
        <v>3877</v>
      </c>
      <c r="M1950" s="7"/>
      <c r="N1950" s="7" t="b">
        <f t="shared" si="66"/>
        <v>1</v>
      </c>
      <c r="O1950" s="7"/>
      <c r="P1950" s="11">
        <f t="shared" si="67"/>
        <v>0</v>
      </c>
      <c r="Q1950" s="9"/>
    </row>
    <row r="1951" spans="1:17" x14ac:dyDescent="0.25">
      <c r="A1951" s="7">
        <v>1949</v>
      </c>
      <c r="B1951" s="9" t="s">
        <v>1797</v>
      </c>
      <c r="C1951" s="9" t="s">
        <v>215</v>
      </c>
      <c r="D1951" s="9" t="s">
        <v>241</v>
      </c>
      <c r="E1951" s="7" t="s">
        <v>141</v>
      </c>
      <c r="F1951" s="46">
        <v>1.81</v>
      </c>
      <c r="G1951" s="11">
        <v>3</v>
      </c>
      <c r="H1951" s="11">
        <v>3</v>
      </c>
      <c r="I1951" s="11">
        <f>VLOOKUP(B1951:B4226,'[2]Qty by month'!$G$3:$N$527,8,0)</f>
        <v>3</v>
      </c>
      <c r="J1951" s="11" t="b">
        <f t="shared" si="65"/>
        <v>1</v>
      </c>
      <c r="K1951" s="8">
        <v>45315</v>
      </c>
      <c r="L1951" s="8" t="s">
        <v>3873</v>
      </c>
      <c r="M1951" s="7"/>
      <c r="N1951" s="7" t="b">
        <f t="shared" si="66"/>
        <v>1</v>
      </c>
      <c r="O1951" s="7"/>
      <c r="P1951" s="11">
        <f t="shared" si="67"/>
        <v>0</v>
      </c>
      <c r="Q1951" s="9"/>
    </row>
    <row r="1952" spans="1:17" x14ac:dyDescent="0.25">
      <c r="A1952" s="7">
        <v>1950</v>
      </c>
      <c r="B1952" s="9" t="s">
        <v>1798</v>
      </c>
      <c r="C1952" s="9" t="s">
        <v>3591</v>
      </c>
      <c r="D1952" s="9" t="s">
        <v>241</v>
      </c>
      <c r="E1952" s="7" t="s">
        <v>141</v>
      </c>
      <c r="F1952" s="46">
        <v>13.66</v>
      </c>
      <c r="G1952" s="11">
        <v>3</v>
      </c>
      <c r="H1952" s="11">
        <f>1+2</f>
        <v>3</v>
      </c>
      <c r="I1952" s="11">
        <f>VLOOKUP(B1952:B4227,'[2]Qty by month'!$G$3:$N$527,8,0)</f>
        <v>3</v>
      </c>
      <c r="J1952" s="11" t="b">
        <f t="shared" si="65"/>
        <v>1</v>
      </c>
      <c r="K1952" s="8">
        <v>45317</v>
      </c>
      <c r="L1952" s="8" t="s">
        <v>3877</v>
      </c>
      <c r="M1952" s="7"/>
      <c r="N1952" s="7" t="b">
        <f t="shared" si="66"/>
        <v>1</v>
      </c>
      <c r="O1952" s="7"/>
      <c r="P1952" s="11">
        <f t="shared" si="67"/>
        <v>0</v>
      </c>
      <c r="Q1952" s="9"/>
    </row>
    <row r="1953" spans="1:17" x14ac:dyDescent="0.25">
      <c r="A1953" s="7">
        <v>1951</v>
      </c>
      <c r="B1953" s="9" t="s">
        <v>1799</v>
      </c>
      <c r="C1953" s="9" t="s">
        <v>3592</v>
      </c>
      <c r="D1953" s="9" t="s">
        <v>241</v>
      </c>
      <c r="E1953" s="7" t="s">
        <v>141</v>
      </c>
      <c r="F1953" s="46">
        <v>0.14000000000000001</v>
      </c>
      <c r="G1953" s="11">
        <f>3-3</f>
        <v>0</v>
      </c>
      <c r="H1953" s="11">
        <v>0</v>
      </c>
      <c r="I1953" s="11">
        <f>VLOOKUP(B1953:B4228,'[2]Qty by month'!$G$3:$N$527,8,0)</f>
        <v>0</v>
      </c>
      <c r="J1953" s="11"/>
      <c r="K1953" s="8">
        <v>45321</v>
      </c>
      <c r="L1953" s="8" t="s">
        <v>3873</v>
      </c>
      <c r="M1953" s="7"/>
      <c r="N1953" s="7" t="b">
        <f t="shared" si="66"/>
        <v>1</v>
      </c>
      <c r="O1953" s="7"/>
      <c r="P1953" s="11">
        <f t="shared" si="67"/>
        <v>0</v>
      </c>
      <c r="Q1953" s="9" t="s">
        <v>3978</v>
      </c>
    </row>
    <row r="1954" spans="1:17" x14ac:dyDescent="0.25">
      <c r="A1954" s="7">
        <v>1952</v>
      </c>
      <c r="B1954" s="9" t="s">
        <v>1800</v>
      </c>
      <c r="C1954" s="9" t="s">
        <v>3593</v>
      </c>
      <c r="D1954" s="9" t="s">
        <v>241</v>
      </c>
      <c r="E1954" s="7" t="s">
        <v>141</v>
      </c>
      <c r="F1954" s="46">
        <v>0.14000000000000001</v>
      </c>
      <c r="G1954" s="11">
        <f>5-2</f>
        <v>3</v>
      </c>
      <c r="H1954" s="11">
        <v>3</v>
      </c>
      <c r="I1954" s="11">
        <f>VLOOKUP(B1954:B4229,'[2]Qty by month'!$G$3:$N$527,8,0)</f>
        <v>3</v>
      </c>
      <c r="J1954" s="11" t="b">
        <f t="shared" ref="J1954:J2017" si="68">H1954=I1954</f>
        <v>1</v>
      </c>
      <c r="K1954" s="8">
        <v>45320</v>
      </c>
      <c r="L1954" s="8" t="s">
        <v>3873</v>
      </c>
      <c r="M1954" s="7"/>
      <c r="N1954" s="7" t="b">
        <f t="shared" si="66"/>
        <v>1</v>
      </c>
      <c r="O1954" s="7"/>
      <c r="P1954" s="11">
        <f t="shared" si="67"/>
        <v>0</v>
      </c>
      <c r="Q1954" s="9" t="s">
        <v>3993</v>
      </c>
    </row>
    <row r="1955" spans="1:17" x14ac:dyDescent="0.25">
      <c r="A1955" s="7">
        <v>1953</v>
      </c>
      <c r="B1955" s="9" t="s">
        <v>1801</v>
      </c>
      <c r="C1955" s="9" t="s">
        <v>3594</v>
      </c>
      <c r="D1955" s="9" t="s">
        <v>241</v>
      </c>
      <c r="E1955" s="7" t="s">
        <v>141</v>
      </c>
      <c r="F1955" s="46">
        <v>0.84</v>
      </c>
      <c r="G1955" s="11">
        <v>3</v>
      </c>
      <c r="H1955" s="11">
        <v>3</v>
      </c>
      <c r="I1955" s="11">
        <f>VLOOKUP(B1955:B4230,'[2]Qty by month'!$G$3:$N$527,8,0)</f>
        <v>3</v>
      </c>
      <c r="J1955" s="11" t="b">
        <f t="shared" si="68"/>
        <v>1</v>
      </c>
      <c r="K1955" s="8">
        <v>45317</v>
      </c>
      <c r="L1955" s="8" t="s">
        <v>3877</v>
      </c>
      <c r="M1955" s="7"/>
      <c r="N1955" s="7" t="b">
        <f t="shared" si="66"/>
        <v>1</v>
      </c>
      <c r="O1955" s="7"/>
      <c r="P1955" s="11">
        <f t="shared" si="67"/>
        <v>0</v>
      </c>
      <c r="Q1955" s="9"/>
    </row>
    <row r="1956" spans="1:17" x14ac:dyDescent="0.25">
      <c r="A1956" s="7">
        <v>1954</v>
      </c>
      <c r="B1956" s="9" t="s">
        <v>1802</v>
      </c>
      <c r="C1956" s="9" t="s">
        <v>3595</v>
      </c>
      <c r="D1956" s="9" t="s">
        <v>241</v>
      </c>
      <c r="E1956" s="7" t="s">
        <v>141</v>
      </c>
      <c r="F1956" s="46">
        <v>0.14000000000000001</v>
      </c>
      <c r="G1956" s="11">
        <v>7</v>
      </c>
      <c r="H1956" s="11">
        <v>7</v>
      </c>
      <c r="I1956" s="11">
        <f>VLOOKUP(B1956:B4231,'[2]Qty by month'!$G$3:$N$527,8,0)</f>
        <v>7</v>
      </c>
      <c r="J1956" s="11" t="b">
        <f t="shared" si="68"/>
        <v>1</v>
      </c>
      <c r="K1956" s="8">
        <v>45318</v>
      </c>
      <c r="L1956" s="8" t="s">
        <v>3877</v>
      </c>
      <c r="M1956" s="7"/>
      <c r="N1956" s="7" t="b">
        <f t="shared" si="66"/>
        <v>1</v>
      </c>
      <c r="O1956" s="7"/>
      <c r="P1956" s="11">
        <f t="shared" si="67"/>
        <v>0</v>
      </c>
      <c r="Q1956" s="9"/>
    </row>
    <row r="1957" spans="1:17" x14ac:dyDescent="0.25">
      <c r="A1957" s="7">
        <v>1955</v>
      </c>
      <c r="B1957" s="9" t="s">
        <v>1803</v>
      </c>
      <c r="C1957" s="9" t="s">
        <v>3596</v>
      </c>
      <c r="D1957" s="9" t="s">
        <v>241</v>
      </c>
      <c r="E1957" s="7" t="s">
        <v>141</v>
      </c>
      <c r="F1957" s="46">
        <v>0.14000000000000001</v>
      </c>
      <c r="G1957" s="11">
        <v>7</v>
      </c>
      <c r="H1957" s="11">
        <v>7</v>
      </c>
      <c r="I1957" s="11">
        <f>VLOOKUP(B1957:B4232,'[2]Qty by month'!$G$3:$N$527,8,0)</f>
        <v>7</v>
      </c>
      <c r="J1957" s="11" t="b">
        <f t="shared" si="68"/>
        <v>1</v>
      </c>
      <c r="K1957" s="8">
        <v>45313</v>
      </c>
      <c r="L1957" s="8" t="s">
        <v>3873</v>
      </c>
      <c r="M1957" s="7"/>
      <c r="N1957" s="7" t="b">
        <f t="shared" si="66"/>
        <v>1</v>
      </c>
      <c r="O1957" s="7"/>
      <c r="P1957" s="11">
        <f t="shared" si="67"/>
        <v>0</v>
      </c>
      <c r="Q1957" s="9"/>
    </row>
    <row r="1958" spans="1:17" x14ac:dyDescent="0.25">
      <c r="A1958" s="7">
        <v>1956</v>
      </c>
      <c r="B1958" s="9" t="s">
        <v>1804</v>
      </c>
      <c r="C1958" s="9" t="s">
        <v>3589</v>
      </c>
      <c r="D1958" s="9" t="s">
        <v>241</v>
      </c>
      <c r="E1958" s="7" t="s">
        <v>141</v>
      </c>
      <c r="F1958" s="46">
        <v>5.69</v>
      </c>
      <c r="G1958" s="11">
        <v>4</v>
      </c>
      <c r="H1958" s="11">
        <v>4</v>
      </c>
      <c r="I1958" s="11">
        <f>VLOOKUP(B1958:B4233,'[2]Qty by month'!$G$3:$N$527,8,0)</f>
        <v>4</v>
      </c>
      <c r="J1958" s="11" t="b">
        <f t="shared" si="68"/>
        <v>1</v>
      </c>
      <c r="K1958" s="8">
        <v>45315</v>
      </c>
      <c r="L1958" s="8" t="s">
        <v>3873</v>
      </c>
      <c r="M1958" s="7"/>
      <c r="N1958" s="7" t="b">
        <f t="shared" si="66"/>
        <v>1</v>
      </c>
      <c r="O1958" s="7"/>
      <c r="P1958" s="11">
        <f t="shared" si="67"/>
        <v>0</v>
      </c>
      <c r="Q1958" s="9"/>
    </row>
    <row r="1959" spans="1:17" x14ac:dyDescent="0.25">
      <c r="A1959" s="7">
        <v>1957</v>
      </c>
      <c r="B1959" s="9" t="s">
        <v>1805</v>
      </c>
      <c r="C1959" s="9" t="s">
        <v>3597</v>
      </c>
      <c r="D1959" s="9" t="s">
        <v>241</v>
      </c>
      <c r="E1959" s="7" t="s">
        <v>141</v>
      </c>
      <c r="F1959" s="46">
        <v>22.66</v>
      </c>
      <c r="G1959" s="11">
        <v>3</v>
      </c>
      <c r="H1959" s="11">
        <f>2+1</f>
        <v>3</v>
      </c>
      <c r="I1959" s="11">
        <f>VLOOKUP(B1959:B4234,'[2]Qty by month'!$G$3:$N$527,8,0)</f>
        <v>3</v>
      </c>
      <c r="J1959" s="11" t="b">
        <f t="shared" si="68"/>
        <v>1</v>
      </c>
      <c r="K1959" s="8">
        <v>45315</v>
      </c>
      <c r="L1959" s="8" t="s">
        <v>3873</v>
      </c>
      <c r="M1959" s="7"/>
      <c r="N1959" s="7" t="b">
        <f t="shared" si="66"/>
        <v>1</v>
      </c>
      <c r="O1959" s="7"/>
      <c r="P1959" s="11">
        <f t="shared" si="67"/>
        <v>0</v>
      </c>
      <c r="Q1959" s="9"/>
    </row>
    <row r="1960" spans="1:17" x14ac:dyDescent="0.25">
      <c r="A1960" s="7">
        <v>1958</v>
      </c>
      <c r="B1960" s="9" t="s">
        <v>1806</v>
      </c>
      <c r="C1960" s="9" t="s">
        <v>3598</v>
      </c>
      <c r="D1960" s="9" t="s">
        <v>241</v>
      </c>
      <c r="E1960" s="7" t="s">
        <v>141</v>
      </c>
      <c r="F1960" s="46">
        <v>10.98</v>
      </c>
      <c r="G1960" s="11">
        <v>3</v>
      </c>
      <c r="H1960" s="11">
        <v>3</v>
      </c>
      <c r="I1960" s="11">
        <f>VLOOKUP(B1960:B4235,'[2]Qty by month'!$G$3:$N$527,8,0)</f>
        <v>3</v>
      </c>
      <c r="J1960" s="11" t="b">
        <f t="shared" si="68"/>
        <v>1</v>
      </c>
      <c r="K1960" s="8">
        <v>45314</v>
      </c>
      <c r="L1960" s="8" t="s">
        <v>3877</v>
      </c>
      <c r="M1960" s="7"/>
      <c r="N1960" s="7" t="b">
        <f t="shared" si="66"/>
        <v>1</v>
      </c>
      <c r="O1960" s="7"/>
      <c r="P1960" s="11">
        <f t="shared" si="67"/>
        <v>0</v>
      </c>
      <c r="Q1960" s="9"/>
    </row>
    <row r="1961" spans="1:17" x14ac:dyDescent="0.25">
      <c r="A1961" s="7">
        <v>1959</v>
      </c>
      <c r="B1961" s="9" t="s">
        <v>1807</v>
      </c>
      <c r="C1961" s="9" t="s">
        <v>3599</v>
      </c>
      <c r="D1961" s="9" t="s">
        <v>241</v>
      </c>
      <c r="E1961" s="7" t="s">
        <v>141</v>
      </c>
      <c r="F1961" s="46">
        <v>8.1</v>
      </c>
      <c r="G1961" s="11">
        <v>4</v>
      </c>
      <c r="H1961" s="11">
        <f>3+1</f>
        <v>4</v>
      </c>
      <c r="I1961" s="11">
        <f>VLOOKUP(B1961:B4236,'[2]Qty by month'!$G$3:$N$527,8,0)</f>
        <v>4</v>
      </c>
      <c r="J1961" s="11" t="b">
        <f t="shared" si="68"/>
        <v>1</v>
      </c>
      <c r="K1961" s="8">
        <v>45317</v>
      </c>
      <c r="L1961" s="8" t="s">
        <v>3873</v>
      </c>
      <c r="M1961" s="7"/>
      <c r="N1961" s="7" t="b">
        <f t="shared" si="66"/>
        <v>1</v>
      </c>
      <c r="O1961" s="7"/>
      <c r="P1961" s="11">
        <f t="shared" si="67"/>
        <v>0</v>
      </c>
      <c r="Q1961" s="9"/>
    </row>
    <row r="1962" spans="1:17" x14ac:dyDescent="0.25">
      <c r="A1962" s="7">
        <v>1960</v>
      </c>
      <c r="B1962" s="9" t="s">
        <v>1808</v>
      </c>
      <c r="C1962" s="9" t="s">
        <v>3600</v>
      </c>
      <c r="D1962" s="9" t="s">
        <v>241</v>
      </c>
      <c r="E1962" s="7" t="s">
        <v>141</v>
      </c>
      <c r="F1962" s="46">
        <v>7.8</v>
      </c>
      <c r="G1962" s="11">
        <v>1</v>
      </c>
      <c r="H1962" s="11">
        <v>1</v>
      </c>
      <c r="I1962" s="11">
        <f>VLOOKUP(B1962:B4237,'[2]Qty by month'!$G$3:$N$527,8,0)</f>
        <v>1</v>
      </c>
      <c r="J1962" s="11" t="b">
        <f t="shared" si="68"/>
        <v>1</v>
      </c>
      <c r="K1962" s="8">
        <v>45315</v>
      </c>
      <c r="L1962" s="8" t="s">
        <v>3873</v>
      </c>
      <c r="M1962" s="7"/>
      <c r="N1962" s="7" t="b">
        <f t="shared" si="66"/>
        <v>1</v>
      </c>
      <c r="O1962" s="7"/>
      <c r="P1962" s="11">
        <f t="shared" si="67"/>
        <v>0</v>
      </c>
      <c r="Q1962" s="9"/>
    </row>
    <row r="1963" spans="1:17" x14ac:dyDescent="0.25">
      <c r="A1963" s="7">
        <v>1961</v>
      </c>
      <c r="B1963" s="9" t="s">
        <v>1809</v>
      </c>
      <c r="C1963" s="9" t="s">
        <v>3601</v>
      </c>
      <c r="D1963" s="9" t="s">
        <v>241</v>
      </c>
      <c r="E1963" s="7" t="s">
        <v>141</v>
      </c>
      <c r="F1963" s="46">
        <v>11.35</v>
      </c>
      <c r="G1963" s="11">
        <v>4</v>
      </c>
      <c r="H1963" s="11">
        <f>2+2</f>
        <v>4</v>
      </c>
      <c r="I1963" s="11">
        <f>VLOOKUP(B1963:B4238,'[2]Qty by month'!$G$3:$N$527,8,0)</f>
        <v>4</v>
      </c>
      <c r="J1963" s="11" t="b">
        <f t="shared" si="68"/>
        <v>1</v>
      </c>
      <c r="K1963" s="8">
        <v>45317</v>
      </c>
      <c r="L1963" s="8" t="s">
        <v>3877</v>
      </c>
      <c r="M1963" s="7"/>
      <c r="N1963" s="7" t="b">
        <f t="shared" si="66"/>
        <v>1</v>
      </c>
      <c r="O1963" s="7"/>
      <c r="P1963" s="11">
        <f t="shared" si="67"/>
        <v>0</v>
      </c>
      <c r="Q1963" s="9"/>
    </row>
    <row r="1964" spans="1:17" x14ac:dyDescent="0.25">
      <c r="A1964" s="7">
        <v>1962</v>
      </c>
      <c r="B1964" s="9" t="s">
        <v>1810</v>
      </c>
      <c r="C1964" s="9" t="s">
        <v>3602</v>
      </c>
      <c r="D1964" s="9" t="s">
        <v>241</v>
      </c>
      <c r="E1964" s="7" t="s">
        <v>141</v>
      </c>
      <c r="F1964" s="46">
        <v>1.98</v>
      </c>
      <c r="G1964" s="11">
        <v>7</v>
      </c>
      <c r="H1964" s="11">
        <v>7</v>
      </c>
      <c r="I1964" s="11">
        <f>VLOOKUP(B1964:B4239,'[2]Qty by month'!$G$3:$N$527,8,0)</f>
        <v>7</v>
      </c>
      <c r="J1964" s="11" t="b">
        <f t="shared" si="68"/>
        <v>1</v>
      </c>
      <c r="K1964" s="8">
        <v>45317</v>
      </c>
      <c r="L1964" s="8" t="s">
        <v>3877</v>
      </c>
      <c r="M1964" s="7"/>
      <c r="N1964" s="7" t="b">
        <f t="shared" si="66"/>
        <v>1</v>
      </c>
      <c r="O1964" s="7">
        <v>1</v>
      </c>
      <c r="P1964" s="11">
        <f t="shared" si="67"/>
        <v>0</v>
      </c>
      <c r="Q1964" s="9" t="s">
        <v>3879</v>
      </c>
    </row>
    <row r="1965" spans="1:17" x14ac:dyDescent="0.25">
      <c r="A1965" s="7">
        <v>1963</v>
      </c>
      <c r="B1965" s="9" t="s">
        <v>1811</v>
      </c>
      <c r="C1965" s="9" t="s">
        <v>3603</v>
      </c>
      <c r="D1965" s="9" t="s">
        <v>241</v>
      </c>
      <c r="E1965" s="7" t="s">
        <v>141</v>
      </c>
      <c r="F1965" s="46">
        <v>1</v>
      </c>
      <c r="G1965" s="11">
        <v>2</v>
      </c>
      <c r="H1965" s="11">
        <v>2</v>
      </c>
      <c r="I1965" s="11">
        <f>VLOOKUP(B1965:B4240,'[2]Qty by month'!$G$3:$N$527,8,0)</f>
        <v>2</v>
      </c>
      <c r="J1965" s="11" t="b">
        <f t="shared" si="68"/>
        <v>1</v>
      </c>
      <c r="K1965" s="8">
        <v>45317</v>
      </c>
      <c r="L1965" s="8" t="s">
        <v>3873</v>
      </c>
      <c r="M1965" s="7"/>
      <c r="N1965" s="7" t="b">
        <f t="shared" si="66"/>
        <v>1</v>
      </c>
      <c r="O1965" s="7"/>
      <c r="P1965" s="11">
        <f t="shared" si="67"/>
        <v>0</v>
      </c>
      <c r="Q1965" s="9"/>
    </row>
    <row r="1966" spans="1:17" x14ac:dyDescent="0.25">
      <c r="A1966" s="7">
        <v>1964</v>
      </c>
      <c r="B1966" s="9" t="s">
        <v>1812</v>
      </c>
      <c r="C1966" s="9" t="s">
        <v>3604</v>
      </c>
      <c r="D1966" s="9" t="s">
        <v>241</v>
      </c>
      <c r="E1966" s="7" t="s">
        <v>141</v>
      </c>
      <c r="F1966" s="46">
        <v>0.14000000000000001</v>
      </c>
      <c r="G1966" s="11">
        <v>26</v>
      </c>
      <c r="H1966" s="11">
        <v>26</v>
      </c>
      <c r="I1966" s="11">
        <f>VLOOKUP(B1966:B4241,'[2]Qty by month'!$G$3:$N$527,8,0)</f>
        <v>26</v>
      </c>
      <c r="J1966" s="11" t="b">
        <f t="shared" si="68"/>
        <v>1</v>
      </c>
      <c r="K1966" s="8">
        <v>45317</v>
      </c>
      <c r="L1966" s="8" t="s">
        <v>3877</v>
      </c>
      <c r="M1966" s="7"/>
      <c r="N1966" s="7" t="b">
        <f t="shared" si="66"/>
        <v>1</v>
      </c>
      <c r="O1966" s="7"/>
      <c r="P1966" s="11">
        <f t="shared" si="67"/>
        <v>0</v>
      </c>
      <c r="Q1966" s="9"/>
    </row>
    <row r="1967" spans="1:17" x14ac:dyDescent="0.25">
      <c r="A1967" s="7">
        <v>1965</v>
      </c>
      <c r="B1967" s="9" t="s">
        <v>1813</v>
      </c>
      <c r="C1967" s="9" t="s">
        <v>3605</v>
      </c>
      <c r="D1967" s="9" t="s">
        <v>241</v>
      </c>
      <c r="E1967" s="7" t="s">
        <v>141</v>
      </c>
      <c r="F1967" s="46">
        <v>0.9</v>
      </c>
      <c r="G1967" s="11">
        <v>4</v>
      </c>
      <c r="H1967" s="11">
        <v>4</v>
      </c>
      <c r="I1967" s="11">
        <f>VLOOKUP(B1967:B4242,'[2]Qty by month'!$G$3:$N$527,8,0)</f>
        <v>4</v>
      </c>
      <c r="J1967" s="11" t="b">
        <f t="shared" si="68"/>
        <v>1</v>
      </c>
      <c r="K1967" s="8">
        <v>45317</v>
      </c>
      <c r="L1967" s="8" t="s">
        <v>3877</v>
      </c>
      <c r="M1967" s="7"/>
      <c r="N1967" s="7" t="b">
        <f t="shared" si="66"/>
        <v>1</v>
      </c>
      <c r="O1967" s="7"/>
      <c r="P1967" s="11">
        <f t="shared" si="67"/>
        <v>0</v>
      </c>
      <c r="Q1967" s="9"/>
    </row>
    <row r="1968" spans="1:17" x14ac:dyDescent="0.25">
      <c r="A1968" s="7">
        <v>1966</v>
      </c>
      <c r="B1968" s="9" t="s">
        <v>1814</v>
      </c>
      <c r="C1968" s="9" t="s">
        <v>3606</v>
      </c>
      <c r="D1968" s="9" t="s">
        <v>241</v>
      </c>
      <c r="E1968" s="7" t="s">
        <v>141</v>
      </c>
      <c r="F1968" s="46">
        <v>1</v>
      </c>
      <c r="G1968" s="11">
        <v>4</v>
      </c>
      <c r="H1968" s="11">
        <v>4</v>
      </c>
      <c r="I1968" s="11">
        <f>VLOOKUP(B1968:B4243,'[2]Qty by month'!$G$3:$N$527,8,0)</f>
        <v>4</v>
      </c>
      <c r="J1968" s="11" t="b">
        <f t="shared" si="68"/>
        <v>1</v>
      </c>
      <c r="K1968" s="8">
        <v>45313</v>
      </c>
      <c r="L1968" s="8" t="s">
        <v>3877</v>
      </c>
      <c r="M1968" s="7"/>
      <c r="N1968" s="7" t="b">
        <f t="shared" si="66"/>
        <v>1</v>
      </c>
      <c r="O1968" s="7"/>
      <c r="P1968" s="11">
        <f t="shared" si="67"/>
        <v>0</v>
      </c>
      <c r="Q1968" s="9"/>
    </row>
    <row r="1969" spans="1:17" x14ac:dyDescent="0.25">
      <c r="A1969" s="7">
        <v>1967</v>
      </c>
      <c r="B1969" s="9" t="s">
        <v>1815</v>
      </c>
      <c r="C1969" s="9" t="s">
        <v>3607</v>
      </c>
      <c r="D1969" s="9" t="s">
        <v>241</v>
      </c>
      <c r="E1969" s="7" t="s">
        <v>141</v>
      </c>
      <c r="F1969" s="46">
        <v>3.18</v>
      </c>
      <c r="G1969" s="11">
        <v>4</v>
      </c>
      <c r="H1969" s="11">
        <v>4</v>
      </c>
      <c r="I1969" s="11">
        <f>VLOOKUP(B1969:B4244,'[2]Qty by month'!$G$3:$N$527,8,0)</f>
        <v>4</v>
      </c>
      <c r="J1969" s="11" t="b">
        <f t="shared" si="68"/>
        <v>1</v>
      </c>
      <c r="K1969" s="8">
        <v>45317</v>
      </c>
      <c r="L1969" s="8" t="s">
        <v>3873</v>
      </c>
      <c r="M1969" s="7"/>
      <c r="N1969" s="7" t="b">
        <f t="shared" si="66"/>
        <v>1</v>
      </c>
      <c r="O1969" s="7"/>
      <c r="P1969" s="11">
        <f t="shared" si="67"/>
        <v>0</v>
      </c>
      <c r="Q1969" s="9"/>
    </row>
    <row r="1970" spans="1:17" x14ac:dyDescent="0.25">
      <c r="A1970" s="7">
        <v>1968</v>
      </c>
      <c r="B1970" s="9" t="s">
        <v>1816</v>
      </c>
      <c r="C1970" s="9" t="s">
        <v>3608</v>
      </c>
      <c r="D1970" s="9" t="s">
        <v>241</v>
      </c>
      <c r="E1970" s="7" t="s">
        <v>141</v>
      </c>
      <c r="F1970" s="46">
        <v>1</v>
      </c>
      <c r="G1970" s="11">
        <v>10</v>
      </c>
      <c r="H1970" s="11">
        <v>10</v>
      </c>
      <c r="I1970" s="11">
        <f>VLOOKUP(B1970:B4245,'[2]Qty by month'!$G$3:$N$527,8,0)</f>
        <v>10</v>
      </c>
      <c r="J1970" s="11" t="b">
        <f t="shared" si="68"/>
        <v>1</v>
      </c>
      <c r="K1970" s="8">
        <v>45317</v>
      </c>
      <c r="L1970" s="8" t="s">
        <v>3873</v>
      </c>
      <c r="M1970" s="7"/>
      <c r="N1970" s="7" t="b">
        <f t="shared" si="66"/>
        <v>1</v>
      </c>
      <c r="O1970" s="7"/>
      <c r="P1970" s="11">
        <f t="shared" si="67"/>
        <v>0</v>
      </c>
      <c r="Q1970" s="9"/>
    </row>
    <row r="1971" spans="1:17" x14ac:dyDescent="0.25">
      <c r="A1971" s="7">
        <v>1969</v>
      </c>
      <c r="B1971" s="9" t="s">
        <v>1817</v>
      </c>
      <c r="C1971" s="9" t="s">
        <v>3609</v>
      </c>
      <c r="D1971" s="9" t="s">
        <v>241</v>
      </c>
      <c r="E1971" s="7" t="s">
        <v>141</v>
      </c>
      <c r="F1971" s="46">
        <v>31.3</v>
      </c>
      <c r="G1971" s="11">
        <v>3</v>
      </c>
      <c r="H1971" s="11">
        <v>3</v>
      </c>
      <c r="I1971" s="11">
        <f>VLOOKUP(B1971:B4246,'[2]Qty by month'!$G$3:$N$527,8,0)</f>
        <v>3</v>
      </c>
      <c r="J1971" s="11" t="b">
        <f t="shared" si="68"/>
        <v>1</v>
      </c>
      <c r="K1971" s="8">
        <v>45318</v>
      </c>
      <c r="L1971" s="8" t="s">
        <v>3873</v>
      </c>
      <c r="M1971" s="7"/>
      <c r="N1971" s="7" t="b">
        <f t="shared" si="66"/>
        <v>1</v>
      </c>
      <c r="O1971" s="7"/>
      <c r="P1971" s="11">
        <f t="shared" si="67"/>
        <v>0</v>
      </c>
      <c r="Q1971" s="9"/>
    </row>
    <row r="1972" spans="1:17" x14ac:dyDescent="0.25">
      <c r="A1972" s="7">
        <v>1970</v>
      </c>
      <c r="B1972" s="9" t="s">
        <v>1818</v>
      </c>
      <c r="C1972" s="9" t="s">
        <v>3610</v>
      </c>
      <c r="D1972" s="9" t="s">
        <v>241</v>
      </c>
      <c r="E1972" s="7" t="s">
        <v>141</v>
      </c>
      <c r="F1972" s="46">
        <v>15.17</v>
      </c>
      <c r="G1972" s="11">
        <v>3</v>
      </c>
      <c r="H1972" s="11">
        <v>3</v>
      </c>
      <c r="I1972" s="11">
        <f>VLOOKUP(B1972:B4247,'[2]Qty by month'!$G$3:$N$527,8,0)</f>
        <v>3</v>
      </c>
      <c r="J1972" s="11" t="b">
        <f t="shared" si="68"/>
        <v>1</v>
      </c>
      <c r="K1972" s="8">
        <v>45313</v>
      </c>
      <c r="L1972" s="8" t="s">
        <v>3877</v>
      </c>
      <c r="M1972" s="7"/>
      <c r="N1972" s="7" t="b">
        <f t="shared" si="66"/>
        <v>1</v>
      </c>
      <c r="O1972" s="7"/>
      <c r="P1972" s="11">
        <f t="shared" si="67"/>
        <v>0</v>
      </c>
      <c r="Q1972" s="9"/>
    </row>
    <row r="1973" spans="1:17" x14ac:dyDescent="0.25">
      <c r="A1973" s="7">
        <v>1971</v>
      </c>
      <c r="B1973" s="9" t="s">
        <v>1819</v>
      </c>
      <c r="C1973" s="9" t="s">
        <v>3611</v>
      </c>
      <c r="D1973" s="9" t="s">
        <v>241</v>
      </c>
      <c r="E1973" s="7" t="s">
        <v>141</v>
      </c>
      <c r="F1973" s="46">
        <v>0.14000000000000001</v>
      </c>
      <c r="G1973" s="11">
        <v>9</v>
      </c>
      <c r="H1973" s="11">
        <v>9</v>
      </c>
      <c r="I1973" s="11">
        <f>VLOOKUP(B1973:B4248,'[2]Qty by month'!$G$3:$N$527,8,0)</f>
        <v>9</v>
      </c>
      <c r="J1973" s="11" t="b">
        <f t="shared" si="68"/>
        <v>1</v>
      </c>
      <c r="K1973" s="8">
        <v>45317</v>
      </c>
      <c r="L1973" s="8" t="s">
        <v>3877</v>
      </c>
      <c r="M1973" s="7"/>
      <c r="N1973" s="7" t="b">
        <f t="shared" si="66"/>
        <v>1</v>
      </c>
      <c r="O1973" s="7"/>
      <c r="P1973" s="11">
        <f t="shared" si="67"/>
        <v>0</v>
      </c>
      <c r="Q1973" s="9"/>
    </row>
    <row r="1974" spans="1:17" x14ac:dyDescent="0.25">
      <c r="A1974" s="7">
        <v>1972</v>
      </c>
      <c r="B1974" s="9" t="s">
        <v>1820</v>
      </c>
      <c r="C1974" s="9" t="s">
        <v>3612</v>
      </c>
      <c r="D1974" s="9" t="s">
        <v>241</v>
      </c>
      <c r="E1974" s="7" t="s">
        <v>141</v>
      </c>
      <c r="F1974" s="46">
        <v>0.14000000000000001</v>
      </c>
      <c r="G1974" s="11">
        <v>3</v>
      </c>
      <c r="H1974" s="11">
        <v>3</v>
      </c>
      <c r="I1974" s="11">
        <f>VLOOKUP(B1974:B4249,'[2]Qty by month'!$G$3:$N$527,8,0)</f>
        <v>3</v>
      </c>
      <c r="J1974" s="11" t="b">
        <f t="shared" si="68"/>
        <v>1</v>
      </c>
      <c r="K1974" s="8">
        <v>45317</v>
      </c>
      <c r="L1974" s="8" t="s">
        <v>3877</v>
      </c>
      <c r="M1974" s="7"/>
      <c r="N1974" s="7" t="b">
        <f t="shared" si="66"/>
        <v>1</v>
      </c>
      <c r="O1974" s="7"/>
      <c r="P1974" s="11">
        <f t="shared" si="67"/>
        <v>0</v>
      </c>
      <c r="Q1974" s="9"/>
    </row>
    <row r="1975" spans="1:17" x14ac:dyDescent="0.25">
      <c r="A1975" s="7">
        <v>1973</v>
      </c>
      <c r="B1975" s="9" t="s">
        <v>1821</v>
      </c>
      <c r="C1975" s="9" t="s">
        <v>3613</v>
      </c>
      <c r="D1975" s="9" t="s">
        <v>241</v>
      </c>
      <c r="E1975" s="7" t="s">
        <v>141</v>
      </c>
      <c r="F1975" s="46">
        <v>3.55</v>
      </c>
      <c r="G1975" s="11">
        <v>4</v>
      </c>
      <c r="H1975" s="11">
        <v>4</v>
      </c>
      <c r="I1975" s="11">
        <f>VLOOKUP(B1975:B4250,'[2]Qty by month'!$G$3:$N$527,8,0)</f>
        <v>4</v>
      </c>
      <c r="J1975" s="11" t="b">
        <f t="shared" si="68"/>
        <v>1</v>
      </c>
      <c r="K1975" s="8">
        <v>45317</v>
      </c>
      <c r="L1975" s="8" t="s">
        <v>3877</v>
      </c>
      <c r="M1975" s="7"/>
      <c r="N1975" s="7" t="b">
        <f t="shared" si="66"/>
        <v>1</v>
      </c>
      <c r="O1975" s="7"/>
      <c r="P1975" s="11">
        <f t="shared" si="67"/>
        <v>0</v>
      </c>
      <c r="Q1975" s="9"/>
    </row>
    <row r="1976" spans="1:17" x14ac:dyDescent="0.25">
      <c r="A1976" s="7">
        <v>1974</v>
      </c>
      <c r="B1976" s="9" t="s">
        <v>1822</v>
      </c>
      <c r="C1976" s="9" t="s">
        <v>3614</v>
      </c>
      <c r="D1976" s="9" t="s">
        <v>241</v>
      </c>
      <c r="E1976" s="7" t="s">
        <v>141</v>
      </c>
      <c r="F1976" s="46">
        <v>2.34</v>
      </c>
      <c r="G1976" s="11">
        <f>4-1</f>
        <v>3</v>
      </c>
      <c r="H1976" s="11">
        <v>3</v>
      </c>
      <c r="I1976" s="11">
        <f>VLOOKUP(B1976:B4251,'[2]Qty by month'!$G$3:$N$527,8,0)</f>
        <v>3</v>
      </c>
      <c r="J1976" s="11" t="b">
        <f t="shared" si="68"/>
        <v>1</v>
      </c>
      <c r="K1976" s="8">
        <v>45317</v>
      </c>
      <c r="L1976" s="8" t="s">
        <v>3877</v>
      </c>
      <c r="M1976" s="7"/>
      <c r="N1976" s="7" t="b">
        <f t="shared" si="66"/>
        <v>1</v>
      </c>
      <c r="O1976" s="7"/>
      <c r="P1976" s="11">
        <f t="shared" si="67"/>
        <v>0</v>
      </c>
      <c r="Q1976" s="9" t="s">
        <v>3986</v>
      </c>
    </row>
    <row r="1977" spans="1:17" x14ac:dyDescent="0.25">
      <c r="A1977" s="7">
        <v>1975</v>
      </c>
      <c r="B1977" s="9" t="s">
        <v>1823</v>
      </c>
      <c r="C1977" s="9" t="s">
        <v>3615</v>
      </c>
      <c r="D1977" s="9" t="s">
        <v>241</v>
      </c>
      <c r="E1977" s="55" t="s">
        <v>242</v>
      </c>
      <c r="F1977" s="46">
        <v>1.37</v>
      </c>
      <c r="G1977" s="11">
        <v>4</v>
      </c>
      <c r="H1977" s="11">
        <v>4</v>
      </c>
      <c r="I1977" s="11">
        <f>VLOOKUP(B1977:B4252,'[2]Qty by month'!$G$3:$N$527,8,0)</f>
        <v>4</v>
      </c>
      <c r="J1977" s="11" t="b">
        <f t="shared" si="68"/>
        <v>1</v>
      </c>
      <c r="K1977" s="8">
        <v>45320</v>
      </c>
      <c r="L1977" s="8" t="s">
        <v>3873</v>
      </c>
      <c r="M1977" s="7"/>
      <c r="N1977" s="7" t="b">
        <f t="shared" si="66"/>
        <v>1</v>
      </c>
      <c r="O1977" s="7"/>
      <c r="P1977" s="11">
        <f t="shared" si="67"/>
        <v>0</v>
      </c>
      <c r="Q1977" s="9"/>
    </row>
    <row r="1978" spans="1:17" x14ac:dyDescent="0.25">
      <c r="A1978" s="7">
        <v>1976</v>
      </c>
      <c r="B1978" s="9" t="s">
        <v>1824</v>
      </c>
      <c r="C1978" s="9" t="s">
        <v>3616</v>
      </c>
      <c r="D1978" s="9" t="s">
        <v>241</v>
      </c>
      <c r="E1978" s="7" t="s">
        <v>141</v>
      </c>
      <c r="F1978" s="46">
        <v>1</v>
      </c>
      <c r="G1978" s="11">
        <v>4</v>
      </c>
      <c r="H1978" s="11">
        <v>4</v>
      </c>
      <c r="I1978" s="11">
        <f>VLOOKUP(B1978:B4253,'[2]Qty by month'!$G$3:$N$527,8,0)</f>
        <v>4</v>
      </c>
      <c r="J1978" s="11" t="b">
        <f t="shared" si="68"/>
        <v>1</v>
      </c>
      <c r="K1978" s="8">
        <v>45317</v>
      </c>
      <c r="L1978" s="8" t="s">
        <v>3877</v>
      </c>
      <c r="M1978" s="7"/>
      <c r="N1978" s="7" t="b">
        <f t="shared" si="66"/>
        <v>1</v>
      </c>
      <c r="O1978" s="7"/>
      <c r="P1978" s="11">
        <f t="shared" si="67"/>
        <v>0</v>
      </c>
      <c r="Q1978" s="9"/>
    </row>
    <row r="1979" spans="1:17" x14ac:dyDescent="0.25">
      <c r="A1979" s="7">
        <v>1977</v>
      </c>
      <c r="B1979" s="9" t="s">
        <v>1825</v>
      </c>
      <c r="C1979" s="9" t="s">
        <v>3617</v>
      </c>
      <c r="D1979" s="9" t="s">
        <v>241</v>
      </c>
      <c r="E1979" s="55" t="s">
        <v>242</v>
      </c>
      <c r="F1979" s="46">
        <v>0.14000000000000001</v>
      </c>
      <c r="G1979" s="11">
        <v>1</v>
      </c>
      <c r="H1979" s="11">
        <v>1</v>
      </c>
      <c r="I1979" s="11">
        <f>VLOOKUP(B1979:B4254,'[2]Qty by month'!$G$3:$N$527,8,0)</f>
        <v>1</v>
      </c>
      <c r="J1979" s="11" t="b">
        <f t="shared" si="68"/>
        <v>1</v>
      </c>
      <c r="K1979" s="8">
        <v>45320</v>
      </c>
      <c r="L1979" s="8" t="s">
        <v>3873</v>
      </c>
      <c r="M1979" s="7"/>
      <c r="N1979" s="7" t="b">
        <f t="shared" si="66"/>
        <v>1</v>
      </c>
      <c r="O1979" s="7"/>
      <c r="P1979" s="11">
        <f t="shared" si="67"/>
        <v>0</v>
      </c>
      <c r="Q1979" s="9"/>
    </row>
    <row r="1980" spans="1:17" x14ac:dyDescent="0.25">
      <c r="A1980" s="7">
        <v>1978</v>
      </c>
      <c r="B1980" s="9" t="s">
        <v>1826</v>
      </c>
      <c r="C1980" s="9" t="s">
        <v>3618</v>
      </c>
      <c r="D1980" s="9" t="s">
        <v>241</v>
      </c>
      <c r="E1980" s="7" t="s">
        <v>141</v>
      </c>
      <c r="F1980" s="46">
        <v>0.14000000000000001</v>
      </c>
      <c r="G1980" s="11">
        <v>3</v>
      </c>
      <c r="H1980" s="11">
        <v>3</v>
      </c>
      <c r="I1980" s="11">
        <f>VLOOKUP(B1980:B4255,'[2]Qty by month'!$G$3:$N$527,8,0)</f>
        <v>3</v>
      </c>
      <c r="J1980" s="11" t="b">
        <f t="shared" si="68"/>
        <v>1</v>
      </c>
      <c r="K1980" s="8">
        <v>45315</v>
      </c>
      <c r="L1980" s="8" t="s">
        <v>3873</v>
      </c>
      <c r="M1980" s="7"/>
      <c r="N1980" s="7" t="b">
        <f t="shared" si="66"/>
        <v>1</v>
      </c>
      <c r="O1980" s="7"/>
      <c r="P1980" s="11">
        <f t="shared" si="67"/>
        <v>0</v>
      </c>
      <c r="Q1980" s="9"/>
    </row>
    <row r="1981" spans="1:17" x14ac:dyDescent="0.25">
      <c r="A1981" s="7">
        <v>1979</v>
      </c>
      <c r="B1981" s="9" t="s">
        <v>1827</v>
      </c>
      <c r="C1981" s="9" t="s">
        <v>3619</v>
      </c>
      <c r="D1981" s="9" t="s">
        <v>241</v>
      </c>
      <c r="E1981" s="7" t="s">
        <v>141</v>
      </c>
      <c r="F1981" s="46">
        <v>0.14000000000000001</v>
      </c>
      <c r="G1981" s="11">
        <v>12</v>
      </c>
      <c r="H1981" s="11">
        <v>12</v>
      </c>
      <c r="I1981" s="11">
        <f>VLOOKUP(B1981:B4256,'[2]Qty by month'!$G$3:$N$527,8,0)</f>
        <v>12</v>
      </c>
      <c r="J1981" s="11" t="b">
        <f t="shared" si="68"/>
        <v>1</v>
      </c>
      <c r="K1981" s="8">
        <v>45315</v>
      </c>
      <c r="L1981" s="8" t="s">
        <v>3877</v>
      </c>
      <c r="M1981" s="7"/>
      <c r="N1981" s="7" t="b">
        <f t="shared" si="66"/>
        <v>1</v>
      </c>
      <c r="O1981" s="7"/>
      <c r="P1981" s="11">
        <f t="shared" si="67"/>
        <v>0</v>
      </c>
      <c r="Q1981" s="9"/>
    </row>
    <row r="1982" spans="1:17" x14ac:dyDescent="0.25">
      <c r="A1982" s="7">
        <v>1980</v>
      </c>
      <c r="B1982" s="9" t="s">
        <v>1828</v>
      </c>
      <c r="C1982" s="9" t="s">
        <v>3620</v>
      </c>
      <c r="D1982" s="9" t="s">
        <v>241</v>
      </c>
      <c r="E1982" s="7" t="s">
        <v>141</v>
      </c>
      <c r="F1982" s="46">
        <v>1</v>
      </c>
      <c r="G1982" s="11">
        <v>3</v>
      </c>
      <c r="H1982" s="11">
        <v>3</v>
      </c>
      <c r="I1982" s="11">
        <f>VLOOKUP(B1982:B4257,'[2]Qty by month'!$G$3:$N$527,8,0)</f>
        <v>3</v>
      </c>
      <c r="J1982" s="11" t="b">
        <f t="shared" si="68"/>
        <v>1</v>
      </c>
      <c r="K1982" s="8">
        <v>45317</v>
      </c>
      <c r="L1982" s="8" t="s">
        <v>3877</v>
      </c>
      <c r="M1982" s="7"/>
      <c r="N1982" s="7" t="b">
        <f t="shared" si="66"/>
        <v>1</v>
      </c>
      <c r="O1982" s="7"/>
      <c r="P1982" s="11">
        <f t="shared" si="67"/>
        <v>0</v>
      </c>
      <c r="Q1982" s="9"/>
    </row>
    <row r="1983" spans="1:17" x14ac:dyDescent="0.25">
      <c r="A1983" s="7">
        <v>1981</v>
      </c>
      <c r="B1983" s="9" t="s">
        <v>1829</v>
      </c>
      <c r="C1983" s="9" t="s">
        <v>3621</v>
      </c>
      <c r="D1983" s="9" t="s">
        <v>241</v>
      </c>
      <c r="E1983" s="7" t="s">
        <v>141</v>
      </c>
      <c r="F1983" s="46">
        <v>1.31</v>
      </c>
      <c r="G1983" s="11">
        <v>4</v>
      </c>
      <c r="H1983" s="11">
        <v>4</v>
      </c>
      <c r="I1983" s="11">
        <f>VLOOKUP(B1983:B4258,'[2]Qty by month'!$G$3:$N$527,8,0)</f>
        <v>4</v>
      </c>
      <c r="J1983" s="11" t="b">
        <f t="shared" si="68"/>
        <v>1</v>
      </c>
      <c r="K1983" s="8">
        <v>45317</v>
      </c>
      <c r="L1983" s="8" t="s">
        <v>3877</v>
      </c>
      <c r="M1983" s="7"/>
      <c r="N1983" s="7" t="b">
        <f t="shared" si="66"/>
        <v>1</v>
      </c>
      <c r="O1983" s="7"/>
      <c r="P1983" s="11">
        <f t="shared" si="67"/>
        <v>0</v>
      </c>
      <c r="Q1983" s="9"/>
    </row>
    <row r="1984" spans="1:17" x14ac:dyDescent="0.25">
      <c r="A1984" s="7">
        <v>1982</v>
      </c>
      <c r="B1984" s="9" t="s">
        <v>1830</v>
      </c>
      <c r="C1984" s="9" t="s">
        <v>3622</v>
      </c>
      <c r="D1984" s="9" t="s">
        <v>241</v>
      </c>
      <c r="E1984" s="7" t="s">
        <v>141</v>
      </c>
      <c r="F1984" s="46">
        <v>0.14000000000000001</v>
      </c>
      <c r="G1984" s="11">
        <v>3</v>
      </c>
      <c r="H1984" s="11">
        <v>3</v>
      </c>
      <c r="I1984" s="11">
        <f>VLOOKUP(B1984:B4259,'[2]Qty by month'!$G$3:$N$527,8,0)</f>
        <v>3</v>
      </c>
      <c r="J1984" s="11" t="b">
        <f t="shared" si="68"/>
        <v>1</v>
      </c>
      <c r="K1984" s="8">
        <v>45317</v>
      </c>
      <c r="L1984" s="8" t="s">
        <v>3873</v>
      </c>
      <c r="M1984" s="7"/>
      <c r="N1984" s="7" t="b">
        <f t="shared" si="66"/>
        <v>1</v>
      </c>
      <c r="O1984" s="7"/>
      <c r="P1984" s="11">
        <f t="shared" si="67"/>
        <v>0</v>
      </c>
      <c r="Q1984" s="9"/>
    </row>
    <row r="1985" spans="1:17" x14ac:dyDescent="0.25">
      <c r="A1985" s="7">
        <v>1983</v>
      </c>
      <c r="B1985" s="9" t="s">
        <v>1831</v>
      </c>
      <c r="C1985" s="9" t="s">
        <v>3623</v>
      </c>
      <c r="D1985" s="9" t="s">
        <v>241</v>
      </c>
      <c r="E1985" s="7" t="s">
        <v>141</v>
      </c>
      <c r="F1985" s="46">
        <v>0.14000000000000001</v>
      </c>
      <c r="G1985" s="11">
        <v>4</v>
      </c>
      <c r="H1985" s="11">
        <f>3+1</f>
        <v>4</v>
      </c>
      <c r="I1985" s="11">
        <f>VLOOKUP(B1985:B4260,'[2]Qty by month'!$G$3:$N$527,8,0)</f>
        <v>4</v>
      </c>
      <c r="J1985" s="11" t="b">
        <f t="shared" si="68"/>
        <v>1</v>
      </c>
      <c r="K1985" s="8">
        <v>45317</v>
      </c>
      <c r="L1985" s="8" t="s">
        <v>3873</v>
      </c>
      <c r="M1985" s="7"/>
      <c r="N1985" s="7" t="b">
        <f t="shared" si="66"/>
        <v>1</v>
      </c>
      <c r="O1985" s="7"/>
      <c r="P1985" s="11">
        <f t="shared" si="67"/>
        <v>0</v>
      </c>
      <c r="Q1985" s="9"/>
    </row>
    <row r="1986" spans="1:17" x14ac:dyDescent="0.25">
      <c r="A1986" s="7">
        <v>1984</v>
      </c>
      <c r="B1986" s="9" t="s">
        <v>1832</v>
      </c>
      <c r="C1986" s="9" t="s">
        <v>3624</v>
      </c>
      <c r="D1986" s="9" t="s">
        <v>241</v>
      </c>
      <c r="E1986" s="7" t="s">
        <v>141</v>
      </c>
      <c r="F1986" s="46">
        <v>0.14000000000000001</v>
      </c>
      <c r="G1986" s="11">
        <v>9</v>
      </c>
      <c r="H1986" s="11">
        <v>9</v>
      </c>
      <c r="I1986" s="11">
        <f>VLOOKUP(B1986:B4261,'[2]Qty by month'!$G$3:$N$527,8,0)</f>
        <v>9</v>
      </c>
      <c r="J1986" s="11" t="b">
        <f t="shared" si="68"/>
        <v>1</v>
      </c>
      <c r="K1986" s="8">
        <v>45317</v>
      </c>
      <c r="L1986" s="8" t="s">
        <v>3877</v>
      </c>
      <c r="M1986" s="7"/>
      <c r="N1986" s="7" t="b">
        <f t="shared" si="66"/>
        <v>1</v>
      </c>
      <c r="O1986" s="7"/>
      <c r="P1986" s="11">
        <f t="shared" si="67"/>
        <v>0</v>
      </c>
      <c r="Q1986" s="9"/>
    </row>
    <row r="1987" spans="1:17" x14ac:dyDescent="0.25">
      <c r="A1987" s="7">
        <v>1985</v>
      </c>
      <c r="B1987" s="9" t="s">
        <v>1833</v>
      </c>
      <c r="C1987" s="9" t="s">
        <v>3625</v>
      </c>
      <c r="D1987" s="9" t="s">
        <v>241</v>
      </c>
      <c r="E1987" s="7" t="s">
        <v>141</v>
      </c>
      <c r="F1987" s="46">
        <v>0.14000000000000001</v>
      </c>
      <c r="G1987" s="11">
        <f>8-1</f>
        <v>7</v>
      </c>
      <c r="H1987" s="11">
        <v>7</v>
      </c>
      <c r="I1987" s="11">
        <f>VLOOKUP(B1987:B4262,'[2]Qty by month'!$G$3:$N$527,8,0)</f>
        <v>7</v>
      </c>
      <c r="J1987" s="11" t="b">
        <f t="shared" si="68"/>
        <v>1</v>
      </c>
      <c r="K1987" s="8">
        <v>45318</v>
      </c>
      <c r="L1987" s="8" t="s">
        <v>3877</v>
      </c>
      <c r="M1987" s="7"/>
      <c r="N1987" s="7" t="b">
        <f t="shared" si="66"/>
        <v>1</v>
      </c>
      <c r="O1987" s="7"/>
      <c r="P1987" s="11">
        <f t="shared" si="67"/>
        <v>0</v>
      </c>
      <c r="Q1987" s="9" t="s">
        <v>3992</v>
      </c>
    </row>
    <row r="1988" spans="1:17" x14ac:dyDescent="0.25">
      <c r="A1988" s="7">
        <v>1986</v>
      </c>
      <c r="B1988" s="9" t="s">
        <v>1834</v>
      </c>
      <c r="C1988" s="9" t="s">
        <v>3626</v>
      </c>
      <c r="D1988" s="9" t="s">
        <v>241</v>
      </c>
      <c r="E1988" s="7" t="s">
        <v>141</v>
      </c>
      <c r="F1988" s="46">
        <v>0.14000000000000001</v>
      </c>
      <c r="G1988" s="11">
        <v>13</v>
      </c>
      <c r="H1988" s="11">
        <v>13</v>
      </c>
      <c r="I1988" s="11">
        <f>VLOOKUP(B1988:B4263,'[2]Qty by month'!$G$3:$N$527,8,0)</f>
        <v>13</v>
      </c>
      <c r="J1988" s="11" t="b">
        <f t="shared" si="68"/>
        <v>1</v>
      </c>
      <c r="K1988" s="8">
        <v>45317</v>
      </c>
      <c r="L1988" s="8" t="s">
        <v>3873</v>
      </c>
      <c r="M1988" s="7"/>
      <c r="N1988" s="7" t="b">
        <f t="shared" ref="N1988:N2051" si="69">G1988=H1988</f>
        <v>1</v>
      </c>
      <c r="O1988" s="7"/>
      <c r="P1988" s="11">
        <f t="shared" ref="P1988:P2051" si="70">G1988-H1988</f>
        <v>0</v>
      </c>
      <c r="Q1988" s="9"/>
    </row>
    <row r="1989" spans="1:17" x14ac:dyDescent="0.25">
      <c r="A1989" s="7">
        <v>1987</v>
      </c>
      <c r="B1989" s="9" t="s">
        <v>1835</v>
      </c>
      <c r="C1989" s="9" t="s">
        <v>3627</v>
      </c>
      <c r="D1989" s="9" t="s">
        <v>241</v>
      </c>
      <c r="E1989" s="7" t="s">
        <v>141</v>
      </c>
      <c r="F1989" s="46">
        <v>0.14000000000000001</v>
      </c>
      <c r="G1989" s="11">
        <v>22</v>
      </c>
      <c r="H1989" s="53">
        <f>22+3</f>
        <v>25</v>
      </c>
      <c r="I1989" s="11">
        <f>VLOOKUP(B1989:B4264,'[2]Qty by month'!$G$3:$N$527,8,0)</f>
        <v>25</v>
      </c>
      <c r="J1989" s="11" t="b">
        <f t="shared" si="68"/>
        <v>1</v>
      </c>
      <c r="K1989" s="8">
        <v>45317</v>
      </c>
      <c r="L1989" s="8" t="s">
        <v>3873</v>
      </c>
      <c r="M1989" s="7"/>
      <c r="N1989" s="7" t="b">
        <f t="shared" si="69"/>
        <v>0</v>
      </c>
      <c r="O1989" s="7"/>
      <c r="P1989" s="11">
        <f t="shared" si="70"/>
        <v>-3</v>
      </c>
      <c r="Q1989" s="9"/>
    </row>
    <row r="1990" spans="1:17" x14ac:dyDescent="0.25">
      <c r="A1990" s="7">
        <v>1988</v>
      </c>
      <c r="B1990" s="9" t="s">
        <v>1836</v>
      </c>
      <c r="C1990" s="9" t="s">
        <v>3628</v>
      </c>
      <c r="D1990" s="9" t="s">
        <v>241</v>
      </c>
      <c r="E1990" s="7" t="s">
        <v>141</v>
      </c>
      <c r="F1990" s="46">
        <v>1.34</v>
      </c>
      <c r="G1990" s="11">
        <v>9</v>
      </c>
      <c r="H1990" s="11">
        <v>9</v>
      </c>
      <c r="I1990" s="11">
        <f>VLOOKUP(B1990:B4265,'[2]Qty by month'!$G$3:$N$527,8,0)</f>
        <v>9</v>
      </c>
      <c r="J1990" s="11" t="b">
        <f t="shared" si="68"/>
        <v>1</v>
      </c>
      <c r="K1990" s="8">
        <v>45315</v>
      </c>
      <c r="L1990" s="8" t="s">
        <v>3873</v>
      </c>
      <c r="M1990" s="7"/>
      <c r="N1990" s="7" t="b">
        <f t="shared" si="69"/>
        <v>1</v>
      </c>
      <c r="O1990" s="7"/>
      <c r="P1990" s="11">
        <f t="shared" si="70"/>
        <v>0</v>
      </c>
      <c r="Q1990" s="9"/>
    </row>
    <row r="1991" spans="1:17" x14ac:dyDescent="0.25">
      <c r="A1991" s="7">
        <v>1989</v>
      </c>
      <c r="B1991" s="9" t="s">
        <v>1837</v>
      </c>
      <c r="C1991" s="9" t="s">
        <v>3629</v>
      </c>
      <c r="D1991" s="9" t="s">
        <v>241</v>
      </c>
      <c r="E1991" s="7" t="s">
        <v>141</v>
      </c>
      <c r="F1991" s="46">
        <v>0.14000000000000001</v>
      </c>
      <c r="G1991" s="11">
        <v>8</v>
      </c>
      <c r="H1991" s="11">
        <v>8</v>
      </c>
      <c r="I1991" s="11">
        <f>VLOOKUP(B1991:B4266,'[2]Qty by month'!$G$3:$N$527,8,0)</f>
        <v>8</v>
      </c>
      <c r="J1991" s="11" t="b">
        <f t="shared" si="68"/>
        <v>1</v>
      </c>
      <c r="K1991" s="8">
        <v>45317</v>
      </c>
      <c r="L1991" s="8" t="s">
        <v>3877</v>
      </c>
      <c r="M1991" s="7"/>
      <c r="N1991" s="7" t="b">
        <f t="shared" si="69"/>
        <v>1</v>
      </c>
      <c r="O1991" s="7"/>
      <c r="P1991" s="11">
        <f t="shared" si="70"/>
        <v>0</v>
      </c>
      <c r="Q1991" s="9"/>
    </row>
    <row r="1992" spans="1:17" x14ac:dyDescent="0.25">
      <c r="A1992" s="7">
        <v>1990</v>
      </c>
      <c r="B1992" s="9" t="s">
        <v>1838</v>
      </c>
      <c r="C1992" s="9" t="s">
        <v>3630</v>
      </c>
      <c r="D1992" s="9" t="s">
        <v>241</v>
      </c>
      <c r="E1992" s="7" t="s">
        <v>141</v>
      </c>
      <c r="F1992" s="46">
        <v>0.14000000000000001</v>
      </c>
      <c r="G1992" s="11">
        <v>7</v>
      </c>
      <c r="H1992" s="11">
        <v>7</v>
      </c>
      <c r="I1992" s="11">
        <f>VLOOKUP(B1992:B4267,'[2]Qty by month'!$G$3:$N$527,8,0)</f>
        <v>7</v>
      </c>
      <c r="J1992" s="11" t="b">
        <f t="shared" si="68"/>
        <v>1</v>
      </c>
      <c r="K1992" s="8">
        <v>45317</v>
      </c>
      <c r="L1992" s="8" t="s">
        <v>3877</v>
      </c>
      <c r="M1992" s="7"/>
      <c r="N1992" s="7" t="b">
        <f t="shared" si="69"/>
        <v>1</v>
      </c>
      <c r="O1992" s="7"/>
      <c r="P1992" s="11">
        <f t="shared" si="70"/>
        <v>0</v>
      </c>
      <c r="Q1992" s="9"/>
    </row>
    <row r="1993" spans="1:17" x14ac:dyDescent="0.25">
      <c r="A1993" s="7">
        <v>1991</v>
      </c>
      <c r="B1993" s="9" t="s">
        <v>1839</v>
      </c>
      <c r="C1993" s="9" t="s">
        <v>3631</v>
      </c>
      <c r="D1993" s="9" t="s">
        <v>241</v>
      </c>
      <c r="E1993" s="7" t="s">
        <v>141</v>
      </c>
      <c r="F1993" s="46">
        <v>0.14000000000000001</v>
      </c>
      <c r="G1993" s="11">
        <v>13</v>
      </c>
      <c r="H1993" s="11">
        <v>13</v>
      </c>
      <c r="I1993" s="11">
        <f>VLOOKUP(B1993:B4268,'[2]Qty by month'!$G$3:$N$527,8,0)</f>
        <v>13</v>
      </c>
      <c r="J1993" s="11" t="b">
        <f t="shared" si="68"/>
        <v>1</v>
      </c>
      <c r="K1993" s="8">
        <v>45317</v>
      </c>
      <c r="L1993" s="8" t="s">
        <v>3877</v>
      </c>
      <c r="M1993" s="7"/>
      <c r="N1993" s="7" t="b">
        <f t="shared" si="69"/>
        <v>1</v>
      </c>
      <c r="O1993" s="7"/>
      <c r="P1993" s="11">
        <f t="shared" si="70"/>
        <v>0</v>
      </c>
      <c r="Q1993" s="9"/>
    </row>
    <row r="1994" spans="1:17" x14ac:dyDescent="0.25">
      <c r="A1994" s="7">
        <v>1992</v>
      </c>
      <c r="B1994" s="9" t="s">
        <v>1840</v>
      </c>
      <c r="C1994" s="9" t="s">
        <v>3632</v>
      </c>
      <c r="D1994" s="9" t="s">
        <v>241</v>
      </c>
      <c r="E1994" s="7" t="s">
        <v>141</v>
      </c>
      <c r="F1994" s="46">
        <v>0.14000000000000001</v>
      </c>
      <c r="G1994" s="11">
        <v>4</v>
      </c>
      <c r="H1994" s="11">
        <v>4</v>
      </c>
      <c r="I1994" s="11">
        <f>VLOOKUP(B1994:B4269,'[2]Qty by month'!$G$3:$N$527,8,0)</f>
        <v>4</v>
      </c>
      <c r="J1994" s="11" t="b">
        <f t="shared" si="68"/>
        <v>1</v>
      </c>
      <c r="K1994" s="8">
        <v>45315</v>
      </c>
      <c r="L1994" s="8" t="s">
        <v>3873</v>
      </c>
      <c r="M1994" s="7"/>
      <c r="N1994" s="7" t="b">
        <f t="shared" si="69"/>
        <v>1</v>
      </c>
      <c r="O1994" s="7"/>
      <c r="P1994" s="11">
        <f t="shared" si="70"/>
        <v>0</v>
      </c>
      <c r="Q1994" s="9"/>
    </row>
    <row r="1995" spans="1:17" x14ac:dyDescent="0.25">
      <c r="A1995" s="7">
        <v>1993</v>
      </c>
      <c r="B1995" s="9" t="s">
        <v>1841</v>
      </c>
      <c r="C1995" s="9" t="s">
        <v>3633</v>
      </c>
      <c r="D1995" s="9" t="s">
        <v>241</v>
      </c>
      <c r="E1995" s="7" t="s">
        <v>141</v>
      </c>
      <c r="F1995" s="46">
        <v>0.14000000000000001</v>
      </c>
      <c r="G1995" s="11">
        <v>10</v>
      </c>
      <c r="H1995" s="11">
        <f>6+4</f>
        <v>10</v>
      </c>
      <c r="I1995" s="11">
        <f>VLOOKUP(B1995:B4270,'[2]Qty by month'!$G$3:$N$527,8,0)</f>
        <v>10</v>
      </c>
      <c r="J1995" s="11" t="b">
        <f t="shared" si="68"/>
        <v>1</v>
      </c>
      <c r="K1995" s="8">
        <v>45317</v>
      </c>
      <c r="L1995" s="8" t="s">
        <v>3877</v>
      </c>
      <c r="M1995" s="7"/>
      <c r="N1995" s="7" t="b">
        <f t="shared" si="69"/>
        <v>1</v>
      </c>
      <c r="O1995" s="7"/>
      <c r="P1995" s="11">
        <f t="shared" si="70"/>
        <v>0</v>
      </c>
      <c r="Q1995" s="9"/>
    </row>
    <row r="1996" spans="1:17" x14ac:dyDescent="0.25">
      <c r="A1996" s="7">
        <v>1994</v>
      </c>
      <c r="B1996" s="9" t="s">
        <v>1842</v>
      </c>
      <c r="C1996" s="9" t="s">
        <v>3634</v>
      </c>
      <c r="D1996" s="9" t="s">
        <v>241</v>
      </c>
      <c r="E1996" s="7" t="s">
        <v>141</v>
      </c>
      <c r="F1996" s="46">
        <v>0.14000000000000001</v>
      </c>
      <c r="G1996" s="11">
        <v>8</v>
      </c>
      <c r="H1996" s="11">
        <v>8</v>
      </c>
      <c r="I1996" s="11">
        <f>VLOOKUP(B1996:B4271,'[2]Qty by month'!$G$3:$N$527,8,0)</f>
        <v>8</v>
      </c>
      <c r="J1996" s="11" t="b">
        <f t="shared" si="68"/>
        <v>1</v>
      </c>
      <c r="K1996" s="8">
        <v>45317</v>
      </c>
      <c r="L1996" s="8" t="s">
        <v>3877</v>
      </c>
      <c r="M1996" s="7"/>
      <c r="N1996" s="7" t="b">
        <f t="shared" si="69"/>
        <v>1</v>
      </c>
      <c r="O1996" s="7"/>
      <c r="P1996" s="11">
        <f t="shared" si="70"/>
        <v>0</v>
      </c>
      <c r="Q1996" s="9"/>
    </row>
    <row r="1997" spans="1:17" x14ac:dyDescent="0.25">
      <c r="A1997" s="7">
        <v>1995</v>
      </c>
      <c r="B1997" s="9" t="s">
        <v>1843</v>
      </c>
      <c r="C1997" s="9" t="s">
        <v>3635</v>
      </c>
      <c r="D1997" s="9" t="s">
        <v>241</v>
      </c>
      <c r="E1997" s="7" t="s">
        <v>141</v>
      </c>
      <c r="F1997" s="46">
        <v>0.14000000000000001</v>
      </c>
      <c r="G1997" s="11">
        <f>42-5-24</f>
        <v>13</v>
      </c>
      <c r="H1997" s="11">
        <v>13</v>
      </c>
      <c r="I1997" s="11">
        <f>VLOOKUP(B1997:B4272,'[2]Qty by month'!$G$3:$N$527,8,0)</f>
        <v>13</v>
      </c>
      <c r="J1997" s="11" t="b">
        <f t="shared" si="68"/>
        <v>1</v>
      </c>
      <c r="K1997" s="8">
        <v>45318</v>
      </c>
      <c r="L1997" s="8" t="s">
        <v>3873</v>
      </c>
      <c r="M1997" s="7"/>
      <c r="N1997" s="7" t="b">
        <f t="shared" si="69"/>
        <v>1</v>
      </c>
      <c r="O1997" s="7"/>
      <c r="P1997" s="11">
        <f t="shared" si="70"/>
        <v>0</v>
      </c>
      <c r="Q1997" s="9" t="s">
        <v>4006</v>
      </c>
    </row>
    <row r="1998" spans="1:17" x14ac:dyDescent="0.25">
      <c r="A1998" s="7">
        <v>1996</v>
      </c>
      <c r="B1998" s="9" t="s">
        <v>1844</v>
      </c>
      <c r="C1998" s="9" t="s">
        <v>3636</v>
      </c>
      <c r="D1998" s="9" t="s">
        <v>241</v>
      </c>
      <c r="E1998" s="7" t="s">
        <v>141</v>
      </c>
      <c r="F1998" s="46">
        <v>0.14000000000000001</v>
      </c>
      <c r="G1998" s="11">
        <v>5</v>
      </c>
      <c r="H1998" s="11">
        <v>5</v>
      </c>
      <c r="I1998" s="11">
        <f>VLOOKUP(B1998:B4273,'[2]Qty by month'!$G$3:$N$527,8,0)</f>
        <v>5</v>
      </c>
      <c r="J1998" s="11" t="b">
        <f t="shared" si="68"/>
        <v>1</v>
      </c>
      <c r="K1998" s="8">
        <v>45317</v>
      </c>
      <c r="L1998" s="8" t="s">
        <v>3877</v>
      </c>
      <c r="M1998" s="7"/>
      <c r="N1998" s="7" t="b">
        <f t="shared" si="69"/>
        <v>1</v>
      </c>
      <c r="O1998" s="7"/>
      <c r="P1998" s="11">
        <f t="shared" si="70"/>
        <v>0</v>
      </c>
      <c r="Q1998" s="9"/>
    </row>
    <row r="1999" spans="1:17" x14ac:dyDescent="0.25">
      <c r="A1999" s="7">
        <v>1997</v>
      </c>
      <c r="B1999" s="9" t="s">
        <v>1845</v>
      </c>
      <c r="C1999" s="9" t="s">
        <v>3637</v>
      </c>
      <c r="D1999" s="9" t="s">
        <v>241</v>
      </c>
      <c r="E1999" s="7" t="s">
        <v>141</v>
      </c>
      <c r="F1999" s="46">
        <v>0.14000000000000001</v>
      </c>
      <c r="G1999" s="11">
        <v>13</v>
      </c>
      <c r="H1999" s="11">
        <v>13</v>
      </c>
      <c r="I1999" s="11">
        <f>VLOOKUP(B1999:B4274,'[2]Qty by month'!$G$3:$N$527,8,0)</f>
        <v>13</v>
      </c>
      <c r="J1999" s="11" t="b">
        <f t="shared" si="68"/>
        <v>1</v>
      </c>
      <c r="K1999" s="8">
        <v>45315</v>
      </c>
      <c r="L1999" s="8" t="s">
        <v>3877</v>
      </c>
      <c r="M1999" s="7"/>
      <c r="N1999" s="7" t="b">
        <f t="shared" si="69"/>
        <v>1</v>
      </c>
      <c r="O1999" s="7"/>
      <c r="P1999" s="11">
        <f t="shared" si="70"/>
        <v>0</v>
      </c>
      <c r="Q1999" s="9"/>
    </row>
    <row r="2000" spans="1:17" x14ac:dyDescent="0.25">
      <c r="A2000" s="7">
        <v>1998</v>
      </c>
      <c r="B2000" s="9" t="s">
        <v>1846</v>
      </c>
      <c r="C2000" s="9" t="s">
        <v>3638</v>
      </c>
      <c r="D2000" s="9" t="s">
        <v>241</v>
      </c>
      <c r="E2000" s="7" t="s">
        <v>141</v>
      </c>
      <c r="F2000" s="46">
        <v>0.14000000000000001</v>
      </c>
      <c r="G2000" s="11">
        <v>6</v>
      </c>
      <c r="H2000" s="11">
        <v>6</v>
      </c>
      <c r="I2000" s="11">
        <f>VLOOKUP(B2000:B4275,'[2]Qty by month'!$G$3:$N$527,8,0)</f>
        <v>6</v>
      </c>
      <c r="J2000" s="11" t="b">
        <f t="shared" si="68"/>
        <v>1</v>
      </c>
      <c r="K2000" s="8">
        <v>45317</v>
      </c>
      <c r="L2000" s="8" t="s">
        <v>3877</v>
      </c>
      <c r="M2000" s="7"/>
      <c r="N2000" s="7" t="b">
        <f t="shared" si="69"/>
        <v>1</v>
      </c>
      <c r="O2000" s="7"/>
      <c r="P2000" s="11">
        <f t="shared" si="70"/>
        <v>0</v>
      </c>
      <c r="Q2000" s="9"/>
    </row>
    <row r="2001" spans="1:17" x14ac:dyDescent="0.25">
      <c r="A2001" s="7">
        <v>1999</v>
      </c>
      <c r="B2001" s="9" t="s">
        <v>1847</v>
      </c>
      <c r="C2001" s="9" t="s">
        <v>3639</v>
      </c>
      <c r="D2001" s="9" t="s">
        <v>241</v>
      </c>
      <c r="E2001" s="7" t="s">
        <v>141</v>
      </c>
      <c r="F2001" s="46">
        <v>0.14000000000000001</v>
      </c>
      <c r="G2001" s="11">
        <v>11</v>
      </c>
      <c r="H2001" s="11">
        <v>11</v>
      </c>
      <c r="I2001" s="11">
        <f>VLOOKUP(B2001:B4276,'[2]Qty by month'!$G$3:$N$527,8,0)</f>
        <v>11</v>
      </c>
      <c r="J2001" s="11" t="b">
        <f t="shared" si="68"/>
        <v>1</v>
      </c>
      <c r="K2001" s="8">
        <v>45317</v>
      </c>
      <c r="L2001" s="8" t="s">
        <v>3873</v>
      </c>
      <c r="M2001" s="7"/>
      <c r="N2001" s="7" t="b">
        <f t="shared" si="69"/>
        <v>1</v>
      </c>
      <c r="O2001" s="7"/>
      <c r="P2001" s="11">
        <f t="shared" si="70"/>
        <v>0</v>
      </c>
      <c r="Q2001" s="9"/>
    </row>
    <row r="2002" spans="1:17" x14ac:dyDescent="0.25">
      <c r="A2002" s="7">
        <v>2000</v>
      </c>
      <c r="B2002" s="9" t="s">
        <v>1848</v>
      </c>
      <c r="C2002" s="9" t="s">
        <v>3640</v>
      </c>
      <c r="D2002" s="9" t="s">
        <v>241</v>
      </c>
      <c r="E2002" s="7" t="s">
        <v>141</v>
      </c>
      <c r="F2002" s="46">
        <v>0.14000000000000001</v>
      </c>
      <c r="G2002" s="11">
        <v>6</v>
      </c>
      <c r="H2002" s="11">
        <v>6</v>
      </c>
      <c r="I2002" s="11">
        <f>VLOOKUP(B2002:B4277,'[2]Qty by month'!$G$3:$N$527,8,0)</f>
        <v>6</v>
      </c>
      <c r="J2002" s="11" t="b">
        <f t="shared" si="68"/>
        <v>1</v>
      </c>
      <c r="K2002" s="8">
        <v>45317</v>
      </c>
      <c r="L2002" s="8" t="s">
        <v>3873</v>
      </c>
      <c r="M2002" s="7"/>
      <c r="N2002" s="7" t="b">
        <f t="shared" si="69"/>
        <v>1</v>
      </c>
      <c r="O2002" s="7"/>
      <c r="P2002" s="11">
        <f t="shared" si="70"/>
        <v>0</v>
      </c>
      <c r="Q2002" s="9"/>
    </row>
    <row r="2003" spans="1:17" x14ac:dyDescent="0.25">
      <c r="A2003" s="7">
        <v>2001</v>
      </c>
      <c r="B2003" s="9" t="s">
        <v>1849</v>
      </c>
      <c r="C2003" s="9" t="s">
        <v>3641</v>
      </c>
      <c r="D2003" s="9" t="s">
        <v>241</v>
      </c>
      <c r="E2003" s="7" t="s">
        <v>141</v>
      </c>
      <c r="F2003" s="46">
        <v>0.14000000000000001</v>
      </c>
      <c r="G2003" s="11">
        <f>47-5</f>
        <v>42</v>
      </c>
      <c r="H2003" s="11">
        <v>42</v>
      </c>
      <c r="I2003" s="11">
        <f>VLOOKUP(B2003:B4278,'[2]Qty by month'!$G$3:$N$527,8,0)</f>
        <v>42</v>
      </c>
      <c r="J2003" s="11" t="b">
        <f t="shared" si="68"/>
        <v>1</v>
      </c>
      <c r="K2003" s="8">
        <v>45318</v>
      </c>
      <c r="L2003" s="8" t="s">
        <v>3877</v>
      </c>
      <c r="M2003" s="7"/>
      <c r="N2003" s="7" t="b">
        <f t="shared" si="69"/>
        <v>1</v>
      </c>
      <c r="O2003" s="7"/>
      <c r="P2003" s="11">
        <f t="shared" si="70"/>
        <v>0</v>
      </c>
      <c r="Q2003" s="9" t="s">
        <v>3991</v>
      </c>
    </row>
    <row r="2004" spans="1:17" x14ac:dyDescent="0.25">
      <c r="A2004" s="7">
        <v>2002</v>
      </c>
      <c r="B2004" s="9" t="s">
        <v>1850</v>
      </c>
      <c r="C2004" s="9" t="s">
        <v>3642</v>
      </c>
      <c r="D2004" s="9" t="s">
        <v>241</v>
      </c>
      <c r="E2004" s="7" t="s">
        <v>141</v>
      </c>
      <c r="F2004" s="46">
        <v>0.14000000000000001</v>
      </c>
      <c r="G2004" s="11">
        <v>86</v>
      </c>
      <c r="H2004" s="11">
        <v>86</v>
      </c>
      <c r="I2004" s="11">
        <f>VLOOKUP(B2004:B4279,'[2]Qty by month'!$G$3:$N$527,8,0)</f>
        <v>86</v>
      </c>
      <c r="J2004" s="11" t="b">
        <f t="shared" si="68"/>
        <v>1</v>
      </c>
      <c r="K2004" s="8">
        <v>45317</v>
      </c>
      <c r="L2004" s="8" t="s">
        <v>3877</v>
      </c>
      <c r="M2004" s="7"/>
      <c r="N2004" s="7" t="b">
        <f t="shared" si="69"/>
        <v>1</v>
      </c>
      <c r="O2004" s="7"/>
      <c r="P2004" s="11">
        <f t="shared" si="70"/>
        <v>0</v>
      </c>
      <c r="Q2004" s="9"/>
    </row>
    <row r="2005" spans="1:17" x14ac:dyDescent="0.25">
      <c r="A2005" s="7">
        <v>2003</v>
      </c>
      <c r="B2005" s="9" t="s">
        <v>1851</v>
      </c>
      <c r="C2005" s="9" t="s">
        <v>3643</v>
      </c>
      <c r="D2005" s="9" t="s">
        <v>241</v>
      </c>
      <c r="E2005" s="7" t="s">
        <v>141</v>
      </c>
      <c r="F2005" s="46">
        <v>0.14000000000000001</v>
      </c>
      <c r="G2005" s="11">
        <v>18</v>
      </c>
      <c r="H2005" s="11">
        <v>18</v>
      </c>
      <c r="I2005" s="11">
        <f>VLOOKUP(B2005:B4280,'[2]Qty by month'!$G$3:$N$527,8,0)</f>
        <v>18</v>
      </c>
      <c r="J2005" s="11" t="b">
        <f t="shared" si="68"/>
        <v>1</v>
      </c>
      <c r="K2005" s="8">
        <v>45317</v>
      </c>
      <c r="L2005" s="8" t="s">
        <v>3877</v>
      </c>
      <c r="M2005" s="7"/>
      <c r="N2005" s="7" t="b">
        <f t="shared" si="69"/>
        <v>1</v>
      </c>
      <c r="O2005" s="7"/>
      <c r="P2005" s="11">
        <f t="shared" si="70"/>
        <v>0</v>
      </c>
      <c r="Q2005" s="9"/>
    </row>
    <row r="2006" spans="1:17" x14ac:dyDescent="0.25">
      <c r="A2006" s="7">
        <v>2004</v>
      </c>
      <c r="B2006" s="9" t="s">
        <v>1852</v>
      </c>
      <c r="C2006" s="9" t="s">
        <v>3644</v>
      </c>
      <c r="D2006" s="9" t="s">
        <v>241</v>
      </c>
      <c r="E2006" s="7" t="s">
        <v>141</v>
      </c>
      <c r="F2006" s="46">
        <v>0.14000000000000001</v>
      </c>
      <c r="G2006" s="11">
        <v>144</v>
      </c>
      <c r="H2006" s="11">
        <v>144</v>
      </c>
      <c r="I2006" s="11">
        <f>VLOOKUP(B2006:B4281,'[2]Qty by month'!$G$3:$N$527,8,0)</f>
        <v>144</v>
      </c>
      <c r="J2006" s="11" t="b">
        <f t="shared" si="68"/>
        <v>1</v>
      </c>
      <c r="K2006" s="8">
        <v>45317</v>
      </c>
      <c r="L2006" s="8" t="s">
        <v>3877</v>
      </c>
      <c r="M2006" s="7"/>
      <c r="N2006" s="7" t="b">
        <f t="shared" si="69"/>
        <v>1</v>
      </c>
      <c r="O2006" s="7"/>
      <c r="P2006" s="11">
        <f t="shared" si="70"/>
        <v>0</v>
      </c>
      <c r="Q2006" s="9"/>
    </row>
    <row r="2007" spans="1:17" x14ac:dyDescent="0.25">
      <c r="A2007" s="7">
        <v>2005</v>
      </c>
      <c r="B2007" s="9" t="s">
        <v>1853</v>
      </c>
      <c r="C2007" s="9" t="s">
        <v>3645</v>
      </c>
      <c r="D2007" s="9" t="s">
        <v>241</v>
      </c>
      <c r="E2007" s="7" t="s">
        <v>141</v>
      </c>
      <c r="F2007" s="46">
        <v>0.14000000000000001</v>
      </c>
      <c r="G2007" s="11">
        <v>10</v>
      </c>
      <c r="H2007" s="11">
        <v>10</v>
      </c>
      <c r="I2007" s="11">
        <f>VLOOKUP(B2007:B4282,'[2]Qty by month'!$G$3:$N$527,8,0)</f>
        <v>10</v>
      </c>
      <c r="J2007" s="11" t="b">
        <f t="shared" si="68"/>
        <v>1</v>
      </c>
      <c r="K2007" s="8">
        <v>45317</v>
      </c>
      <c r="L2007" s="8" t="s">
        <v>3877</v>
      </c>
      <c r="M2007" s="7"/>
      <c r="N2007" s="7" t="b">
        <f t="shared" si="69"/>
        <v>1</v>
      </c>
      <c r="O2007" s="7"/>
      <c r="P2007" s="11">
        <f t="shared" si="70"/>
        <v>0</v>
      </c>
      <c r="Q2007" s="9"/>
    </row>
    <row r="2008" spans="1:17" x14ac:dyDescent="0.25">
      <c r="A2008" s="7">
        <v>2006</v>
      </c>
      <c r="B2008" s="9" t="s">
        <v>1854</v>
      </c>
      <c r="C2008" s="9" t="s">
        <v>3646</v>
      </c>
      <c r="D2008" s="9" t="s">
        <v>241</v>
      </c>
      <c r="E2008" s="7" t="s">
        <v>141</v>
      </c>
      <c r="F2008" s="46">
        <v>0.14000000000000001</v>
      </c>
      <c r="G2008" s="11">
        <v>15</v>
      </c>
      <c r="H2008" s="11">
        <v>15</v>
      </c>
      <c r="I2008" s="11">
        <f>VLOOKUP(B2008:B4283,'[2]Qty by month'!$G$3:$N$527,8,0)</f>
        <v>15</v>
      </c>
      <c r="J2008" s="11" t="b">
        <f t="shared" si="68"/>
        <v>1</v>
      </c>
      <c r="K2008" s="8">
        <v>45317</v>
      </c>
      <c r="L2008" s="8" t="s">
        <v>3877</v>
      </c>
      <c r="M2008" s="7"/>
      <c r="N2008" s="7" t="b">
        <f t="shared" si="69"/>
        <v>1</v>
      </c>
      <c r="O2008" s="7"/>
      <c r="P2008" s="11">
        <f t="shared" si="70"/>
        <v>0</v>
      </c>
      <c r="Q2008" s="9"/>
    </row>
    <row r="2009" spans="1:17" x14ac:dyDescent="0.25">
      <c r="A2009" s="7">
        <v>2007</v>
      </c>
      <c r="B2009" s="9" t="s">
        <v>1855</v>
      </c>
      <c r="C2009" s="9" t="s">
        <v>3647</v>
      </c>
      <c r="D2009" s="9" t="s">
        <v>241</v>
      </c>
      <c r="E2009" s="7" t="s">
        <v>141</v>
      </c>
      <c r="F2009" s="46">
        <v>0.14000000000000001</v>
      </c>
      <c r="G2009" s="11">
        <v>3</v>
      </c>
      <c r="H2009" s="11">
        <v>3</v>
      </c>
      <c r="I2009" s="11">
        <f>VLOOKUP(B2009:B4284,'[2]Qty by month'!$G$3:$N$527,8,0)</f>
        <v>3</v>
      </c>
      <c r="J2009" s="11" t="b">
        <f t="shared" si="68"/>
        <v>1</v>
      </c>
      <c r="K2009" s="8">
        <v>45317</v>
      </c>
      <c r="L2009" s="8" t="s">
        <v>3877</v>
      </c>
      <c r="M2009" s="7"/>
      <c r="N2009" s="7" t="b">
        <f t="shared" si="69"/>
        <v>1</v>
      </c>
      <c r="O2009" s="7"/>
      <c r="P2009" s="11">
        <f t="shared" si="70"/>
        <v>0</v>
      </c>
      <c r="Q2009" s="9"/>
    </row>
    <row r="2010" spans="1:17" x14ac:dyDescent="0.25">
      <c r="A2010" s="7">
        <v>2008</v>
      </c>
      <c r="B2010" s="9" t="s">
        <v>1856</v>
      </c>
      <c r="C2010" s="9" t="s">
        <v>3648</v>
      </c>
      <c r="D2010" s="9" t="s">
        <v>241</v>
      </c>
      <c r="E2010" s="7" t="s">
        <v>141</v>
      </c>
      <c r="F2010" s="46">
        <v>0.33</v>
      </c>
      <c r="G2010" s="11">
        <v>3</v>
      </c>
      <c r="H2010" s="11">
        <v>3</v>
      </c>
      <c r="I2010" s="11">
        <f>VLOOKUP(B2010:B4285,'[2]Qty by month'!$G$3:$N$527,8,0)</f>
        <v>3</v>
      </c>
      <c r="J2010" s="11" t="b">
        <f t="shared" si="68"/>
        <v>1</v>
      </c>
      <c r="K2010" s="8">
        <v>45317</v>
      </c>
      <c r="L2010" s="8" t="s">
        <v>3877</v>
      </c>
      <c r="M2010" s="7"/>
      <c r="N2010" s="7" t="b">
        <f t="shared" si="69"/>
        <v>1</v>
      </c>
      <c r="O2010" s="7"/>
      <c r="P2010" s="11">
        <f t="shared" si="70"/>
        <v>0</v>
      </c>
      <c r="Q2010" s="9"/>
    </row>
    <row r="2011" spans="1:17" x14ac:dyDescent="0.25">
      <c r="A2011" s="7">
        <v>2009</v>
      </c>
      <c r="B2011" s="9" t="s">
        <v>1857</v>
      </c>
      <c r="C2011" s="9" t="s">
        <v>3649</v>
      </c>
      <c r="D2011" s="9" t="s">
        <v>241</v>
      </c>
      <c r="E2011" s="7" t="s">
        <v>141</v>
      </c>
      <c r="F2011" s="46">
        <v>0.14000000000000001</v>
      </c>
      <c r="G2011" s="11">
        <v>5</v>
      </c>
      <c r="H2011" s="11">
        <v>5</v>
      </c>
      <c r="I2011" s="11">
        <f>VLOOKUP(B2011:B4286,'[2]Qty by month'!$G$3:$N$527,8,0)</f>
        <v>5</v>
      </c>
      <c r="J2011" s="11" t="b">
        <f t="shared" si="68"/>
        <v>1</v>
      </c>
      <c r="K2011" s="8">
        <v>45320</v>
      </c>
      <c r="L2011" s="8" t="s">
        <v>3873</v>
      </c>
      <c r="M2011" s="7"/>
      <c r="N2011" s="7" t="b">
        <f t="shared" si="69"/>
        <v>1</v>
      </c>
      <c r="O2011" s="7"/>
      <c r="P2011" s="11">
        <f t="shared" si="70"/>
        <v>0</v>
      </c>
      <c r="Q2011" s="9"/>
    </row>
    <row r="2012" spans="1:17" x14ac:dyDescent="0.25">
      <c r="A2012" s="7">
        <v>2010</v>
      </c>
      <c r="B2012" s="9" t="s">
        <v>1858</v>
      </c>
      <c r="C2012" s="9" t="s">
        <v>3650</v>
      </c>
      <c r="D2012" s="9" t="s">
        <v>241</v>
      </c>
      <c r="E2012" s="7" t="s">
        <v>141</v>
      </c>
      <c r="F2012" s="46">
        <v>0.14000000000000001</v>
      </c>
      <c r="G2012" s="11">
        <v>3</v>
      </c>
      <c r="H2012" s="11">
        <v>3</v>
      </c>
      <c r="I2012" s="11">
        <f>VLOOKUP(B2012:B4287,'[2]Qty by month'!$G$3:$N$527,8,0)</f>
        <v>3</v>
      </c>
      <c r="J2012" s="11" t="b">
        <f t="shared" si="68"/>
        <v>1</v>
      </c>
      <c r="K2012" s="8">
        <v>45317</v>
      </c>
      <c r="L2012" s="8" t="s">
        <v>3877</v>
      </c>
      <c r="M2012" s="7"/>
      <c r="N2012" s="7" t="b">
        <f t="shared" si="69"/>
        <v>1</v>
      </c>
      <c r="O2012" s="7"/>
      <c r="P2012" s="11">
        <f t="shared" si="70"/>
        <v>0</v>
      </c>
      <c r="Q2012" s="9"/>
    </row>
    <row r="2013" spans="1:17" x14ac:dyDescent="0.25">
      <c r="A2013" s="7">
        <v>2011</v>
      </c>
      <c r="B2013" s="9" t="s">
        <v>1859</v>
      </c>
      <c r="C2013" s="9" t="s">
        <v>3651</v>
      </c>
      <c r="D2013" s="9" t="s">
        <v>241</v>
      </c>
      <c r="E2013" s="7" t="s">
        <v>141</v>
      </c>
      <c r="F2013" s="46">
        <v>0.14000000000000001</v>
      </c>
      <c r="G2013" s="11">
        <v>5</v>
      </c>
      <c r="H2013" s="11">
        <v>5</v>
      </c>
      <c r="I2013" s="11">
        <f>VLOOKUP(B2013:B4288,'[2]Qty by month'!$G$3:$N$527,8,0)</f>
        <v>5</v>
      </c>
      <c r="J2013" s="11" t="b">
        <f t="shared" si="68"/>
        <v>1</v>
      </c>
      <c r="K2013" s="8">
        <v>45317</v>
      </c>
      <c r="L2013" s="8" t="s">
        <v>3877</v>
      </c>
      <c r="M2013" s="7"/>
      <c r="N2013" s="7" t="b">
        <f t="shared" si="69"/>
        <v>1</v>
      </c>
      <c r="O2013" s="7"/>
      <c r="P2013" s="11">
        <f t="shared" si="70"/>
        <v>0</v>
      </c>
      <c r="Q2013" s="9"/>
    </row>
    <row r="2014" spans="1:17" x14ac:dyDescent="0.25">
      <c r="A2014" s="7">
        <v>2012</v>
      </c>
      <c r="B2014" s="9" t="s">
        <v>1860</v>
      </c>
      <c r="C2014" s="9" t="s">
        <v>3652</v>
      </c>
      <c r="D2014" s="9" t="s">
        <v>241</v>
      </c>
      <c r="E2014" s="7" t="s">
        <v>141</v>
      </c>
      <c r="F2014" s="46">
        <v>0.33</v>
      </c>
      <c r="G2014" s="11">
        <v>4</v>
      </c>
      <c r="H2014" s="11">
        <v>4</v>
      </c>
      <c r="I2014" s="11">
        <f>VLOOKUP(B2014:B4289,'[2]Qty by month'!$G$3:$N$527,8,0)</f>
        <v>4</v>
      </c>
      <c r="J2014" s="11" t="b">
        <f t="shared" si="68"/>
        <v>1</v>
      </c>
      <c r="K2014" s="8">
        <v>45317</v>
      </c>
      <c r="L2014" s="8" t="s">
        <v>3877</v>
      </c>
      <c r="M2014" s="7"/>
      <c r="N2014" s="7" t="b">
        <f t="shared" si="69"/>
        <v>1</v>
      </c>
      <c r="O2014" s="7"/>
      <c r="P2014" s="11">
        <f t="shared" si="70"/>
        <v>0</v>
      </c>
      <c r="Q2014" s="9"/>
    </row>
    <row r="2015" spans="1:17" x14ac:dyDescent="0.25">
      <c r="A2015" s="7">
        <v>2013</v>
      </c>
      <c r="B2015" s="9" t="s">
        <v>1861</v>
      </c>
      <c r="C2015" s="9" t="s">
        <v>3653</v>
      </c>
      <c r="D2015" s="9" t="s">
        <v>241</v>
      </c>
      <c r="E2015" s="7" t="s">
        <v>141</v>
      </c>
      <c r="F2015" s="46">
        <v>0.14000000000000001</v>
      </c>
      <c r="G2015" s="11">
        <v>15</v>
      </c>
      <c r="H2015" s="11">
        <v>15</v>
      </c>
      <c r="I2015" s="11">
        <f>VLOOKUP(B2015:B4290,'[2]Qty by month'!$G$3:$N$527,8,0)</f>
        <v>15</v>
      </c>
      <c r="J2015" s="11" t="b">
        <f t="shared" si="68"/>
        <v>1</v>
      </c>
      <c r="K2015" s="8">
        <v>45318</v>
      </c>
      <c r="L2015" s="8" t="s">
        <v>3873</v>
      </c>
      <c r="M2015" s="7"/>
      <c r="N2015" s="7" t="b">
        <f t="shared" si="69"/>
        <v>1</v>
      </c>
      <c r="O2015" s="7"/>
      <c r="P2015" s="11">
        <f t="shared" si="70"/>
        <v>0</v>
      </c>
      <c r="Q2015" s="9"/>
    </row>
    <row r="2016" spans="1:17" x14ac:dyDescent="0.25">
      <c r="A2016" s="7">
        <v>2014</v>
      </c>
      <c r="B2016" s="9" t="s">
        <v>1862</v>
      </c>
      <c r="C2016" s="9" t="s">
        <v>3654</v>
      </c>
      <c r="D2016" s="9" t="s">
        <v>241</v>
      </c>
      <c r="E2016" s="7" t="s">
        <v>141</v>
      </c>
      <c r="F2016" s="46">
        <v>0.17</v>
      </c>
      <c r="G2016" s="11">
        <v>16</v>
      </c>
      <c r="H2016" s="11">
        <v>16</v>
      </c>
      <c r="I2016" s="11">
        <f>VLOOKUP(B2016:B4291,'[2]Qty by month'!$G$3:$N$527,8,0)</f>
        <v>16</v>
      </c>
      <c r="J2016" s="11" t="b">
        <f t="shared" si="68"/>
        <v>1</v>
      </c>
      <c r="K2016" s="8">
        <v>45317</v>
      </c>
      <c r="L2016" s="8" t="s">
        <v>3877</v>
      </c>
      <c r="M2016" s="7"/>
      <c r="N2016" s="7" t="b">
        <f t="shared" si="69"/>
        <v>1</v>
      </c>
      <c r="O2016" s="7"/>
      <c r="P2016" s="11">
        <f t="shared" si="70"/>
        <v>0</v>
      </c>
      <c r="Q2016" s="9"/>
    </row>
    <row r="2017" spans="1:17" x14ac:dyDescent="0.25">
      <c r="A2017" s="7">
        <v>2015</v>
      </c>
      <c r="B2017" s="9" t="s">
        <v>1863</v>
      </c>
      <c r="C2017" s="9" t="s">
        <v>3655</v>
      </c>
      <c r="D2017" s="9" t="s">
        <v>241</v>
      </c>
      <c r="E2017" s="7" t="s">
        <v>141</v>
      </c>
      <c r="F2017" s="46">
        <v>0.17</v>
      </c>
      <c r="G2017" s="11">
        <v>7</v>
      </c>
      <c r="H2017" s="11">
        <v>7</v>
      </c>
      <c r="I2017" s="11">
        <f>VLOOKUP(B2017:B4292,'[2]Qty by month'!$G$3:$N$527,8,0)</f>
        <v>7</v>
      </c>
      <c r="J2017" s="11" t="b">
        <f t="shared" si="68"/>
        <v>1</v>
      </c>
      <c r="K2017" s="8">
        <v>45317</v>
      </c>
      <c r="L2017" s="8" t="s">
        <v>3877</v>
      </c>
      <c r="M2017" s="7"/>
      <c r="N2017" s="7" t="b">
        <f t="shared" si="69"/>
        <v>1</v>
      </c>
      <c r="O2017" s="7"/>
      <c r="P2017" s="11">
        <f t="shared" si="70"/>
        <v>0</v>
      </c>
      <c r="Q2017" s="9"/>
    </row>
    <row r="2018" spans="1:17" x14ac:dyDescent="0.25">
      <c r="A2018" s="7">
        <v>2016</v>
      </c>
      <c r="B2018" s="9" t="s">
        <v>1864</v>
      </c>
      <c r="C2018" s="9" t="s">
        <v>3656</v>
      </c>
      <c r="D2018" s="9" t="s">
        <v>241</v>
      </c>
      <c r="E2018" s="7" t="s">
        <v>141</v>
      </c>
      <c r="F2018" s="46">
        <v>0.14000000000000001</v>
      </c>
      <c r="G2018" s="11">
        <v>4</v>
      </c>
      <c r="H2018" s="11">
        <v>4</v>
      </c>
      <c r="I2018" s="11">
        <f>VLOOKUP(B2018:B4293,'[2]Qty by month'!$G$3:$N$527,8,0)</f>
        <v>4</v>
      </c>
      <c r="J2018" s="11" t="b">
        <f t="shared" ref="J2018:J2081" si="71">H2018=I2018</f>
        <v>1</v>
      </c>
      <c r="K2018" s="8">
        <v>45317</v>
      </c>
      <c r="L2018" s="8" t="s">
        <v>3877</v>
      </c>
      <c r="M2018" s="7"/>
      <c r="N2018" s="7" t="b">
        <f t="shared" si="69"/>
        <v>1</v>
      </c>
      <c r="O2018" s="7"/>
      <c r="P2018" s="11">
        <f t="shared" si="70"/>
        <v>0</v>
      </c>
      <c r="Q2018" s="9"/>
    </row>
    <row r="2019" spans="1:17" x14ac:dyDescent="0.25">
      <c r="A2019" s="7">
        <v>2017</v>
      </c>
      <c r="B2019" s="9" t="s">
        <v>1865</v>
      </c>
      <c r="C2019" s="9" t="s">
        <v>3657</v>
      </c>
      <c r="D2019" s="9" t="s">
        <v>241</v>
      </c>
      <c r="E2019" s="7" t="s">
        <v>141</v>
      </c>
      <c r="F2019" s="46">
        <v>0.14000000000000001</v>
      </c>
      <c r="G2019" s="11">
        <f>286-10-16</f>
        <v>260</v>
      </c>
      <c r="H2019" s="11">
        <v>260</v>
      </c>
      <c r="I2019" s="11">
        <f>VLOOKUP(B2019:B4294,'[2]Qty by month'!$G$3:$N$527,8,0)</f>
        <v>260</v>
      </c>
      <c r="J2019" s="11" t="b">
        <f t="shared" si="71"/>
        <v>1</v>
      </c>
      <c r="K2019" s="8">
        <v>45317</v>
      </c>
      <c r="L2019" s="8" t="s">
        <v>3877</v>
      </c>
      <c r="M2019" s="7"/>
      <c r="N2019" s="7" t="b">
        <f t="shared" si="69"/>
        <v>1</v>
      </c>
      <c r="O2019" s="7"/>
      <c r="P2019" s="11">
        <f t="shared" si="70"/>
        <v>0</v>
      </c>
      <c r="Q2019" s="9" t="s">
        <v>3982</v>
      </c>
    </row>
    <row r="2020" spans="1:17" x14ac:dyDescent="0.25">
      <c r="A2020" s="7">
        <v>2018</v>
      </c>
      <c r="B2020" s="9" t="s">
        <v>1866</v>
      </c>
      <c r="C2020" s="9" t="s">
        <v>3658</v>
      </c>
      <c r="D2020" s="9" t="s">
        <v>241</v>
      </c>
      <c r="E2020" s="7" t="s">
        <v>141</v>
      </c>
      <c r="F2020" s="46">
        <v>0.14000000000000001</v>
      </c>
      <c r="G2020" s="11">
        <f>298-10-32</f>
        <v>256</v>
      </c>
      <c r="H2020" s="11">
        <v>256</v>
      </c>
      <c r="I2020" s="11">
        <f>VLOOKUP(B2020:B4295,'[2]Qty by month'!$G$3:$N$527,8,0)</f>
        <v>256</v>
      </c>
      <c r="J2020" s="11" t="b">
        <f t="shared" si="71"/>
        <v>1</v>
      </c>
      <c r="K2020" s="8">
        <v>45317</v>
      </c>
      <c r="L2020" s="8" t="s">
        <v>3877</v>
      </c>
      <c r="M2020" s="7"/>
      <c r="N2020" s="7" t="b">
        <f t="shared" si="69"/>
        <v>1</v>
      </c>
      <c r="O2020" s="7"/>
      <c r="P2020" s="11">
        <f t="shared" si="70"/>
        <v>0</v>
      </c>
      <c r="Q2020" s="9" t="s">
        <v>3983</v>
      </c>
    </row>
    <row r="2021" spans="1:17" x14ac:dyDescent="0.25">
      <c r="A2021" s="7">
        <v>2019</v>
      </c>
      <c r="B2021" s="9" t="s">
        <v>1867</v>
      </c>
      <c r="C2021" s="9" t="s">
        <v>3659</v>
      </c>
      <c r="D2021" s="9" t="s">
        <v>241</v>
      </c>
      <c r="E2021" s="7" t="s">
        <v>141</v>
      </c>
      <c r="F2021" s="46">
        <v>0.14000000000000001</v>
      </c>
      <c r="G2021" s="11">
        <v>76</v>
      </c>
      <c r="H2021" s="11">
        <v>76</v>
      </c>
      <c r="I2021" s="11">
        <f>VLOOKUP(B2021:B4296,'[2]Qty by month'!$G$3:$N$527,8,0)</f>
        <v>76</v>
      </c>
      <c r="J2021" s="11" t="b">
        <f t="shared" si="71"/>
        <v>1</v>
      </c>
      <c r="K2021" s="8">
        <v>45320</v>
      </c>
      <c r="L2021" s="8" t="s">
        <v>3873</v>
      </c>
      <c r="M2021" s="7"/>
      <c r="N2021" s="7" t="b">
        <f t="shared" si="69"/>
        <v>1</v>
      </c>
      <c r="O2021" s="7"/>
      <c r="P2021" s="11">
        <f t="shared" si="70"/>
        <v>0</v>
      </c>
      <c r="Q2021" s="9"/>
    </row>
    <row r="2022" spans="1:17" x14ac:dyDescent="0.25">
      <c r="A2022" s="7">
        <v>2020</v>
      </c>
      <c r="B2022" s="9" t="s">
        <v>1868</v>
      </c>
      <c r="C2022" s="9" t="s">
        <v>3660</v>
      </c>
      <c r="D2022" s="9" t="s">
        <v>241</v>
      </c>
      <c r="E2022" s="7" t="s">
        <v>141</v>
      </c>
      <c r="F2022" s="46">
        <v>0.14000000000000001</v>
      </c>
      <c r="G2022" s="11">
        <v>17</v>
      </c>
      <c r="H2022" s="11">
        <v>17</v>
      </c>
      <c r="I2022" s="11">
        <f>VLOOKUP(B2022:B4297,'[2]Qty by month'!$G$3:$N$527,8,0)</f>
        <v>17</v>
      </c>
      <c r="J2022" s="11" t="b">
        <f t="shared" si="71"/>
        <v>1</v>
      </c>
      <c r="K2022" s="8">
        <v>45315</v>
      </c>
      <c r="L2022" s="8" t="s">
        <v>3877</v>
      </c>
      <c r="M2022" s="7"/>
      <c r="N2022" s="7" t="b">
        <f t="shared" si="69"/>
        <v>1</v>
      </c>
      <c r="O2022" s="7"/>
      <c r="P2022" s="11">
        <f t="shared" si="70"/>
        <v>0</v>
      </c>
      <c r="Q2022" s="9"/>
    </row>
    <row r="2023" spans="1:17" x14ac:dyDescent="0.25">
      <c r="A2023" s="7">
        <v>2021</v>
      </c>
      <c r="B2023" s="9" t="s">
        <v>1869</v>
      </c>
      <c r="C2023" s="9" t="s">
        <v>3661</v>
      </c>
      <c r="D2023" s="9" t="s">
        <v>241</v>
      </c>
      <c r="E2023" s="7" t="s">
        <v>141</v>
      </c>
      <c r="F2023" s="46">
        <v>0.14000000000000001</v>
      </c>
      <c r="G2023" s="11">
        <v>479</v>
      </c>
      <c r="H2023" s="11">
        <v>479</v>
      </c>
      <c r="I2023" s="11">
        <f>VLOOKUP(B2023:B4298,'[2]Qty by month'!$G$3:$N$527,8,0)</f>
        <v>479</v>
      </c>
      <c r="J2023" s="11" t="b">
        <f t="shared" si="71"/>
        <v>1</v>
      </c>
      <c r="K2023" s="8">
        <v>45317</v>
      </c>
      <c r="L2023" s="8" t="s">
        <v>3877</v>
      </c>
      <c r="M2023" s="7"/>
      <c r="N2023" s="7" t="b">
        <f t="shared" si="69"/>
        <v>1</v>
      </c>
      <c r="O2023" s="7"/>
      <c r="P2023" s="11">
        <f t="shared" si="70"/>
        <v>0</v>
      </c>
      <c r="Q2023" s="9"/>
    </row>
    <row r="2024" spans="1:17" x14ac:dyDescent="0.25">
      <c r="A2024" s="7">
        <v>2022</v>
      </c>
      <c r="B2024" s="9" t="s">
        <v>1870</v>
      </c>
      <c r="C2024" s="9" t="s">
        <v>3662</v>
      </c>
      <c r="D2024" s="9" t="s">
        <v>241</v>
      </c>
      <c r="E2024" s="7" t="s">
        <v>141</v>
      </c>
      <c r="F2024" s="46">
        <v>0.14000000000000001</v>
      </c>
      <c r="G2024" s="11">
        <v>145</v>
      </c>
      <c r="H2024" s="11">
        <v>145</v>
      </c>
      <c r="I2024" s="11">
        <f>VLOOKUP(B2024:B4299,'[2]Qty by month'!$G$3:$N$527,8,0)</f>
        <v>145</v>
      </c>
      <c r="J2024" s="11" t="b">
        <f t="shared" si="71"/>
        <v>1</v>
      </c>
      <c r="K2024" s="8">
        <v>45318</v>
      </c>
      <c r="L2024" s="8" t="s">
        <v>3873</v>
      </c>
      <c r="M2024" s="7"/>
      <c r="N2024" s="7" t="b">
        <f t="shared" si="69"/>
        <v>1</v>
      </c>
      <c r="O2024" s="7"/>
      <c r="P2024" s="11">
        <f t="shared" si="70"/>
        <v>0</v>
      </c>
      <c r="Q2024" s="9"/>
    </row>
    <row r="2025" spans="1:17" x14ac:dyDescent="0.25">
      <c r="A2025" s="7">
        <v>2023</v>
      </c>
      <c r="B2025" s="9" t="s">
        <v>1871</v>
      </c>
      <c r="C2025" s="9" t="s">
        <v>3663</v>
      </c>
      <c r="D2025" s="9" t="s">
        <v>241</v>
      </c>
      <c r="E2025" s="7" t="s">
        <v>141</v>
      </c>
      <c r="F2025" s="46">
        <v>0.14000000000000001</v>
      </c>
      <c r="G2025" s="11">
        <v>24</v>
      </c>
      <c r="H2025" s="11">
        <v>24</v>
      </c>
      <c r="I2025" s="11">
        <f>VLOOKUP(B2025:B4300,'[2]Qty by month'!$G$3:$N$527,8,0)</f>
        <v>24</v>
      </c>
      <c r="J2025" s="11" t="b">
        <f t="shared" si="71"/>
        <v>1</v>
      </c>
      <c r="K2025" s="8">
        <v>45315</v>
      </c>
      <c r="L2025" s="8" t="s">
        <v>3877</v>
      </c>
      <c r="M2025" s="7"/>
      <c r="N2025" s="7" t="b">
        <f t="shared" si="69"/>
        <v>1</v>
      </c>
      <c r="O2025" s="7"/>
      <c r="P2025" s="11">
        <f t="shared" si="70"/>
        <v>0</v>
      </c>
      <c r="Q2025" s="9"/>
    </row>
    <row r="2026" spans="1:17" x14ac:dyDescent="0.25">
      <c r="A2026" s="7">
        <v>2024</v>
      </c>
      <c r="B2026" s="9" t="s">
        <v>1872</v>
      </c>
      <c r="C2026" s="9" t="s">
        <v>3664</v>
      </c>
      <c r="D2026" s="9" t="s">
        <v>241</v>
      </c>
      <c r="E2026" s="7" t="s">
        <v>141</v>
      </c>
      <c r="F2026" s="46">
        <v>0.14000000000000001</v>
      </c>
      <c r="G2026" s="11">
        <v>3</v>
      </c>
      <c r="H2026" s="11">
        <v>3</v>
      </c>
      <c r="I2026" s="11">
        <f>VLOOKUP(B2026:B4301,'[2]Qty by month'!$G$3:$N$527,8,0)</f>
        <v>3</v>
      </c>
      <c r="J2026" s="11" t="b">
        <f t="shared" si="71"/>
        <v>1</v>
      </c>
      <c r="K2026" s="8">
        <v>45317</v>
      </c>
      <c r="L2026" s="8" t="s">
        <v>3877</v>
      </c>
      <c r="M2026" s="7"/>
      <c r="N2026" s="7" t="b">
        <f t="shared" si="69"/>
        <v>1</v>
      </c>
      <c r="O2026" s="7"/>
      <c r="P2026" s="11">
        <f t="shared" si="70"/>
        <v>0</v>
      </c>
      <c r="Q2026" s="9"/>
    </row>
    <row r="2027" spans="1:17" x14ac:dyDescent="0.25">
      <c r="A2027" s="7">
        <v>2025</v>
      </c>
      <c r="B2027" s="9" t="s">
        <v>1873</v>
      </c>
      <c r="C2027" s="9" t="s">
        <v>3665</v>
      </c>
      <c r="D2027" s="9" t="s">
        <v>241</v>
      </c>
      <c r="E2027" s="7" t="s">
        <v>141</v>
      </c>
      <c r="F2027" s="46">
        <v>0.14000000000000001</v>
      </c>
      <c r="G2027" s="11">
        <v>88</v>
      </c>
      <c r="H2027" s="11">
        <v>88</v>
      </c>
      <c r="I2027" s="11">
        <f>VLOOKUP(B2027:B4302,'[2]Qty by month'!$G$3:$N$527,8,0)</f>
        <v>88</v>
      </c>
      <c r="J2027" s="11" t="b">
        <f t="shared" si="71"/>
        <v>1</v>
      </c>
      <c r="K2027" s="8">
        <v>45320</v>
      </c>
      <c r="L2027" s="8" t="s">
        <v>3873</v>
      </c>
      <c r="M2027" s="7"/>
      <c r="N2027" s="7" t="b">
        <f t="shared" si="69"/>
        <v>1</v>
      </c>
      <c r="O2027" s="7"/>
      <c r="P2027" s="11">
        <f t="shared" si="70"/>
        <v>0</v>
      </c>
      <c r="Q2027" s="9"/>
    </row>
    <row r="2028" spans="1:17" x14ac:dyDescent="0.25">
      <c r="A2028" s="7">
        <v>2026</v>
      </c>
      <c r="B2028" s="9" t="s">
        <v>1874</v>
      </c>
      <c r="C2028" s="9" t="s">
        <v>3666</v>
      </c>
      <c r="D2028" s="9" t="s">
        <v>241</v>
      </c>
      <c r="E2028" s="7" t="s">
        <v>141</v>
      </c>
      <c r="F2028" s="46">
        <v>0.14000000000000001</v>
      </c>
      <c r="G2028" s="11">
        <f>67-35</f>
        <v>32</v>
      </c>
      <c r="H2028" s="11">
        <v>32</v>
      </c>
      <c r="I2028" s="11">
        <f>VLOOKUP(B2028:B4303,'[2]Qty by month'!$G$3:$N$527,8,0)</f>
        <v>32</v>
      </c>
      <c r="J2028" s="11" t="b">
        <f t="shared" si="71"/>
        <v>1</v>
      </c>
      <c r="K2028" s="8">
        <v>45317</v>
      </c>
      <c r="L2028" s="8" t="s">
        <v>3877</v>
      </c>
      <c r="M2028" s="7"/>
      <c r="N2028" s="7" t="b">
        <f t="shared" si="69"/>
        <v>1</v>
      </c>
      <c r="O2028" s="7"/>
      <c r="P2028" s="11">
        <f t="shared" si="70"/>
        <v>0</v>
      </c>
      <c r="Q2028" s="9" t="s">
        <v>3989</v>
      </c>
    </row>
    <row r="2029" spans="1:17" x14ac:dyDescent="0.25">
      <c r="A2029" s="7">
        <v>2027</v>
      </c>
      <c r="B2029" s="9" t="s">
        <v>1875</v>
      </c>
      <c r="C2029" s="9" t="s">
        <v>3667</v>
      </c>
      <c r="D2029" s="9" t="s">
        <v>241</v>
      </c>
      <c r="E2029" s="7" t="s">
        <v>141</v>
      </c>
      <c r="F2029" s="46">
        <v>0.14000000000000001</v>
      </c>
      <c r="G2029" s="11">
        <f>181-59</f>
        <v>122</v>
      </c>
      <c r="H2029" s="11">
        <v>122</v>
      </c>
      <c r="I2029" s="11">
        <f>VLOOKUP(B2029:B4304,'[2]Qty by month'!$G$3:$N$527,8,0)</f>
        <v>122</v>
      </c>
      <c r="J2029" s="11" t="b">
        <f t="shared" si="71"/>
        <v>1</v>
      </c>
      <c r="K2029" s="8">
        <v>45317</v>
      </c>
      <c r="L2029" s="8" t="s">
        <v>3877</v>
      </c>
      <c r="M2029" s="7"/>
      <c r="N2029" s="7" t="b">
        <f t="shared" si="69"/>
        <v>1</v>
      </c>
      <c r="O2029" s="7"/>
      <c r="P2029" s="11">
        <f t="shared" si="70"/>
        <v>0</v>
      </c>
      <c r="Q2029" s="9" t="s">
        <v>3990</v>
      </c>
    </row>
    <row r="2030" spans="1:17" x14ac:dyDescent="0.25">
      <c r="A2030" s="7">
        <v>2028</v>
      </c>
      <c r="B2030" s="9" t="s">
        <v>1876</v>
      </c>
      <c r="C2030" s="9" t="s">
        <v>3668</v>
      </c>
      <c r="D2030" s="9" t="s">
        <v>241</v>
      </c>
      <c r="E2030" s="7" t="s">
        <v>141</v>
      </c>
      <c r="F2030" s="46">
        <v>0.2</v>
      </c>
      <c r="G2030" s="11">
        <v>14</v>
      </c>
      <c r="H2030" s="11">
        <v>14</v>
      </c>
      <c r="I2030" s="11">
        <f>VLOOKUP(B2030:B4305,'[2]Qty by month'!$G$3:$N$527,8,0)</f>
        <v>14</v>
      </c>
      <c r="J2030" s="11" t="b">
        <f t="shared" si="71"/>
        <v>1</v>
      </c>
      <c r="K2030" s="8">
        <v>45317</v>
      </c>
      <c r="L2030" s="8" t="s">
        <v>3877</v>
      </c>
      <c r="M2030" s="7"/>
      <c r="N2030" s="7" t="b">
        <f t="shared" si="69"/>
        <v>1</v>
      </c>
      <c r="O2030" s="7"/>
      <c r="P2030" s="11">
        <f t="shared" si="70"/>
        <v>0</v>
      </c>
      <c r="Q2030" s="9"/>
    </row>
    <row r="2031" spans="1:17" x14ac:dyDescent="0.25">
      <c r="A2031" s="7">
        <v>2029</v>
      </c>
      <c r="B2031" s="9" t="s">
        <v>1877</v>
      </c>
      <c r="C2031" s="9" t="s">
        <v>3669</v>
      </c>
      <c r="D2031" s="9" t="s">
        <v>241</v>
      </c>
      <c r="E2031" s="7" t="s">
        <v>141</v>
      </c>
      <c r="F2031" s="46">
        <v>1.3</v>
      </c>
      <c r="G2031" s="11">
        <v>5</v>
      </c>
      <c r="H2031" s="11">
        <v>5</v>
      </c>
      <c r="I2031" s="11">
        <f>VLOOKUP(B2031:B4306,'[2]Qty by month'!$G$3:$N$527,8,0)</f>
        <v>5</v>
      </c>
      <c r="J2031" s="11" t="b">
        <f t="shared" si="71"/>
        <v>1</v>
      </c>
      <c r="K2031" s="8">
        <v>45317</v>
      </c>
      <c r="L2031" s="8" t="s">
        <v>3877</v>
      </c>
      <c r="M2031" s="7"/>
      <c r="N2031" s="7" t="b">
        <f t="shared" si="69"/>
        <v>1</v>
      </c>
      <c r="O2031" s="7"/>
      <c r="P2031" s="11">
        <f t="shared" si="70"/>
        <v>0</v>
      </c>
      <c r="Q2031" s="9"/>
    </row>
    <row r="2032" spans="1:17" x14ac:dyDescent="0.25">
      <c r="A2032" s="7">
        <v>2030</v>
      </c>
      <c r="B2032" s="9" t="s">
        <v>1878</v>
      </c>
      <c r="C2032" s="9" t="s">
        <v>3670</v>
      </c>
      <c r="D2032" s="9" t="s">
        <v>241</v>
      </c>
      <c r="E2032" s="7" t="s">
        <v>141</v>
      </c>
      <c r="F2032" s="46">
        <v>1.3</v>
      </c>
      <c r="G2032" s="11">
        <v>43</v>
      </c>
      <c r="H2032" s="11">
        <v>43</v>
      </c>
      <c r="I2032" s="11">
        <f>VLOOKUP(B2032:B4307,'[2]Qty by month'!$G$3:$N$527,8,0)</f>
        <v>43</v>
      </c>
      <c r="J2032" s="11" t="b">
        <f t="shared" si="71"/>
        <v>1</v>
      </c>
      <c r="K2032" s="8">
        <v>45317</v>
      </c>
      <c r="L2032" s="8" t="s">
        <v>3877</v>
      </c>
      <c r="M2032" s="7"/>
      <c r="N2032" s="7" t="b">
        <f t="shared" si="69"/>
        <v>1</v>
      </c>
      <c r="O2032" s="7"/>
      <c r="P2032" s="11">
        <f t="shared" si="70"/>
        <v>0</v>
      </c>
      <c r="Q2032" s="9"/>
    </row>
    <row r="2033" spans="1:17" x14ac:dyDescent="0.25">
      <c r="A2033" s="7">
        <v>2031</v>
      </c>
      <c r="B2033" s="9" t="s">
        <v>1879</v>
      </c>
      <c r="C2033" s="9" t="s">
        <v>3671</v>
      </c>
      <c r="D2033" s="9" t="s">
        <v>241</v>
      </c>
      <c r="E2033" s="7" t="s">
        <v>141</v>
      </c>
      <c r="F2033" s="46">
        <v>1.3</v>
      </c>
      <c r="G2033" s="11">
        <v>5</v>
      </c>
      <c r="H2033" s="11">
        <v>5</v>
      </c>
      <c r="I2033" s="11">
        <f>VLOOKUP(B2033:B4308,'[2]Qty by month'!$G$3:$N$527,8,0)</f>
        <v>5</v>
      </c>
      <c r="J2033" s="11" t="b">
        <f t="shared" si="71"/>
        <v>1</v>
      </c>
      <c r="K2033" s="8">
        <v>45317</v>
      </c>
      <c r="L2033" s="8" t="s">
        <v>3877</v>
      </c>
      <c r="M2033" s="7"/>
      <c r="N2033" s="7" t="b">
        <f t="shared" si="69"/>
        <v>1</v>
      </c>
      <c r="O2033" s="7"/>
      <c r="P2033" s="11">
        <f t="shared" si="70"/>
        <v>0</v>
      </c>
      <c r="Q2033" s="9"/>
    </row>
    <row r="2034" spans="1:17" x14ac:dyDescent="0.25">
      <c r="A2034" s="7">
        <v>2032</v>
      </c>
      <c r="B2034" s="9" t="s">
        <v>1880</v>
      </c>
      <c r="C2034" s="9" t="s">
        <v>3672</v>
      </c>
      <c r="D2034" s="9" t="s">
        <v>241</v>
      </c>
      <c r="E2034" s="7" t="s">
        <v>141</v>
      </c>
      <c r="F2034" s="46">
        <v>1.3</v>
      </c>
      <c r="G2034" s="11">
        <v>9</v>
      </c>
      <c r="H2034" s="11">
        <v>9</v>
      </c>
      <c r="I2034" s="11">
        <f>VLOOKUP(B2034:B4309,'[2]Qty by month'!$G$3:$N$527,8,0)</f>
        <v>9</v>
      </c>
      <c r="J2034" s="11" t="b">
        <f t="shared" si="71"/>
        <v>1</v>
      </c>
      <c r="K2034" s="8">
        <v>45317</v>
      </c>
      <c r="L2034" s="8" t="s">
        <v>3877</v>
      </c>
      <c r="M2034" s="7"/>
      <c r="N2034" s="7" t="b">
        <f t="shared" si="69"/>
        <v>1</v>
      </c>
      <c r="O2034" s="7"/>
      <c r="P2034" s="11">
        <f t="shared" si="70"/>
        <v>0</v>
      </c>
      <c r="Q2034" s="9"/>
    </row>
    <row r="2035" spans="1:17" x14ac:dyDescent="0.25">
      <c r="A2035" s="7">
        <v>2033</v>
      </c>
      <c r="B2035" s="9" t="s">
        <v>1881</v>
      </c>
      <c r="C2035" s="9" t="s">
        <v>3657</v>
      </c>
      <c r="D2035" s="9" t="s">
        <v>241</v>
      </c>
      <c r="E2035" s="7" t="s">
        <v>141</v>
      </c>
      <c r="F2035" s="46">
        <v>0.14000000000000001</v>
      </c>
      <c r="G2035" s="11">
        <v>91</v>
      </c>
      <c r="H2035" s="11">
        <v>91</v>
      </c>
      <c r="I2035" s="11">
        <f>VLOOKUP(B2035:B4310,'[2]Qty by month'!$G$3:$N$527,8,0)</f>
        <v>91</v>
      </c>
      <c r="J2035" s="11" t="b">
        <f t="shared" si="71"/>
        <v>1</v>
      </c>
      <c r="K2035" s="8">
        <v>45317</v>
      </c>
      <c r="L2035" s="8" t="s">
        <v>3877</v>
      </c>
      <c r="M2035" s="7"/>
      <c r="N2035" s="7" t="b">
        <f t="shared" si="69"/>
        <v>1</v>
      </c>
      <c r="O2035" s="7"/>
      <c r="P2035" s="11">
        <f t="shared" si="70"/>
        <v>0</v>
      </c>
      <c r="Q2035" s="9"/>
    </row>
    <row r="2036" spans="1:17" x14ac:dyDescent="0.25">
      <c r="A2036" s="7">
        <v>2034</v>
      </c>
      <c r="B2036" s="9" t="s">
        <v>1882</v>
      </c>
      <c r="C2036" s="9" t="s">
        <v>3673</v>
      </c>
      <c r="D2036" s="9" t="s">
        <v>241</v>
      </c>
      <c r="E2036" s="7" t="s">
        <v>141</v>
      </c>
      <c r="F2036" s="46">
        <v>0.14000000000000001</v>
      </c>
      <c r="G2036" s="11">
        <v>4</v>
      </c>
      <c r="H2036" s="11">
        <v>4</v>
      </c>
      <c r="I2036" s="11">
        <f>VLOOKUP(B2036:B4311,'[2]Qty by month'!$G$3:$N$527,8,0)</f>
        <v>4</v>
      </c>
      <c r="J2036" s="11" t="b">
        <f t="shared" si="71"/>
        <v>1</v>
      </c>
      <c r="K2036" s="8">
        <v>45317</v>
      </c>
      <c r="L2036" s="8" t="s">
        <v>3877</v>
      </c>
      <c r="M2036" s="7"/>
      <c r="N2036" s="7" t="b">
        <f t="shared" si="69"/>
        <v>1</v>
      </c>
      <c r="O2036" s="7"/>
      <c r="P2036" s="11">
        <f t="shared" si="70"/>
        <v>0</v>
      </c>
      <c r="Q2036" s="9"/>
    </row>
    <row r="2037" spans="1:17" x14ac:dyDescent="0.25">
      <c r="A2037" s="7">
        <v>2035</v>
      </c>
      <c r="B2037" s="9" t="s">
        <v>1883</v>
      </c>
      <c r="C2037" s="9" t="s">
        <v>3674</v>
      </c>
      <c r="D2037" s="9" t="s">
        <v>241</v>
      </c>
      <c r="E2037" s="7" t="s">
        <v>141</v>
      </c>
      <c r="F2037" s="46">
        <v>0.14000000000000001</v>
      </c>
      <c r="G2037" s="11">
        <f>218-26-5</f>
        <v>187</v>
      </c>
      <c r="H2037" s="11">
        <f>156+31</f>
        <v>187</v>
      </c>
      <c r="I2037" s="11">
        <f>VLOOKUP(B2037:B4312,'[2]Qty by month'!$G$3:$N$527,8,0)</f>
        <v>187</v>
      </c>
      <c r="J2037" s="11" t="b">
        <f t="shared" si="71"/>
        <v>1</v>
      </c>
      <c r="K2037" s="8">
        <v>45320</v>
      </c>
      <c r="L2037" s="8" t="s">
        <v>3873</v>
      </c>
      <c r="M2037" s="7"/>
      <c r="N2037" s="7" t="b">
        <f t="shared" si="69"/>
        <v>1</v>
      </c>
      <c r="O2037" s="7"/>
      <c r="P2037" s="11">
        <f t="shared" si="70"/>
        <v>0</v>
      </c>
      <c r="Q2037" s="9" t="s">
        <v>4005</v>
      </c>
    </row>
    <row r="2038" spans="1:17" x14ac:dyDescent="0.25">
      <c r="A2038" s="7">
        <v>2036</v>
      </c>
      <c r="B2038" s="9" t="s">
        <v>1884</v>
      </c>
      <c r="C2038" s="9" t="s">
        <v>3675</v>
      </c>
      <c r="D2038" s="9" t="s">
        <v>241</v>
      </c>
      <c r="E2038" s="7" t="s">
        <v>141</v>
      </c>
      <c r="F2038" s="46">
        <v>0.97</v>
      </c>
      <c r="G2038" s="11">
        <v>2</v>
      </c>
      <c r="H2038" s="11">
        <v>2</v>
      </c>
      <c r="I2038" s="11">
        <f>VLOOKUP(B2038:B4313,'[2]Qty by month'!$G$3:$N$527,8,0)</f>
        <v>2</v>
      </c>
      <c r="J2038" s="11" t="b">
        <f t="shared" si="71"/>
        <v>1</v>
      </c>
      <c r="K2038" s="8">
        <v>45317</v>
      </c>
      <c r="L2038" s="8" t="s">
        <v>3877</v>
      </c>
      <c r="M2038" s="7"/>
      <c r="N2038" s="7" t="b">
        <f t="shared" si="69"/>
        <v>1</v>
      </c>
      <c r="O2038" s="7"/>
      <c r="P2038" s="11">
        <f t="shared" si="70"/>
        <v>0</v>
      </c>
      <c r="Q2038" s="9"/>
    </row>
    <row r="2039" spans="1:17" x14ac:dyDescent="0.25">
      <c r="A2039" s="7">
        <v>2037</v>
      </c>
      <c r="B2039" s="9" t="s">
        <v>1885</v>
      </c>
      <c r="C2039" s="9" t="s">
        <v>3676</v>
      </c>
      <c r="D2039" s="9" t="s">
        <v>241</v>
      </c>
      <c r="E2039" s="7" t="s">
        <v>141</v>
      </c>
      <c r="F2039" s="46">
        <v>1.71</v>
      </c>
      <c r="G2039" s="11">
        <v>6</v>
      </c>
      <c r="H2039" s="11">
        <v>6</v>
      </c>
      <c r="I2039" s="11">
        <f>VLOOKUP(B2039:B4314,'[2]Qty by month'!$G$3:$N$527,8,0)</f>
        <v>6</v>
      </c>
      <c r="J2039" s="11" t="b">
        <f t="shared" si="71"/>
        <v>1</v>
      </c>
      <c r="K2039" s="8">
        <v>45317</v>
      </c>
      <c r="L2039" s="8" t="s">
        <v>3877</v>
      </c>
      <c r="M2039" s="7"/>
      <c r="N2039" s="7" t="b">
        <f t="shared" si="69"/>
        <v>1</v>
      </c>
      <c r="O2039" s="7"/>
      <c r="P2039" s="11">
        <f t="shared" si="70"/>
        <v>0</v>
      </c>
      <c r="Q2039" s="9"/>
    </row>
    <row r="2040" spans="1:17" x14ac:dyDescent="0.25">
      <c r="A2040" s="7">
        <v>2038</v>
      </c>
      <c r="B2040" s="9" t="s">
        <v>1886</v>
      </c>
      <c r="C2040" s="9" t="s">
        <v>3677</v>
      </c>
      <c r="D2040" s="9" t="s">
        <v>241</v>
      </c>
      <c r="E2040" s="7" t="s">
        <v>141</v>
      </c>
      <c r="F2040" s="46">
        <v>0.33</v>
      </c>
      <c r="G2040" s="11">
        <v>8</v>
      </c>
      <c r="H2040" s="11">
        <v>8</v>
      </c>
      <c r="I2040" s="11">
        <f>VLOOKUP(B2040:B4315,'[2]Qty by month'!$G$3:$N$527,8,0)</f>
        <v>8</v>
      </c>
      <c r="J2040" s="11" t="b">
        <f t="shared" si="71"/>
        <v>1</v>
      </c>
      <c r="K2040" s="8">
        <v>45317</v>
      </c>
      <c r="L2040" s="8" t="s">
        <v>3877</v>
      </c>
      <c r="M2040" s="7"/>
      <c r="N2040" s="7" t="b">
        <f t="shared" si="69"/>
        <v>1</v>
      </c>
      <c r="O2040" s="7"/>
      <c r="P2040" s="11">
        <f t="shared" si="70"/>
        <v>0</v>
      </c>
      <c r="Q2040" s="9"/>
    </row>
    <row r="2041" spans="1:17" x14ac:dyDescent="0.25">
      <c r="A2041" s="7">
        <v>2039</v>
      </c>
      <c r="B2041" s="9" t="s">
        <v>1887</v>
      </c>
      <c r="C2041" s="9" t="s">
        <v>3678</v>
      </c>
      <c r="D2041" s="9" t="s">
        <v>241</v>
      </c>
      <c r="E2041" s="7" t="s">
        <v>141</v>
      </c>
      <c r="F2041" s="46">
        <v>0.14000000000000001</v>
      </c>
      <c r="G2041" s="11">
        <v>2</v>
      </c>
      <c r="H2041" s="11">
        <v>2</v>
      </c>
      <c r="I2041" s="11">
        <f>VLOOKUP(B2041:B4316,'[2]Qty by month'!$G$3:$N$527,8,0)</f>
        <v>2</v>
      </c>
      <c r="J2041" s="11" t="b">
        <f t="shared" si="71"/>
        <v>1</v>
      </c>
      <c r="K2041" s="8">
        <v>45317</v>
      </c>
      <c r="L2041" s="8" t="s">
        <v>3873</v>
      </c>
      <c r="M2041" s="7"/>
      <c r="N2041" s="7" t="b">
        <f t="shared" si="69"/>
        <v>1</v>
      </c>
      <c r="O2041" s="7"/>
      <c r="P2041" s="11">
        <f t="shared" si="70"/>
        <v>0</v>
      </c>
      <c r="Q2041" s="9"/>
    </row>
    <row r="2042" spans="1:17" x14ac:dyDescent="0.25">
      <c r="A2042" s="7">
        <v>2040</v>
      </c>
      <c r="B2042" s="9" t="s">
        <v>1888</v>
      </c>
      <c r="C2042" s="9" t="s">
        <v>3679</v>
      </c>
      <c r="D2042" s="9" t="s">
        <v>241</v>
      </c>
      <c r="E2042" s="7" t="s">
        <v>141</v>
      </c>
      <c r="F2042" s="46">
        <v>0.14000000000000001</v>
      </c>
      <c r="G2042" s="11">
        <v>6</v>
      </c>
      <c r="H2042" s="11">
        <v>6</v>
      </c>
      <c r="I2042" s="11">
        <f>VLOOKUP(B2042:B4317,'[2]Qty by month'!$G$3:$N$527,8,0)</f>
        <v>6</v>
      </c>
      <c r="J2042" s="11" t="b">
        <f t="shared" si="71"/>
        <v>1</v>
      </c>
      <c r="K2042" s="8">
        <v>45317</v>
      </c>
      <c r="L2042" s="8" t="s">
        <v>3873</v>
      </c>
      <c r="M2042" s="7"/>
      <c r="N2042" s="7" t="b">
        <f t="shared" si="69"/>
        <v>1</v>
      </c>
      <c r="O2042" s="7"/>
      <c r="P2042" s="11">
        <f t="shared" si="70"/>
        <v>0</v>
      </c>
      <c r="Q2042" s="9"/>
    </row>
    <row r="2043" spans="1:17" x14ac:dyDescent="0.25">
      <c r="A2043" s="7">
        <v>2041</v>
      </c>
      <c r="B2043" s="9" t="s">
        <v>1889</v>
      </c>
      <c r="C2043" s="9" t="s">
        <v>3680</v>
      </c>
      <c r="D2043" s="9" t="s">
        <v>241</v>
      </c>
      <c r="E2043" s="7" t="s">
        <v>141</v>
      </c>
      <c r="F2043" s="46">
        <v>0.14000000000000001</v>
      </c>
      <c r="G2043" s="11">
        <v>8</v>
      </c>
      <c r="H2043" s="11">
        <v>8</v>
      </c>
      <c r="I2043" s="11">
        <f>VLOOKUP(B2043:B4318,'[2]Qty by month'!$G$3:$N$527,8,0)</f>
        <v>8</v>
      </c>
      <c r="J2043" s="11" t="b">
        <f t="shared" si="71"/>
        <v>1</v>
      </c>
      <c r="K2043" s="8">
        <v>45317</v>
      </c>
      <c r="L2043" s="8" t="s">
        <v>3877</v>
      </c>
      <c r="M2043" s="7"/>
      <c r="N2043" s="7" t="b">
        <f t="shared" si="69"/>
        <v>1</v>
      </c>
      <c r="O2043" s="7"/>
      <c r="P2043" s="11">
        <f t="shared" si="70"/>
        <v>0</v>
      </c>
      <c r="Q2043" s="9"/>
    </row>
    <row r="2044" spans="1:17" x14ac:dyDescent="0.25">
      <c r="A2044" s="7">
        <v>2042</v>
      </c>
      <c r="B2044" s="9" t="s">
        <v>1890</v>
      </c>
      <c r="C2044" s="9" t="s">
        <v>3681</v>
      </c>
      <c r="D2044" s="9" t="s">
        <v>241</v>
      </c>
      <c r="E2044" s="7" t="s">
        <v>141</v>
      </c>
      <c r="F2044" s="46">
        <v>0.14000000000000001</v>
      </c>
      <c r="G2044" s="11">
        <v>103</v>
      </c>
      <c r="H2044" s="53">
        <v>119</v>
      </c>
      <c r="I2044" s="11">
        <f>VLOOKUP(B2044:B4319,'[2]Qty by month'!$G$3:$N$527,8,0)</f>
        <v>119</v>
      </c>
      <c r="J2044" s="11" t="b">
        <f t="shared" si="71"/>
        <v>1</v>
      </c>
      <c r="K2044" s="8">
        <v>45317</v>
      </c>
      <c r="L2044" s="8" t="s">
        <v>3877</v>
      </c>
      <c r="M2044" s="7"/>
      <c r="N2044" s="7" t="b">
        <f t="shared" si="69"/>
        <v>0</v>
      </c>
      <c r="O2044" s="7"/>
      <c r="P2044" s="11">
        <f t="shared" si="70"/>
        <v>-16</v>
      </c>
      <c r="Q2044" s="9"/>
    </row>
    <row r="2045" spans="1:17" x14ac:dyDescent="0.25">
      <c r="A2045" s="7">
        <v>2043</v>
      </c>
      <c r="B2045" s="9" t="s">
        <v>1891</v>
      </c>
      <c r="C2045" s="9" t="s">
        <v>3682</v>
      </c>
      <c r="D2045" s="9" t="s">
        <v>241</v>
      </c>
      <c r="E2045" s="7" t="s">
        <v>141</v>
      </c>
      <c r="F2045" s="46">
        <v>0.14000000000000001</v>
      </c>
      <c r="G2045" s="11">
        <v>13</v>
      </c>
      <c r="H2045" s="11">
        <v>13</v>
      </c>
      <c r="I2045" s="11">
        <f>VLOOKUP(B2045:B4320,'[2]Qty by month'!$G$3:$N$527,8,0)</f>
        <v>13</v>
      </c>
      <c r="J2045" s="11" t="b">
        <f t="shared" si="71"/>
        <v>1</v>
      </c>
      <c r="K2045" s="8">
        <v>45317</v>
      </c>
      <c r="L2045" s="8" t="s">
        <v>3877</v>
      </c>
      <c r="M2045" s="7"/>
      <c r="N2045" s="7" t="b">
        <f t="shared" si="69"/>
        <v>1</v>
      </c>
      <c r="O2045" s="7"/>
      <c r="P2045" s="11">
        <f t="shared" si="70"/>
        <v>0</v>
      </c>
      <c r="Q2045" s="9"/>
    </row>
    <row r="2046" spans="1:17" x14ac:dyDescent="0.25">
      <c r="A2046" s="7">
        <v>2044</v>
      </c>
      <c r="B2046" s="9" t="s">
        <v>1892</v>
      </c>
      <c r="C2046" s="9" t="s">
        <v>3683</v>
      </c>
      <c r="D2046" s="9" t="s">
        <v>241</v>
      </c>
      <c r="E2046" s="7" t="s">
        <v>141</v>
      </c>
      <c r="F2046" s="46">
        <v>0.14000000000000001</v>
      </c>
      <c r="G2046" s="11">
        <v>104</v>
      </c>
      <c r="H2046" s="11">
        <v>104</v>
      </c>
      <c r="I2046" s="11">
        <f>VLOOKUP(B2046:B4321,'[2]Qty by month'!$G$3:$N$527,8,0)</f>
        <v>104</v>
      </c>
      <c r="J2046" s="11" t="b">
        <f t="shared" si="71"/>
        <v>1</v>
      </c>
      <c r="K2046" s="8">
        <v>45317</v>
      </c>
      <c r="L2046" s="8" t="s">
        <v>3877</v>
      </c>
      <c r="M2046" s="7"/>
      <c r="N2046" s="7" t="b">
        <f t="shared" si="69"/>
        <v>1</v>
      </c>
      <c r="O2046" s="7"/>
      <c r="P2046" s="11">
        <f t="shared" si="70"/>
        <v>0</v>
      </c>
      <c r="Q2046" s="9"/>
    </row>
    <row r="2047" spans="1:17" x14ac:dyDescent="0.25">
      <c r="A2047" s="7">
        <v>2045</v>
      </c>
      <c r="B2047" s="9" t="s">
        <v>1893</v>
      </c>
      <c r="C2047" s="9" t="s">
        <v>3684</v>
      </c>
      <c r="D2047" s="9" t="s">
        <v>241</v>
      </c>
      <c r="E2047" s="7" t="s">
        <v>141</v>
      </c>
      <c r="F2047" s="46">
        <v>0.14000000000000001</v>
      </c>
      <c r="G2047" s="11">
        <v>26</v>
      </c>
      <c r="H2047" s="11">
        <v>26</v>
      </c>
      <c r="I2047" s="11">
        <f>VLOOKUP(B2047:B4322,'[2]Qty by month'!$G$3:$N$527,8,0)</f>
        <v>26</v>
      </c>
      <c r="J2047" s="11" t="b">
        <f t="shared" si="71"/>
        <v>1</v>
      </c>
      <c r="K2047" s="8">
        <v>45317</v>
      </c>
      <c r="L2047" s="8" t="s">
        <v>3877</v>
      </c>
      <c r="M2047" s="7"/>
      <c r="N2047" s="7" t="b">
        <f t="shared" si="69"/>
        <v>1</v>
      </c>
      <c r="O2047" s="7"/>
      <c r="P2047" s="11">
        <f t="shared" si="70"/>
        <v>0</v>
      </c>
      <c r="Q2047" s="9"/>
    </row>
    <row r="2048" spans="1:17" x14ac:dyDescent="0.25">
      <c r="A2048" s="7">
        <v>2046</v>
      </c>
      <c r="B2048" s="9" t="s">
        <v>1894</v>
      </c>
      <c r="C2048" s="9" t="s">
        <v>3685</v>
      </c>
      <c r="D2048" s="9" t="s">
        <v>241</v>
      </c>
      <c r="E2048" s="7" t="s">
        <v>141</v>
      </c>
      <c r="F2048" s="46">
        <v>0.14000000000000001</v>
      </c>
      <c r="G2048" s="11">
        <v>5</v>
      </c>
      <c r="H2048" s="11">
        <v>5</v>
      </c>
      <c r="I2048" s="11">
        <f>VLOOKUP(B2048:B4323,'[2]Qty by month'!$G$3:$N$527,8,0)</f>
        <v>5</v>
      </c>
      <c r="J2048" s="11" t="b">
        <f t="shared" si="71"/>
        <v>1</v>
      </c>
      <c r="K2048" s="8">
        <v>45317</v>
      </c>
      <c r="L2048" s="8" t="s">
        <v>3877</v>
      </c>
      <c r="M2048" s="7"/>
      <c r="N2048" s="7" t="b">
        <f t="shared" si="69"/>
        <v>1</v>
      </c>
      <c r="O2048" s="7"/>
      <c r="P2048" s="11">
        <f t="shared" si="70"/>
        <v>0</v>
      </c>
      <c r="Q2048" s="9"/>
    </row>
    <row r="2049" spans="1:17" x14ac:dyDescent="0.25">
      <c r="A2049" s="7">
        <v>2047</v>
      </c>
      <c r="B2049" s="9" t="s">
        <v>1895</v>
      </c>
      <c r="C2049" s="9" t="s">
        <v>3686</v>
      </c>
      <c r="D2049" s="9" t="s">
        <v>241</v>
      </c>
      <c r="E2049" s="7" t="s">
        <v>141</v>
      </c>
      <c r="F2049" s="46">
        <v>0.14000000000000001</v>
      </c>
      <c r="G2049" s="11">
        <v>7</v>
      </c>
      <c r="H2049" s="11">
        <v>7</v>
      </c>
      <c r="I2049" s="11">
        <f>VLOOKUP(B2049:B4324,'[2]Qty by month'!$G$3:$N$527,8,0)</f>
        <v>7</v>
      </c>
      <c r="J2049" s="11" t="b">
        <f t="shared" si="71"/>
        <v>1</v>
      </c>
      <c r="K2049" s="8">
        <v>45317</v>
      </c>
      <c r="L2049" s="8" t="s">
        <v>3873</v>
      </c>
      <c r="M2049" s="7"/>
      <c r="N2049" s="7" t="b">
        <f t="shared" si="69"/>
        <v>1</v>
      </c>
      <c r="O2049" s="7"/>
      <c r="P2049" s="11">
        <f t="shared" si="70"/>
        <v>0</v>
      </c>
      <c r="Q2049" s="9"/>
    </row>
    <row r="2050" spans="1:17" x14ac:dyDescent="0.25">
      <c r="A2050" s="7">
        <v>2048</v>
      </c>
      <c r="B2050" s="9" t="s">
        <v>1896</v>
      </c>
      <c r="C2050" s="9" t="s">
        <v>3687</v>
      </c>
      <c r="D2050" s="9" t="s">
        <v>241</v>
      </c>
      <c r="E2050" s="7" t="s">
        <v>141</v>
      </c>
      <c r="F2050" s="46">
        <v>0.14000000000000001</v>
      </c>
      <c r="G2050" s="11">
        <v>3</v>
      </c>
      <c r="H2050" s="11">
        <v>3</v>
      </c>
      <c r="I2050" s="11">
        <f>VLOOKUP(B2050:B4325,'[2]Qty by month'!$G$3:$N$527,8,0)</f>
        <v>3</v>
      </c>
      <c r="J2050" s="11" t="b">
        <f t="shared" si="71"/>
        <v>1</v>
      </c>
      <c r="K2050" s="8">
        <v>45317</v>
      </c>
      <c r="L2050" s="8" t="s">
        <v>3877</v>
      </c>
      <c r="M2050" s="7"/>
      <c r="N2050" s="7" t="b">
        <f t="shared" si="69"/>
        <v>1</v>
      </c>
      <c r="O2050" s="7"/>
      <c r="P2050" s="11">
        <f t="shared" si="70"/>
        <v>0</v>
      </c>
      <c r="Q2050" s="9"/>
    </row>
    <row r="2051" spans="1:17" x14ac:dyDescent="0.25">
      <c r="A2051" s="7">
        <v>2049</v>
      </c>
      <c r="B2051" s="9" t="s">
        <v>1897</v>
      </c>
      <c r="C2051" s="9" t="s">
        <v>3688</v>
      </c>
      <c r="D2051" s="9" t="s">
        <v>241</v>
      </c>
      <c r="E2051" s="7" t="s">
        <v>141</v>
      </c>
      <c r="F2051" s="46">
        <v>0.14000000000000001</v>
      </c>
      <c r="G2051" s="11">
        <v>6</v>
      </c>
      <c r="H2051" s="11">
        <v>6</v>
      </c>
      <c r="I2051" s="11">
        <f>VLOOKUP(B2051:B4326,'[2]Qty by month'!$G$3:$N$527,8,0)</f>
        <v>6</v>
      </c>
      <c r="J2051" s="11" t="b">
        <f t="shared" si="71"/>
        <v>1</v>
      </c>
      <c r="K2051" s="8">
        <v>45317</v>
      </c>
      <c r="L2051" s="8" t="s">
        <v>3877</v>
      </c>
      <c r="M2051" s="7"/>
      <c r="N2051" s="7" t="b">
        <f t="shared" si="69"/>
        <v>1</v>
      </c>
      <c r="O2051" s="7"/>
      <c r="P2051" s="11">
        <f t="shared" si="70"/>
        <v>0</v>
      </c>
      <c r="Q2051" s="9"/>
    </row>
    <row r="2052" spans="1:17" x14ac:dyDescent="0.25">
      <c r="A2052" s="7">
        <v>2050</v>
      </c>
      <c r="B2052" s="9" t="s">
        <v>1898</v>
      </c>
      <c r="C2052" s="9" t="s">
        <v>3689</v>
      </c>
      <c r="D2052" s="9" t="s">
        <v>241</v>
      </c>
      <c r="E2052" s="7" t="s">
        <v>141</v>
      </c>
      <c r="F2052" s="46">
        <v>0.14000000000000001</v>
      </c>
      <c r="G2052" s="11">
        <v>4</v>
      </c>
      <c r="H2052" s="11">
        <v>4</v>
      </c>
      <c r="I2052" s="11">
        <f>VLOOKUP(B2052:B4327,'[2]Qty by month'!$G$3:$N$527,8,0)</f>
        <v>4</v>
      </c>
      <c r="J2052" s="11" t="b">
        <f t="shared" si="71"/>
        <v>1</v>
      </c>
      <c r="K2052" s="8">
        <v>45317</v>
      </c>
      <c r="L2052" s="8" t="s">
        <v>3877</v>
      </c>
      <c r="M2052" s="7"/>
      <c r="N2052" s="7" t="b">
        <f t="shared" ref="N2052:N2115" si="72">G2052=H2052</f>
        <v>1</v>
      </c>
      <c r="O2052" s="7"/>
      <c r="P2052" s="11">
        <f t="shared" ref="P2052:P2115" si="73">G2052-H2052</f>
        <v>0</v>
      </c>
      <c r="Q2052" s="9"/>
    </row>
    <row r="2053" spans="1:17" x14ac:dyDescent="0.25">
      <c r="A2053" s="7">
        <v>2051</v>
      </c>
      <c r="B2053" s="9" t="s">
        <v>1899</v>
      </c>
      <c r="C2053" s="9" t="s">
        <v>3690</v>
      </c>
      <c r="D2053" s="9" t="s">
        <v>241</v>
      </c>
      <c r="E2053" s="7" t="s">
        <v>141</v>
      </c>
      <c r="F2053" s="46">
        <v>0.14000000000000001</v>
      </c>
      <c r="G2053" s="11">
        <v>23</v>
      </c>
      <c r="H2053" s="11">
        <v>23</v>
      </c>
      <c r="I2053" s="11">
        <f>VLOOKUP(B2053:B4328,'[2]Qty by month'!$G$3:$N$527,8,0)</f>
        <v>23</v>
      </c>
      <c r="J2053" s="11" t="b">
        <f t="shared" si="71"/>
        <v>1</v>
      </c>
      <c r="K2053" s="8">
        <v>45317</v>
      </c>
      <c r="L2053" s="8" t="s">
        <v>3877</v>
      </c>
      <c r="M2053" s="7"/>
      <c r="N2053" s="7" t="b">
        <f t="shared" si="72"/>
        <v>1</v>
      </c>
      <c r="O2053" s="7"/>
      <c r="P2053" s="11">
        <f t="shared" si="73"/>
        <v>0</v>
      </c>
      <c r="Q2053" s="9"/>
    </row>
    <row r="2054" spans="1:17" x14ac:dyDescent="0.25">
      <c r="A2054" s="7">
        <v>2052</v>
      </c>
      <c r="B2054" s="9" t="s">
        <v>1900</v>
      </c>
      <c r="C2054" s="9" t="s">
        <v>3691</v>
      </c>
      <c r="D2054" s="9" t="s">
        <v>241</v>
      </c>
      <c r="E2054" s="7" t="s">
        <v>141</v>
      </c>
      <c r="F2054" s="46">
        <v>0.14000000000000001</v>
      </c>
      <c r="G2054" s="11">
        <v>17</v>
      </c>
      <c r="H2054" s="11">
        <v>17</v>
      </c>
      <c r="I2054" s="11">
        <f>VLOOKUP(B2054:B4329,'[2]Qty by month'!$G$3:$N$527,8,0)</f>
        <v>17</v>
      </c>
      <c r="J2054" s="11" t="b">
        <f t="shared" si="71"/>
        <v>1</v>
      </c>
      <c r="K2054" s="8">
        <v>45317</v>
      </c>
      <c r="L2054" s="8" t="s">
        <v>3877</v>
      </c>
      <c r="M2054" s="7"/>
      <c r="N2054" s="7" t="b">
        <f t="shared" si="72"/>
        <v>1</v>
      </c>
      <c r="O2054" s="7"/>
      <c r="P2054" s="11">
        <f t="shared" si="73"/>
        <v>0</v>
      </c>
      <c r="Q2054" s="9"/>
    </row>
    <row r="2055" spans="1:17" x14ac:dyDescent="0.25">
      <c r="A2055" s="7">
        <v>2053</v>
      </c>
      <c r="B2055" s="9" t="s">
        <v>1901</v>
      </c>
      <c r="C2055" s="9" t="s">
        <v>3692</v>
      </c>
      <c r="D2055" s="9" t="s">
        <v>241</v>
      </c>
      <c r="E2055" s="7" t="s">
        <v>141</v>
      </c>
      <c r="F2055" s="46">
        <v>0.14000000000000001</v>
      </c>
      <c r="G2055" s="11">
        <v>82</v>
      </c>
      <c r="H2055" s="11">
        <v>82</v>
      </c>
      <c r="I2055" s="11">
        <f>VLOOKUP(B2055:B4330,'[2]Qty by month'!$G$3:$N$527,8,0)</f>
        <v>82</v>
      </c>
      <c r="J2055" s="11" t="b">
        <f t="shared" si="71"/>
        <v>1</v>
      </c>
      <c r="K2055" s="8">
        <v>45317</v>
      </c>
      <c r="L2055" s="8" t="s">
        <v>3877</v>
      </c>
      <c r="M2055" s="7"/>
      <c r="N2055" s="7" t="b">
        <f t="shared" si="72"/>
        <v>1</v>
      </c>
      <c r="O2055" s="7"/>
      <c r="P2055" s="11">
        <f t="shared" si="73"/>
        <v>0</v>
      </c>
      <c r="Q2055" s="9"/>
    </row>
    <row r="2056" spans="1:17" x14ac:dyDescent="0.25">
      <c r="A2056" s="7">
        <v>2054</v>
      </c>
      <c r="B2056" s="9" t="s">
        <v>1902</v>
      </c>
      <c r="C2056" s="9" t="s">
        <v>3693</v>
      </c>
      <c r="D2056" s="9" t="s">
        <v>241</v>
      </c>
      <c r="E2056" s="7" t="s">
        <v>141</v>
      </c>
      <c r="F2056" s="46">
        <v>0.14000000000000001</v>
      </c>
      <c r="G2056" s="11">
        <v>159</v>
      </c>
      <c r="H2056" s="11">
        <v>159</v>
      </c>
      <c r="I2056" s="11">
        <f>VLOOKUP(B2056:B4331,'[2]Qty by month'!$G$3:$N$527,8,0)</f>
        <v>159</v>
      </c>
      <c r="J2056" s="11" t="b">
        <f t="shared" si="71"/>
        <v>1</v>
      </c>
      <c r="K2056" s="8">
        <v>45317</v>
      </c>
      <c r="L2056" s="8" t="s">
        <v>3877</v>
      </c>
      <c r="M2056" s="7"/>
      <c r="N2056" s="7" t="b">
        <f t="shared" si="72"/>
        <v>1</v>
      </c>
      <c r="O2056" s="7"/>
      <c r="P2056" s="11">
        <f t="shared" si="73"/>
        <v>0</v>
      </c>
      <c r="Q2056" s="9"/>
    </row>
    <row r="2057" spans="1:17" x14ac:dyDescent="0.25">
      <c r="A2057" s="7">
        <v>2055</v>
      </c>
      <c r="B2057" s="9" t="s">
        <v>1903</v>
      </c>
      <c r="C2057" s="9" t="s">
        <v>3694</v>
      </c>
      <c r="D2057" s="9" t="s">
        <v>241</v>
      </c>
      <c r="E2057" s="7" t="s">
        <v>141</v>
      </c>
      <c r="F2057" s="46">
        <v>0.14000000000000001</v>
      </c>
      <c r="G2057" s="11">
        <v>8</v>
      </c>
      <c r="H2057" s="11">
        <v>8</v>
      </c>
      <c r="I2057" s="11">
        <f>VLOOKUP(B2057:B4332,'[2]Qty by month'!$G$3:$N$527,8,0)</f>
        <v>8</v>
      </c>
      <c r="J2057" s="11" t="b">
        <f t="shared" si="71"/>
        <v>1</v>
      </c>
      <c r="K2057" s="8">
        <v>45315</v>
      </c>
      <c r="L2057" s="8" t="s">
        <v>3873</v>
      </c>
      <c r="M2057" s="7"/>
      <c r="N2057" s="7" t="b">
        <f t="shared" si="72"/>
        <v>1</v>
      </c>
      <c r="O2057" s="7"/>
      <c r="P2057" s="11">
        <f t="shared" si="73"/>
        <v>0</v>
      </c>
      <c r="Q2057" s="9"/>
    </row>
    <row r="2058" spans="1:17" x14ac:dyDescent="0.25">
      <c r="A2058" s="7">
        <v>2056</v>
      </c>
      <c r="B2058" s="9" t="s">
        <v>1904</v>
      </c>
      <c r="C2058" s="9" t="s">
        <v>3695</v>
      </c>
      <c r="D2058" s="9" t="s">
        <v>241</v>
      </c>
      <c r="E2058" s="7" t="s">
        <v>141</v>
      </c>
      <c r="F2058" s="46">
        <v>10.65</v>
      </c>
      <c r="G2058" s="11">
        <v>1</v>
      </c>
      <c r="H2058" s="11">
        <v>1</v>
      </c>
      <c r="I2058" s="11">
        <f>VLOOKUP(B2058:B4333,'[2]Qty by month'!$G$3:$N$527,8,0)</f>
        <v>1</v>
      </c>
      <c r="J2058" s="11" t="b">
        <f t="shared" si="71"/>
        <v>1</v>
      </c>
      <c r="K2058" s="8">
        <v>45317</v>
      </c>
      <c r="L2058" s="8" t="s">
        <v>3873</v>
      </c>
      <c r="M2058" s="7"/>
      <c r="N2058" s="7" t="b">
        <f t="shared" si="72"/>
        <v>1</v>
      </c>
      <c r="O2058" s="7"/>
      <c r="P2058" s="11">
        <f t="shared" si="73"/>
        <v>0</v>
      </c>
      <c r="Q2058" s="9"/>
    </row>
    <row r="2059" spans="1:17" x14ac:dyDescent="0.25">
      <c r="A2059" s="7">
        <v>2057</v>
      </c>
      <c r="B2059" s="9" t="s">
        <v>1905</v>
      </c>
      <c r="C2059" s="9" t="s">
        <v>3696</v>
      </c>
      <c r="D2059" s="9" t="s">
        <v>241</v>
      </c>
      <c r="E2059" s="7" t="s">
        <v>141</v>
      </c>
      <c r="F2059" s="46">
        <v>0.14000000000000001</v>
      </c>
      <c r="G2059" s="11">
        <v>3</v>
      </c>
      <c r="H2059" s="11">
        <v>3</v>
      </c>
      <c r="I2059" s="11">
        <f>VLOOKUP(B2059:B4334,'[2]Qty by month'!$G$3:$N$527,8,0)</f>
        <v>3</v>
      </c>
      <c r="J2059" s="11" t="b">
        <f t="shared" si="71"/>
        <v>1</v>
      </c>
      <c r="K2059" s="8">
        <v>45317</v>
      </c>
      <c r="L2059" s="8" t="s">
        <v>3873</v>
      </c>
      <c r="M2059" s="7"/>
      <c r="N2059" s="7" t="b">
        <f t="shared" si="72"/>
        <v>1</v>
      </c>
      <c r="O2059" s="7"/>
      <c r="P2059" s="11">
        <f t="shared" si="73"/>
        <v>0</v>
      </c>
      <c r="Q2059" s="9"/>
    </row>
    <row r="2060" spans="1:17" x14ac:dyDescent="0.25">
      <c r="A2060" s="7">
        <v>2058</v>
      </c>
      <c r="B2060" s="9" t="s">
        <v>1906</v>
      </c>
      <c r="C2060" s="9" t="s">
        <v>3697</v>
      </c>
      <c r="D2060" s="9" t="s">
        <v>241</v>
      </c>
      <c r="E2060" s="7" t="s">
        <v>141</v>
      </c>
      <c r="F2060" s="46">
        <v>4.6500000000000004</v>
      </c>
      <c r="G2060" s="11">
        <v>3</v>
      </c>
      <c r="H2060" s="11">
        <v>3</v>
      </c>
      <c r="I2060" s="11">
        <f>VLOOKUP(B2060:B4335,'[2]Qty by month'!$G$3:$N$527,8,0)</f>
        <v>3</v>
      </c>
      <c r="J2060" s="11" t="b">
        <f t="shared" si="71"/>
        <v>1</v>
      </c>
      <c r="K2060" s="8">
        <v>45317</v>
      </c>
      <c r="L2060" s="8" t="s">
        <v>3877</v>
      </c>
      <c r="M2060" s="7"/>
      <c r="N2060" s="7" t="b">
        <f t="shared" si="72"/>
        <v>1</v>
      </c>
      <c r="O2060" s="7"/>
      <c r="P2060" s="11">
        <f t="shared" si="73"/>
        <v>0</v>
      </c>
      <c r="Q2060" s="9"/>
    </row>
    <row r="2061" spans="1:17" x14ac:dyDescent="0.25">
      <c r="A2061" s="7">
        <v>2059</v>
      </c>
      <c r="B2061" s="9" t="s">
        <v>1907</v>
      </c>
      <c r="C2061" s="9" t="s">
        <v>3698</v>
      </c>
      <c r="D2061" s="9" t="s">
        <v>241</v>
      </c>
      <c r="E2061" s="7" t="s">
        <v>141</v>
      </c>
      <c r="F2061" s="46">
        <v>1.04</v>
      </c>
      <c r="G2061" s="11">
        <v>3</v>
      </c>
      <c r="H2061" s="11">
        <f>1+2</f>
        <v>3</v>
      </c>
      <c r="I2061" s="11">
        <f>VLOOKUP(B2061:B4336,'[2]Qty by month'!$G$3:$N$527,8,0)</f>
        <v>3</v>
      </c>
      <c r="J2061" s="11" t="b">
        <f t="shared" si="71"/>
        <v>1</v>
      </c>
      <c r="K2061" s="8">
        <v>45317</v>
      </c>
      <c r="L2061" s="8" t="s">
        <v>3877</v>
      </c>
      <c r="M2061" s="7"/>
      <c r="N2061" s="7" t="b">
        <f t="shared" si="72"/>
        <v>1</v>
      </c>
      <c r="O2061" s="7"/>
      <c r="P2061" s="11">
        <f t="shared" si="73"/>
        <v>0</v>
      </c>
      <c r="Q2061" s="9"/>
    </row>
    <row r="2062" spans="1:17" x14ac:dyDescent="0.25">
      <c r="A2062" s="7">
        <v>2060</v>
      </c>
      <c r="B2062" s="9" t="s">
        <v>1908</v>
      </c>
      <c r="C2062" s="9" t="s">
        <v>3699</v>
      </c>
      <c r="D2062" s="9" t="s">
        <v>241</v>
      </c>
      <c r="E2062" s="7" t="s">
        <v>141</v>
      </c>
      <c r="F2062" s="46">
        <v>0.14000000000000001</v>
      </c>
      <c r="G2062" s="11">
        <v>4</v>
      </c>
      <c r="H2062" s="11">
        <v>4</v>
      </c>
      <c r="I2062" s="11">
        <f>VLOOKUP(B2062:B4337,'[2]Qty by month'!$G$3:$N$527,8,0)</f>
        <v>4</v>
      </c>
      <c r="J2062" s="11" t="b">
        <f t="shared" si="71"/>
        <v>1</v>
      </c>
      <c r="K2062" s="8">
        <v>45315</v>
      </c>
      <c r="L2062" s="8" t="s">
        <v>3873</v>
      </c>
      <c r="M2062" s="7"/>
      <c r="N2062" s="7" t="b">
        <f t="shared" si="72"/>
        <v>1</v>
      </c>
      <c r="O2062" s="7"/>
      <c r="P2062" s="11">
        <f t="shared" si="73"/>
        <v>0</v>
      </c>
      <c r="Q2062" s="9"/>
    </row>
    <row r="2063" spans="1:17" x14ac:dyDescent="0.25">
      <c r="A2063" s="7">
        <v>2061</v>
      </c>
      <c r="B2063" s="9" t="s">
        <v>1909</v>
      </c>
      <c r="C2063" s="9" t="s">
        <v>3700</v>
      </c>
      <c r="D2063" s="9" t="s">
        <v>241</v>
      </c>
      <c r="E2063" s="7" t="s">
        <v>141</v>
      </c>
      <c r="F2063" s="46">
        <v>0.14000000000000001</v>
      </c>
      <c r="G2063" s="11">
        <v>4</v>
      </c>
      <c r="H2063" s="11">
        <v>4</v>
      </c>
      <c r="I2063" s="11">
        <f>VLOOKUP(B2063:B4338,'[2]Qty by month'!$G$3:$N$527,8,0)</f>
        <v>4</v>
      </c>
      <c r="J2063" s="11" t="b">
        <f t="shared" si="71"/>
        <v>1</v>
      </c>
      <c r="K2063" s="8">
        <v>45315</v>
      </c>
      <c r="L2063" s="8" t="s">
        <v>3873</v>
      </c>
      <c r="M2063" s="7"/>
      <c r="N2063" s="7" t="b">
        <f t="shared" si="72"/>
        <v>1</v>
      </c>
      <c r="O2063" s="7"/>
      <c r="P2063" s="11">
        <f t="shared" si="73"/>
        <v>0</v>
      </c>
      <c r="Q2063" s="9"/>
    </row>
    <row r="2064" spans="1:17" x14ac:dyDescent="0.25">
      <c r="A2064" s="7">
        <v>2062</v>
      </c>
      <c r="B2064" s="9" t="s">
        <v>1910</v>
      </c>
      <c r="C2064" s="9" t="s">
        <v>3701</v>
      </c>
      <c r="D2064" s="9" t="s">
        <v>241</v>
      </c>
      <c r="E2064" s="7" t="s">
        <v>141</v>
      </c>
      <c r="F2064" s="46">
        <v>0.14000000000000001</v>
      </c>
      <c r="G2064" s="11">
        <v>5</v>
      </c>
      <c r="H2064" s="11">
        <v>5</v>
      </c>
      <c r="I2064" s="11">
        <f>VLOOKUP(B2064:B4339,'[2]Qty by month'!$G$3:$N$527,8,0)</f>
        <v>5</v>
      </c>
      <c r="J2064" s="11" t="b">
        <f t="shared" si="71"/>
        <v>1</v>
      </c>
      <c r="K2064" s="8">
        <v>45317</v>
      </c>
      <c r="L2064" s="8" t="s">
        <v>3877</v>
      </c>
      <c r="M2064" s="7"/>
      <c r="N2064" s="7" t="b">
        <f t="shared" si="72"/>
        <v>1</v>
      </c>
      <c r="O2064" s="7"/>
      <c r="P2064" s="11">
        <f t="shared" si="73"/>
        <v>0</v>
      </c>
      <c r="Q2064" s="9"/>
    </row>
    <row r="2065" spans="1:17" x14ac:dyDescent="0.25">
      <c r="A2065" s="7">
        <v>2063</v>
      </c>
      <c r="B2065" s="9" t="s">
        <v>1911</v>
      </c>
      <c r="C2065" s="9" t="s">
        <v>3702</v>
      </c>
      <c r="D2065" s="9" t="s">
        <v>241</v>
      </c>
      <c r="E2065" s="7" t="s">
        <v>141</v>
      </c>
      <c r="F2065" s="46">
        <v>0.14000000000000001</v>
      </c>
      <c r="G2065" s="11">
        <v>23</v>
      </c>
      <c r="H2065" s="11">
        <v>23</v>
      </c>
      <c r="I2065" s="11">
        <f>VLOOKUP(B2065:B4340,'[2]Qty by month'!$G$3:$N$527,8,0)</f>
        <v>23</v>
      </c>
      <c r="J2065" s="11" t="b">
        <f t="shared" si="71"/>
        <v>1</v>
      </c>
      <c r="K2065" s="8">
        <v>45317</v>
      </c>
      <c r="L2065" s="8" t="s">
        <v>3877</v>
      </c>
      <c r="M2065" s="7"/>
      <c r="N2065" s="7" t="b">
        <f t="shared" si="72"/>
        <v>1</v>
      </c>
      <c r="O2065" s="7"/>
      <c r="P2065" s="11">
        <f t="shared" si="73"/>
        <v>0</v>
      </c>
      <c r="Q2065" s="9"/>
    </row>
    <row r="2066" spans="1:17" x14ac:dyDescent="0.25">
      <c r="A2066" s="7">
        <v>2064</v>
      </c>
      <c r="B2066" s="9" t="s">
        <v>1912</v>
      </c>
      <c r="C2066" s="9" t="s">
        <v>3703</v>
      </c>
      <c r="D2066" s="9" t="s">
        <v>241</v>
      </c>
      <c r="E2066" s="7" t="s">
        <v>141</v>
      </c>
      <c r="F2066" s="46">
        <v>0.14000000000000001</v>
      </c>
      <c r="G2066" s="11">
        <v>12</v>
      </c>
      <c r="H2066" s="11">
        <v>12</v>
      </c>
      <c r="I2066" s="11">
        <f>VLOOKUP(B2066:B4341,'[2]Qty by month'!$G$3:$N$527,8,0)</f>
        <v>12</v>
      </c>
      <c r="J2066" s="11" t="b">
        <f t="shared" si="71"/>
        <v>1</v>
      </c>
      <c r="K2066" s="8">
        <v>45315</v>
      </c>
      <c r="L2066" s="8" t="s">
        <v>3873</v>
      </c>
      <c r="M2066" s="7"/>
      <c r="N2066" s="7" t="b">
        <f t="shared" si="72"/>
        <v>1</v>
      </c>
      <c r="O2066" s="7"/>
      <c r="P2066" s="11">
        <f t="shared" si="73"/>
        <v>0</v>
      </c>
      <c r="Q2066" s="9"/>
    </row>
    <row r="2067" spans="1:17" x14ac:dyDescent="0.25">
      <c r="A2067" s="7">
        <v>2065</v>
      </c>
      <c r="B2067" s="9" t="s">
        <v>1913</v>
      </c>
      <c r="C2067" s="9" t="s">
        <v>3627</v>
      </c>
      <c r="D2067" s="9" t="s">
        <v>241</v>
      </c>
      <c r="E2067" s="55" t="s">
        <v>242</v>
      </c>
      <c r="F2067" s="46">
        <v>0.14000000000000001</v>
      </c>
      <c r="G2067" s="11">
        <v>17</v>
      </c>
      <c r="H2067" s="11">
        <v>17</v>
      </c>
      <c r="I2067" s="11">
        <f>VLOOKUP(B2067:B4342,'[2]Qty by month'!$G$3:$N$527,8,0)</f>
        <v>17</v>
      </c>
      <c r="J2067" s="11" t="b">
        <f t="shared" si="71"/>
        <v>1</v>
      </c>
      <c r="K2067" s="8">
        <v>45317</v>
      </c>
      <c r="L2067" s="8" t="s">
        <v>3873</v>
      </c>
      <c r="M2067" s="7"/>
      <c r="N2067" s="7" t="b">
        <f t="shared" si="72"/>
        <v>1</v>
      </c>
      <c r="O2067" s="7"/>
      <c r="P2067" s="11">
        <f t="shared" si="73"/>
        <v>0</v>
      </c>
      <c r="Q2067" s="9"/>
    </row>
    <row r="2068" spans="1:17" x14ac:dyDescent="0.25">
      <c r="A2068" s="7">
        <v>2066</v>
      </c>
      <c r="B2068" s="9" t="s">
        <v>1914</v>
      </c>
      <c r="C2068" s="9" t="s">
        <v>3704</v>
      </c>
      <c r="D2068" s="9" t="s">
        <v>241</v>
      </c>
      <c r="E2068" s="55" t="s">
        <v>242</v>
      </c>
      <c r="F2068" s="46">
        <v>0.14000000000000001</v>
      </c>
      <c r="G2068" s="11">
        <v>10</v>
      </c>
      <c r="H2068" s="11">
        <v>10</v>
      </c>
      <c r="I2068" s="11">
        <f>VLOOKUP(B2068:B4343,'[2]Qty by month'!$G$3:$N$527,8,0)</f>
        <v>10</v>
      </c>
      <c r="J2068" s="11" t="b">
        <f t="shared" si="71"/>
        <v>1</v>
      </c>
      <c r="K2068" s="8">
        <v>45317</v>
      </c>
      <c r="L2068" s="8" t="s">
        <v>3873</v>
      </c>
      <c r="M2068" s="7"/>
      <c r="N2068" s="7" t="b">
        <f t="shared" si="72"/>
        <v>1</v>
      </c>
      <c r="O2068" s="7"/>
      <c r="P2068" s="11">
        <f t="shared" si="73"/>
        <v>0</v>
      </c>
      <c r="Q2068" s="9"/>
    </row>
    <row r="2069" spans="1:17" x14ac:dyDescent="0.25">
      <c r="A2069" s="7">
        <v>2067</v>
      </c>
      <c r="B2069" s="9" t="s">
        <v>1915</v>
      </c>
      <c r="C2069" s="9" t="s">
        <v>3705</v>
      </c>
      <c r="D2069" s="9" t="s">
        <v>241</v>
      </c>
      <c r="E2069" s="7" t="s">
        <v>141</v>
      </c>
      <c r="F2069" s="46">
        <v>60.53</v>
      </c>
      <c r="G2069" s="11">
        <v>1</v>
      </c>
      <c r="H2069" s="53">
        <f>1+1</f>
        <v>2</v>
      </c>
      <c r="I2069" s="11">
        <f>VLOOKUP(B2069:B4344,'[2]Qty by month'!$G$3:$N$527,8,0)</f>
        <v>2</v>
      </c>
      <c r="J2069" s="11" t="b">
        <f t="shared" si="71"/>
        <v>1</v>
      </c>
      <c r="K2069" s="8">
        <v>45316</v>
      </c>
      <c r="L2069" s="8" t="s">
        <v>3873</v>
      </c>
      <c r="M2069" s="7"/>
      <c r="N2069" s="7" t="b">
        <f t="shared" si="72"/>
        <v>0</v>
      </c>
      <c r="O2069" s="7"/>
      <c r="P2069" s="11">
        <f t="shared" si="73"/>
        <v>-1</v>
      </c>
      <c r="Q2069" s="9"/>
    </row>
    <row r="2070" spans="1:17" x14ac:dyDescent="0.25">
      <c r="A2070" s="7">
        <v>2068</v>
      </c>
      <c r="B2070" s="9" t="s">
        <v>1916</v>
      </c>
      <c r="C2070" s="9" t="s">
        <v>3706</v>
      </c>
      <c r="D2070" s="9" t="s">
        <v>241</v>
      </c>
      <c r="E2070" s="7" t="s">
        <v>141</v>
      </c>
      <c r="F2070" s="46">
        <v>0.14000000000000001</v>
      </c>
      <c r="G2070" s="11">
        <f>128-1</f>
        <v>127</v>
      </c>
      <c r="H2070" s="11">
        <f>125+2</f>
        <v>127</v>
      </c>
      <c r="I2070" s="11">
        <f>VLOOKUP(B2070:B4345,'[2]Qty by month'!$G$3:$N$527,8,0)</f>
        <v>127</v>
      </c>
      <c r="J2070" s="11" t="b">
        <f t="shared" si="71"/>
        <v>1</v>
      </c>
      <c r="K2070" s="8">
        <v>45320</v>
      </c>
      <c r="L2070" s="8" t="s">
        <v>3873</v>
      </c>
      <c r="M2070" s="7"/>
      <c r="N2070" s="7" t="b">
        <f t="shared" si="72"/>
        <v>1</v>
      </c>
      <c r="O2070" s="7"/>
      <c r="P2070" s="11">
        <f t="shared" si="73"/>
        <v>0</v>
      </c>
      <c r="Q2070" s="9" t="s">
        <v>3992</v>
      </c>
    </row>
    <row r="2071" spans="1:17" x14ac:dyDescent="0.25">
      <c r="A2071" s="7">
        <v>2069</v>
      </c>
      <c r="B2071" s="9" t="s">
        <v>1917</v>
      </c>
      <c r="C2071" s="9" t="s">
        <v>3707</v>
      </c>
      <c r="D2071" s="9" t="s">
        <v>241</v>
      </c>
      <c r="E2071" s="7" t="s">
        <v>141</v>
      </c>
      <c r="F2071" s="46">
        <v>2.41</v>
      </c>
      <c r="G2071" s="11">
        <v>4</v>
      </c>
      <c r="H2071" s="11">
        <f>2+2</f>
        <v>4</v>
      </c>
      <c r="I2071" s="11">
        <f>VLOOKUP(B2071:B4346,'[2]Qty by month'!$G$3:$N$527,8,0)</f>
        <v>4</v>
      </c>
      <c r="J2071" s="11" t="b">
        <f t="shared" si="71"/>
        <v>1</v>
      </c>
      <c r="K2071" s="8">
        <v>45317</v>
      </c>
      <c r="L2071" s="8" t="s">
        <v>3877</v>
      </c>
      <c r="M2071" s="7"/>
      <c r="N2071" s="7" t="b">
        <f t="shared" si="72"/>
        <v>1</v>
      </c>
      <c r="O2071" s="7"/>
      <c r="P2071" s="11">
        <f t="shared" si="73"/>
        <v>0</v>
      </c>
      <c r="Q2071" s="9"/>
    </row>
    <row r="2072" spans="1:17" x14ac:dyDescent="0.25">
      <c r="A2072" s="7">
        <v>2070</v>
      </c>
      <c r="B2072" s="9" t="s">
        <v>1918</v>
      </c>
      <c r="C2072" s="9" t="s">
        <v>3708</v>
      </c>
      <c r="D2072" s="9" t="s">
        <v>241</v>
      </c>
      <c r="E2072" s="7" t="s">
        <v>141</v>
      </c>
      <c r="F2072" s="46">
        <v>6.8</v>
      </c>
      <c r="G2072" s="11">
        <v>3</v>
      </c>
      <c r="H2072" s="11">
        <v>3</v>
      </c>
      <c r="I2072" s="11">
        <f>VLOOKUP(B2072:B4347,'[2]Qty by month'!$G$3:$N$527,8,0)</f>
        <v>3</v>
      </c>
      <c r="J2072" s="11" t="b">
        <f t="shared" si="71"/>
        <v>1</v>
      </c>
      <c r="K2072" s="8">
        <v>45317</v>
      </c>
      <c r="L2072" s="8" t="s">
        <v>3877</v>
      </c>
      <c r="M2072" s="7"/>
      <c r="N2072" s="7" t="b">
        <f t="shared" si="72"/>
        <v>1</v>
      </c>
      <c r="O2072" s="7"/>
      <c r="P2072" s="11">
        <f t="shared" si="73"/>
        <v>0</v>
      </c>
      <c r="Q2072" s="9"/>
    </row>
    <row r="2073" spans="1:17" x14ac:dyDescent="0.25">
      <c r="A2073" s="7">
        <v>2071</v>
      </c>
      <c r="B2073" s="9" t="s">
        <v>1919</v>
      </c>
      <c r="C2073" s="9" t="s">
        <v>3709</v>
      </c>
      <c r="D2073" s="9" t="s">
        <v>241</v>
      </c>
      <c r="E2073" s="7" t="s">
        <v>141</v>
      </c>
      <c r="F2073" s="46">
        <v>3.05</v>
      </c>
      <c r="G2073" s="11">
        <v>2</v>
      </c>
      <c r="H2073" s="11">
        <v>2</v>
      </c>
      <c r="I2073" s="11">
        <f>VLOOKUP(B2073:B4348,'[2]Qty by month'!$G$3:$N$527,8,0)</f>
        <v>2</v>
      </c>
      <c r="J2073" s="11" t="b">
        <f t="shared" si="71"/>
        <v>1</v>
      </c>
      <c r="K2073" s="8">
        <v>45317</v>
      </c>
      <c r="L2073" s="8" t="s">
        <v>3873</v>
      </c>
      <c r="M2073" s="7"/>
      <c r="N2073" s="7" t="b">
        <f t="shared" si="72"/>
        <v>1</v>
      </c>
      <c r="O2073" s="7"/>
      <c r="P2073" s="11">
        <f t="shared" si="73"/>
        <v>0</v>
      </c>
      <c r="Q2073" s="9"/>
    </row>
    <row r="2074" spans="1:17" x14ac:dyDescent="0.25">
      <c r="A2074" s="7">
        <v>2072</v>
      </c>
      <c r="B2074" s="9" t="s">
        <v>1920</v>
      </c>
      <c r="C2074" s="9" t="s">
        <v>3710</v>
      </c>
      <c r="D2074" s="9" t="s">
        <v>241</v>
      </c>
      <c r="E2074" s="7" t="s">
        <v>141</v>
      </c>
      <c r="F2074" s="46">
        <v>1.91</v>
      </c>
      <c r="G2074" s="11">
        <v>4</v>
      </c>
      <c r="H2074" s="11">
        <f>1+3</f>
        <v>4</v>
      </c>
      <c r="I2074" s="11">
        <f>VLOOKUP(B2074:B4349,'[2]Qty by month'!$G$3:$N$527,8,0)</f>
        <v>4</v>
      </c>
      <c r="J2074" s="11" t="b">
        <f t="shared" si="71"/>
        <v>1</v>
      </c>
      <c r="K2074" s="8">
        <v>45317</v>
      </c>
      <c r="L2074" s="8" t="s">
        <v>3877</v>
      </c>
      <c r="M2074" s="7"/>
      <c r="N2074" s="7" t="b">
        <f t="shared" si="72"/>
        <v>1</v>
      </c>
      <c r="O2074" s="7"/>
      <c r="P2074" s="11">
        <f t="shared" si="73"/>
        <v>0</v>
      </c>
      <c r="Q2074" s="9"/>
    </row>
    <row r="2075" spans="1:17" x14ac:dyDescent="0.25">
      <c r="A2075" s="7">
        <v>2073</v>
      </c>
      <c r="B2075" s="9" t="s">
        <v>1921</v>
      </c>
      <c r="C2075" s="9" t="s">
        <v>3711</v>
      </c>
      <c r="D2075" s="9" t="s">
        <v>241</v>
      </c>
      <c r="E2075" s="7" t="s">
        <v>141</v>
      </c>
      <c r="F2075" s="46">
        <v>10.48</v>
      </c>
      <c r="G2075" s="11">
        <v>1</v>
      </c>
      <c r="H2075" s="11">
        <v>1</v>
      </c>
      <c r="I2075" s="11">
        <f>VLOOKUP(B2075:B4350,'[2]Qty by month'!$G$3:$N$527,8,0)</f>
        <v>1</v>
      </c>
      <c r="J2075" s="11" t="b">
        <f t="shared" si="71"/>
        <v>1</v>
      </c>
      <c r="K2075" s="8">
        <v>45315</v>
      </c>
      <c r="L2075" s="8" t="s">
        <v>3873</v>
      </c>
      <c r="M2075" s="7"/>
      <c r="N2075" s="7" t="b">
        <f t="shared" si="72"/>
        <v>1</v>
      </c>
      <c r="O2075" s="7"/>
      <c r="P2075" s="11">
        <f t="shared" si="73"/>
        <v>0</v>
      </c>
      <c r="Q2075" s="9"/>
    </row>
    <row r="2076" spans="1:17" x14ac:dyDescent="0.25">
      <c r="A2076" s="7">
        <v>2074</v>
      </c>
      <c r="B2076" s="9" t="s">
        <v>1922</v>
      </c>
      <c r="C2076" s="9" t="s">
        <v>3712</v>
      </c>
      <c r="D2076" s="9" t="s">
        <v>241</v>
      </c>
      <c r="E2076" s="7" t="s">
        <v>141</v>
      </c>
      <c r="F2076" s="46">
        <v>8.695652173913043</v>
      </c>
      <c r="G2076" s="11">
        <v>3</v>
      </c>
      <c r="H2076" s="11">
        <v>3</v>
      </c>
      <c r="I2076" s="11">
        <f>VLOOKUP(B2076:B4351,'[2]Qty by month'!$G$3:$N$527,8,0)</f>
        <v>3</v>
      </c>
      <c r="J2076" s="11" t="b">
        <f t="shared" si="71"/>
        <v>1</v>
      </c>
      <c r="K2076" s="8">
        <v>45315</v>
      </c>
      <c r="L2076" s="8" t="s">
        <v>3873</v>
      </c>
      <c r="M2076" s="7"/>
      <c r="N2076" s="7" t="b">
        <f t="shared" si="72"/>
        <v>1</v>
      </c>
      <c r="O2076" s="7"/>
      <c r="P2076" s="11">
        <f t="shared" si="73"/>
        <v>0</v>
      </c>
      <c r="Q2076" s="9"/>
    </row>
    <row r="2077" spans="1:17" x14ac:dyDescent="0.25">
      <c r="A2077" s="7">
        <v>2075</v>
      </c>
      <c r="B2077" s="9" t="s">
        <v>1923</v>
      </c>
      <c r="C2077" s="9" t="s">
        <v>3713</v>
      </c>
      <c r="D2077" s="9" t="s">
        <v>241</v>
      </c>
      <c r="E2077" s="7" t="s">
        <v>141</v>
      </c>
      <c r="F2077" s="46">
        <v>24.14</v>
      </c>
      <c r="G2077" s="11">
        <f>2-1</f>
        <v>1</v>
      </c>
      <c r="H2077" s="11">
        <f>2-1</f>
        <v>1</v>
      </c>
      <c r="I2077" s="11">
        <f>VLOOKUP(B2077:B4352,'[2]Qty by month'!$G$3:$N$527,8,0)</f>
        <v>1</v>
      </c>
      <c r="J2077" s="11" t="b">
        <f t="shared" si="71"/>
        <v>1</v>
      </c>
      <c r="K2077" s="8">
        <v>45317</v>
      </c>
      <c r="L2077" s="8" t="s">
        <v>3877</v>
      </c>
      <c r="M2077" s="7"/>
      <c r="N2077" s="7" t="b">
        <f t="shared" si="72"/>
        <v>1</v>
      </c>
      <c r="O2077" s="7"/>
      <c r="P2077" s="11">
        <f t="shared" si="73"/>
        <v>0</v>
      </c>
      <c r="Q2077" s="65" t="s">
        <v>4031</v>
      </c>
    </row>
    <row r="2078" spans="1:17" x14ac:dyDescent="0.25">
      <c r="A2078" s="7">
        <v>2076</v>
      </c>
      <c r="B2078" s="9" t="s">
        <v>1924</v>
      </c>
      <c r="C2078" s="9" t="s">
        <v>3714</v>
      </c>
      <c r="D2078" s="9" t="s">
        <v>241</v>
      </c>
      <c r="E2078" s="7" t="s">
        <v>141</v>
      </c>
      <c r="F2078" s="46">
        <v>14.3</v>
      </c>
      <c r="G2078" s="11">
        <v>3</v>
      </c>
      <c r="H2078" s="11">
        <f>2+1</f>
        <v>3</v>
      </c>
      <c r="I2078" s="11">
        <f>VLOOKUP(B2078:B4353,'[2]Qty by month'!$G$3:$N$527,8,0)</f>
        <v>3</v>
      </c>
      <c r="J2078" s="11" t="b">
        <f t="shared" si="71"/>
        <v>1</v>
      </c>
      <c r="K2078" s="8">
        <v>45323</v>
      </c>
      <c r="L2078" s="8" t="s">
        <v>3877</v>
      </c>
      <c r="M2078" s="7"/>
      <c r="N2078" s="7" t="b">
        <f t="shared" si="72"/>
        <v>1</v>
      </c>
      <c r="O2078" s="7"/>
      <c r="P2078" s="11">
        <f t="shared" si="73"/>
        <v>0</v>
      </c>
      <c r="Q2078" s="9"/>
    </row>
    <row r="2079" spans="1:17" x14ac:dyDescent="0.25">
      <c r="A2079" s="7">
        <v>2077</v>
      </c>
      <c r="B2079" s="9" t="s">
        <v>1925</v>
      </c>
      <c r="C2079" s="9" t="s">
        <v>3715</v>
      </c>
      <c r="D2079" s="9" t="s">
        <v>241</v>
      </c>
      <c r="E2079" s="7" t="s">
        <v>141</v>
      </c>
      <c r="F2079" s="46">
        <v>79.510000000000005</v>
      </c>
      <c r="G2079" s="11">
        <v>1</v>
      </c>
      <c r="H2079" s="11">
        <v>1</v>
      </c>
      <c r="I2079" s="11">
        <f>VLOOKUP(B2079:B4354,'[2]Qty by month'!$G$3:$N$527,8,0)</f>
        <v>1</v>
      </c>
      <c r="J2079" s="11" t="b">
        <f t="shared" si="71"/>
        <v>1</v>
      </c>
      <c r="K2079" s="8">
        <v>45314</v>
      </c>
      <c r="L2079" s="8" t="s">
        <v>3877</v>
      </c>
      <c r="M2079" s="7"/>
      <c r="N2079" s="7" t="b">
        <f t="shared" si="72"/>
        <v>1</v>
      </c>
      <c r="O2079" s="7"/>
      <c r="P2079" s="11">
        <f t="shared" si="73"/>
        <v>0</v>
      </c>
      <c r="Q2079" s="9"/>
    </row>
    <row r="2080" spans="1:17" x14ac:dyDescent="0.25">
      <c r="A2080" s="7">
        <v>2078</v>
      </c>
      <c r="B2080" s="9" t="s">
        <v>1926</v>
      </c>
      <c r="C2080" s="9" t="s">
        <v>3716</v>
      </c>
      <c r="D2080" s="9" t="s">
        <v>241</v>
      </c>
      <c r="E2080" s="7" t="s">
        <v>141</v>
      </c>
      <c r="F2080" s="46">
        <v>1</v>
      </c>
      <c r="G2080" s="11">
        <v>128</v>
      </c>
      <c r="H2080" s="11">
        <v>128</v>
      </c>
      <c r="I2080" s="11">
        <f>VLOOKUP(B2080:B4355,'[2]Qty by month'!$G$3:$N$527,8,0)</f>
        <v>128</v>
      </c>
      <c r="J2080" s="11" t="b">
        <f t="shared" si="71"/>
        <v>1</v>
      </c>
      <c r="K2080" s="8">
        <v>45316</v>
      </c>
      <c r="L2080" s="8" t="s">
        <v>3877</v>
      </c>
      <c r="M2080" s="7"/>
      <c r="N2080" s="7" t="b">
        <f t="shared" si="72"/>
        <v>1</v>
      </c>
      <c r="O2080" s="7"/>
      <c r="P2080" s="11">
        <f t="shared" si="73"/>
        <v>0</v>
      </c>
      <c r="Q2080" s="9"/>
    </row>
    <row r="2081" spans="1:17" x14ac:dyDescent="0.25">
      <c r="A2081" s="7">
        <v>2079</v>
      </c>
      <c r="B2081" s="9" t="s">
        <v>1927</v>
      </c>
      <c r="C2081" s="9" t="s">
        <v>3717</v>
      </c>
      <c r="D2081" s="9" t="s">
        <v>241</v>
      </c>
      <c r="E2081" s="7" t="s">
        <v>141</v>
      </c>
      <c r="F2081" s="46">
        <v>1</v>
      </c>
      <c r="G2081" s="11">
        <v>118</v>
      </c>
      <c r="H2081" s="11">
        <v>118</v>
      </c>
      <c r="I2081" s="11">
        <f>VLOOKUP(B2081:B4356,'[2]Qty by month'!$G$3:$N$527,8,0)</f>
        <v>118</v>
      </c>
      <c r="J2081" s="11" t="b">
        <f t="shared" si="71"/>
        <v>1</v>
      </c>
      <c r="K2081" s="8">
        <v>45316</v>
      </c>
      <c r="L2081" s="8" t="s">
        <v>3877</v>
      </c>
      <c r="M2081" s="7"/>
      <c r="N2081" s="7" t="b">
        <f t="shared" si="72"/>
        <v>1</v>
      </c>
      <c r="O2081" s="7"/>
      <c r="P2081" s="11">
        <f t="shared" si="73"/>
        <v>0</v>
      </c>
      <c r="Q2081" s="9"/>
    </row>
    <row r="2082" spans="1:17" x14ac:dyDescent="0.25">
      <c r="A2082" s="7">
        <v>2080</v>
      </c>
      <c r="B2082" s="9" t="s">
        <v>1928</v>
      </c>
      <c r="C2082" s="9" t="s">
        <v>3718</v>
      </c>
      <c r="D2082" s="9" t="s">
        <v>241</v>
      </c>
      <c r="E2082" s="7" t="s">
        <v>141</v>
      </c>
      <c r="F2082" s="46">
        <v>16.77</v>
      </c>
      <c r="G2082" s="11">
        <v>15</v>
      </c>
      <c r="H2082" s="11">
        <v>15</v>
      </c>
      <c r="I2082" s="11">
        <f>VLOOKUP(B2082:B4357,'[2]Qty by month'!$G$3:$N$527,8,0)</f>
        <v>15</v>
      </c>
      <c r="J2082" s="11" t="b">
        <f t="shared" ref="J2082:J2087" si="74">H2082=I2082</f>
        <v>1</v>
      </c>
      <c r="K2082" s="8">
        <v>45314</v>
      </c>
      <c r="L2082" s="8" t="s">
        <v>3877</v>
      </c>
      <c r="M2082" s="7"/>
      <c r="N2082" s="7" t="b">
        <f t="shared" si="72"/>
        <v>1</v>
      </c>
      <c r="O2082" s="7"/>
      <c r="P2082" s="11">
        <f t="shared" si="73"/>
        <v>0</v>
      </c>
      <c r="Q2082" s="9"/>
    </row>
    <row r="2083" spans="1:17" x14ac:dyDescent="0.25">
      <c r="A2083" s="7">
        <v>2081</v>
      </c>
      <c r="B2083" s="9" t="s">
        <v>1929</v>
      </c>
      <c r="C2083" s="54" t="s">
        <v>3895</v>
      </c>
      <c r="D2083" s="9" t="s">
        <v>241</v>
      </c>
      <c r="E2083" s="7" t="s">
        <v>141</v>
      </c>
      <c r="F2083" s="46">
        <v>0.14000000000000001</v>
      </c>
      <c r="G2083" s="11">
        <v>9</v>
      </c>
      <c r="H2083" s="11">
        <v>9</v>
      </c>
      <c r="I2083" s="11">
        <f>VLOOKUP(B2083:B4358,'[2]Qty by month'!$G$3:$N$527,8,0)</f>
        <v>9</v>
      </c>
      <c r="J2083" s="11" t="b">
        <f t="shared" si="74"/>
        <v>1</v>
      </c>
      <c r="K2083" s="8">
        <v>45317</v>
      </c>
      <c r="L2083" s="8" t="s">
        <v>3873</v>
      </c>
      <c r="M2083" s="7"/>
      <c r="N2083" s="7" t="b">
        <f t="shared" si="72"/>
        <v>1</v>
      </c>
      <c r="O2083" s="7"/>
      <c r="P2083" s="11">
        <f t="shared" si="73"/>
        <v>0</v>
      </c>
      <c r="Q2083" s="9"/>
    </row>
    <row r="2084" spans="1:17" x14ac:dyDescent="0.25">
      <c r="A2084" s="7">
        <v>2082</v>
      </c>
      <c r="B2084" s="9" t="s">
        <v>1930</v>
      </c>
      <c r="C2084" s="9"/>
      <c r="D2084" s="9" t="s">
        <v>241</v>
      </c>
      <c r="E2084" s="7" t="s">
        <v>141</v>
      </c>
      <c r="F2084" s="46">
        <v>7.0000000000000007E-2</v>
      </c>
      <c r="G2084" s="11">
        <f>132-52</f>
        <v>80</v>
      </c>
      <c r="H2084" s="11">
        <v>80</v>
      </c>
      <c r="I2084" s="11">
        <f>VLOOKUP(B2084:B4359,'[2]Qty by month'!$G$3:$N$527,8,0)</f>
        <v>80</v>
      </c>
      <c r="J2084" s="11" t="b">
        <f t="shared" si="74"/>
        <v>1</v>
      </c>
      <c r="K2084" s="8">
        <v>45318</v>
      </c>
      <c r="L2084" s="8" t="s">
        <v>3877</v>
      </c>
      <c r="M2084" s="7"/>
      <c r="N2084" s="7" t="b">
        <f t="shared" si="72"/>
        <v>1</v>
      </c>
      <c r="O2084" s="7"/>
      <c r="P2084" s="11">
        <f t="shared" si="73"/>
        <v>0</v>
      </c>
      <c r="Q2084" s="9" t="s">
        <v>4007</v>
      </c>
    </row>
    <row r="2085" spans="1:17" x14ac:dyDescent="0.25">
      <c r="A2085" s="7">
        <v>2083</v>
      </c>
      <c r="B2085" s="9" t="s">
        <v>1931</v>
      </c>
      <c r="C2085" s="9"/>
      <c r="D2085" s="9" t="s">
        <v>241</v>
      </c>
      <c r="E2085" s="7" t="s">
        <v>141</v>
      </c>
      <c r="F2085" s="46">
        <v>0.14000000000000001</v>
      </c>
      <c r="G2085" s="11">
        <v>17</v>
      </c>
      <c r="H2085" s="11">
        <v>17</v>
      </c>
      <c r="I2085" s="11">
        <f>VLOOKUP(B2085:B4360,'[2]Qty by month'!$G$3:$N$527,8,0)</f>
        <v>17</v>
      </c>
      <c r="J2085" s="11" t="b">
        <f t="shared" si="74"/>
        <v>1</v>
      </c>
      <c r="K2085" s="8">
        <v>45318</v>
      </c>
      <c r="L2085" s="8" t="s">
        <v>3877</v>
      </c>
      <c r="M2085" s="7"/>
      <c r="N2085" s="7" t="b">
        <f t="shared" si="72"/>
        <v>1</v>
      </c>
      <c r="O2085" s="7"/>
      <c r="P2085" s="11">
        <f t="shared" si="73"/>
        <v>0</v>
      </c>
      <c r="Q2085" s="9"/>
    </row>
    <row r="2086" spans="1:17" x14ac:dyDescent="0.25">
      <c r="A2086" s="7">
        <v>2084</v>
      </c>
      <c r="B2086" s="9" t="s">
        <v>1932</v>
      </c>
      <c r="C2086" s="9" t="s">
        <v>3654</v>
      </c>
      <c r="D2086" s="9" t="s">
        <v>241</v>
      </c>
      <c r="E2086" s="7" t="s">
        <v>141</v>
      </c>
      <c r="F2086" s="46">
        <v>0.17</v>
      </c>
      <c r="G2086" s="11">
        <v>407</v>
      </c>
      <c r="H2086" s="11">
        <f>118+287+2</f>
        <v>407</v>
      </c>
      <c r="I2086" s="11">
        <f>VLOOKUP(B2086:B4361,'[2]Qty by month'!$G$3:$N$527,8,0)</f>
        <v>407</v>
      </c>
      <c r="J2086" s="11" t="b">
        <f t="shared" si="74"/>
        <v>1</v>
      </c>
      <c r="K2086" s="8">
        <v>45318</v>
      </c>
      <c r="L2086" s="8" t="s">
        <v>3877</v>
      </c>
      <c r="M2086" s="7"/>
      <c r="N2086" s="7" t="b">
        <f t="shared" si="72"/>
        <v>1</v>
      </c>
      <c r="O2086" s="7"/>
      <c r="P2086" s="11">
        <f t="shared" si="73"/>
        <v>0</v>
      </c>
      <c r="Q2086" s="9"/>
    </row>
    <row r="2087" spans="1:17" x14ac:dyDescent="0.25">
      <c r="A2087" s="7">
        <v>2085</v>
      </c>
      <c r="B2087" s="9" t="s">
        <v>1933</v>
      </c>
      <c r="C2087" s="9" t="s">
        <v>3719</v>
      </c>
      <c r="D2087" s="9" t="s">
        <v>241</v>
      </c>
      <c r="E2087" s="7" t="s">
        <v>141</v>
      </c>
      <c r="F2087" s="46">
        <v>24.17</v>
      </c>
      <c r="G2087" s="11">
        <v>17</v>
      </c>
      <c r="H2087" s="11">
        <f>3+14</f>
        <v>17</v>
      </c>
      <c r="I2087" s="11">
        <f>VLOOKUP(B2087:B4362,'[2]Qty by month'!$G$3:$N$527,8,0)</f>
        <v>17</v>
      </c>
      <c r="J2087" s="11" t="b">
        <f t="shared" si="74"/>
        <v>1</v>
      </c>
      <c r="K2087" s="8">
        <v>45320</v>
      </c>
      <c r="L2087" s="8" t="s">
        <v>3873</v>
      </c>
      <c r="M2087" s="7"/>
      <c r="N2087" s="7" t="b">
        <f t="shared" si="72"/>
        <v>1</v>
      </c>
      <c r="O2087" s="7"/>
      <c r="P2087" s="11">
        <f t="shared" si="73"/>
        <v>0</v>
      </c>
      <c r="Q2087" s="9"/>
    </row>
    <row r="2088" spans="1:17" x14ac:dyDescent="0.25">
      <c r="A2088" s="7">
        <v>2086</v>
      </c>
      <c r="B2088" s="9" t="s">
        <v>1934</v>
      </c>
      <c r="C2088" s="9" t="s">
        <v>3720</v>
      </c>
      <c r="D2088" s="9" t="s">
        <v>3851</v>
      </c>
      <c r="E2088" s="7" t="s">
        <v>141</v>
      </c>
      <c r="F2088" s="46">
        <v>14.285714285714286</v>
      </c>
      <c r="G2088" s="11">
        <v>20</v>
      </c>
      <c r="H2088" s="11">
        <f>16+4</f>
        <v>20</v>
      </c>
      <c r="I2088" s="11" t="e">
        <f>VLOOKUP(B2088:B4363,'[2]Qty by month'!$G$3:$N$527,8,0)</f>
        <v>#N/A</v>
      </c>
      <c r="J2088" s="11"/>
      <c r="K2088" s="8">
        <v>45318</v>
      </c>
      <c r="L2088" s="8" t="s">
        <v>3873</v>
      </c>
      <c r="M2088" s="7"/>
      <c r="N2088" s="7" t="b">
        <f t="shared" si="72"/>
        <v>1</v>
      </c>
      <c r="O2088" s="7"/>
      <c r="P2088" s="11">
        <f t="shared" si="73"/>
        <v>0</v>
      </c>
      <c r="Q2088" s="9"/>
    </row>
    <row r="2089" spans="1:17" x14ac:dyDescent="0.25">
      <c r="A2089" s="7">
        <v>2087</v>
      </c>
      <c r="B2089" s="9">
        <v>675659</v>
      </c>
      <c r="C2089" s="9" t="s">
        <v>3721</v>
      </c>
      <c r="D2089" s="9" t="s">
        <v>3851</v>
      </c>
      <c r="E2089" s="7" t="s">
        <v>141</v>
      </c>
      <c r="F2089" s="46">
        <v>58.27</v>
      </c>
      <c r="G2089" s="11">
        <v>3</v>
      </c>
      <c r="H2089" s="11">
        <v>3</v>
      </c>
      <c r="I2089" s="11" t="e">
        <f>VLOOKUP(B2089:B4364,'[2]Qty by month'!$G$3:$N$527,8,0)</f>
        <v>#N/A</v>
      </c>
      <c r="J2089" s="11"/>
      <c r="K2089" s="8">
        <v>45318</v>
      </c>
      <c r="L2089" s="8" t="s">
        <v>3873</v>
      </c>
      <c r="M2089" s="7"/>
      <c r="N2089" s="7" t="b">
        <f t="shared" si="72"/>
        <v>1</v>
      </c>
      <c r="O2089" s="7"/>
      <c r="P2089" s="11">
        <f t="shared" si="73"/>
        <v>0</v>
      </c>
      <c r="Q2089" s="9"/>
    </row>
    <row r="2090" spans="1:17" x14ac:dyDescent="0.25">
      <c r="A2090" s="7">
        <v>2088</v>
      </c>
      <c r="B2090" s="9" t="s">
        <v>1935</v>
      </c>
      <c r="C2090" s="9" t="s">
        <v>3722</v>
      </c>
      <c r="D2090" s="9" t="s">
        <v>3851</v>
      </c>
      <c r="E2090" s="7" t="s">
        <v>141</v>
      </c>
      <c r="F2090" s="46">
        <v>59.727272727272727</v>
      </c>
      <c r="G2090" s="11">
        <v>2</v>
      </c>
      <c r="H2090" s="11">
        <v>2</v>
      </c>
      <c r="I2090" s="11" t="e">
        <f>VLOOKUP(B2090:B4365,'[2]Qty by month'!$G$3:$N$527,8,0)</f>
        <v>#N/A</v>
      </c>
      <c r="J2090" s="11"/>
      <c r="K2090" s="8">
        <v>45318</v>
      </c>
      <c r="L2090" s="8" t="s">
        <v>3873</v>
      </c>
      <c r="M2090" s="7"/>
      <c r="N2090" s="7" t="b">
        <f t="shared" si="72"/>
        <v>1</v>
      </c>
      <c r="O2090" s="7"/>
      <c r="P2090" s="11">
        <f t="shared" si="73"/>
        <v>0</v>
      </c>
      <c r="Q2090" s="9"/>
    </row>
    <row r="2091" spans="1:17" x14ac:dyDescent="0.25">
      <c r="A2091" s="7">
        <v>2089</v>
      </c>
      <c r="B2091" s="9" t="s">
        <v>1936</v>
      </c>
      <c r="C2091" s="9" t="s">
        <v>3723</v>
      </c>
      <c r="D2091" s="9" t="s">
        <v>3851</v>
      </c>
      <c r="E2091" s="55" t="s">
        <v>242</v>
      </c>
      <c r="F2091" s="46">
        <v>29.318181818181817</v>
      </c>
      <c r="G2091" s="11">
        <v>1</v>
      </c>
      <c r="H2091" s="11">
        <v>1</v>
      </c>
      <c r="I2091" s="11" t="e">
        <f>VLOOKUP(B2091:B4366,'[2]Qty by month'!$G$3:$N$527,8,0)</f>
        <v>#N/A</v>
      </c>
      <c r="J2091" s="11"/>
      <c r="K2091" s="8">
        <v>45318</v>
      </c>
      <c r="L2091" s="8" t="s">
        <v>3873</v>
      </c>
      <c r="M2091" s="7"/>
      <c r="N2091" s="7" t="b">
        <f t="shared" si="72"/>
        <v>1</v>
      </c>
      <c r="O2091" s="7"/>
      <c r="P2091" s="11">
        <f t="shared" si="73"/>
        <v>0</v>
      </c>
      <c r="Q2091" s="9"/>
    </row>
    <row r="2092" spans="1:17" x14ac:dyDescent="0.25">
      <c r="A2092" s="7">
        <v>2090</v>
      </c>
      <c r="B2092" s="9" t="s">
        <v>1937</v>
      </c>
      <c r="C2092" s="9" t="s">
        <v>3724</v>
      </c>
      <c r="D2092" s="9" t="s">
        <v>3851</v>
      </c>
      <c r="E2092" s="7" t="s">
        <v>141</v>
      </c>
      <c r="F2092" s="46">
        <v>37.31818181818182</v>
      </c>
      <c r="G2092" s="11">
        <v>3</v>
      </c>
      <c r="H2092" s="11">
        <v>3</v>
      </c>
      <c r="I2092" s="11" t="e">
        <f>VLOOKUP(B2092:B4367,'[2]Qty by month'!$G$3:$N$527,8,0)</f>
        <v>#N/A</v>
      </c>
      <c r="J2092" s="11"/>
      <c r="K2092" s="8">
        <v>45318</v>
      </c>
      <c r="L2092" s="8" t="s">
        <v>3877</v>
      </c>
      <c r="M2092" s="7"/>
      <c r="N2092" s="7" t="b">
        <f t="shared" si="72"/>
        <v>1</v>
      </c>
      <c r="O2092" s="7"/>
      <c r="P2092" s="11">
        <f t="shared" si="73"/>
        <v>0</v>
      </c>
      <c r="Q2092" s="9"/>
    </row>
    <row r="2093" spans="1:17" x14ac:dyDescent="0.25">
      <c r="A2093" s="7">
        <v>2091</v>
      </c>
      <c r="B2093" s="9" t="s">
        <v>1938</v>
      </c>
      <c r="C2093" s="9" t="s">
        <v>3725</v>
      </c>
      <c r="D2093" s="9" t="s">
        <v>3851</v>
      </c>
      <c r="E2093" s="7" t="s">
        <v>141</v>
      </c>
      <c r="F2093" s="46">
        <v>67.181818181818187</v>
      </c>
      <c r="G2093" s="11">
        <v>3</v>
      </c>
      <c r="H2093" s="11">
        <v>3</v>
      </c>
      <c r="I2093" s="11" t="e">
        <f>VLOOKUP(B2093:B4368,'[2]Qty by month'!$G$3:$N$527,8,0)</f>
        <v>#N/A</v>
      </c>
      <c r="J2093" s="11"/>
      <c r="K2093" s="8">
        <v>45318</v>
      </c>
      <c r="L2093" s="8" t="s">
        <v>3873</v>
      </c>
      <c r="M2093" s="7"/>
      <c r="N2093" s="7" t="b">
        <f t="shared" si="72"/>
        <v>1</v>
      </c>
      <c r="O2093" s="7"/>
      <c r="P2093" s="11">
        <f t="shared" si="73"/>
        <v>0</v>
      </c>
      <c r="Q2093" s="9"/>
    </row>
    <row r="2094" spans="1:17" x14ac:dyDescent="0.25">
      <c r="A2094" s="7">
        <v>2092</v>
      </c>
      <c r="B2094" s="9" t="s">
        <v>1939</v>
      </c>
      <c r="C2094" s="9" t="s">
        <v>3726</v>
      </c>
      <c r="D2094" s="9" t="s">
        <v>3851</v>
      </c>
      <c r="E2094" s="7" t="s">
        <v>141</v>
      </c>
      <c r="F2094" s="46">
        <v>76.909090909090907</v>
      </c>
      <c r="G2094" s="11">
        <v>3</v>
      </c>
      <c r="H2094" s="11">
        <v>3</v>
      </c>
      <c r="I2094" s="11" t="e">
        <f>VLOOKUP(B2094:B4369,'[2]Qty by month'!$G$3:$N$527,8,0)</f>
        <v>#N/A</v>
      </c>
      <c r="J2094" s="11"/>
      <c r="K2094" s="8">
        <v>45318</v>
      </c>
      <c r="L2094" s="8" t="s">
        <v>3873</v>
      </c>
      <c r="M2094" s="7"/>
      <c r="N2094" s="7" t="b">
        <f t="shared" si="72"/>
        <v>1</v>
      </c>
      <c r="O2094" s="7"/>
      <c r="P2094" s="11">
        <f t="shared" si="73"/>
        <v>0</v>
      </c>
      <c r="Q2094" s="9"/>
    </row>
    <row r="2095" spans="1:17" x14ac:dyDescent="0.25">
      <c r="A2095" s="7">
        <v>2093</v>
      </c>
      <c r="B2095" s="9" t="s">
        <v>1940</v>
      </c>
      <c r="C2095" s="9" t="s">
        <v>3727</v>
      </c>
      <c r="D2095" s="9" t="s">
        <v>3851</v>
      </c>
      <c r="E2095" s="7" t="s">
        <v>141</v>
      </c>
      <c r="F2095" s="46">
        <v>6</v>
      </c>
      <c r="G2095" s="11">
        <v>10</v>
      </c>
      <c r="H2095" s="11">
        <v>10</v>
      </c>
      <c r="I2095" s="11" t="e">
        <f>VLOOKUP(B2095:B4370,'[2]Qty by month'!$G$3:$N$527,8,0)</f>
        <v>#N/A</v>
      </c>
      <c r="J2095" s="11"/>
      <c r="K2095" s="8">
        <v>45318</v>
      </c>
      <c r="L2095" s="8" t="s">
        <v>3873</v>
      </c>
      <c r="M2095" s="7"/>
      <c r="N2095" s="7" t="b">
        <f t="shared" si="72"/>
        <v>1</v>
      </c>
      <c r="O2095" s="7"/>
      <c r="P2095" s="11">
        <f t="shared" si="73"/>
        <v>0</v>
      </c>
      <c r="Q2095" s="9"/>
    </row>
    <row r="2096" spans="1:17" x14ac:dyDescent="0.25">
      <c r="A2096" s="7">
        <v>2094</v>
      </c>
      <c r="B2096" s="9">
        <v>675660</v>
      </c>
      <c r="C2096" s="9" t="s">
        <v>3728</v>
      </c>
      <c r="D2096" s="9" t="s">
        <v>3851</v>
      </c>
      <c r="E2096" s="7" t="s">
        <v>141</v>
      </c>
      <c r="F2096" s="46">
        <v>24.18</v>
      </c>
      <c r="G2096" s="11">
        <v>3</v>
      </c>
      <c r="H2096" s="11">
        <v>3</v>
      </c>
      <c r="I2096" s="11" t="e">
        <f>VLOOKUP(B2096:B4371,'[2]Qty by month'!$G$3:$N$527,8,0)</f>
        <v>#N/A</v>
      </c>
      <c r="J2096" s="11"/>
      <c r="K2096" s="8">
        <v>45318</v>
      </c>
      <c r="L2096" s="8" t="s">
        <v>3873</v>
      </c>
      <c r="M2096" s="7"/>
      <c r="N2096" s="7" t="b">
        <f t="shared" si="72"/>
        <v>1</v>
      </c>
      <c r="O2096" s="7"/>
      <c r="P2096" s="11">
        <f t="shared" si="73"/>
        <v>0</v>
      </c>
      <c r="Q2096" s="9"/>
    </row>
    <row r="2097" spans="1:17" x14ac:dyDescent="0.25">
      <c r="A2097" s="7">
        <v>2095</v>
      </c>
      <c r="B2097" s="9">
        <v>675658</v>
      </c>
      <c r="C2097" s="9" t="s">
        <v>3729</v>
      </c>
      <c r="D2097" s="9" t="s">
        <v>3851</v>
      </c>
      <c r="E2097" s="7" t="s">
        <v>141</v>
      </c>
      <c r="F2097" s="46">
        <v>67.227272727272734</v>
      </c>
      <c r="G2097" s="11">
        <v>5</v>
      </c>
      <c r="H2097" s="11">
        <v>5</v>
      </c>
      <c r="I2097" s="11" t="e">
        <f>VLOOKUP(B2097:B4372,'[2]Qty by month'!$G$3:$N$527,8,0)</f>
        <v>#N/A</v>
      </c>
      <c r="J2097" s="11"/>
      <c r="K2097" s="8">
        <v>45318</v>
      </c>
      <c r="L2097" s="8" t="s">
        <v>3873</v>
      </c>
      <c r="M2097" s="7"/>
      <c r="N2097" s="7" t="b">
        <f t="shared" si="72"/>
        <v>1</v>
      </c>
      <c r="O2097" s="7"/>
      <c r="P2097" s="11">
        <f t="shared" si="73"/>
        <v>0</v>
      </c>
      <c r="Q2097" s="9"/>
    </row>
    <row r="2098" spans="1:17" x14ac:dyDescent="0.25">
      <c r="A2098" s="7">
        <v>2096</v>
      </c>
      <c r="B2098" s="9">
        <v>675661</v>
      </c>
      <c r="C2098" s="9" t="s">
        <v>3730</v>
      </c>
      <c r="D2098" s="9" t="s">
        <v>3851</v>
      </c>
      <c r="E2098" s="55" t="s">
        <v>242</v>
      </c>
      <c r="F2098" s="46">
        <v>72.14</v>
      </c>
      <c r="G2098" s="11">
        <v>3</v>
      </c>
      <c r="H2098" s="11">
        <v>3</v>
      </c>
      <c r="I2098" s="11" t="e">
        <f>VLOOKUP(B2098:B4373,'[2]Qty by month'!$G$3:$N$527,8,0)</f>
        <v>#N/A</v>
      </c>
      <c r="J2098" s="11"/>
      <c r="K2098" s="8">
        <v>45318</v>
      </c>
      <c r="L2098" s="8" t="s">
        <v>3877</v>
      </c>
      <c r="M2098" s="7"/>
      <c r="N2098" s="7" t="b">
        <f t="shared" si="72"/>
        <v>1</v>
      </c>
      <c r="O2098" s="7"/>
      <c r="P2098" s="11">
        <f t="shared" si="73"/>
        <v>0</v>
      </c>
      <c r="Q2098" s="9"/>
    </row>
    <row r="2099" spans="1:17" x14ac:dyDescent="0.25">
      <c r="A2099" s="7">
        <v>2097</v>
      </c>
      <c r="B2099" s="9">
        <v>656105</v>
      </c>
      <c r="C2099" s="9" t="s">
        <v>3731</v>
      </c>
      <c r="D2099" s="9" t="s">
        <v>3851</v>
      </c>
      <c r="E2099" s="7" t="s">
        <v>141</v>
      </c>
      <c r="F2099" s="46">
        <v>99.025974025974023</v>
      </c>
      <c r="G2099" s="11">
        <v>5</v>
      </c>
      <c r="H2099" s="11">
        <v>5</v>
      </c>
      <c r="I2099" s="11" t="e">
        <f>VLOOKUP(B2099:B4374,'[2]Qty by month'!$G$3:$N$527,8,0)</f>
        <v>#N/A</v>
      </c>
      <c r="J2099" s="11"/>
      <c r="K2099" s="8">
        <v>45318</v>
      </c>
      <c r="L2099" s="8" t="s">
        <v>3873</v>
      </c>
      <c r="M2099" s="7"/>
      <c r="N2099" s="7" t="b">
        <f t="shared" si="72"/>
        <v>1</v>
      </c>
      <c r="O2099" s="7"/>
      <c r="P2099" s="11">
        <f t="shared" si="73"/>
        <v>0</v>
      </c>
      <c r="Q2099" s="9"/>
    </row>
    <row r="2100" spans="1:17" x14ac:dyDescent="0.25">
      <c r="A2100" s="7">
        <v>2098</v>
      </c>
      <c r="B2100" s="9" t="s">
        <v>1941</v>
      </c>
      <c r="C2100" s="9" t="s">
        <v>3732</v>
      </c>
      <c r="D2100" s="9" t="s">
        <v>67</v>
      </c>
      <c r="E2100" s="55" t="s">
        <v>242</v>
      </c>
      <c r="F2100" s="46">
        <v>1</v>
      </c>
      <c r="G2100" s="11">
        <v>15</v>
      </c>
      <c r="H2100" s="11">
        <v>15</v>
      </c>
      <c r="I2100" s="11" t="e">
        <f>VLOOKUP(B2100:B4375,'[2]Qty by month'!$G$3:$N$527,8,0)</f>
        <v>#N/A</v>
      </c>
      <c r="J2100" s="11"/>
      <c r="K2100" s="8">
        <v>45313</v>
      </c>
      <c r="L2100" s="8" t="s">
        <v>3873</v>
      </c>
      <c r="M2100" s="7"/>
      <c r="N2100" s="7" t="b">
        <f t="shared" si="72"/>
        <v>1</v>
      </c>
      <c r="O2100" s="7"/>
      <c r="P2100" s="11">
        <f t="shared" si="73"/>
        <v>0</v>
      </c>
      <c r="Q2100" s="9"/>
    </row>
    <row r="2101" spans="1:17" x14ac:dyDescent="0.25">
      <c r="A2101" s="7">
        <v>2099</v>
      </c>
      <c r="B2101" s="9" t="s">
        <v>1942</v>
      </c>
      <c r="C2101" s="9" t="s">
        <v>3733</v>
      </c>
      <c r="D2101" s="9" t="s">
        <v>67</v>
      </c>
      <c r="E2101" s="7" t="s">
        <v>242</v>
      </c>
      <c r="F2101" s="46">
        <v>1</v>
      </c>
      <c r="G2101" s="11">
        <v>15</v>
      </c>
      <c r="H2101" s="11">
        <v>15</v>
      </c>
      <c r="I2101" s="11" t="e">
        <f>VLOOKUP(B2101:B4376,'[2]Qty by month'!$G$3:$N$527,8,0)</f>
        <v>#N/A</v>
      </c>
      <c r="J2101" s="11"/>
      <c r="K2101" s="8">
        <v>45313</v>
      </c>
      <c r="L2101" s="8" t="s">
        <v>3873</v>
      </c>
      <c r="M2101" s="7"/>
      <c r="N2101" s="7" t="b">
        <f t="shared" si="72"/>
        <v>1</v>
      </c>
      <c r="O2101" s="7"/>
      <c r="P2101" s="11">
        <f t="shared" si="73"/>
        <v>0</v>
      </c>
      <c r="Q2101" s="9"/>
    </row>
    <row r="2102" spans="1:17" x14ac:dyDescent="0.25">
      <c r="A2102" s="7">
        <v>2100</v>
      </c>
      <c r="B2102" s="9" t="s">
        <v>1943</v>
      </c>
      <c r="C2102" s="9" t="s">
        <v>3734</v>
      </c>
      <c r="D2102" s="9" t="s">
        <v>241</v>
      </c>
      <c r="E2102" s="7" t="s">
        <v>141</v>
      </c>
      <c r="F2102" s="46">
        <v>0.14199999999999999</v>
      </c>
      <c r="G2102" s="11">
        <v>2</v>
      </c>
      <c r="H2102" s="11">
        <v>2</v>
      </c>
      <c r="I2102" s="11">
        <f>VLOOKUP(B2102:B4377,'[2]Qty by month'!$G$3:$N$527,8,0)</f>
        <v>2</v>
      </c>
      <c r="J2102" s="11" t="b">
        <f t="shared" ref="J2102:J2103" si="75">H2102=I2102</f>
        <v>1</v>
      </c>
      <c r="K2102" s="8">
        <v>45320</v>
      </c>
      <c r="L2102" s="8" t="s">
        <v>3873</v>
      </c>
      <c r="M2102" s="7"/>
      <c r="N2102" s="7" t="b">
        <f t="shared" si="72"/>
        <v>1</v>
      </c>
      <c r="O2102" s="7"/>
      <c r="P2102" s="11">
        <f t="shared" si="73"/>
        <v>0</v>
      </c>
      <c r="Q2102" s="9"/>
    </row>
    <row r="2103" spans="1:17" x14ac:dyDescent="0.25">
      <c r="A2103" s="7">
        <v>2101</v>
      </c>
      <c r="B2103" s="9" t="s">
        <v>1944</v>
      </c>
      <c r="C2103" s="9" t="s">
        <v>3735</v>
      </c>
      <c r="D2103" s="9" t="s">
        <v>241</v>
      </c>
      <c r="E2103" s="7" t="s">
        <v>141</v>
      </c>
      <c r="F2103" s="46">
        <v>6.5709999999999997</v>
      </c>
      <c r="G2103" s="11">
        <v>1</v>
      </c>
      <c r="H2103" s="11">
        <v>1</v>
      </c>
      <c r="I2103" s="11">
        <f>VLOOKUP(B2103:B4378,'[2]Qty by month'!$G$3:$N$527,8,0)</f>
        <v>1</v>
      </c>
      <c r="J2103" s="11" t="b">
        <f t="shared" si="75"/>
        <v>1</v>
      </c>
      <c r="K2103" s="8">
        <v>45310</v>
      </c>
      <c r="L2103" s="8" t="s">
        <v>3877</v>
      </c>
      <c r="M2103" s="7"/>
      <c r="N2103" s="7" t="b">
        <f t="shared" si="72"/>
        <v>1</v>
      </c>
      <c r="O2103" s="7"/>
      <c r="P2103" s="11">
        <f t="shared" si="73"/>
        <v>0</v>
      </c>
      <c r="Q2103" s="9"/>
    </row>
    <row r="2104" spans="1:17" x14ac:dyDescent="0.25">
      <c r="A2104" s="7">
        <v>2102</v>
      </c>
      <c r="B2104" s="9" t="s">
        <v>1945</v>
      </c>
      <c r="C2104" s="9" t="s">
        <v>3736</v>
      </c>
      <c r="D2104" s="9" t="s">
        <v>67</v>
      </c>
      <c r="E2104" s="7" t="s">
        <v>141</v>
      </c>
      <c r="F2104" s="46">
        <v>3.7</v>
      </c>
      <c r="G2104" s="11">
        <v>20</v>
      </c>
      <c r="H2104" s="53">
        <v>24</v>
      </c>
      <c r="I2104" s="11" t="e">
        <f>VLOOKUP(B2104:B4379,'[2]Qty by month'!$G$3:$N$527,8,0)</f>
        <v>#N/A</v>
      </c>
      <c r="J2104" s="11"/>
      <c r="K2104" s="8">
        <v>45313</v>
      </c>
      <c r="L2104" s="8" t="s">
        <v>3873</v>
      </c>
      <c r="M2104" s="7"/>
      <c r="N2104" s="7" t="b">
        <f t="shared" si="72"/>
        <v>0</v>
      </c>
      <c r="O2104" s="7"/>
      <c r="P2104" s="11">
        <f t="shared" si="73"/>
        <v>-4</v>
      </c>
      <c r="Q2104" s="9"/>
    </row>
    <row r="2105" spans="1:17" x14ac:dyDescent="0.25">
      <c r="A2105" s="7">
        <v>2103</v>
      </c>
      <c r="B2105" s="9" t="s">
        <v>280</v>
      </c>
      <c r="C2105" s="9" t="s">
        <v>261</v>
      </c>
      <c r="D2105" s="9" t="s">
        <v>33</v>
      </c>
      <c r="E2105" s="55" t="s">
        <v>141</v>
      </c>
      <c r="F2105" s="46">
        <v>6.77</v>
      </c>
      <c r="G2105" s="11">
        <v>3</v>
      </c>
      <c r="H2105" s="11">
        <v>3</v>
      </c>
      <c r="I2105" s="11" t="e">
        <f>VLOOKUP(B2105:B4380,'[2]Qty by month'!$G$3:$N$527,8,0)</f>
        <v>#N/A</v>
      </c>
      <c r="J2105" s="11"/>
      <c r="K2105" s="8">
        <v>45310</v>
      </c>
      <c r="L2105" s="8" t="s">
        <v>3873</v>
      </c>
      <c r="M2105" s="7"/>
      <c r="N2105" s="7" t="b">
        <f t="shared" si="72"/>
        <v>1</v>
      </c>
      <c r="O2105" s="7"/>
      <c r="P2105" s="11">
        <f t="shared" si="73"/>
        <v>0</v>
      </c>
      <c r="Q2105" s="9"/>
    </row>
    <row r="2106" spans="1:17" x14ac:dyDescent="0.25">
      <c r="A2106" s="7">
        <v>2104</v>
      </c>
      <c r="B2106" s="9" t="s">
        <v>113</v>
      </c>
      <c r="C2106" s="9" t="s">
        <v>138</v>
      </c>
      <c r="D2106" s="9" t="s">
        <v>33</v>
      </c>
      <c r="E2106" s="7" t="s">
        <v>141</v>
      </c>
      <c r="F2106" s="46">
        <v>3.3</v>
      </c>
      <c r="G2106" s="11">
        <v>16</v>
      </c>
      <c r="H2106" s="11">
        <f>15+1</f>
        <v>16</v>
      </c>
      <c r="I2106" s="11" t="e">
        <f>VLOOKUP(B2106:B4381,'[2]Qty by month'!$G$3:$N$527,8,0)</f>
        <v>#N/A</v>
      </c>
      <c r="J2106" s="11"/>
      <c r="K2106" s="8">
        <v>45324</v>
      </c>
      <c r="L2106" s="8" t="s">
        <v>3873</v>
      </c>
      <c r="M2106" s="7"/>
      <c r="N2106" s="7" t="b">
        <f t="shared" si="72"/>
        <v>1</v>
      </c>
      <c r="O2106" s="7"/>
      <c r="P2106" s="11">
        <f t="shared" si="73"/>
        <v>0</v>
      </c>
      <c r="Q2106" s="9"/>
    </row>
    <row r="2107" spans="1:17" x14ac:dyDescent="0.25">
      <c r="A2107" s="7">
        <v>2105</v>
      </c>
      <c r="B2107" s="9" t="s">
        <v>70</v>
      </c>
      <c r="C2107" s="9" t="s">
        <v>71</v>
      </c>
      <c r="D2107" s="9" t="s">
        <v>67</v>
      </c>
      <c r="E2107" s="55" t="s">
        <v>242</v>
      </c>
      <c r="F2107" s="46">
        <v>1</v>
      </c>
      <c r="G2107" s="11">
        <v>20</v>
      </c>
      <c r="H2107" s="11">
        <v>20</v>
      </c>
      <c r="I2107" s="11" t="e">
        <f>VLOOKUP(B2107:B4382,'[2]Qty by month'!$G$3:$N$527,8,0)</f>
        <v>#N/A</v>
      </c>
      <c r="J2107" s="11"/>
      <c r="K2107" s="8">
        <v>45315</v>
      </c>
      <c r="L2107" s="8" t="s">
        <v>3877</v>
      </c>
      <c r="M2107" s="7"/>
      <c r="N2107" s="7" t="b">
        <f t="shared" si="72"/>
        <v>1</v>
      </c>
      <c r="O2107" s="7"/>
      <c r="P2107" s="11">
        <f t="shared" si="73"/>
        <v>0</v>
      </c>
      <c r="Q2107" s="9"/>
    </row>
    <row r="2108" spans="1:17" x14ac:dyDescent="0.25">
      <c r="A2108" s="7">
        <v>2106</v>
      </c>
      <c r="B2108" s="9" t="s">
        <v>1946</v>
      </c>
      <c r="C2108" s="9" t="s">
        <v>3737</v>
      </c>
      <c r="D2108" s="9" t="s">
        <v>67</v>
      </c>
      <c r="E2108" s="7" t="s">
        <v>141</v>
      </c>
      <c r="F2108" s="46">
        <v>2</v>
      </c>
      <c r="G2108" s="11">
        <v>17</v>
      </c>
      <c r="H2108" s="11">
        <v>17</v>
      </c>
      <c r="I2108" s="11" t="e">
        <f>VLOOKUP(B2108:B4383,'[2]Qty by month'!$G$3:$N$527,8,0)</f>
        <v>#N/A</v>
      </c>
      <c r="J2108" s="11"/>
      <c r="K2108" s="8">
        <v>45313</v>
      </c>
      <c r="L2108" s="8" t="s">
        <v>3873</v>
      </c>
      <c r="M2108" s="7"/>
      <c r="N2108" s="7" t="b">
        <f t="shared" si="72"/>
        <v>1</v>
      </c>
      <c r="O2108" s="7"/>
      <c r="P2108" s="11">
        <f t="shared" si="73"/>
        <v>0</v>
      </c>
      <c r="Q2108" s="9"/>
    </row>
    <row r="2109" spans="1:17" x14ac:dyDescent="0.25">
      <c r="A2109" s="7">
        <v>2107</v>
      </c>
      <c r="B2109" s="9" t="s">
        <v>1947</v>
      </c>
      <c r="C2109" s="9" t="s">
        <v>3738</v>
      </c>
      <c r="D2109" s="9" t="s">
        <v>67</v>
      </c>
      <c r="E2109" s="7" t="s">
        <v>141</v>
      </c>
      <c r="F2109" s="46">
        <v>9.5</v>
      </c>
      <c r="G2109" s="11">
        <v>16</v>
      </c>
      <c r="H2109" s="11">
        <f>14+2</f>
        <v>16</v>
      </c>
      <c r="I2109" s="11" t="e">
        <f>VLOOKUP(B2109:B4384,'[2]Qty by month'!$G$3:$N$527,8,0)</f>
        <v>#N/A</v>
      </c>
      <c r="J2109" s="11"/>
      <c r="K2109" s="8">
        <v>45315</v>
      </c>
      <c r="L2109" s="8" t="s">
        <v>3877</v>
      </c>
      <c r="M2109" s="7"/>
      <c r="N2109" s="7" t="b">
        <f t="shared" si="72"/>
        <v>1</v>
      </c>
      <c r="O2109" s="7"/>
      <c r="P2109" s="11">
        <f t="shared" si="73"/>
        <v>0</v>
      </c>
      <c r="Q2109" s="9"/>
    </row>
    <row r="2110" spans="1:17" x14ac:dyDescent="0.25">
      <c r="A2110" s="7">
        <v>2108</v>
      </c>
      <c r="B2110" s="9" t="s">
        <v>1948</v>
      </c>
      <c r="C2110" s="9" t="s">
        <v>3739</v>
      </c>
      <c r="D2110" s="9" t="s">
        <v>67</v>
      </c>
      <c r="E2110" s="7" t="s">
        <v>141</v>
      </c>
      <c r="F2110" s="46">
        <v>5.2</v>
      </c>
      <c r="G2110" s="11">
        <v>18</v>
      </c>
      <c r="H2110" s="11">
        <v>18</v>
      </c>
      <c r="I2110" s="11" t="e">
        <f>VLOOKUP(B2110:B4385,'[2]Qty by month'!$G$3:$N$527,8,0)</f>
        <v>#N/A</v>
      </c>
      <c r="J2110" s="11"/>
      <c r="K2110" s="8">
        <v>45313</v>
      </c>
      <c r="L2110" s="8" t="s">
        <v>3877</v>
      </c>
      <c r="M2110" s="7"/>
      <c r="N2110" s="7" t="b">
        <f t="shared" si="72"/>
        <v>1</v>
      </c>
      <c r="O2110" s="7"/>
      <c r="P2110" s="11">
        <f t="shared" si="73"/>
        <v>0</v>
      </c>
      <c r="Q2110" s="9"/>
    </row>
    <row r="2111" spans="1:17" x14ac:dyDescent="0.25">
      <c r="A2111" s="7">
        <v>2109</v>
      </c>
      <c r="B2111" s="9" t="s">
        <v>1949</v>
      </c>
      <c r="C2111" s="9" t="s">
        <v>3740</v>
      </c>
      <c r="D2111" s="9" t="s">
        <v>67</v>
      </c>
      <c r="E2111" s="7" t="s">
        <v>141</v>
      </c>
      <c r="F2111" s="46">
        <v>7.5</v>
      </c>
      <c r="G2111" s="11">
        <v>18</v>
      </c>
      <c r="H2111" s="11">
        <f>16+2</f>
        <v>18</v>
      </c>
      <c r="I2111" s="11" t="e">
        <f>VLOOKUP(B2111:B4386,'[2]Qty by month'!$G$3:$N$527,8,0)</f>
        <v>#N/A</v>
      </c>
      <c r="J2111" s="11"/>
      <c r="K2111" s="8">
        <v>45315</v>
      </c>
      <c r="L2111" s="8" t="s">
        <v>3877</v>
      </c>
      <c r="M2111" s="7"/>
      <c r="N2111" s="7" t="b">
        <f t="shared" si="72"/>
        <v>1</v>
      </c>
      <c r="O2111" s="7"/>
      <c r="P2111" s="11">
        <f t="shared" si="73"/>
        <v>0</v>
      </c>
      <c r="Q2111" s="9"/>
    </row>
    <row r="2112" spans="1:17" x14ac:dyDescent="0.25">
      <c r="A2112" s="7">
        <v>2110</v>
      </c>
      <c r="B2112" s="9" t="s">
        <v>197</v>
      </c>
      <c r="C2112" s="9" t="s">
        <v>30</v>
      </c>
      <c r="D2112" s="9" t="s">
        <v>33</v>
      </c>
      <c r="E2112" s="7" t="s">
        <v>141</v>
      </c>
      <c r="F2112" s="46">
        <v>0.97</v>
      </c>
      <c r="G2112" s="11">
        <v>16</v>
      </c>
      <c r="H2112" s="11">
        <v>16</v>
      </c>
      <c r="I2112" s="11" t="e">
        <f>VLOOKUP(B2112:B4387,'[2]Qty by month'!$G$3:$N$527,8,0)</f>
        <v>#N/A</v>
      </c>
      <c r="J2112" s="11"/>
      <c r="K2112" s="8">
        <v>45315</v>
      </c>
      <c r="L2112" s="8" t="s">
        <v>3877</v>
      </c>
      <c r="M2112" s="7"/>
      <c r="N2112" s="7" t="b">
        <f t="shared" si="72"/>
        <v>1</v>
      </c>
      <c r="O2112" s="7"/>
      <c r="P2112" s="11">
        <f t="shared" si="73"/>
        <v>0</v>
      </c>
      <c r="Q2112" s="9"/>
    </row>
    <row r="2113" spans="1:17" x14ac:dyDescent="0.25">
      <c r="A2113" s="7">
        <v>2111</v>
      </c>
      <c r="B2113" s="9" t="s">
        <v>1950</v>
      </c>
      <c r="C2113" s="9" t="s">
        <v>3741</v>
      </c>
      <c r="D2113" s="9" t="s">
        <v>67</v>
      </c>
      <c r="E2113" s="7" t="s">
        <v>141</v>
      </c>
      <c r="F2113" s="46">
        <v>0.62</v>
      </c>
      <c r="G2113" s="11">
        <v>20</v>
      </c>
      <c r="H2113" s="11">
        <v>20</v>
      </c>
      <c r="I2113" s="11" t="e">
        <f>VLOOKUP(B2113:B4388,'[2]Qty by month'!$G$3:$N$527,8,0)</f>
        <v>#N/A</v>
      </c>
      <c r="J2113" s="11"/>
      <c r="K2113" s="8">
        <v>45313</v>
      </c>
      <c r="L2113" s="8" t="s">
        <v>3873</v>
      </c>
      <c r="M2113" s="7"/>
      <c r="N2113" s="7" t="b">
        <f t="shared" si="72"/>
        <v>1</v>
      </c>
      <c r="O2113" s="7"/>
      <c r="P2113" s="11">
        <f t="shared" si="73"/>
        <v>0</v>
      </c>
      <c r="Q2113" s="9"/>
    </row>
    <row r="2114" spans="1:17" x14ac:dyDescent="0.25">
      <c r="A2114" s="7">
        <v>2112</v>
      </c>
      <c r="B2114" s="9" t="s">
        <v>1951</v>
      </c>
      <c r="C2114" s="9" t="s">
        <v>2917</v>
      </c>
      <c r="D2114" s="9" t="s">
        <v>252</v>
      </c>
      <c r="E2114" s="7" t="s">
        <v>141</v>
      </c>
      <c r="F2114" s="46">
        <v>22.333333333333332</v>
      </c>
      <c r="G2114" s="11">
        <v>3</v>
      </c>
      <c r="H2114" s="11">
        <v>3</v>
      </c>
      <c r="I2114" s="11" t="e">
        <f>VLOOKUP(B2114:B4389,'[2]Qty by month'!$G$3:$N$527,8,0)</f>
        <v>#N/A</v>
      </c>
      <c r="J2114" s="11"/>
      <c r="K2114" s="8">
        <v>45313</v>
      </c>
      <c r="L2114" s="8" t="s">
        <v>3873</v>
      </c>
      <c r="M2114" s="7"/>
      <c r="N2114" s="7" t="b">
        <f t="shared" si="72"/>
        <v>1</v>
      </c>
      <c r="O2114" s="7"/>
      <c r="P2114" s="11">
        <f t="shared" si="73"/>
        <v>0</v>
      </c>
      <c r="Q2114" s="9"/>
    </row>
    <row r="2115" spans="1:17" x14ac:dyDescent="0.25">
      <c r="A2115" s="7">
        <v>2113</v>
      </c>
      <c r="B2115" s="9" t="s">
        <v>1952</v>
      </c>
      <c r="C2115" s="9" t="s">
        <v>3742</v>
      </c>
      <c r="D2115" s="9" t="s">
        <v>252</v>
      </c>
      <c r="E2115" s="7" t="s">
        <v>141</v>
      </c>
      <c r="F2115" s="46">
        <v>27.666666666666668</v>
      </c>
      <c r="G2115" s="11">
        <v>2</v>
      </c>
      <c r="H2115" s="11">
        <v>2</v>
      </c>
      <c r="I2115" s="11" t="e">
        <f>VLOOKUP(B2115:B4390,'[2]Qty by month'!$G$3:$N$527,8,0)</f>
        <v>#N/A</v>
      </c>
      <c r="J2115" s="11"/>
      <c r="K2115" s="8">
        <v>45313</v>
      </c>
      <c r="L2115" s="8" t="s">
        <v>3873</v>
      </c>
      <c r="M2115" s="7"/>
      <c r="N2115" s="7" t="b">
        <f t="shared" si="72"/>
        <v>1</v>
      </c>
      <c r="O2115" s="7"/>
      <c r="P2115" s="11">
        <f t="shared" si="73"/>
        <v>0</v>
      </c>
      <c r="Q2115" s="9"/>
    </row>
    <row r="2116" spans="1:17" x14ac:dyDescent="0.25">
      <c r="A2116" s="7">
        <v>2114</v>
      </c>
      <c r="B2116" s="9" t="s">
        <v>1953</v>
      </c>
      <c r="C2116" s="9" t="s">
        <v>3743</v>
      </c>
      <c r="D2116" s="9" t="s">
        <v>252</v>
      </c>
      <c r="E2116" s="7" t="s">
        <v>141</v>
      </c>
      <c r="F2116" s="46">
        <v>5.333333333333333</v>
      </c>
      <c r="G2116" s="11">
        <v>2</v>
      </c>
      <c r="H2116" s="11">
        <v>2</v>
      </c>
      <c r="I2116" s="11" t="e">
        <f>VLOOKUP(B2116:B4391,'[2]Qty by month'!$G$3:$N$527,8,0)</f>
        <v>#N/A</v>
      </c>
      <c r="J2116" s="11"/>
      <c r="K2116" s="8">
        <v>45310</v>
      </c>
      <c r="L2116" s="8" t="s">
        <v>3877</v>
      </c>
      <c r="M2116" s="7"/>
      <c r="N2116" s="7" t="b">
        <f t="shared" ref="N2116:N2179" si="76">G2116=H2116</f>
        <v>1</v>
      </c>
      <c r="O2116" s="7"/>
      <c r="P2116" s="11">
        <f t="shared" ref="P2116:P2179" si="77">G2116-H2116</f>
        <v>0</v>
      </c>
      <c r="Q2116" s="9"/>
    </row>
    <row r="2117" spans="1:17" x14ac:dyDescent="0.25">
      <c r="A2117" s="7">
        <v>2115</v>
      </c>
      <c r="B2117" s="9" t="s">
        <v>1954</v>
      </c>
      <c r="C2117" s="9" t="s">
        <v>3744</v>
      </c>
      <c r="D2117" s="9" t="s">
        <v>252</v>
      </c>
      <c r="E2117" s="7" t="s">
        <v>141</v>
      </c>
      <c r="F2117" s="46">
        <v>5.333333333333333</v>
      </c>
      <c r="G2117" s="11">
        <v>2</v>
      </c>
      <c r="H2117" s="11">
        <v>2</v>
      </c>
      <c r="I2117" s="11" t="e">
        <f>VLOOKUP(B2117:B4392,'[2]Qty by month'!$G$3:$N$527,8,0)</f>
        <v>#N/A</v>
      </c>
      <c r="J2117" s="11"/>
      <c r="K2117" s="8">
        <v>45320</v>
      </c>
      <c r="L2117" s="8" t="s">
        <v>3873</v>
      </c>
      <c r="M2117" s="7"/>
      <c r="N2117" s="7" t="b">
        <f t="shared" si="76"/>
        <v>1</v>
      </c>
      <c r="O2117" s="7"/>
      <c r="P2117" s="11">
        <f t="shared" si="77"/>
        <v>0</v>
      </c>
      <c r="Q2117" s="9"/>
    </row>
    <row r="2118" spans="1:17" x14ac:dyDescent="0.25">
      <c r="A2118" s="7">
        <v>2116</v>
      </c>
      <c r="B2118" s="9" t="s">
        <v>1955</v>
      </c>
      <c r="C2118" s="9" t="s">
        <v>3745</v>
      </c>
      <c r="D2118" s="9" t="s">
        <v>3853</v>
      </c>
      <c r="E2118" s="7" t="s">
        <v>141</v>
      </c>
      <c r="F2118" s="46">
        <v>12.42</v>
      </c>
      <c r="G2118" s="11">
        <f>3-1-1</f>
        <v>1</v>
      </c>
      <c r="H2118" s="11">
        <v>1</v>
      </c>
      <c r="I2118" s="11">
        <f>VLOOKUP(B2118:B4393,'[2]Qty by month'!$G$3:$N$527,8,0)</f>
        <v>1</v>
      </c>
      <c r="J2118" s="11" t="b">
        <f t="shared" ref="J2118:J2119" si="78">H2118=I2118</f>
        <v>1</v>
      </c>
      <c r="K2118" s="8">
        <v>45317</v>
      </c>
      <c r="L2118" s="8" t="s">
        <v>3877</v>
      </c>
      <c r="M2118" s="7"/>
      <c r="N2118" s="7" t="b">
        <f t="shared" si="76"/>
        <v>1</v>
      </c>
      <c r="O2118" s="7"/>
      <c r="P2118" s="11">
        <f t="shared" si="77"/>
        <v>0</v>
      </c>
      <c r="Q2118" s="9" t="s">
        <v>3953</v>
      </c>
    </row>
    <row r="2119" spans="1:17" x14ac:dyDescent="0.25">
      <c r="A2119" s="7">
        <v>2117</v>
      </c>
      <c r="B2119" s="9" t="s">
        <v>1956</v>
      </c>
      <c r="C2119" s="9" t="s">
        <v>3746</v>
      </c>
      <c r="D2119" s="9" t="s">
        <v>241</v>
      </c>
      <c r="E2119" s="7" t="s">
        <v>141</v>
      </c>
      <c r="F2119" s="46">
        <v>4.18</v>
      </c>
      <c r="G2119" s="11">
        <v>2</v>
      </c>
      <c r="H2119" s="11">
        <f>1+1</f>
        <v>2</v>
      </c>
      <c r="I2119" s="11">
        <f>VLOOKUP(B2119:B4394,'[2]Qty by month'!$G$3:$N$527,8,0)</f>
        <v>2</v>
      </c>
      <c r="J2119" s="11" t="b">
        <f t="shared" si="78"/>
        <v>1</v>
      </c>
      <c r="K2119" s="8">
        <v>45317</v>
      </c>
      <c r="L2119" s="8" t="s">
        <v>3877</v>
      </c>
      <c r="M2119" s="7"/>
      <c r="N2119" s="7" t="b">
        <f t="shared" si="76"/>
        <v>1</v>
      </c>
      <c r="O2119" s="7"/>
      <c r="P2119" s="11">
        <f t="shared" si="77"/>
        <v>0</v>
      </c>
      <c r="Q2119" s="9"/>
    </row>
    <row r="2120" spans="1:17" x14ac:dyDescent="0.25">
      <c r="A2120" s="7">
        <v>2118</v>
      </c>
      <c r="B2120" s="9" t="s">
        <v>1957</v>
      </c>
      <c r="C2120" s="9" t="s">
        <v>3747</v>
      </c>
      <c r="D2120" s="9" t="s">
        <v>67</v>
      </c>
      <c r="E2120" s="7" t="s">
        <v>141</v>
      </c>
      <c r="F2120" s="46">
        <v>0.52</v>
      </c>
      <c r="G2120" s="11">
        <v>20</v>
      </c>
      <c r="H2120" s="11">
        <v>20</v>
      </c>
      <c r="I2120" s="11" t="e">
        <f>VLOOKUP(B2120:B4395,'[2]Qty by month'!$G$3:$N$527,8,0)</f>
        <v>#N/A</v>
      </c>
      <c r="J2120" s="11"/>
      <c r="K2120" s="8">
        <v>45313</v>
      </c>
      <c r="L2120" s="8" t="s">
        <v>3873</v>
      </c>
      <c r="M2120" s="7"/>
      <c r="N2120" s="7" t="b">
        <f t="shared" si="76"/>
        <v>1</v>
      </c>
      <c r="O2120" s="7"/>
      <c r="P2120" s="11">
        <f t="shared" si="77"/>
        <v>0</v>
      </c>
      <c r="Q2120" s="9"/>
    </row>
    <row r="2121" spans="1:17" x14ac:dyDescent="0.25">
      <c r="A2121" s="7">
        <v>2119</v>
      </c>
      <c r="B2121" s="9" t="s">
        <v>1958</v>
      </c>
      <c r="C2121" s="9" t="s">
        <v>3748</v>
      </c>
      <c r="D2121" s="9" t="s">
        <v>33</v>
      </c>
      <c r="E2121" s="7" t="s">
        <v>141</v>
      </c>
      <c r="F2121" s="46">
        <v>1</v>
      </c>
      <c r="G2121" s="11">
        <v>20</v>
      </c>
      <c r="H2121" s="11">
        <v>20</v>
      </c>
      <c r="I2121" s="11" t="e">
        <f>VLOOKUP(B2121:B4396,'[2]Qty by month'!$G$3:$N$527,8,0)</f>
        <v>#N/A</v>
      </c>
      <c r="J2121" s="11"/>
      <c r="K2121" s="8">
        <v>45315</v>
      </c>
      <c r="L2121" s="8" t="s">
        <v>3877</v>
      </c>
      <c r="M2121" s="7"/>
      <c r="N2121" s="7" t="b">
        <f t="shared" si="76"/>
        <v>1</v>
      </c>
      <c r="O2121" s="7"/>
      <c r="P2121" s="11">
        <f t="shared" si="77"/>
        <v>0</v>
      </c>
      <c r="Q2121" s="9"/>
    </row>
    <row r="2122" spans="1:17" s="139" customFormat="1" x14ac:dyDescent="0.25">
      <c r="A2122" s="134">
        <v>2120</v>
      </c>
      <c r="B2122" s="135" t="s">
        <v>1959</v>
      </c>
      <c r="C2122" s="135" t="s">
        <v>3749</v>
      </c>
      <c r="D2122" s="135" t="s">
        <v>67</v>
      </c>
      <c r="E2122" s="134" t="s">
        <v>141</v>
      </c>
      <c r="F2122" s="136">
        <v>1.2</v>
      </c>
      <c r="G2122" s="137">
        <v>24</v>
      </c>
      <c r="H2122" s="137">
        <f>24+24</f>
        <v>48</v>
      </c>
      <c r="I2122" s="11" t="e">
        <f>VLOOKUP(B2122:B4397,'[2]Qty by month'!$G$3:$N$527,8,0)</f>
        <v>#N/A</v>
      </c>
      <c r="J2122" s="11"/>
      <c r="K2122" s="138">
        <v>45322</v>
      </c>
      <c r="L2122" s="138" t="s">
        <v>3877</v>
      </c>
      <c r="M2122" s="134"/>
      <c r="N2122" s="134" t="b">
        <f t="shared" si="76"/>
        <v>0</v>
      </c>
      <c r="O2122" s="134">
        <v>24</v>
      </c>
      <c r="P2122" s="137">
        <f t="shared" si="77"/>
        <v>-24</v>
      </c>
      <c r="Q2122" s="135" t="s">
        <v>4037</v>
      </c>
    </row>
    <row r="2123" spans="1:17" x14ac:dyDescent="0.25">
      <c r="A2123" s="7">
        <v>2121</v>
      </c>
      <c r="B2123" s="9" t="s">
        <v>1960</v>
      </c>
      <c r="C2123" s="9" t="s">
        <v>3750</v>
      </c>
      <c r="D2123" s="9" t="s">
        <v>67</v>
      </c>
      <c r="E2123" s="7" t="s">
        <v>141</v>
      </c>
      <c r="F2123" s="46">
        <v>1</v>
      </c>
      <c r="G2123" s="11">
        <v>27</v>
      </c>
      <c r="H2123" s="11">
        <v>27</v>
      </c>
      <c r="I2123" s="11" t="e">
        <f>VLOOKUP(B2123:B4398,'[2]Qty by month'!$G$3:$N$527,8,0)</f>
        <v>#N/A</v>
      </c>
      <c r="J2123" s="11"/>
      <c r="K2123" s="8">
        <v>45313</v>
      </c>
      <c r="L2123" s="8" t="s">
        <v>3873</v>
      </c>
      <c r="M2123" s="7"/>
      <c r="N2123" s="7" t="b">
        <f t="shared" si="76"/>
        <v>1</v>
      </c>
      <c r="O2123" s="7"/>
      <c r="P2123" s="11">
        <f t="shared" si="77"/>
        <v>0</v>
      </c>
      <c r="Q2123" s="9"/>
    </row>
    <row r="2124" spans="1:17" s="139" customFormat="1" x14ac:dyDescent="0.25">
      <c r="A2124" s="134">
        <v>2122</v>
      </c>
      <c r="B2124" s="135" t="s">
        <v>1961</v>
      </c>
      <c r="C2124" s="135" t="s">
        <v>3751</v>
      </c>
      <c r="D2124" s="135" t="s">
        <v>67</v>
      </c>
      <c r="E2124" s="134" t="s">
        <v>141</v>
      </c>
      <c r="F2124" s="136">
        <v>1.4</v>
      </c>
      <c r="G2124" s="137">
        <f>41-1</f>
        <v>40</v>
      </c>
      <c r="H2124" s="137">
        <f>40+7</f>
        <v>47</v>
      </c>
      <c r="I2124" s="11" t="e">
        <f>VLOOKUP(B2124:B4399,'[2]Qty by month'!$G$3:$N$527,8,0)</f>
        <v>#N/A</v>
      </c>
      <c r="J2124" s="11"/>
      <c r="K2124" s="138">
        <v>45322</v>
      </c>
      <c r="L2124" s="138" t="s">
        <v>3877</v>
      </c>
      <c r="M2124" s="134"/>
      <c r="N2124" s="134" t="b">
        <f t="shared" si="76"/>
        <v>0</v>
      </c>
      <c r="O2124" s="134">
        <v>7</v>
      </c>
      <c r="P2124" s="137">
        <f t="shared" si="77"/>
        <v>-7</v>
      </c>
      <c r="Q2124" s="135" t="s">
        <v>4036</v>
      </c>
    </row>
    <row r="2125" spans="1:17" x14ac:dyDescent="0.25">
      <c r="A2125" s="7">
        <v>2123</v>
      </c>
      <c r="B2125" s="9" t="s">
        <v>1962</v>
      </c>
      <c r="C2125" s="9" t="s">
        <v>2533</v>
      </c>
      <c r="D2125" s="9" t="s">
        <v>67</v>
      </c>
      <c r="E2125" s="7" t="s">
        <v>141</v>
      </c>
      <c r="F2125" s="46">
        <v>1.3</v>
      </c>
      <c r="G2125" s="11">
        <v>43</v>
      </c>
      <c r="H2125" s="11">
        <f>39+4</f>
        <v>43</v>
      </c>
      <c r="I2125" s="11" t="e">
        <f>VLOOKUP(B2125:B4400,'[2]Qty by month'!$G$3:$N$527,8,0)</f>
        <v>#N/A</v>
      </c>
      <c r="J2125" s="11"/>
      <c r="K2125" s="8">
        <v>45315</v>
      </c>
      <c r="L2125" s="8" t="s">
        <v>3877</v>
      </c>
      <c r="M2125" s="7"/>
      <c r="N2125" s="7" t="b">
        <f t="shared" si="76"/>
        <v>1</v>
      </c>
      <c r="O2125" s="7"/>
      <c r="P2125" s="11">
        <f t="shared" si="77"/>
        <v>0</v>
      </c>
      <c r="Q2125" s="9"/>
    </row>
    <row r="2126" spans="1:17" x14ac:dyDescent="0.25">
      <c r="A2126" s="7">
        <v>2124</v>
      </c>
      <c r="B2126" s="9" t="s">
        <v>114</v>
      </c>
      <c r="C2126" s="9" t="s">
        <v>139</v>
      </c>
      <c r="D2126" s="9" t="s">
        <v>67</v>
      </c>
      <c r="E2126" s="7" t="s">
        <v>141</v>
      </c>
      <c r="F2126" s="46">
        <v>0.9</v>
      </c>
      <c r="G2126" s="11">
        <v>49</v>
      </c>
      <c r="H2126" s="53">
        <f>8+4+40</f>
        <v>52</v>
      </c>
      <c r="I2126" s="11" t="e">
        <f>VLOOKUP(B2126:B4401,'[2]Qty by month'!$G$3:$N$527,8,0)</f>
        <v>#N/A</v>
      </c>
      <c r="J2126" s="11"/>
      <c r="K2126" s="8">
        <v>45313</v>
      </c>
      <c r="L2126" s="8" t="s">
        <v>3873</v>
      </c>
      <c r="M2126" s="7"/>
      <c r="N2126" s="7" t="b">
        <f t="shared" si="76"/>
        <v>0</v>
      </c>
      <c r="O2126" s="7"/>
      <c r="P2126" s="11">
        <f t="shared" si="77"/>
        <v>-3</v>
      </c>
      <c r="Q2126" s="9"/>
    </row>
    <row r="2127" spans="1:17" x14ac:dyDescent="0.25">
      <c r="A2127" s="7">
        <v>2125</v>
      </c>
      <c r="B2127" s="9" t="s">
        <v>1963</v>
      </c>
      <c r="C2127" s="9" t="s">
        <v>3752</v>
      </c>
      <c r="D2127" s="9" t="s">
        <v>67</v>
      </c>
      <c r="E2127" s="7" t="s">
        <v>141</v>
      </c>
      <c r="F2127" s="46">
        <v>1.5</v>
      </c>
      <c r="G2127" s="11">
        <v>50</v>
      </c>
      <c r="H2127" s="11">
        <v>50</v>
      </c>
      <c r="I2127" s="11" t="e">
        <f>VLOOKUP(B2127:B4402,'[2]Qty by month'!$G$3:$N$527,8,0)</f>
        <v>#N/A</v>
      </c>
      <c r="J2127" s="11"/>
      <c r="K2127" s="8">
        <v>45313</v>
      </c>
      <c r="L2127" s="8" t="s">
        <v>3873</v>
      </c>
      <c r="M2127" s="7"/>
      <c r="N2127" s="7" t="b">
        <f t="shared" si="76"/>
        <v>1</v>
      </c>
      <c r="O2127" s="7"/>
      <c r="P2127" s="11">
        <f t="shared" si="77"/>
        <v>0</v>
      </c>
      <c r="Q2127" s="9"/>
    </row>
    <row r="2128" spans="1:17" x14ac:dyDescent="0.25">
      <c r="A2128" s="7">
        <v>2126</v>
      </c>
      <c r="B2128" s="9" t="s">
        <v>1964</v>
      </c>
      <c r="C2128" s="9" t="s">
        <v>3753</v>
      </c>
      <c r="D2128" s="9" t="s">
        <v>33</v>
      </c>
      <c r="E2128" s="7" t="s">
        <v>141</v>
      </c>
      <c r="F2128" s="46">
        <v>0.5</v>
      </c>
      <c r="G2128" s="11">
        <v>50</v>
      </c>
      <c r="H2128" s="11">
        <v>50</v>
      </c>
      <c r="I2128" s="11" t="e">
        <f>VLOOKUP(B2128:B4403,'[2]Qty by month'!$G$3:$N$527,8,0)</f>
        <v>#N/A</v>
      </c>
      <c r="J2128" s="11"/>
      <c r="K2128" s="8">
        <v>45313</v>
      </c>
      <c r="L2128" s="8" t="s">
        <v>3873</v>
      </c>
      <c r="M2128" s="7"/>
      <c r="N2128" s="7" t="b">
        <f t="shared" si="76"/>
        <v>1</v>
      </c>
      <c r="O2128" s="7"/>
      <c r="P2128" s="11">
        <f t="shared" si="77"/>
        <v>0</v>
      </c>
      <c r="Q2128" s="9"/>
    </row>
    <row r="2129" spans="1:17" x14ac:dyDescent="0.25">
      <c r="A2129" s="7">
        <v>2127</v>
      </c>
      <c r="B2129" s="9" t="s">
        <v>1965</v>
      </c>
      <c r="C2129" s="9" t="s">
        <v>2943</v>
      </c>
      <c r="D2129" s="9" t="s">
        <v>252</v>
      </c>
      <c r="E2129" s="7" t="s">
        <v>141</v>
      </c>
      <c r="F2129" s="46">
        <v>0.7</v>
      </c>
      <c r="G2129" s="11">
        <f>69-1</f>
        <v>68</v>
      </c>
      <c r="H2129" s="11">
        <v>68</v>
      </c>
      <c r="I2129" s="11" t="e">
        <f>VLOOKUP(B2129:B4404,'[2]Qty by month'!$G$3:$N$527,8,0)</f>
        <v>#N/A</v>
      </c>
      <c r="J2129" s="11"/>
      <c r="K2129" s="8">
        <v>45313</v>
      </c>
      <c r="L2129" s="8" t="s">
        <v>3873</v>
      </c>
      <c r="M2129" s="7"/>
      <c r="N2129" s="7" t="b">
        <f t="shared" si="76"/>
        <v>1</v>
      </c>
      <c r="O2129" s="7"/>
      <c r="P2129" s="11">
        <f t="shared" si="77"/>
        <v>0</v>
      </c>
      <c r="Q2129" s="9" t="s">
        <v>4124</v>
      </c>
    </row>
    <row r="2130" spans="1:17" x14ac:dyDescent="0.25">
      <c r="A2130" s="7">
        <v>2128</v>
      </c>
      <c r="B2130" s="9">
        <v>672100</v>
      </c>
      <c r="C2130" s="9" t="s">
        <v>3754</v>
      </c>
      <c r="D2130" s="9" t="s">
        <v>3851</v>
      </c>
      <c r="E2130" s="7" t="s">
        <v>141</v>
      </c>
      <c r="F2130" s="46">
        <v>6</v>
      </c>
      <c r="G2130" s="11">
        <v>2</v>
      </c>
      <c r="H2130" s="11">
        <v>2</v>
      </c>
      <c r="I2130" s="11" t="e">
        <f>VLOOKUP(B2130:B4405,'[2]Qty by month'!$G$3:$N$527,8,0)</f>
        <v>#N/A</v>
      </c>
      <c r="J2130" s="11"/>
      <c r="K2130" s="8">
        <v>45318</v>
      </c>
      <c r="L2130" s="8" t="s">
        <v>3873</v>
      </c>
      <c r="M2130" s="7"/>
      <c r="N2130" s="7" t="b">
        <f t="shared" si="76"/>
        <v>1</v>
      </c>
      <c r="O2130" s="7"/>
      <c r="P2130" s="11">
        <f t="shared" si="77"/>
        <v>0</v>
      </c>
      <c r="Q2130" s="9"/>
    </row>
    <row r="2131" spans="1:17" x14ac:dyDescent="0.25">
      <c r="A2131" s="7">
        <v>2129</v>
      </c>
      <c r="B2131" s="9" t="s">
        <v>1966</v>
      </c>
      <c r="C2131" s="9" t="s">
        <v>3755</v>
      </c>
      <c r="D2131" s="9" t="s">
        <v>241</v>
      </c>
      <c r="E2131" s="7" t="s">
        <v>141</v>
      </c>
      <c r="F2131" s="46">
        <v>7.8</v>
      </c>
      <c r="G2131" s="11">
        <v>1</v>
      </c>
      <c r="H2131" s="11">
        <v>1</v>
      </c>
      <c r="I2131" s="11">
        <f>VLOOKUP(B2131:B4406,'[2]Qty by month'!$G$3:$N$527,8,0)</f>
        <v>1</v>
      </c>
      <c r="J2131" s="11" t="b">
        <f>H2131=I2131</f>
        <v>1</v>
      </c>
      <c r="K2131" s="8">
        <v>45315</v>
      </c>
      <c r="L2131" s="8" t="s">
        <v>3873</v>
      </c>
      <c r="M2131" s="7"/>
      <c r="N2131" s="7" t="b">
        <f t="shared" si="76"/>
        <v>1</v>
      </c>
      <c r="O2131" s="7"/>
      <c r="P2131" s="11">
        <f t="shared" si="77"/>
        <v>0</v>
      </c>
      <c r="Q2131" s="9"/>
    </row>
    <row r="2132" spans="1:17" s="139" customFormat="1" x14ac:dyDescent="0.25">
      <c r="A2132" s="134">
        <v>2130</v>
      </c>
      <c r="B2132" s="135" t="s">
        <v>281</v>
      </c>
      <c r="C2132" s="135" t="s">
        <v>300</v>
      </c>
      <c r="D2132" s="135" t="s">
        <v>67</v>
      </c>
      <c r="E2132" s="134" t="s">
        <v>141</v>
      </c>
      <c r="F2132" s="136">
        <v>0.7</v>
      </c>
      <c r="G2132" s="137">
        <v>68</v>
      </c>
      <c r="H2132" s="137">
        <f>54+12+2</f>
        <v>68</v>
      </c>
      <c r="I2132" s="11" t="e">
        <f>VLOOKUP(B2132:B4407,'[2]Qty by month'!$G$3:$N$527,8,0)</f>
        <v>#N/A</v>
      </c>
      <c r="J2132" s="11"/>
      <c r="K2132" s="138">
        <v>45324</v>
      </c>
      <c r="L2132" s="138" t="s">
        <v>3873</v>
      </c>
      <c r="M2132" s="134"/>
      <c r="N2132" s="134" t="b">
        <f t="shared" si="76"/>
        <v>1</v>
      </c>
      <c r="O2132" s="134"/>
      <c r="P2132" s="137">
        <f t="shared" si="77"/>
        <v>0</v>
      </c>
      <c r="Q2132" s="135"/>
    </row>
    <row r="2133" spans="1:17" x14ac:dyDescent="0.25">
      <c r="A2133" s="7">
        <v>2131</v>
      </c>
      <c r="B2133" s="9" t="s">
        <v>115</v>
      </c>
      <c r="C2133" s="9" t="s">
        <v>140</v>
      </c>
      <c r="D2133" s="9" t="s">
        <v>67</v>
      </c>
      <c r="E2133" s="7" t="s">
        <v>141</v>
      </c>
      <c r="F2133" s="46">
        <v>0.9</v>
      </c>
      <c r="G2133" s="11">
        <v>72</v>
      </c>
      <c r="H2133" s="11">
        <f>69+3</f>
        <v>72</v>
      </c>
      <c r="I2133" s="11" t="e">
        <f>VLOOKUP(B2133:B4408,'[2]Qty by month'!$G$3:$N$527,8,0)</f>
        <v>#N/A</v>
      </c>
      <c r="J2133" s="11"/>
      <c r="K2133" s="8">
        <v>45322</v>
      </c>
      <c r="L2133" s="8" t="s">
        <v>3877</v>
      </c>
      <c r="M2133" s="7"/>
      <c r="N2133" s="7" t="b">
        <f t="shared" si="76"/>
        <v>1</v>
      </c>
      <c r="O2133" s="7"/>
      <c r="P2133" s="11">
        <f t="shared" si="77"/>
        <v>0</v>
      </c>
      <c r="Q2133" s="9"/>
    </row>
    <row r="2134" spans="1:17" x14ac:dyDescent="0.25">
      <c r="A2134" s="7">
        <v>2132</v>
      </c>
      <c r="B2134" s="9" t="s">
        <v>198</v>
      </c>
      <c r="C2134" s="9" t="s">
        <v>227</v>
      </c>
      <c r="D2134" s="9" t="s">
        <v>67</v>
      </c>
      <c r="E2134" s="7" t="s">
        <v>141</v>
      </c>
      <c r="F2134" s="46">
        <v>0.9</v>
      </c>
      <c r="G2134" s="11">
        <f>74-1</f>
        <v>73</v>
      </c>
      <c r="H2134" s="11">
        <f>70+3</f>
        <v>73</v>
      </c>
      <c r="I2134" s="11" t="e">
        <f>VLOOKUP(B2134:B4409,'[2]Qty by month'!$G$3:$N$527,8,0)</f>
        <v>#N/A</v>
      </c>
      <c r="J2134" s="11"/>
      <c r="K2134" s="8">
        <v>45313</v>
      </c>
      <c r="L2134" s="8" t="s">
        <v>3873</v>
      </c>
      <c r="M2134" s="7"/>
      <c r="N2134" s="7" t="b">
        <f t="shared" si="76"/>
        <v>1</v>
      </c>
      <c r="O2134" s="7"/>
      <c r="P2134" s="11">
        <f t="shared" si="77"/>
        <v>0</v>
      </c>
      <c r="Q2134" s="9" t="s">
        <v>4018</v>
      </c>
    </row>
    <row r="2135" spans="1:17" x14ac:dyDescent="0.25">
      <c r="A2135" s="7">
        <v>2133</v>
      </c>
      <c r="B2135" s="9" t="s">
        <v>1967</v>
      </c>
      <c r="C2135" s="9" t="s">
        <v>3756</v>
      </c>
      <c r="D2135" s="9" t="s">
        <v>67</v>
      </c>
      <c r="E2135" s="7" t="s">
        <v>242</v>
      </c>
      <c r="F2135" s="46">
        <v>1</v>
      </c>
      <c r="G2135" s="11">
        <v>92</v>
      </c>
      <c r="H2135" s="11">
        <v>92</v>
      </c>
      <c r="I2135" s="11" t="e">
        <f>VLOOKUP(B2135:B4410,'[2]Qty by month'!$G$3:$N$527,8,0)</f>
        <v>#N/A</v>
      </c>
      <c r="J2135" s="11"/>
      <c r="K2135" s="8">
        <v>45314</v>
      </c>
      <c r="L2135" s="8" t="s">
        <v>3877</v>
      </c>
      <c r="M2135" s="7"/>
      <c r="N2135" s="7" t="b">
        <f t="shared" si="76"/>
        <v>1</v>
      </c>
      <c r="O2135" s="7"/>
      <c r="P2135" s="11">
        <f t="shared" si="77"/>
        <v>0</v>
      </c>
      <c r="Q2135" s="9"/>
    </row>
    <row r="2136" spans="1:17" x14ac:dyDescent="0.25">
      <c r="A2136" s="7">
        <v>2134</v>
      </c>
      <c r="B2136" s="9" t="s">
        <v>199</v>
      </c>
      <c r="C2136" s="9" t="s">
        <v>228</v>
      </c>
      <c r="D2136" s="9" t="s">
        <v>67</v>
      </c>
      <c r="E2136" s="7" t="s">
        <v>141</v>
      </c>
      <c r="F2136" s="46">
        <v>0.16</v>
      </c>
      <c r="G2136" s="11">
        <f>132-6</f>
        <v>126</v>
      </c>
      <c r="H2136" s="11">
        <f>126+6-6</f>
        <v>126</v>
      </c>
      <c r="I2136" s="11" t="e">
        <f>VLOOKUP(B2136:B4411,'[2]Qty by month'!$G$3:$N$527,8,0)</f>
        <v>#N/A</v>
      </c>
      <c r="J2136" s="11"/>
      <c r="K2136" s="8">
        <v>45322</v>
      </c>
      <c r="L2136" s="8" t="s">
        <v>3877</v>
      </c>
      <c r="M2136" s="7"/>
      <c r="N2136" s="7" t="b">
        <f t="shared" si="76"/>
        <v>1</v>
      </c>
      <c r="O2136" s="7"/>
      <c r="P2136" s="11">
        <f t="shared" si="77"/>
        <v>0</v>
      </c>
      <c r="Q2136" s="65" t="s">
        <v>4028</v>
      </c>
    </row>
    <row r="2137" spans="1:17" x14ac:dyDescent="0.25">
      <c r="A2137" s="7">
        <v>2135</v>
      </c>
      <c r="B2137" s="9" t="s">
        <v>1968</v>
      </c>
      <c r="C2137" s="9" t="s">
        <v>3757</v>
      </c>
      <c r="D2137" s="9" t="s">
        <v>67</v>
      </c>
      <c r="E2137" s="7" t="s">
        <v>141</v>
      </c>
      <c r="F2137" s="46">
        <v>1</v>
      </c>
      <c r="G2137" s="11">
        <v>109</v>
      </c>
      <c r="H2137" s="11">
        <v>109</v>
      </c>
      <c r="I2137" s="11" t="e">
        <f>VLOOKUP(B2137:B4412,'[2]Qty by month'!$G$3:$N$527,8,0)</f>
        <v>#N/A</v>
      </c>
      <c r="J2137" s="11"/>
      <c r="K2137" s="8">
        <v>45318</v>
      </c>
      <c r="L2137" s="8" t="s">
        <v>3873</v>
      </c>
      <c r="M2137" s="7"/>
      <c r="N2137" s="7" t="b">
        <f t="shared" si="76"/>
        <v>1</v>
      </c>
      <c r="O2137" s="7"/>
      <c r="P2137" s="11">
        <f t="shared" si="77"/>
        <v>0</v>
      </c>
      <c r="Q2137" s="9"/>
    </row>
    <row r="2138" spans="1:17" x14ac:dyDescent="0.25">
      <c r="A2138" s="7">
        <v>2136</v>
      </c>
      <c r="B2138" s="9" t="s">
        <v>1969</v>
      </c>
      <c r="C2138" s="9" t="s">
        <v>28</v>
      </c>
      <c r="D2138" s="9" t="s">
        <v>67</v>
      </c>
      <c r="E2138" s="7" t="s">
        <v>141</v>
      </c>
      <c r="F2138" s="46">
        <v>1</v>
      </c>
      <c r="G2138" s="11">
        <v>112</v>
      </c>
      <c r="H2138" s="11">
        <v>112</v>
      </c>
      <c r="I2138" s="11" t="e">
        <f>VLOOKUP(B2138:B4413,'[2]Qty by month'!$G$3:$N$527,8,0)</f>
        <v>#N/A</v>
      </c>
      <c r="J2138" s="11"/>
      <c r="K2138" s="8">
        <v>45315</v>
      </c>
      <c r="L2138" s="8" t="s">
        <v>3873</v>
      </c>
      <c r="M2138" s="7"/>
      <c r="N2138" s="7" t="b">
        <f t="shared" si="76"/>
        <v>1</v>
      </c>
      <c r="O2138" s="7"/>
      <c r="P2138" s="11">
        <f t="shared" si="77"/>
        <v>0</v>
      </c>
      <c r="Q2138" s="9"/>
    </row>
    <row r="2139" spans="1:17" s="139" customFormat="1" x14ac:dyDescent="0.25">
      <c r="A2139" s="134">
        <v>2137</v>
      </c>
      <c r="B2139" s="135" t="s">
        <v>282</v>
      </c>
      <c r="C2139" s="135" t="s">
        <v>301</v>
      </c>
      <c r="D2139" s="135" t="s">
        <v>67</v>
      </c>
      <c r="E2139" s="150" t="s">
        <v>242</v>
      </c>
      <c r="F2139" s="136">
        <v>3</v>
      </c>
      <c r="G2139" s="137">
        <v>150</v>
      </c>
      <c r="H2139" s="137">
        <f>151+22</f>
        <v>173</v>
      </c>
      <c r="I2139" s="11" t="e">
        <f>VLOOKUP(B2139:B4414,'[2]Qty by month'!$G$3:$N$527,8,0)</f>
        <v>#N/A</v>
      </c>
      <c r="J2139" s="11"/>
      <c r="K2139" s="138">
        <v>45322</v>
      </c>
      <c r="L2139" s="138" t="s">
        <v>3877</v>
      </c>
      <c r="M2139" s="134"/>
      <c r="N2139" s="134" t="b">
        <f t="shared" si="76"/>
        <v>0</v>
      </c>
      <c r="O2139" s="134">
        <v>22</v>
      </c>
      <c r="P2139" s="137">
        <f t="shared" si="77"/>
        <v>-23</v>
      </c>
      <c r="Q2139" s="135" t="s">
        <v>4035</v>
      </c>
    </row>
    <row r="2140" spans="1:17" x14ac:dyDescent="0.25">
      <c r="A2140" s="7">
        <v>2138</v>
      </c>
      <c r="B2140" s="9" t="s">
        <v>283</v>
      </c>
      <c r="C2140" s="9" t="s">
        <v>302</v>
      </c>
      <c r="D2140" s="9" t="s">
        <v>33</v>
      </c>
      <c r="E2140" s="7" t="s">
        <v>141</v>
      </c>
      <c r="F2140" s="46">
        <v>29.4</v>
      </c>
      <c r="G2140" s="11">
        <v>1</v>
      </c>
      <c r="H2140" s="11">
        <v>1</v>
      </c>
      <c r="I2140" s="11" t="e">
        <f>VLOOKUP(B2140:B4415,'[2]Qty by month'!$G$3:$N$527,8,0)</f>
        <v>#N/A</v>
      </c>
      <c r="J2140" s="11"/>
      <c r="K2140" s="8">
        <v>45310</v>
      </c>
      <c r="L2140" s="8" t="s">
        <v>3877</v>
      </c>
      <c r="M2140" s="7"/>
      <c r="N2140" s="7" t="b">
        <f t="shared" si="76"/>
        <v>1</v>
      </c>
      <c r="O2140" s="7"/>
      <c r="P2140" s="11">
        <f t="shared" si="77"/>
        <v>0</v>
      </c>
      <c r="Q2140" s="9"/>
    </row>
    <row r="2141" spans="1:17" x14ac:dyDescent="0.25">
      <c r="A2141" s="7">
        <v>2139</v>
      </c>
      <c r="B2141" s="9" t="s">
        <v>200</v>
      </c>
      <c r="C2141" s="9" t="s">
        <v>229</v>
      </c>
      <c r="D2141" s="9" t="s">
        <v>67</v>
      </c>
      <c r="E2141" s="7" t="s">
        <v>141</v>
      </c>
      <c r="F2141" s="46">
        <v>0.55000000000000004</v>
      </c>
      <c r="G2141" s="11">
        <v>165</v>
      </c>
      <c r="H2141" s="11">
        <v>165</v>
      </c>
      <c r="I2141" s="11" t="e">
        <f>VLOOKUP(B2141:B4416,'[2]Qty by month'!$G$3:$N$527,8,0)</f>
        <v>#N/A</v>
      </c>
      <c r="J2141" s="11"/>
      <c r="K2141" s="8">
        <v>45313</v>
      </c>
      <c r="L2141" s="8" t="s">
        <v>3873</v>
      </c>
      <c r="M2141" s="7"/>
      <c r="N2141" s="7" t="b">
        <f t="shared" si="76"/>
        <v>1</v>
      </c>
      <c r="O2141" s="7"/>
      <c r="P2141" s="11">
        <f t="shared" si="77"/>
        <v>0</v>
      </c>
      <c r="Q2141" s="9"/>
    </row>
    <row r="2142" spans="1:17" x14ac:dyDescent="0.25">
      <c r="A2142" s="7">
        <v>2140</v>
      </c>
      <c r="B2142" s="9" t="s">
        <v>1970</v>
      </c>
      <c r="C2142" s="9" t="s">
        <v>3758</v>
      </c>
      <c r="D2142" s="9" t="s">
        <v>3852</v>
      </c>
      <c r="E2142" s="7" t="s">
        <v>141</v>
      </c>
      <c r="F2142" s="46">
        <v>10.25</v>
      </c>
      <c r="G2142" s="11">
        <f>1-1</f>
        <v>0</v>
      </c>
      <c r="H2142" s="11">
        <v>0</v>
      </c>
      <c r="I2142" s="11">
        <f>VLOOKUP(B2142:B4417,'[2]Qty by month'!$G$3:$N$527,8,0)</f>
        <v>0</v>
      </c>
      <c r="J2142" s="11"/>
      <c r="K2142" s="8">
        <v>45320</v>
      </c>
      <c r="L2142" s="8" t="s">
        <v>3877</v>
      </c>
      <c r="M2142" s="7"/>
      <c r="N2142" s="7" t="b">
        <f t="shared" si="76"/>
        <v>1</v>
      </c>
      <c r="O2142" s="7"/>
      <c r="P2142" s="11">
        <f t="shared" si="77"/>
        <v>0</v>
      </c>
      <c r="Q2142" s="9" t="s">
        <v>3959</v>
      </c>
    </row>
    <row r="2143" spans="1:17" x14ac:dyDescent="0.25">
      <c r="A2143" s="7">
        <v>2141</v>
      </c>
      <c r="B2143" s="9" t="s">
        <v>1971</v>
      </c>
      <c r="C2143" s="9" t="s">
        <v>3759</v>
      </c>
      <c r="D2143" s="9" t="s">
        <v>33</v>
      </c>
      <c r="E2143" s="7" t="s">
        <v>141</v>
      </c>
      <c r="F2143" s="46">
        <v>53</v>
      </c>
      <c r="G2143" s="11">
        <f>2-2</f>
        <v>0</v>
      </c>
      <c r="H2143" s="11">
        <v>0</v>
      </c>
      <c r="I2143" s="11" t="e">
        <f>VLOOKUP(B2143:B4418,'[2]Qty by month'!$G$3:$N$527,8,0)</f>
        <v>#N/A</v>
      </c>
      <c r="J2143" s="11"/>
      <c r="K2143" s="8">
        <v>45322</v>
      </c>
      <c r="L2143" s="8" t="s">
        <v>3877</v>
      </c>
      <c r="M2143" s="7"/>
      <c r="N2143" s="7" t="b">
        <f t="shared" si="76"/>
        <v>1</v>
      </c>
      <c r="O2143" s="7"/>
      <c r="P2143" s="11">
        <f t="shared" si="77"/>
        <v>0</v>
      </c>
      <c r="Q2143" s="65" t="s">
        <v>4032</v>
      </c>
    </row>
    <row r="2144" spans="1:17" x14ac:dyDescent="0.25">
      <c r="A2144" s="7">
        <v>2142</v>
      </c>
      <c r="B2144" s="9" t="s">
        <v>1972</v>
      </c>
      <c r="C2144" s="9" t="s">
        <v>2563</v>
      </c>
      <c r="D2144" s="9" t="s">
        <v>3852</v>
      </c>
      <c r="E2144" s="7" t="s">
        <v>141</v>
      </c>
      <c r="F2144" s="46">
        <v>10.19</v>
      </c>
      <c r="G2144" s="11">
        <v>5</v>
      </c>
      <c r="H2144" s="11">
        <v>5</v>
      </c>
      <c r="I2144" s="11">
        <f>VLOOKUP(B2144:B4419,'[2]Qty by month'!$G$3:$N$527,8,0)</f>
        <v>5</v>
      </c>
      <c r="J2144" s="11" t="b">
        <f t="shared" ref="J2144:J2207" si="79">H2144=I2144</f>
        <v>1</v>
      </c>
      <c r="K2144" s="8">
        <v>45313</v>
      </c>
      <c r="L2144" s="8" t="s">
        <v>3877</v>
      </c>
      <c r="M2144" s="7"/>
      <c r="N2144" s="7" t="b">
        <f t="shared" si="76"/>
        <v>1</v>
      </c>
      <c r="O2144" s="7"/>
      <c r="P2144" s="11">
        <f t="shared" si="77"/>
        <v>0</v>
      </c>
      <c r="Q2144" s="9"/>
    </row>
    <row r="2145" spans="1:17" x14ac:dyDescent="0.25">
      <c r="A2145" s="7">
        <v>2143</v>
      </c>
      <c r="B2145" s="9" t="s">
        <v>1973</v>
      </c>
      <c r="C2145" s="9" t="s">
        <v>3760</v>
      </c>
      <c r="D2145" s="9" t="s">
        <v>3852</v>
      </c>
      <c r="E2145" s="55" t="s">
        <v>242</v>
      </c>
      <c r="F2145" s="46">
        <v>0.74</v>
      </c>
      <c r="G2145" s="11">
        <v>5</v>
      </c>
      <c r="H2145" s="11">
        <v>5</v>
      </c>
      <c r="I2145" s="11">
        <f>VLOOKUP(B2145:B4420,'[2]Qty by month'!$G$3:$N$527,8,0)</f>
        <v>5</v>
      </c>
      <c r="J2145" s="11" t="b">
        <f t="shared" si="79"/>
        <v>1</v>
      </c>
      <c r="K2145" s="8">
        <v>45313</v>
      </c>
      <c r="L2145" s="8" t="s">
        <v>3877</v>
      </c>
      <c r="M2145" s="7"/>
      <c r="N2145" s="7" t="b">
        <f t="shared" si="76"/>
        <v>1</v>
      </c>
      <c r="O2145" s="7"/>
      <c r="P2145" s="11">
        <f t="shared" si="77"/>
        <v>0</v>
      </c>
      <c r="Q2145" s="9"/>
    </row>
    <row r="2146" spans="1:17" x14ac:dyDescent="0.25">
      <c r="A2146" s="7">
        <v>2144</v>
      </c>
      <c r="B2146" s="9" t="s">
        <v>1974</v>
      </c>
      <c r="C2146" s="9" t="s">
        <v>3761</v>
      </c>
      <c r="D2146" s="9" t="s">
        <v>3852</v>
      </c>
      <c r="E2146" s="7" t="s">
        <v>141</v>
      </c>
      <c r="F2146" s="46">
        <v>1.1200000000000001</v>
      </c>
      <c r="G2146" s="11">
        <v>30</v>
      </c>
      <c r="H2146" s="11">
        <v>30</v>
      </c>
      <c r="I2146" s="11">
        <f>VLOOKUP(B2146:B4421,'[2]Qty by month'!$G$3:$N$527,8,0)</f>
        <v>30</v>
      </c>
      <c r="J2146" s="11" t="b">
        <f t="shared" si="79"/>
        <v>1</v>
      </c>
      <c r="K2146" s="8">
        <v>45313</v>
      </c>
      <c r="L2146" s="8" t="s">
        <v>3877</v>
      </c>
      <c r="M2146" s="7"/>
      <c r="N2146" s="7" t="b">
        <f t="shared" si="76"/>
        <v>1</v>
      </c>
      <c r="O2146" s="7"/>
      <c r="P2146" s="11">
        <f t="shared" si="77"/>
        <v>0</v>
      </c>
      <c r="Q2146" s="9"/>
    </row>
    <row r="2147" spans="1:17" x14ac:dyDescent="0.25">
      <c r="A2147" s="7">
        <v>2145</v>
      </c>
      <c r="B2147" s="9" t="s">
        <v>1975</v>
      </c>
      <c r="C2147" s="9" t="s">
        <v>3762</v>
      </c>
      <c r="D2147" s="9" t="s">
        <v>3852</v>
      </c>
      <c r="E2147" s="7" t="s">
        <v>141</v>
      </c>
      <c r="F2147" s="46">
        <v>1.24</v>
      </c>
      <c r="G2147" s="11">
        <f>9-2-2</f>
        <v>5</v>
      </c>
      <c r="H2147" s="11">
        <v>5</v>
      </c>
      <c r="I2147" s="11">
        <f>VLOOKUP(B2147:B4422,'[2]Qty by month'!$G$3:$N$527,8,0)</f>
        <v>5</v>
      </c>
      <c r="J2147" s="11" t="b">
        <f t="shared" si="79"/>
        <v>1</v>
      </c>
      <c r="K2147" s="8">
        <v>45313</v>
      </c>
      <c r="L2147" s="8" t="s">
        <v>3877</v>
      </c>
      <c r="M2147" s="7"/>
      <c r="N2147" s="7" t="b">
        <f t="shared" si="76"/>
        <v>1</v>
      </c>
      <c r="O2147" s="7"/>
      <c r="P2147" s="11">
        <f t="shared" si="77"/>
        <v>0</v>
      </c>
      <c r="Q2147" s="9" t="s">
        <v>3985</v>
      </c>
    </row>
    <row r="2148" spans="1:17" x14ac:dyDescent="0.25">
      <c r="A2148" s="7">
        <v>2146</v>
      </c>
      <c r="B2148" s="9" t="s">
        <v>1976</v>
      </c>
      <c r="C2148" s="9" t="s">
        <v>3763</v>
      </c>
      <c r="D2148" s="9" t="s">
        <v>3852</v>
      </c>
      <c r="E2148" s="7" t="s">
        <v>141</v>
      </c>
      <c r="F2148" s="46">
        <v>0.41</v>
      </c>
      <c r="G2148" s="11">
        <v>1</v>
      </c>
      <c r="H2148" s="11">
        <v>1</v>
      </c>
      <c r="I2148" s="11">
        <f>VLOOKUP(B2148:B4423,'[2]Qty by month'!$G$3:$N$527,8,0)</f>
        <v>1</v>
      </c>
      <c r="J2148" s="11" t="b">
        <f t="shared" si="79"/>
        <v>1</v>
      </c>
      <c r="K2148" s="8">
        <v>45320</v>
      </c>
      <c r="L2148" s="8" t="s">
        <v>3873</v>
      </c>
      <c r="M2148" s="7"/>
      <c r="N2148" s="7" t="b">
        <f t="shared" si="76"/>
        <v>1</v>
      </c>
      <c r="O2148" s="7">
        <v>1</v>
      </c>
      <c r="P2148" s="11">
        <f t="shared" si="77"/>
        <v>0</v>
      </c>
      <c r="Q2148" s="9" t="s">
        <v>3879</v>
      </c>
    </row>
    <row r="2149" spans="1:17" x14ac:dyDescent="0.25">
      <c r="A2149" s="7">
        <v>2147</v>
      </c>
      <c r="B2149" s="9" t="s">
        <v>1977</v>
      </c>
      <c r="C2149" s="9" t="s">
        <v>3764</v>
      </c>
      <c r="D2149" s="9" t="s">
        <v>3852</v>
      </c>
      <c r="E2149" s="7" t="s">
        <v>141</v>
      </c>
      <c r="F2149" s="46">
        <v>0.09</v>
      </c>
      <c r="G2149" s="11">
        <v>5</v>
      </c>
      <c r="H2149" s="11">
        <v>5</v>
      </c>
      <c r="I2149" s="11">
        <f>VLOOKUP(B2149:B4424,'[2]Qty by month'!$G$3:$N$527,8,0)</f>
        <v>5</v>
      </c>
      <c r="J2149" s="11" t="b">
        <f t="shared" si="79"/>
        <v>1</v>
      </c>
      <c r="K2149" s="8">
        <v>45313</v>
      </c>
      <c r="L2149" s="8" t="s">
        <v>3877</v>
      </c>
      <c r="M2149" s="7"/>
      <c r="N2149" s="7" t="b">
        <f t="shared" si="76"/>
        <v>1</v>
      </c>
      <c r="O2149" s="7"/>
      <c r="P2149" s="11">
        <f t="shared" si="77"/>
        <v>0</v>
      </c>
      <c r="Q2149" s="9"/>
    </row>
    <row r="2150" spans="1:17" x14ac:dyDescent="0.25">
      <c r="A2150" s="7">
        <v>2148</v>
      </c>
      <c r="B2150" s="9" t="s">
        <v>1978</v>
      </c>
      <c r="C2150" s="9" t="s">
        <v>3765</v>
      </c>
      <c r="D2150" s="9" t="s">
        <v>3852</v>
      </c>
      <c r="E2150" s="7" t="s">
        <v>141</v>
      </c>
      <c r="F2150" s="46">
        <v>0.14000000000000001</v>
      </c>
      <c r="G2150" s="11">
        <v>5</v>
      </c>
      <c r="H2150" s="11">
        <v>5</v>
      </c>
      <c r="I2150" s="11">
        <f>VLOOKUP(B2150:B4425,'[2]Qty by month'!$G$3:$N$527,8,0)</f>
        <v>5</v>
      </c>
      <c r="J2150" s="11" t="b">
        <f t="shared" si="79"/>
        <v>1</v>
      </c>
      <c r="K2150" s="8">
        <v>45313</v>
      </c>
      <c r="L2150" s="8" t="s">
        <v>3877</v>
      </c>
      <c r="M2150" s="7"/>
      <c r="N2150" s="7" t="b">
        <f t="shared" si="76"/>
        <v>1</v>
      </c>
      <c r="O2150" s="7"/>
      <c r="P2150" s="11">
        <f t="shared" si="77"/>
        <v>0</v>
      </c>
      <c r="Q2150" s="9"/>
    </row>
    <row r="2151" spans="1:17" x14ac:dyDescent="0.25">
      <c r="A2151" s="7">
        <v>2149</v>
      </c>
      <c r="B2151" s="9" t="s">
        <v>1979</v>
      </c>
      <c r="C2151" s="9" t="s">
        <v>3766</v>
      </c>
      <c r="D2151" s="9" t="s">
        <v>3852</v>
      </c>
      <c r="E2151" s="7" t="s">
        <v>141</v>
      </c>
      <c r="F2151" s="46">
        <v>7.0000000000000007E-2</v>
      </c>
      <c r="G2151" s="11">
        <v>5</v>
      </c>
      <c r="H2151" s="11">
        <v>5</v>
      </c>
      <c r="I2151" s="11">
        <f>VLOOKUP(B2151:B4426,'[2]Qty by month'!$G$3:$N$527,8,0)</f>
        <v>5</v>
      </c>
      <c r="J2151" s="11" t="b">
        <f t="shared" si="79"/>
        <v>1</v>
      </c>
      <c r="K2151" s="8">
        <v>45313</v>
      </c>
      <c r="L2151" s="8" t="s">
        <v>3877</v>
      </c>
      <c r="M2151" s="7"/>
      <c r="N2151" s="7" t="b">
        <f t="shared" si="76"/>
        <v>1</v>
      </c>
      <c r="O2151" s="7"/>
      <c r="P2151" s="11">
        <f t="shared" si="77"/>
        <v>0</v>
      </c>
      <c r="Q2151" s="9"/>
    </row>
    <row r="2152" spans="1:17" x14ac:dyDescent="0.25">
      <c r="A2152" s="7">
        <v>2150</v>
      </c>
      <c r="B2152" s="9" t="s">
        <v>1980</v>
      </c>
      <c r="C2152" s="9" t="s">
        <v>3767</v>
      </c>
      <c r="D2152" s="9" t="s">
        <v>3852</v>
      </c>
      <c r="E2152" s="7" t="s">
        <v>141</v>
      </c>
      <c r="F2152" s="46">
        <v>0.14000000000000001</v>
      </c>
      <c r="G2152" s="11">
        <v>5</v>
      </c>
      <c r="H2152" s="11">
        <v>5</v>
      </c>
      <c r="I2152" s="11">
        <f>VLOOKUP(B2152:B4427,'[2]Qty by month'!$G$3:$N$527,8,0)</f>
        <v>5</v>
      </c>
      <c r="J2152" s="11" t="b">
        <f t="shared" si="79"/>
        <v>1</v>
      </c>
      <c r="K2152" s="8">
        <v>45313</v>
      </c>
      <c r="L2152" s="8" t="s">
        <v>3877</v>
      </c>
      <c r="M2152" s="7"/>
      <c r="N2152" s="7" t="b">
        <f t="shared" si="76"/>
        <v>1</v>
      </c>
      <c r="O2152" s="7"/>
      <c r="P2152" s="11">
        <f t="shared" si="77"/>
        <v>0</v>
      </c>
      <c r="Q2152" s="9"/>
    </row>
    <row r="2153" spans="1:17" x14ac:dyDescent="0.25">
      <c r="A2153" s="7">
        <v>2151</v>
      </c>
      <c r="B2153" s="9" t="s">
        <v>1981</v>
      </c>
      <c r="C2153" s="9" t="s">
        <v>3768</v>
      </c>
      <c r="D2153" s="9" t="s">
        <v>3852</v>
      </c>
      <c r="E2153" s="7" t="s">
        <v>242</v>
      </c>
      <c r="F2153" s="46">
        <v>1.67</v>
      </c>
      <c r="G2153" s="11">
        <v>20</v>
      </c>
      <c r="H2153" s="11">
        <v>20</v>
      </c>
      <c r="I2153" s="11">
        <f>VLOOKUP(B2153:B4428,'[2]Qty by month'!$G$3:$N$527,8,0)</f>
        <v>20</v>
      </c>
      <c r="J2153" s="11" t="b">
        <f t="shared" si="79"/>
        <v>1</v>
      </c>
      <c r="K2153" s="8">
        <v>45320</v>
      </c>
      <c r="L2153" s="8" t="s">
        <v>3873</v>
      </c>
      <c r="M2153" s="7"/>
      <c r="N2153" s="7" t="b">
        <f t="shared" si="76"/>
        <v>1</v>
      </c>
      <c r="O2153" s="7"/>
      <c r="P2153" s="11">
        <f t="shared" si="77"/>
        <v>0</v>
      </c>
      <c r="Q2153" s="9"/>
    </row>
    <row r="2154" spans="1:17" x14ac:dyDescent="0.25">
      <c r="A2154" s="7">
        <v>2152</v>
      </c>
      <c r="B2154" s="9" t="s">
        <v>1982</v>
      </c>
      <c r="C2154" s="9" t="s">
        <v>3769</v>
      </c>
      <c r="D2154" s="9" t="s">
        <v>3852</v>
      </c>
      <c r="E2154" s="7" t="s">
        <v>141</v>
      </c>
      <c r="F2154" s="46">
        <v>0.45</v>
      </c>
      <c r="G2154" s="11">
        <v>20</v>
      </c>
      <c r="H2154" s="53">
        <v>21</v>
      </c>
      <c r="I2154" s="11">
        <f>VLOOKUP(B2154:B4429,'[2]Qty by month'!$G$3:$N$527,8,0)</f>
        <v>21</v>
      </c>
      <c r="J2154" s="11" t="b">
        <f t="shared" si="79"/>
        <v>1</v>
      </c>
      <c r="K2154" s="8">
        <v>45313</v>
      </c>
      <c r="L2154" s="8" t="s">
        <v>3877</v>
      </c>
      <c r="M2154" s="7"/>
      <c r="N2154" s="7" t="b">
        <f t="shared" si="76"/>
        <v>0</v>
      </c>
      <c r="O2154" s="7"/>
      <c r="P2154" s="11">
        <f t="shared" si="77"/>
        <v>-1</v>
      </c>
      <c r="Q2154" s="9"/>
    </row>
    <row r="2155" spans="1:17" x14ac:dyDescent="0.25">
      <c r="A2155" s="7">
        <v>2153</v>
      </c>
      <c r="B2155" s="9" t="s">
        <v>1983</v>
      </c>
      <c r="C2155" s="9" t="s">
        <v>3770</v>
      </c>
      <c r="D2155" s="9" t="s">
        <v>3852</v>
      </c>
      <c r="E2155" s="7" t="s">
        <v>141</v>
      </c>
      <c r="F2155" s="46">
        <v>0.03</v>
      </c>
      <c r="G2155" s="11">
        <f>20-1</f>
        <v>19</v>
      </c>
      <c r="H2155" s="11">
        <v>19</v>
      </c>
      <c r="I2155" s="11">
        <f>VLOOKUP(B2155:B4430,'[2]Qty by month'!$G$3:$N$527,8,0)</f>
        <v>19</v>
      </c>
      <c r="J2155" s="11" t="b">
        <f t="shared" si="79"/>
        <v>1</v>
      </c>
      <c r="K2155" s="8">
        <v>45313</v>
      </c>
      <c r="L2155" s="8" t="s">
        <v>3877</v>
      </c>
      <c r="M2155" s="7"/>
      <c r="N2155" s="7" t="b">
        <f t="shared" si="76"/>
        <v>1</v>
      </c>
      <c r="O2155" s="7"/>
      <c r="P2155" s="11">
        <f t="shared" si="77"/>
        <v>0</v>
      </c>
      <c r="Q2155" s="9" t="s">
        <v>3984</v>
      </c>
    </row>
    <row r="2156" spans="1:17" x14ac:dyDescent="0.25">
      <c r="A2156" s="7">
        <v>2154</v>
      </c>
      <c r="B2156" s="9" t="s">
        <v>1984</v>
      </c>
      <c r="C2156" s="9" t="s">
        <v>3771</v>
      </c>
      <c r="D2156" s="9" t="s">
        <v>3852</v>
      </c>
      <c r="E2156" s="7" t="s">
        <v>141</v>
      </c>
      <c r="F2156" s="46">
        <v>7.0000000000000007E-2</v>
      </c>
      <c r="G2156" s="11">
        <v>3</v>
      </c>
      <c r="H2156" s="11">
        <v>3</v>
      </c>
      <c r="I2156" s="11">
        <f>VLOOKUP(B2156:B4431,'[2]Qty by month'!$G$3:$N$527,8,0)</f>
        <v>3</v>
      </c>
      <c r="J2156" s="11" t="b">
        <f t="shared" si="79"/>
        <v>1</v>
      </c>
      <c r="K2156" s="8">
        <v>45313</v>
      </c>
      <c r="L2156" s="8" t="s">
        <v>3877</v>
      </c>
      <c r="M2156" s="7"/>
      <c r="N2156" s="7" t="b">
        <f t="shared" si="76"/>
        <v>1</v>
      </c>
      <c r="O2156" s="7"/>
      <c r="P2156" s="11">
        <f t="shared" si="77"/>
        <v>0</v>
      </c>
      <c r="Q2156" s="9"/>
    </row>
    <row r="2157" spans="1:17" x14ac:dyDescent="0.25">
      <c r="A2157" s="7">
        <v>2155</v>
      </c>
      <c r="B2157" s="9" t="s">
        <v>1985</v>
      </c>
      <c r="C2157" s="9" t="s">
        <v>3772</v>
      </c>
      <c r="D2157" s="9" t="s">
        <v>3852</v>
      </c>
      <c r="E2157" s="7" t="s">
        <v>141</v>
      </c>
      <c r="F2157" s="46">
        <v>7.0000000000000007E-2</v>
      </c>
      <c r="G2157" s="11">
        <v>3</v>
      </c>
      <c r="H2157" s="11">
        <v>3</v>
      </c>
      <c r="I2157" s="11">
        <f>VLOOKUP(B2157:B4432,'[2]Qty by month'!$G$3:$N$527,8,0)</f>
        <v>3</v>
      </c>
      <c r="J2157" s="11" t="b">
        <f t="shared" si="79"/>
        <v>1</v>
      </c>
      <c r="K2157" s="8">
        <v>45313</v>
      </c>
      <c r="L2157" s="8" t="s">
        <v>3877</v>
      </c>
      <c r="M2157" s="7"/>
      <c r="N2157" s="7" t="b">
        <f t="shared" si="76"/>
        <v>1</v>
      </c>
      <c r="O2157" s="7"/>
      <c r="P2157" s="11">
        <f t="shared" si="77"/>
        <v>0</v>
      </c>
      <c r="Q2157" s="9"/>
    </row>
    <row r="2158" spans="1:17" x14ac:dyDescent="0.25">
      <c r="A2158" s="7">
        <v>2156</v>
      </c>
      <c r="B2158" s="9" t="s">
        <v>1986</v>
      </c>
      <c r="C2158" s="9" t="s">
        <v>3773</v>
      </c>
      <c r="D2158" s="9" t="s">
        <v>3852</v>
      </c>
      <c r="E2158" s="7" t="s">
        <v>141</v>
      </c>
      <c r="F2158" s="46">
        <v>0.81</v>
      </c>
      <c r="G2158" s="11">
        <v>5</v>
      </c>
      <c r="H2158" s="11">
        <v>5</v>
      </c>
      <c r="I2158" s="11">
        <f>VLOOKUP(B2158:B4433,'[2]Qty by month'!$G$3:$N$527,8,0)</f>
        <v>5</v>
      </c>
      <c r="J2158" s="11" t="b">
        <f t="shared" si="79"/>
        <v>1</v>
      </c>
      <c r="K2158" s="8">
        <v>45313</v>
      </c>
      <c r="L2158" s="8" t="s">
        <v>3877</v>
      </c>
      <c r="M2158" s="7"/>
      <c r="N2158" s="7" t="b">
        <f t="shared" si="76"/>
        <v>1</v>
      </c>
      <c r="O2158" s="7"/>
      <c r="P2158" s="11">
        <f t="shared" si="77"/>
        <v>0</v>
      </c>
      <c r="Q2158" s="9"/>
    </row>
    <row r="2159" spans="1:17" x14ac:dyDescent="0.25">
      <c r="A2159" s="7">
        <v>2157</v>
      </c>
      <c r="B2159" s="9" t="s">
        <v>1987</v>
      </c>
      <c r="C2159" s="9" t="s">
        <v>3774</v>
      </c>
      <c r="D2159" s="9" t="s">
        <v>3852</v>
      </c>
      <c r="E2159" s="7" t="s">
        <v>141</v>
      </c>
      <c r="F2159" s="46">
        <v>0.79</v>
      </c>
      <c r="G2159" s="11">
        <v>5</v>
      </c>
      <c r="H2159" s="11">
        <v>5</v>
      </c>
      <c r="I2159" s="11">
        <f>VLOOKUP(B2159:B4434,'[2]Qty by month'!$G$3:$N$527,8,0)</f>
        <v>5</v>
      </c>
      <c r="J2159" s="11" t="b">
        <f t="shared" si="79"/>
        <v>1</v>
      </c>
      <c r="K2159" s="8">
        <v>45313</v>
      </c>
      <c r="L2159" s="8" t="s">
        <v>3877</v>
      </c>
      <c r="M2159" s="7"/>
      <c r="N2159" s="7" t="b">
        <f t="shared" si="76"/>
        <v>1</v>
      </c>
      <c r="O2159" s="7"/>
      <c r="P2159" s="11">
        <f t="shared" si="77"/>
        <v>0</v>
      </c>
      <c r="Q2159" s="9"/>
    </row>
    <row r="2160" spans="1:17" x14ac:dyDescent="0.25">
      <c r="A2160" s="7">
        <v>2158</v>
      </c>
      <c r="B2160" s="9" t="s">
        <v>1988</v>
      </c>
      <c r="C2160" s="9" t="s">
        <v>3775</v>
      </c>
      <c r="D2160" s="9" t="s">
        <v>3852</v>
      </c>
      <c r="E2160" s="7" t="s">
        <v>141</v>
      </c>
      <c r="F2160" s="46">
        <v>0.09</v>
      </c>
      <c r="G2160" s="11">
        <v>1</v>
      </c>
      <c r="H2160" s="11">
        <v>1</v>
      </c>
      <c r="I2160" s="11">
        <f>VLOOKUP(B2160:B4435,'[2]Qty by month'!$G$3:$N$527,8,0)</f>
        <v>1</v>
      </c>
      <c r="J2160" s="11" t="b">
        <f t="shared" si="79"/>
        <v>1</v>
      </c>
      <c r="K2160" s="8">
        <v>45313</v>
      </c>
      <c r="L2160" s="8" t="s">
        <v>3877</v>
      </c>
      <c r="M2160" s="7"/>
      <c r="N2160" s="7" t="b">
        <f t="shared" si="76"/>
        <v>1</v>
      </c>
      <c r="O2160" s="7"/>
      <c r="P2160" s="11">
        <f t="shared" si="77"/>
        <v>0</v>
      </c>
      <c r="Q2160" s="9"/>
    </row>
    <row r="2161" spans="1:17" x14ac:dyDescent="0.25">
      <c r="A2161" s="7">
        <v>2159</v>
      </c>
      <c r="B2161" s="9" t="s">
        <v>1989</v>
      </c>
      <c r="C2161" s="9" t="s">
        <v>3776</v>
      </c>
      <c r="D2161" s="9" t="s">
        <v>3852</v>
      </c>
      <c r="E2161" s="7" t="s">
        <v>141</v>
      </c>
      <c r="F2161" s="46">
        <v>0.25</v>
      </c>
      <c r="G2161" s="11">
        <v>5</v>
      </c>
      <c r="H2161" s="11">
        <v>5</v>
      </c>
      <c r="I2161" s="11">
        <f>VLOOKUP(B2161:B4436,'[2]Qty by month'!$G$3:$N$527,8,0)</f>
        <v>5</v>
      </c>
      <c r="J2161" s="11" t="b">
        <f t="shared" si="79"/>
        <v>1</v>
      </c>
      <c r="K2161" s="8">
        <v>45313</v>
      </c>
      <c r="L2161" s="8" t="s">
        <v>3877</v>
      </c>
      <c r="M2161" s="7"/>
      <c r="N2161" s="7" t="b">
        <f t="shared" si="76"/>
        <v>1</v>
      </c>
      <c r="O2161" s="7"/>
      <c r="P2161" s="11">
        <f t="shared" si="77"/>
        <v>0</v>
      </c>
      <c r="Q2161" s="9"/>
    </row>
    <row r="2162" spans="1:17" x14ac:dyDescent="0.25">
      <c r="A2162" s="7">
        <v>2160</v>
      </c>
      <c r="B2162" s="9" t="s">
        <v>1990</v>
      </c>
      <c r="C2162" s="9" t="s">
        <v>3777</v>
      </c>
      <c r="D2162" s="9" t="s">
        <v>3852</v>
      </c>
      <c r="E2162" s="7" t="s">
        <v>141</v>
      </c>
      <c r="F2162" s="46">
        <v>0.34</v>
      </c>
      <c r="G2162" s="11">
        <v>3</v>
      </c>
      <c r="H2162" s="11">
        <v>3</v>
      </c>
      <c r="I2162" s="11">
        <f>VLOOKUP(B2162:B4437,'[2]Qty by month'!$G$3:$N$527,8,0)</f>
        <v>3</v>
      </c>
      <c r="J2162" s="11" t="b">
        <f t="shared" si="79"/>
        <v>1</v>
      </c>
      <c r="K2162" s="8">
        <v>45313</v>
      </c>
      <c r="L2162" s="8" t="s">
        <v>3877</v>
      </c>
      <c r="M2162" s="7"/>
      <c r="N2162" s="7" t="b">
        <f t="shared" si="76"/>
        <v>1</v>
      </c>
      <c r="O2162" s="7"/>
      <c r="P2162" s="11">
        <f t="shared" si="77"/>
        <v>0</v>
      </c>
      <c r="Q2162" s="9"/>
    </row>
    <row r="2163" spans="1:17" x14ac:dyDescent="0.25">
      <c r="A2163" s="7">
        <v>2161</v>
      </c>
      <c r="B2163" s="9" t="s">
        <v>1991</v>
      </c>
      <c r="C2163" s="9" t="s">
        <v>3778</v>
      </c>
      <c r="D2163" s="9" t="s">
        <v>3852</v>
      </c>
      <c r="E2163" s="7" t="s">
        <v>141</v>
      </c>
      <c r="F2163" s="46">
        <v>0.34</v>
      </c>
      <c r="G2163" s="11">
        <v>3</v>
      </c>
      <c r="H2163" s="11">
        <v>3</v>
      </c>
      <c r="I2163" s="11">
        <f>VLOOKUP(B2163:B4438,'[2]Qty by month'!$G$3:$N$527,8,0)</f>
        <v>3</v>
      </c>
      <c r="J2163" s="11" t="b">
        <f t="shared" si="79"/>
        <v>1</v>
      </c>
      <c r="K2163" s="8">
        <v>45313</v>
      </c>
      <c r="L2163" s="8" t="s">
        <v>3877</v>
      </c>
      <c r="M2163" s="7"/>
      <c r="N2163" s="7" t="b">
        <f t="shared" si="76"/>
        <v>1</v>
      </c>
      <c r="O2163" s="7"/>
      <c r="P2163" s="11">
        <f t="shared" si="77"/>
        <v>0</v>
      </c>
      <c r="Q2163" s="9"/>
    </row>
    <row r="2164" spans="1:17" x14ac:dyDescent="0.25">
      <c r="A2164" s="7">
        <v>2162</v>
      </c>
      <c r="B2164" s="9" t="s">
        <v>1992</v>
      </c>
      <c r="C2164" s="9" t="s">
        <v>3779</v>
      </c>
      <c r="D2164" s="9" t="s">
        <v>3852</v>
      </c>
      <c r="E2164" s="7" t="s">
        <v>141</v>
      </c>
      <c r="F2164" s="46">
        <v>0.97</v>
      </c>
      <c r="G2164" s="11">
        <v>30</v>
      </c>
      <c r="H2164" s="11">
        <v>30</v>
      </c>
      <c r="I2164" s="11">
        <f>VLOOKUP(B2164:B4439,'[2]Qty by month'!$G$3:$N$527,8,0)</f>
        <v>30</v>
      </c>
      <c r="J2164" s="11" t="b">
        <f t="shared" si="79"/>
        <v>1</v>
      </c>
      <c r="K2164" s="8">
        <v>45316</v>
      </c>
      <c r="L2164" s="8" t="s">
        <v>3877</v>
      </c>
      <c r="M2164" s="7"/>
      <c r="N2164" s="7" t="b">
        <f t="shared" si="76"/>
        <v>1</v>
      </c>
      <c r="O2164" s="7"/>
      <c r="P2164" s="11">
        <f t="shared" si="77"/>
        <v>0</v>
      </c>
      <c r="Q2164" s="9"/>
    </row>
    <row r="2165" spans="1:17" x14ac:dyDescent="0.25">
      <c r="A2165" s="7">
        <v>2163</v>
      </c>
      <c r="B2165" s="9" t="s">
        <v>1993</v>
      </c>
      <c r="C2165" s="9" t="s">
        <v>3780</v>
      </c>
      <c r="D2165" s="9" t="s">
        <v>3852</v>
      </c>
      <c r="E2165" s="7" t="s">
        <v>141</v>
      </c>
      <c r="F2165" s="46">
        <v>1.07</v>
      </c>
      <c r="G2165" s="11">
        <f>8-1-1</f>
        <v>6</v>
      </c>
      <c r="H2165" s="11">
        <v>6</v>
      </c>
      <c r="I2165" s="11">
        <f>VLOOKUP(B2165:B4440,'[2]Qty by month'!$G$3:$N$527,8,0)</f>
        <v>6</v>
      </c>
      <c r="J2165" s="11" t="b">
        <f t="shared" si="79"/>
        <v>1</v>
      </c>
      <c r="K2165" s="8">
        <v>45313</v>
      </c>
      <c r="L2165" s="8" t="s">
        <v>3877</v>
      </c>
      <c r="M2165" s="7"/>
      <c r="N2165" s="7" t="b">
        <f t="shared" si="76"/>
        <v>1</v>
      </c>
      <c r="O2165" s="7"/>
      <c r="P2165" s="11">
        <f t="shared" si="77"/>
        <v>0</v>
      </c>
      <c r="Q2165" s="9" t="s">
        <v>4003</v>
      </c>
    </row>
    <row r="2166" spans="1:17" x14ac:dyDescent="0.25">
      <c r="A2166" s="7">
        <v>2164</v>
      </c>
      <c r="B2166" s="9" t="s">
        <v>1994</v>
      </c>
      <c r="C2166" s="9" t="s">
        <v>3781</v>
      </c>
      <c r="D2166" s="9" t="s">
        <v>3852</v>
      </c>
      <c r="E2166" s="7" t="s">
        <v>141</v>
      </c>
      <c r="F2166" s="46">
        <v>8.4499999999999993</v>
      </c>
      <c r="G2166" s="11">
        <v>5</v>
      </c>
      <c r="H2166" s="53">
        <v>6</v>
      </c>
      <c r="I2166" s="11">
        <f>VLOOKUP(B2166:B4441,'[2]Qty by month'!$G$3:$N$527,8,0)</f>
        <v>6</v>
      </c>
      <c r="J2166" s="11" t="b">
        <f t="shared" si="79"/>
        <v>1</v>
      </c>
      <c r="K2166" s="8">
        <v>45313</v>
      </c>
      <c r="L2166" s="8" t="s">
        <v>3877</v>
      </c>
      <c r="M2166" s="7"/>
      <c r="N2166" s="7" t="b">
        <f t="shared" si="76"/>
        <v>0</v>
      </c>
      <c r="O2166" s="7"/>
      <c r="P2166" s="11">
        <f t="shared" si="77"/>
        <v>-1</v>
      </c>
      <c r="Q2166" s="9"/>
    </row>
    <row r="2167" spans="1:17" x14ac:dyDescent="0.25">
      <c r="A2167" s="7">
        <v>2165</v>
      </c>
      <c r="B2167" s="9" t="s">
        <v>1995</v>
      </c>
      <c r="C2167" s="9" t="s">
        <v>3782</v>
      </c>
      <c r="D2167" s="9" t="s">
        <v>3852</v>
      </c>
      <c r="E2167" s="7" t="s">
        <v>141</v>
      </c>
      <c r="F2167" s="46">
        <v>0.32</v>
      </c>
      <c r="G2167" s="11">
        <v>20</v>
      </c>
      <c r="H2167" s="11">
        <v>20</v>
      </c>
      <c r="I2167" s="11">
        <f>VLOOKUP(B2167:B4442,'[2]Qty by month'!$G$3:$N$527,8,0)</f>
        <v>20</v>
      </c>
      <c r="J2167" s="11" t="b">
        <f t="shared" si="79"/>
        <v>1</v>
      </c>
      <c r="K2167" s="8">
        <v>45313</v>
      </c>
      <c r="L2167" s="8" t="s">
        <v>3877</v>
      </c>
      <c r="M2167" s="7"/>
      <c r="N2167" s="7" t="b">
        <f t="shared" si="76"/>
        <v>1</v>
      </c>
      <c r="O2167" s="7"/>
      <c r="P2167" s="11">
        <f t="shared" si="77"/>
        <v>0</v>
      </c>
      <c r="Q2167" s="9"/>
    </row>
    <row r="2168" spans="1:17" x14ac:dyDescent="0.25">
      <c r="A2168" s="7">
        <v>2166</v>
      </c>
      <c r="B2168" s="9" t="s">
        <v>1996</v>
      </c>
      <c r="C2168" s="9" t="s">
        <v>3783</v>
      </c>
      <c r="D2168" s="9" t="s">
        <v>3852</v>
      </c>
      <c r="E2168" s="7" t="s">
        <v>141</v>
      </c>
      <c r="F2168" s="46">
        <v>0.26</v>
      </c>
      <c r="G2168" s="11">
        <v>20</v>
      </c>
      <c r="H2168" s="11">
        <v>20</v>
      </c>
      <c r="I2168" s="11">
        <f>VLOOKUP(B2168:B4443,'[2]Qty by month'!$G$3:$N$527,8,0)</f>
        <v>20</v>
      </c>
      <c r="J2168" s="11" t="b">
        <f t="shared" si="79"/>
        <v>1</v>
      </c>
      <c r="K2168" s="8">
        <v>45313</v>
      </c>
      <c r="L2168" s="8" t="s">
        <v>3877</v>
      </c>
      <c r="M2168" s="7"/>
      <c r="N2168" s="7" t="b">
        <f t="shared" si="76"/>
        <v>1</v>
      </c>
      <c r="O2168" s="7"/>
      <c r="P2168" s="11">
        <f t="shared" si="77"/>
        <v>0</v>
      </c>
      <c r="Q2168" s="9"/>
    </row>
    <row r="2169" spans="1:17" x14ac:dyDescent="0.25">
      <c r="A2169" s="7">
        <v>2167</v>
      </c>
      <c r="B2169" s="9" t="s">
        <v>1997</v>
      </c>
      <c r="C2169" s="9" t="s">
        <v>3784</v>
      </c>
      <c r="D2169" s="9" t="s">
        <v>3852</v>
      </c>
      <c r="E2169" s="7" t="s">
        <v>141</v>
      </c>
      <c r="F2169" s="46">
        <v>0.06</v>
      </c>
      <c r="G2169" s="11">
        <f>20-1</f>
        <v>19</v>
      </c>
      <c r="H2169" s="11">
        <v>19</v>
      </c>
      <c r="I2169" s="11">
        <f>VLOOKUP(B2169:B4444,'[2]Qty by month'!$G$3:$N$527,8,0)</f>
        <v>19</v>
      </c>
      <c r="J2169" s="11" t="b">
        <f t="shared" si="79"/>
        <v>1</v>
      </c>
      <c r="K2169" s="8">
        <v>45314</v>
      </c>
      <c r="L2169" s="8" t="s">
        <v>3873</v>
      </c>
      <c r="M2169" s="7"/>
      <c r="N2169" s="7" t="b">
        <f t="shared" si="76"/>
        <v>1</v>
      </c>
      <c r="O2169" s="7"/>
      <c r="P2169" s="11">
        <f t="shared" si="77"/>
        <v>0</v>
      </c>
      <c r="Q2169" s="9" t="s">
        <v>3960</v>
      </c>
    </row>
    <row r="2170" spans="1:17" x14ac:dyDescent="0.25">
      <c r="A2170" s="7">
        <v>2168</v>
      </c>
      <c r="B2170" s="9" t="s">
        <v>1998</v>
      </c>
      <c r="C2170" s="9" t="s">
        <v>3784</v>
      </c>
      <c r="D2170" s="9" t="s">
        <v>3852</v>
      </c>
      <c r="E2170" s="7" t="s">
        <v>141</v>
      </c>
      <c r="F2170" s="46">
        <v>7.0000000000000007E-2</v>
      </c>
      <c r="G2170" s="11">
        <v>20</v>
      </c>
      <c r="H2170" s="11">
        <v>20</v>
      </c>
      <c r="I2170" s="11">
        <f>VLOOKUP(B2170:B4445,'[2]Qty by month'!$G$3:$N$527,8,0)</f>
        <v>20</v>
      </c>
      <c r="J2170" s="11" t="b">
        <f t="shared" si="79"/>
        <v>1</v>
      </c>
      <c r="K2170" s="8">
        <v>45314</v>
      </c>
      <c r="L2170" s="8" t="s">
        <v>3873</v>
      </c>
      <c r="M2170" s="7"/>
      <c r="N2170" s="7" t="b">
        <f t="shared" si="76"/>
        <v>1</v>
      </c>
      <c r="O2170" s="7"/>
      <c r="P2170" s="11">
        <f t="shared" si="77"/>
        <v>0</v>
      </c>
      <c r="Q2170" s="9"/>
    </row>
    <row r="2171" spans="1:17" x14ac:dyDescent="0.25">
      <c r="A2171" s="7">
        <v>2169</v>
      </c>
      <c r="B2171" s="9" t="s">
        <v>1999</v>
      </c>
      <c r="C2171" s="9" t="s">
        <v>3785</v>
      </c>
      <c r="D2171" s="9" t="s">
        <v>3852</v>
      </c>
      <c r="E2171" s="7" t="s">
        <v>141</v>
      </c>
      <c r="F2171" s="46">
        <v>0.25</v>
      </c>
      <c r="G2171" s="11">
        <v>20</v>
      </c>
      <c r="H2171" s="11">
        <v>20</v>
      </c>
      <c r="I2171" s="11">
        <f>VLOOKUP(B2171:B4446,'[2]Qty by month'!$G$3:$N$527,8,0)</f>
        <v>20</v>
      </c>
      <c r="J2171" s="11" t="b">
        <f t="shared" si="79"/>
        <v>1</v>
      </c>
      <c r="K2171" s="8">
        <v>45313</v>
      </c>
      <c r="L2171" s="8" t="s">
        <v>3877</v>
      </c>
      <c r="M2171" s="7"/>
      <c r="N2171" s="7" t="b">
        <f t="shared" si="76"/>
        <v>1</v>
      </c>
      <c r="O2171" s="7"/>
      <c r="P2171" s="11">
        <f t="shared" si="77"/>
        <v>0</v>
      </c>
      <c r="Q2171" s="9"/>
    </row>
    <row r="2172" spans="1:17" x14ac:dyDescent="0.25">
      <c r="A2172" s="7">
        <v>2170</v>
      </c>
      <c r="B2172" s="9" t="s">
        <v>2000</v>
      </c>
      <c r="C2172" s="9" t="s">
        <v>3786</v>
      </c>
      <c r="D2172" s="9" t="s">
        <v>3852</v>
      </c>
      <c r="E2172" s="7" t="s">
        <v>141</v>
      </c>
      <c r="F2172" s="46">
        <v>2.2200000000000002</v>
      </c>
      <c r="G2172" s="11">
        <v>30</v>
      </c>
      <c r="H2172" s="11">
        <v>30</v>
      </c>
      <c r="I2172" s="11">
        <f>VLOOKUP(B2172:B4447,'[2]Qty by month'!$G$3:$N$527,8,0)</f>
        <v>30</v>
      </c>
      <c r="J2172" s="11" t="b">
        <f t="shared" si="79"/>
        <v>1</v>
      </c>
      <c r="K2172" s="8">
        <v>45316</v>
      </c>
      <c r="L2172" s="8" t="s">
        <v>3877</v>
      </c>
      <c r="M2172" s="7"/>
      <c r="N2172" s="7" t="b">
        <f t="shared" si="76"/>
        <v>1</v>
      </c>
      <c r="O2172" s="7"/>
      <c r="P2172" s="11">
        <f t="shared" si="77"/>
        <v>0</v>
      </c>
      <c r="Q2172" s="9"/>
    </row>
    <row r="2173" spans="1:17" x14ac:dyDescent="0.25">
      <c r="A2173" s="7">
        <v>2171</v>
      </c>
      <c r="B2173" s="9" t="s">
        <v>2001</v>
      </c>
      <c r="C2173" s="9" t="s">
        <v>3787</v>
      </c>
      <c r="D2173" s="9" t="s">
        <v>3852</v>
      </c>
      <c r="E2173" s="7" t="s">
        <v>141</v>
      </c>
      <c r="F2173" s="46">
        <v>0.87</v>
      </c>
      <c r="G2173" s="11">
        <v>5</v>
      </c>
      <c r="H2173" s="11">
        <v>5</v>
      </c>
      <c r="I2173" s="11">
        <f>VLOOKUP(B2173:B4448,'[2]Qty by month'!$G$3:$N$527,8,0)</f>
        <v>5</v>
      </c>
      <c r="J2173" s="11" t="b">
        <f t="shared" si="79"/>
        <v>1</v>
      </c>
      <c r="K2173" s="8">
        <v>45316</v>
      </c>
      <c r="L2173" s="8" t="s">
        <v>3873</v>
      </c>
      <c r="M2173" s="7"/>
      <c r="N2173" s="7" t="b">
        <f t="shared" si="76"/>
        <v>1</v>
      </c>
      <c r="O2173" s="7"/>
      <c r="P2173" s="11">
        <f t="shared" si="77"/>
        <v>0</v>
      </c>
      <c r="Q2173" s="9"/>
    </row>
    <row r="2174" spans="1:17" x14ac:dyDescent="0.25">
      <c r="A2174" s="7">
        <v>2172</v>
      </c>
      <c r="B2174" s="9" t="s">
        <v>2002</v>
      </c>
      <c r="C2174" s="9" t="s">
        <v>3788</v>
      </c>
      <c r="D2174" s="9" t="s">
        <v>3852</v>
      </c>
      <c r="E2174" s="7" t="s">
        <v>141</v>
      </c>
      <c r="F2174" s="46">
        <v>1.4</v>
      </c>
      <c r="G2174" s="11">
        <v>26</v>
      </c>
      <c r="H2174" s="11">
        <f>18+8</f>
        <v>26</v>
      </c>
      <c r="I2174" s="11">
        <f>VLOOKUP(B2174:B4449,'[2]Qty by month'!$G$3:$N$527,8,0)</f>
        <v>26</v>
      </c>
      <c r="J2174" s="11" t="b">
        <f t="shared" si="79"/>
        <v>1</v>
      </c>
      <c r="K2174" s="8">
        <v>45316</v>
      </c>
      <c r="L2174" s="8" t="s">
        <v>3873</v>
      </c>
      <c r="M2174" s="7"/>
      <c r="N2174" s="7" t="b">
        <f t="shared" si="76"/>
        <v>1</v>
      </c>
      <c r="O2174" s="7"/>
      <c r="P2174" s="11">
        <f t="shared" si="77"/>
        <v>0</v>
      </c>
      <c r="Q2174" s="9"/>
    </row>
    <row r="2175" spans="1:17" x14ac:dyDescent="0.25">
      <c r="A2175" s="7">
        <v>2173</v>
      </c>
      <c r="B2175" s="9" t="s">
        <v>2003</v>
      </c>
      <c r="C2175" s="9" t="s">
        <v>3789</v>
      </c>
      <c r="D2175" s="9" t="s">
        <v>3852</v>
      </c>
      <c r="E2175" s="7" t="s">
        <v>141</v>
      </c>
      <c r="F2175" s="46">
        <v>0.5</v>
      </c>
      <c r="G2175" s="11">
        <v>1</v>
      </c>
      <c r="H2175" s="11">
        <v>1</v>
      </c>
      <c r="I2175" s="11">
        <f>VLOOKUP(B2175:B4450,'[2]Qty by month'!$G$3:$N$527,8,0)</f>
        <v>1</v>
      </c>
      <c r="J2175" s="11" t="b">
        <f t="shared" si="79"/>
        <v>1</v>
      </c>
      <c r="K2175" s="8">
        <v>45316</v>
      </c>
      <c r="L2175" s="8" t="s">
        <v>3873</v>
      </c>
      <c r="M2175" s="7"/>
      <c r="N2175" s="7" t="b">
        <f t="shared" si="76"/>
        <v>1</v>
      </c>
      <c r="O2175" s="7"/>
      <c r="P2175" s="11">
        <f t="shared" si="77"/>
        <v>0</v>
      </c>
      <c r="Q2175" s="9"/>
    </row>
    <row r="2176" spans="1:17" x14ac:dyDescent="0.25">
      <c r="A2176" s="7">
        <v>2174</v>
      </c>
      <c r="B2176" s="9" t="s">
        <v>2004</v>
      </c>
      <c r="C2176" s="9" t="s">
        <v>3790</v>
      </c>
      <c r="D2176" s="9" t="s">
        <v>3852</v>
      </c>
      <c r="E2176" s="7" t="s">
        <v>141</v>
      </c>
      <c r="F2176" s="46">
        <v>0.31</v>
      </c>
      <c r="G2176" s="11">
        <v>5</v>
      </c>
      <c r="H2176" s="11">
        <v>5</v>
      </c>
      <c r="I2176" s="11">
        <f>VLOOKUP(B2176:B4451,'[2]Qty by month'!$G$3:$N$527,8,0)</f>
        <v>5</v>
      </c>
      <c r="J2176" s="11" t="b">
        <f t="shared" si="79"/>
        <v>1</v>
      </c>
      <c r="K2176" s="8">
        <v>45316</v>
      </c>
      <c r="L2176" s="8" t="s">
        <v>3873</v>
      </c>
      <c r="M2176" s="7"/>
      <c r="N2176" s="7" t="b">
        <f t="shared" si="76"/>
        <v>1</v>
      </c>
      <c r="O2176" s="7"/>
      <c r="P2176" s="11">
        <f t="shared" si="77"/>
        <v>0</v>
      </c>
      <c r="Q2176" s="9"/>
    </row>
    <row r="2177" spans="1:17" x14ac:dyDescent="0.25">
      <c r="A2177" s="7">
        <v>2175</v>
      </c>
      <c r="B2177" s="9" t="s">
        <v>2005</v>
      </c>
      <c r="C2177" s="9" t="s">
        <v>3791</v>
      </c>
      <c r="D2177" s="9" t="s">
        <v>3852</v>
      </c>
      <c r="E2177" s="7" t="s">
        <v>141</v>
      </c>
      <c r="F2177" s="46">
        <v>0.28000000000000003</v>
      </c>
      <c r="G2177" s="11">
        <v>5</v>
      </c>
      <c r="H2177" s="11">
        <v>5</v>
      </c>
      <c r="I2177" s="11">
        <f>VLOOKUP(B2177:B4452,'[2]Qty by month'!$G$3:$N$527,8,0)</f>
        <v>5</v>
      </c>
      <c r="J2177" s="11" t="b">
        <f t="shared" si="79"/>
        <v>1</v>
      </c>
      <c r="K2177" s="8">
        <v>45316</v>
      </c>
      <c r="L2177" s="8" t="s">
        <v>3873</v>
      </c>
      <c r="M2177" s="7"/>
      <c r="N2177" s="7" t="b">
        <f t="shared" si="76"/>
        <v>1</v>
      </c>
      <c r="O2177" s="7"/>
      <c r="P2177" s="11">
        <f t="shared" si="77"/>
        <v>0</v>
      </c>
      <c r="Q2177" s="9"/>
    </row>
    <row r="2178" spans="1:17" x14ac:dyDescent="0.25">
      <c r="A2178" s="7">
        <v>2176</v>
      </c>
      <c r="B2178" s="9" t="s">
        <v>2006</v>
      </c>
      <c r="C2178" s="9" t="s">
        <v>3792</v>
      </c>
      <c r="D2178" s="9" t="s">
        <v>3852</v>
      </c>
      <c r="E2178" s="7" t="s">
        <v>141</v>
      </c>
      <c r="F2178" s="46">
        <v>1</v>
      </c>
      <c r="G2178" s="11">
        <v>10</v>
      </c>
      <c r="H2178" s="11">
        <v>10</v>
      </c>
      <c r="I2178" s="11">
        <f>VLOOKUP(B2178:B4453,'[2]Qty by month'!$G$3:$N$527,8,0)</f>
        <v>10</v>
      </c>
      <c r="J2178" s="11" t="b">
        <f t="shared" si="79"/>
        <v>1</v>
      </c>
      <c r="K2178" s="8">
        <v>45316</v>
      </c>
      <c r="L2178" s="8" t="s">
        <v>3873</v>
      </c>
      <c r="M2178" s="7"/>
      <c r="N2178" s="7" t="b">
        <f t="shared" si="76"/>
        <v>1</v>
      </c>
      <c r="O2178" s="7"/>
      <c r="P2178" s="11">
        <f t="shared" si="77"/>
        <v>0</v>
      </c>
      <c r="Q2178" s="9"/>
    </row>
    <row r="2179" spans="1:17" x14ac:dyDescent="0.25">
      <c r="A2179" s="7">
        <v>2177</v>
      </c>
      <c r="B2179" s="9" t="s">
        <v>2007</v>
      </c>
      <c r="C2179" s="9" t="s">
        <v>3793</v>
      </c>
      <c r="D2179" s="9" t="s">
        <v>3852</v>
      </c>
      <c r="E2179" s="7" t="s">
        <v>141</v>
      </c>
      <c r="F2179" s="46">
        <v>1.48</v>
      </c>
      <c r="G2179" s="11">
        <f>5-1</f>
        <v>4</v>
      </c>
      <c r="H2179" s="11">
        <f>5-1</f>
        <v>4</v>
      </c>
      <c r="I2179" s="11">
        <f>VLOOKUP(B2179:B4454,'[2]Qty by month'!$G$3:$N$527,8,0)</f>
        <v>4</v>
      </c>
      <c r="J2179" s="11" t="b">
        <f t="shared" si="79"/>
        <v>1</v>
      </c>
      <c r="K2179" s="8">
        <v>45315</v>
      </c>
      <c r="L2179" s="8" t="s">
        <v>3877</v>
      </c>
      <c r="M2179" s="7"/>
      <c r="N2179" s="7" t="b">
        <f t="shared" si="76"/>
        <v>1</v>
      </c>
      <c r="O2179" s="7"/>
      <c r="P2179" s="11">
        <f t="shared" si="77"/>
        <v>0</v>
      </c>
      <c r="Q2179" s="9" t="s">
        <v>3998</v>
      </c>
    </row>
    <row r="2180" spans="1:17" x14ac:dyDescent="0.25">
      <c r="A2180" s="7">
        <v>2178</v>
      </c>
      <c r="B2180" s="9" t="s">
        <v>2008</v>
      </c>
      <c r="C2180" s="9" t="s">
        <v>3794</v>
      </c>
      <c r="D2180" s="9" t="s">
        <v>3852</v>
      </c>
      <c r="E2180" s="7" t="s">
        <v>141</v>
      </c>
      <c r="F2180" s="46">
        <v>9.9499999999999993</v>
      </c>
      <c r="G2180" s="11">
        <v>3</v>
      </c>
      <c r="H2180" s="11">
        <v>3</v>
      </c>
      <c r="I2180" s="11">
        <f>VLOOKUP(B2180:B4455,'[2]Qty by month'!$G$3:$N$527,8,0)</f>
        <v>3</v>
      </c>
      <c r="J2180" s="11" t="b">
        <f t="shared" si="79"/>
        <v>1</v>
      </c>
      <c r="K2180" s="8">
        <v>45317</v>
      </c>
      <c r="L2180" s="8" t="s">
        <v>3877</v>
      </c>
      <c r="M2180" s="7"/>
      <c r="N2180" s="7" t="b">
        <f t="shared" ref="N2180:N2245" si="80">G2180=H2180</f>
        <v>1</v>
      </c>
      <c r="O2180" s="7"/>
      <c r="P2180" s="11">
        <f t="shared" ref="P2180:P2245" si="81">G2180-H2180</f>
        <v>0</v>
      </c>
      <c r="Q2180" s="9"/>
    </row>
    <row r="2181" spans="1:17" x14ac:dyDescent="0.25">
      <c r="A2181" s="7">
        <v>2179</v>
      </c>
      <c r="B2181" s="9" t="s">
        <v>2009</v>
      </c>
      <c r="C2181" s="9" t="s">
        <v>3794</v>
      </c>
      <c r="D2181" s="9" t="s">
        <v>3852</v>
      </c>
      <c r="E2181" s="7" t="s">
        <v>141</v>
      </c>
      <c r="F2181" s="46">
        <v>4.4800000000000004</v>
      </c>
      <c r="G2181" s="11">
        <v>2</v>
      </c>
      <c r="H2181" s="11">
        <v>2</v>
      </c>
      <c r="I2181" s="11">
        <f>VLOOKUP(B2181:B4456,'[2]Qty by month'!$G$3:$N$527,8,0)</f>
        <v>2</v>
      </c>
      <c r="J2181" s="11" t="b">
        <f t="shared" si="79"/>
        <v>1</v>
      </c>
      <c r="K2181" s="8">
        <v>45318</v>
      </c>
      <c r="L2181" s="8" t="s">
        <v>3873</v>
      </c>
      <c r="M2181" s="7"/>
      <c r="N2181" s="7" t="b">
        <f t="shared" si="80"/>
        <v>1</v>
      </c>
      <c r="O2181" s="7"/>
      <c r="P2181" s="11">
        <f t="shared" si="81"/>
        <v>0</v>
      </c>
      <c r="Q2181" s="9"/>
    </row>
    <row r="2182" spans="1:17" x14ac:dyDescent="0.25">
      <c r="A2182" s="7">
        <v>2180</v>
      </c>
      <c r="B2182" s="9" t="s">
        <v>2010</v>
      </c>
      <c r="C2182" s="9" t="s">
        <v>3795</v>
      </c>
      <c r="D2182" s="9" t="s">
        <v>3852</v>
      </c>
      <c r="E2182" s="7" t="s">
        <v>141</v>
      </c>
      <c r="F2182" s="46">
        <v>7.35</v>
      </c>
      <c r="G2182" s="11">
        <v>2</v>
      </c>
      <c r="H2182" s="11">
        <v>2</v>
      </c>
      <c r="I2182" s="11">
        <f>VLOOKUP(B2182:B4457,'[2]Qty by month'!$G$3:$N$527,8,0)</f>
        <v>2</v>
      </c>
      <c r="J2182" s="11" t="b">
        <f t="shared" si="79"/>
        <v>1</v>
      </c>
      <c r="K2182" s="8">
        <v>45317</v>
      </c>
      <c r="L2182" s="8" t="s">
        <v>3873</v>
      </c>
      <c r="M2182" s="7"/>
      <c r="N2182" s="7" t="b">
        <f t="shared" si="80"/>
        <v>1</v>
      </c>
      <c r="O2182" s="7"/>
      <c r="P2182" s="11">
        <f t="shared" si="81"/>
        <v>0</v>
      </c>
      <c r="Q2182" s="9"/>
    </row>
    <row r="2183" spans="1:17" x14ac:dyDescent="0.25">
      <c r="A2183" s="7">
        <v>2181</v>
      </c>
      <c r="B2183" s="9" t="s">
        <v>2011</v>
      </c>
      <c r="C2183" s="9" t="s">
        <v>3796</v>
      </c>
      <c r="D2183" s="9" t="s">
        <v>3852</v>
      </c>
      <c r="E2183" s="7" t="s">
        <v>141</v>
      </c>
      <c r="F2183" s="46">
        <v>12.43</v>
      </c>
      <c r="G2183" s="11">
        <f>33-2-1</f>
        <v>30</v>
      </c>
      <c r="H2183" s="11">
        <f>31-1</f>
        <v>30</v>
      </c>
      <c r="I2183" s="11">
        <f>VLOOKUP(B2183:B4458,'[2]Qty by month'!$G$3:$N$527,8,0)</f>
        <v>30</v>
      </c>
      <c r="J2183" s="11" t="b">
        <f t="shared" si="79"/>
        <v>1</v>
      </c>
      <c r="K2183" s="8">
        <v>45316</v>
      </c>
      <c r="L2183" s="8" t="s">
        <v>3873</v>
      </c>
      <c r="M2183" s="7"/>
      <c r="N2183" s="7" t="b">
        <f t="shared" si="80"/>
        <v>1</v>
      </c>
      <c r="O2183" s="7"/>
      <c r="P2183" s="11">
        <f t="shared" si="81"/>
        <v>0</v>
      </c>
      <c r="Q2183" s="9" t="s">
        <v>4030</v>
      </c>
    </row>
    <row r="2184" spans="1:17" x14ac:dyDescent="0.25">
      <c r="A2184" s="7">
        <v>2182</v>
      </c>
      <c r="B2184" s="9" t="s">
        <v>2012</v>
      </c>
      <c r="C2184" s="9" t="s">
        <v>3797</v>
      </c>
      <c r="D2184" s="9" t="s">
        <v>3852</v>
      </c>
      <c r="E2184" s="7" t="s">
        <v>141</v>
      </c>
      <c r="F2184" s="46">
        <v>12.43</v>
      </c>
      <c r="G2184" s="11">
        <f>31-1</f>
        <v>30</v>
      </c>
      <c r="H2184" s="11">
        <f>31-1</f>
        <v>30</v>
      </c>
      <c r="I2184" s="11">
        <f>VLOOKUP(B2184:B4459,'[2]Qty by month'!$G$3:$N$527,8,0)</f>
        <v>30</v>
      </c>
      <c r="J2184" s="11" t="b">
        <f t="shared" si="79"/>
        <v>1</v>
      </c>
      <c r="K2184" s="8">
        <v>45316</v>
      </c>
      <c r="L2184" s="8" t="s">
        <v>3873</v>
      </c>
      <c r="M2184" s="7"/>
      <c r="N2184" s="7" t="b">
        <f t="shared" si="80"/>
        <v>1</v>
      </c>
      <c r="O2184" s="7"/>
      <c r="P2184" s="11">
        <f t="shared" si="81"/>
        <v>0</v>
      </c>
      <c r="Q2184" s="65" t="s">
        <v>4029</v>
      </c>
    </row>
    <row r="2185" spans="1:17" x14ac:dyDescent="0.25">
      <c r="A2185" s="7">
        <v>2183</v>
      </c>
      <c r="B2185" s="9" t="s">
        <v>2013</v>
      </c>
      <c r="C2185" s="9" t="s">
        <v>3798</v>
      </c>
      <c r="D2185" s="9" t="s">
        <v>3852</v>
      </c>
      <c r="E2185" s="7" t="s">
        <v>141</v>
      </c>
      <c r="F2185" s="46">
        <v>6.49</v>
      </c>
      <c r="G2185" s="11">
        <f>9-1-1</f>
        <v>7</v>
      </c>
      <c r="H2185" s="11">
        <v>7</v>
      </c>
      <c r="I2185" s="11">
        <f>VLOOKUP(B2185:B4460,'[2]Qty by month'!$G$3:$N$527,8,0)</f>
        <v>7</v>
      </c>
      <c r="J2185" s="11" t="b">
        <f t="shared" si="79"/>
        <v>1</v>
      </c>
      <c r="K2185" s="8">
        <v>45317</v>
      </c>
      <c r="L2185" s="8" t="s">
        <v>3877</v>
      </c>
      <c r="M2185" s="7"/>
      <c r="N2185" s="7" t="b">
        <f t="shared" si="80"/>
        <v>1</v>
      </c>
      <c r="O2185" s="7"/>
      <c r="P2185" s="11">
        <f t="shared" si="81"/>
        <v>0</v>
      </c>
      <c r="Q2185" s="9" t="s">
        <v>4021</v>
      </c>
    </row>
    <row r="2186" spans="1:17" x14ac:dyDescent="0.25">
      <c r="A2186" s="7">
        <v>2184</v>
      </c>
      <c r="B2186" s="9" t="s">
        <v>2014</v>
      </c>
      <c r="C2186" s="9" t="s">
        <v>3799</v>
      </c>
      <c r="D2186" s="9" t="s">
        <v>3852</v>
      </c>
      <c r="E2186" s="7" t="s">
        <v>141</v>
      </c>
      <c r="F2186" s="46">
        <v>2.71</v>
      </c>
      <c r="G2186" s="11">
        <v>1</v>
      </c>
      <c r="H2186" s="11">
        <v>1</v>
      </c>
      <c r="I2186" s="11">
        <f>VLOOKUP(B2186:B4461,'[2]Qty by month'!$G$3:$N$527,8,0)</f>
        <v>1</v>
      </c>
      <c r="J2186" s="11" t="b">
        <f t="shared" si="79"/>
        <v>1</v>
      </c>
      <c r="K2186" s="8">
        <v>45313</v>
      </c>
      <c r="L2186" s="8" t="s">
        <v>3877</v>
      </c>
      <c r="M2186" s="7"/>
      <c r="N2186" s="7" t="b">
        <f t="shared" si="80"/>
        <v>1</v>
      </c>
      <c r="O2186" s="7"/>
      <c r="P2186" s="11">
        <f t="shared" si="81"/>
        <v>0</v>
      </c>
      <c r="Q2186" s="9"/>
    </row>
    <row r="2187" spans="1:17" x14ac:dyDescent="0.25">
      <c r="A2187" s="7">
        <v>2185</v>
      </c>
      <c r="B2187" s="9" t="s">
        <v>2015</v>
      </c>
      <c r="C2187" s="9" t="s">
        <v>3800</v>
      </c>
      <c r="D2187" s="9" t="s">
        <v>3852</v>
      </c>
      <c r="E2187" s="7" t="s">
        <v>141</v>
      </c>
      <c r="F2187" s="46">
        <v>5.24</v>
      </c>
      <c r="G2187" s="11">
        <v>5</v>
      </c>
      <c r="H2187" s="11">
        <v>5</v>
      </c>
      <c r="I2187" s="11">
        <f>VLOOKUP(B2187:B4462,'[2]Qty by month'!$G$3:$N$527,8,0)</f>
        <v>5</v>
      </c>
      <c r="J2187" s="11" t="b">
        <f t="shared" si="79"/>
        <v>1</v>
      </c>
      <c r="K2187" s="8">
        <v>45313</v>
      </c>
      <c r="L2187" s="8" t="s">
        <v>3877</v>
      </c>
      <c r="M2187" s="7"/>
      <c r="N2187" s="7" t="b">
        <f t="shared" si="80"/>
        <v>1</v>
      </c>
      <c r="O2187" s="7"/>
      <c r="P2187" s="11">
        <f t="shared" si="81"/>
        <v>0</v>
      </c>
      <c r="Q2187" s="9"/>
    </row>
    <row r="2188" spans="1:17" x14ac:dyDescent="0.25">
      <c r="A2188" s="7">
        <v>2186</v>
      </c>
      <c r="B2188" s="9" t="s">
        <v>2016</v>
      </c>
      <c r="C2188" s="9" t="s">
        <v>3801</v>
      </c>
      <c r="D2188" s="9" t="s">
        <v>3852</v>
      </c>
      <c r="E2188" s="7" t="s">
        <v>141</v>
      </c>
      <c r="F2188" s="46">
        <v>24.36</v>
      </c>
      <c r="G2188" s="11">
        <f>3-1</f>
        <v>2</v>
      </c>
      <c r="H2188" s="11">
        <v>2</v>
      </c>
      <c r="I2188" s="11">
        <f>VLOOKUP(B2188:B4463,'[2]Qty by month'!$G$3:$N$527,8,0)</f>
        <v>2</v>
      </c>
      <c r="J2188" s="11" t="b">
        <f t="shared" si="79"/>
        <v>1</v>
      </c>
      <c r="K2188" s="8">
        <v>45315</v>
      </c>
      <c r="L2188" s="8" t="s">
        <v>3877</v>
      </c>
      <c r="M2188" s="7"/>
      <c r="N2188" s="7" t="b">
        <f t="shared" si="80"/>
        <v>1</v>
      </c>
      <c r="O2188" s="7"/>
      <c r="P2188" s="11">
        <f t="shared" si="81"/>
        <v>0</v>
      </c>
      <c r="Q2188" s="9" t="s">
        <v>4022</v>
      </c>
    </row>
    <row r="2189" spans="1:17" x14ac:dyDescent="0.25">
      <c r="A2189" s="7">
        <v>2187</v>
      </c>
      <c r="B2189" s="9" t="s">
        <v>2017</v>
      </c>
      <c r="C2189" s="9" t="s">
        <v>3802</v>
      </c>
      <c r="D2189" s="9" t="s">
        <v>3852</v>
      </c>
      <c r="E2189" s="7" t="s">
        <v>141</v>
      </c>
      <c r="F2189" s="46">
        <v>1.81</v>
      </c>
      <c r="G2189" s="11">
        <v>3</v>
      </c>
      <c r="H2189" s="11">
        <v>3</v>
      </c>
      <c r="I2189" s="11">
        <f>VLOOKUP(B2189:B4464,'[2]Qty by month'!$G$3:$N$527,8,0)</f>
        <v>3</v>
      </c>
      <c r="J2189" s="11" t="b">
        <f t="shared" si="79"/>
        <v>1</v>
      </c>
      <c r="K2189" s="8">
        <v>45313</v>
      </c>
      <c r="L2189" s="8" t="s">
        <v>3877</v>
      </c>
      <c r="M2189" s="7"/>
      <c r="N2189" s="7" t="b">
        <f t="shared" si="80"/>
        <v>1</v>
      </c>
      <c r="O2189" s="7"/>
      <c r="P2189" s="11">
        <f t="shared" si="81"/>
        <v>0</v>
      </c>
      <c r="Q2189" s="9"/>
    </row>
    <row r="2190" spans="1:17" x14ac:dyDescent="0.25">
      <c r="A2190" s="7">
        <v>2188</v>
      </c>
      <c r="B2190" s="9" t="s">
        <v>2018</v>
      </c>
      <c r="C2190" s="9" t="s">
        <v>3803</v>
      </c>
      <c r="D2190" s="9" t="s">
        <v>3852</v>
      </c>
      <c r="E2190" s="7" t="s">
        <v>141</v>
      </c>
      <c r="F2190" s="46">
        <v>3.28</v>
      </c>
      <c r="G2190" s="11">
        <v>3</v>
      </c>
      <c r="H2190" s="11">
        <v>3</v>
      </c>
      <c r="I2190" s="11">
        <f>VLOOKUP(B2190:B4465,'[2]Qty by month'!$G$3:$N$527,8,0)</f>
        <v>3</v>
      </c>
      <c r="J2190" s="11" t="b">
        <f t="shared" si="79"/>
        <v>1</v>
      </c>
      <c r="K2190" s="8">
        <v>45313</v>
      </c>
      <c r="L2190" s="8" t="s">
        <v>3877</v>
      </c>
      <c r="M2190" s="7"/>
      <c r="N2190" s="7" t="b">
        <f t="shared" si="80"/>
        <v>1</v>
      </c>
      <c r="O2190" s="7"/>
      <c r="P2190" s="11">
        <f t="shared" si="81"/>
        <v>0</v>
      </c>
      <c r="Q2190" s="9"/>
    </row>
    <row r="2191" spans="1:17" x14ac:dyDescent="0.25">
      <c r="A2191" s="7">
        <v>2189</v>
      </c>
      <c r="B2191" s="9" t="s">
        <v>2019</v>
      </c>
      <c r="C2191" s="9" t="s">
        <v>3804</v>
      </c>
      <c r="D2191" s="9" t="s">
        <v>3852</v>
      </c>
      <c r="E2191" s="7" t="s">
        <v>141</v>
      </c>
      <c r="F2191" s="46">
        <v>0.79</v>
      </c>
      <c r="G2191" s="11">
        <v>5</v>
      </c>
      <c r="H2191" s="11">
        <v>5</v>
      </c>
      <c r="I2191" s="11">
        <f>VLOOKUP(B2191:B4466,'[2]Qty by month'!$G$3:$N$527,8,0)</f>
        <v>5</v>
      </c>
      <c r="J2191" s="11" t="b">
        <f t="shared" si="79"/>
        <v>1</v>
      </c>
      <c r="K2191" s="8">
        <v>45313</v>
      </c>
      <c r="L2191" s="8" t="s">
        <v>3877</v>
      </c>
      <c r="M2191" s="7"/>
      <c r="N2191" s="7" t="b">
        <f t="shared" si="80"/>
        <v>1</v>
      </c>
      <c r="O2191" s="7"/>
      <c r="P2191" s="11">
        <f t="shared" si="81"/>
        <v>0</v>
      </c>
      <c r="Q2191" s="9"/>
    </row>
    <row r="2192" spans="1:17" x14ac:dyDescent="0.25">
      <c r="A2192" s="7">
        <v>2190</v>
      </c>
      <c r="B2192" s="9" t="s">
        <v>2020</v>
      </c>
      <c r="C2192" s="9" t="s">
        <v>3805</v>
      </c>
      <c r="D2192" s="9" t="s">
        <v>3852</v>
      </c>
      <c r="E2192" s="7" t="s">
        <v>141</v>
      </c>
      <c r="F2192" s="46">
        <v>0.43</v>
      </c>
      <c r="G2192" s="11">
        <v>10</v>
      </c>
      <c r="H2192" s="11">
        <v>10</v>
      </c>
      <c r="I2192" s="11">
        <f>VLOOKUP(B2192:B4467,'[2]Qty by month'!$G$3:$N$527,8,0)</f>
        <v>10</v>
      </c>
      <c r="J2192" s="11" t="b">
        <f t="shared" si="79"/>
        <v>1</v>
      </c>
      <c r="K2192" s="8">
        <v>45317</v>
      </c>
      <c r="L2192" s="8" t="s">
        <v>3877</v>
      </c>
      <c r="M2192" s="7"/>
      <c r="N2192" s="7" t="b">
        <f t="shared" si="80"/>
        <v>1</v>
      </c>
      <c r="O2192" s="7"/>
      <c r="P2192" s="11">
        <f t="shared" si="81"/>
        <v>0</v>
      </c>
      <c r="Q2192" s="9"/>
    </row>
    <row r="2193" spans="1:17" x14ac:dyDescent="0.25">
      <c r="A2193" s="7">
        <v>2191</v>
      </c>
      <c r="B2193" s="9" t="s">
        <v>2021</v>
      </c>
      <c r="C2193" s="9" t="s">
        <v>3806</v>
      </c>
      <c r="D2193" s="9" t="s">
        <v>3852</v>
      </c>
      <c r="E2193" s="7" t="s">
        <v>141</v>
      </c>
      <c r="F2193" s="46">
        <v>0.06</v>
      </c>
      <c r="G2193" s="11">
        <v>5</v>
      </c>
      <c r="H2193" s="11">
        <v>5</v>
      </c>
      <c r="I2193" s="11">
        <f>VLOOKUP(B2193:B4468,'[2]Qty by month'!$G$3:$N$527,8,0)</f>
        <v>5</v>
      </c>
      <c r="J2193" s="11" t="b">
        <f t="shared" si="79"/>
        <v>1</v>
      </c>
      <c r="K2193" s="8">
        <v>45313</v>
      </c>
      <c r="L2193" s="8" t="s">
        <v>3877</v>
      </c>
      <c r="M2193" s="7"/>
      <c r="N2193" s="7" t="b">
        <f t="shared" si="80"/>
        <v>1</v>
      </c>
      <c r="O2193" s="7"/>
      <c r="P2193" s="11">
        <f t="shared" si="81"/>
        <v>0</v>
      </c>
      <c r="Q2193" s="9"/>
    </row>
    <row r="2194" spans="1:17" x14ac:dyDescent="0.25">
      <c r="A2194" s="7">
        <v>2192</v>
      </c>
      <c r="B2194" s="9" t="s">
        <v>2022</v>
      </c>
      <c r="C2194" s="9" t="s">
        <v>3807</v>
      </c>
      <c r="D2194" s="9" t="s">
        <v>3852</v>
      </c>
      <c r="E2194" s="7" t="s">
        <v>141</v>
      </c>
      <c r="F2194" s="46">
        <v>1.81</v>
      </c>
      <c r="G2194" s="11">
        <v>5</v>
      </c>
      <c r="H2194" s="11">
        <v>5</v>
      </c>
      <c r="I2194" s="11">
        <f>VLOOKUP(B2194:B4469,'[2]Qty by month'!$G$3:$N$527,8,0)</f>
        <v>5</v>
      </c>
      <c r="J2194" s="11" t="b">
        <f t="shared" si="79"/>
        <v>1</v>
      </c>
      <c r="K2194" s="8">
        <v>45313</v>
      </c>
      <c r="L2194" s="8" t="s">
        <v>3877</v>
      </c>
      <c r="M2194" s="7"/>
      <c r="N2194" s="7" t="b">
        <f t="shared" si="80"/>
        <v>1</v>
      </c>
      <c r="O2194" s="7"/>
      <c r="P2194" s="11">
        <f t="shared" si="81"/>
        <v>0</v>
      </c>
      <c r="Q2194" s="9"/>
    </row>
    <row r="2195" spans="1:17" x14ac:dyDescent="0.25">
      <c r="A2195" s="7">
        <v>2193</v>
      </c>
      <c r="B2195" s="9" t="s">
        <v>2023</v>
      </c>
      <c r="C2195" s="9" t="s">
        <v>3808</v>
      </c>
      <c r="D2195" s="9" t="s">
        <v>3852</v>
      </c>
      <c r="E2195" s="7" t="s">
        <v>141</v>
      </c>
      <c r="F2195" s="46">
        <v>3.05</v>
      </c>
      <c r="G2195" s="11">
        <v>3</v>
      </c>
      <c r="H2195" s="11">
        <v>3</v>
      </c>
      <c r="I2195" s="11">
        <f>VLOOKUP(B2195:B4470,'[2]Qty by month'!$G$3:$N$527,8,0)</f>
        <v>3</v>
      </c>
      <c r="J2195" s="11" t="b">
        <f t="shared" si="79"/>
        <v>1</v>
      </c>
      <c r="K2195" s="8">
        <v>45313</v>
      </c>
      <c r="L2195" s="8" t="s">
        <v>3877</v>
      </c>
      <c r="M2195" s="7"/>
      <c r="N2195" s="7" t="b">
        <f t="shared" si="80"/>
        <v>1</v>
      </c>
      <c r="O2195" s="7"/>
      <c r="P2195" s="11">
        <f t="shared" si="81"/>
        <v>0</v>
      </c>
      <c r="Q2195" s="9"/>
    </row>
    <row r="2196" spans="1:17" x14ac:dyDescent="0.25">
      <c r="A2196" s="7">
        <v>2194</v>
      </c>
      <c r="B2196" s="9" t="s">
        <v>2024</v>
      </c>
      <c r="C2196" s="9" t="s">
        <v>3809</v>
      </c>
      <c r="D2196" s="9" t="s">
        <v>3852</v>
      </c>
      <c r="E2196" s="7" t="s">
        <v>141</v>
      </c>
      <c r="F2196" s="46">
        <v>1.7</v>
      </c>
      <c r="G2196" s="11">
        <v>2</v>
      </c>
      <c r="H2196" s="11">
        <v>2</v>
      </c>
      <c r="I2196" s="11">
        <f>VLOOKUP(B2196:B4471,'[2]Qty by month'!$G$3:$N$527,8,0)</f>
        <v>2</v>
      </c>
      <c r="J2196" s="11" t="b">
        <f t="shared" si="79"/>
        <v>1</v>
      </c>
      <c r="K2196" s="8">
        <v>45313</v>
      </c>
      <c r="L2196" s="8" t="s">
        <v>3877</v>
      </c>
      <c r="M2196" s="7"/>
      <c r="N2196" s="7" t="b">
        <f t="shared" si="80"/>
        <v>1</v>
      </c>
      <c r="O2196" s="7"/>
      <c r="P2196" s="11">
        <f t="shared" si="81"/>
        <v>0</v>
      </c>
      <c r="Q2196" s="9"/>
    </row>
    <row r="2197" spans="1:17" x14ac:dyDescent="0.25">
      <c r="A2197" s="7">
        <v>2195</v>
      </c>
      <c r="B2197" s="9" t="s">
        <v>2025</v>
      </c>
      <c r="C2197" s="9" t="s">
        <v>3810</v>
      </c>
      <c r="D2197" s="9" t="s">
        <v>3852</v>
      </c>
      <c r="E2197" s="7" t="s">
        <v>141</v>
      </c>
      <c r="F2197" s="46">
        <v>1.74</v>
      </c>
      <c r="G2197" s="11">
        <v>2</v>
      </c>
      <c r="H2197" s="11">
        <v>2</v>
      </c>
      <c r="I2197" s="11">
        <f>VLOOKUP(B2197:B4472,'[2]Qty by month'!$G$3:$N$527,8,0)</f>
        <v>2</v>
      </c>
      <c r="J2197" s="11" t="b">
        <f t="shared" si="79"/>
        <v>1</v>
      </c>
      <c r="K2197" s="8">
        <v>45313</v>
      </c>
      <c r="L2197" s="8" t="s">
        <v>3877</v>
      </c>
      <c r="M2197" s="7"/>
      <c r="N2197" s="7" t="b">
        <f t="shared" si="80"/>
        <v>1</v>
      </c>
      <c r="O2197" s="7"/>
      <c r="P2197" s="11">
        <f t="shared" si="81"/>
        <v>0</v>
      </c>
      <c r="Q2197" s="9"/>
    </row>
    <row r="2198" spans="1:17" x14ac:dyDescent="0.25">
      <c r="A2198" s="7">
        <v>2196</v>
      </c>
      <c r="B2198" s="9" t="s">
        <v>2026</v>
      </c>
      <c r="C2198" s="9" t="s">
        <v>3811</v>
      </c>
      <c r="D2198" s="9" t="s">
        <v>3852</v>
      </c>
      <c r="E2198" s="7" t="s">
        <v>141</v>
      </c>
      <c r="F2198" s="46">
        <v>1.74</v>
      </c>
      <c r="G2198" s="11">
        <v>2</v>
      </c>
      <c r="H2198" s="11">
        <v>2</v>
      </c>
      <c r="I2198" s="11">
        <f>VLOOKUP(B2198:B4473,'[2]Qty by month'!$G$3:$N$527,8,0)</f>
        <v>2</v>
      </c>
      <c r="J2198" s="11" t="b">
        <f t="shared" si="79"/>
        <v>1</v>
      </c>
      <c r="K2198" s="8">
        <v>45313</v>
      </c>
      <c r="L2198" s="8" t="s">
        <v>3877</v>
      </c>
      <c r="M2198" s="7"/>
      <c r="N2198" s="7" t="b">
        <f t="shared" si="80"/>
        <v>1</v>
      </c>
      <c r="O2198" s="7"/>
      <c r="P2198" s="11">
        <f t="shared" si="81"/>
        <v>0</v>
      </c>
      <c r="Q2198" s="9"/>
    </row>
    <row r="2199" spans="1:17" x14ac:dyDescent="0.25">
      <c r="A2199" s="7">
        <v>2197</v>
      </c>
      <c r="B2199" s="9" t="s">
        <v>2027</v>
      </c>
      <c r="C2199" s="9" t="s">
        <v>3812</v>
      </c>
      <c r="D2199" s="9" t="s">
        <v>3852</v>
      </c>
      <c r="E2199" s="7" t="s">
        <v>141</v>
      </c>
      <c r="F2199" s="46">
        <v>1.19</v>
      </c>
      <c r="G2199" s="11">
        <f>10-1-1</f>
        <v>8</v>
      </c>
      <c r="H2199" s="11">
        <v>8</v>
      </c>
      <c r="I2199" s="11">
        <f>VLOOKUP(B2199:B4474,'[2]Qty by month'!$G$3:$N$527,8,0)</f>
        <v>8</v>
      </c>
      <c r="J2199" s="11" t="b">
        <f t="shared" si="79"/>
        <v>1</v>
      </c>
      <c r="K2199" s="8">
        <v>45313</v>
      </c>
      <c r="L2199" s="8" t="s">
        <v>3877</v>
      </c>
      <c r="M2199" s="7"/>
      <c r="N2199" s="7" t="b">
        <f t="shared" si="80"/>
        <v>1</v>
      </c>
      <c r="O2199" s="7"/>
      <c r="P2199" s="11">
        <f t="shared" si="81"/>
        <v>0</v>
      </c>
      <c r="Q2199" s="9" t="s">
        <v>4013</v>
      </c>
    </row>
    <row r="2200" spans="1:17" x14ac:dyDescent="0.25">
      <c r="A2200" s="7">
        <v>2198</v>
      </c>
      <c r="B2200" s="9" t="s">
        <v>2028</v>
      </c>
      <c r="C2200" s="9" t="s">
        <v>3813</v>
      </c>
      <c r="D2200" s="9" t="s">
        <v>3852</v>
      </c>
      <c r="E2200" s="7" t="s">
        <v>141</v>
      </c>
      <c r="F2200" s="46">
        <v>1.19</v>
      </c>
      <c r="G2200" s="11">
        <v>10</v>
      </c>
      <c r="H2200" s="11">
        <v>10</v>
      </c>
      <c r="I2200" s="11">
        <f>VLOOKUP(B2200:B4475,'[2]Qty by month'!$G$3:$N$527,8,0)</f>
        <v>10</v>
      </c>
      <c r="J2200" s="11" t="b">
        <f t="shared" si="79"/>
        <v>1</v>
      </c>
      <c r="K2200" s="8">
        <v>45313</v>
      </c>
      <c r="L2200" s="8" t="s">
        <v>3877</v>
      </c>
      <c r="M2200" s="7"/>
      <c r="N2200" s="7" t="b">
        <f t="shared" si="80"/>
        <v>1</v>
      </c>
      <c r="O2200" s="7"/>
      <c r="P2200" s="11">
        <f t="shared" si="81"/>
        <v>0</v>
      </c>
      <c r="Q2200" s="9"/>
    </row>
    <row r="2201" spans="1:17" x14ac:dyDescent="0.25">
      <c r="A2201" s="7">
        <v>2199</v>
      </c>
      <c r="B2201" s="9" t="s">
        <v>2029</v>
      </c>
      <c r="C2201" s="9" t="s">
        <v>3814</v>
      </c>
      <c r="D2201" s="9" t="s">
        <v>3852</v>
      </c>
      <c r="E2201" s="7" t="s">
        <v>141</v>
      </c>
      <c r="F2201" s="46">
        <v>6.55</v>
      </c>
      <c r="G2201" s="11">
        <v>5</v>
      </c>
      <c r="H2201" s="11">
        <v>5</v>
      </c>
      <c r="I2201" s="11">
        <f>VLOOKUP(B2201:B4476,'[2]Qty by month'!$G$3:$N$527,8,0)</f>
        <v>5</v>
      </c>
      <c r="J2201" s="11" t="b">
        <f t="shared" si="79"/>
        <v>1</v>
      </c>
      <c r="K2201" s="8">
        <v>45313</v>
      </c>
      <c r="L2201" s="8" t="s">
        <v>3877</v>
      </c>
      <c r="M2201" s="7"/>
      <c r="N2201" s="7" t="b">
        <f t="shared" si="80"/>
        <v>1</v>
      </c>
      <c r="O2201" s="7"/>
      <c r="P2201" s="11">
        <f t="shared" si="81"/>
        <v>0</v>
      </c>
      <c r="Q2201" s="9"/>
    </row>
    <row r="2202" spans="1:17" x14ac:dyDescent="0.25">
      <c r="A2202" s="7">
        <v>2200</v>
      </c>
      <c r="B2202" s="9" t="s">
        <v>2030</v>
      </c>
      <c r="C2202" s="9" t="s">
        <v>3815</v>
      </c>
      <c r="D2202" s="9" t="s">
        <v>3852</v>
      </c>
      <c r="E2202" s="7" t="s">
        <v>141</v>
      </c>
      <c r="F2202" s="46">
        <v>0.24</v>
      </c>
      <c r="G2202" s="11">
        <v>5</v>
      </c>
      <c r="H2202" s="11">
        <v>5</v>
      </c>
      <c r="I2202" s="11">
        <f>VLOOKUP(B2202:B4477,'[2]Qty by month'!$G$3:$N$527,8,0)</f>
        <v>5</v>
      </c>
      <c r="J2202" s="11" t="b">
        <f t="shared" si="79"/>
        <v>1</v>
      </c>
      <c r="K2202" s="8">
        <v>45313</v>
      </c>
      <c r="L2202" s="8" t="s">
        <v>3877</v>
      </c>
      <c r="M2202" s="7"/>
      <c r="N2202" s="7" t="b">
        <f t="shared" si="80"/>
        <v>1</v>
      </c>
      <c r="O2202" s="7"/>
      <c r="P2202" s="11">
        <f t="shared" si="81"/>
        <v>0</v>
      </c>
      <c r="Q2202" s="9"/>
    </row>
    <row r="2203" spans="1:17" x14ac:dyDescent="0.25">
      <c r="A2203" s="7">
        <v>2201</v>
      </c>
      <c r="B2203" s="9" t="s">
        <v>2031</v>
      </c>
      <c r="C2203" s="9" t="s">
        <v>3816</v>
      </c>
      <c r="D2203" s="9" t="s">
        <v>3852</v>
      </c>
      <c r="E2203" s="7" t="s">
        <v>141</v>
      </c>
      <c r="F2203" s="46">
        <v>0.02</v>
      </c>
      <c r="G2203" s="11">
        <v>10</v>
      </c>
      <c r="H2203" s="53">
        <v>21</v>
      </c>
      <c r="I2203" s="11">
        <f>VLOOKUP(B2203:B4478,'[2]Qty by month'!$G$3:$N$527,8,0)</f>
        <v>21</v>
      </c>
      <c r="J2203" s="11" t="b">
        <f t="shared" si="79"/>
        <v>1</v>
      </c>
      <c r="K2203" s="8">
        <v>45313</v>
      </c>
      <c r="L2203" s="8" t="s">
        <v>3877</v>
      </c>
      <c r="M2203" s="7"/>
      <c r="N2203" s="7" t="b">
        <f t="shared" si="80"/>
        <v>0</v>
      </c>
      <c r="O2203" s="7"/>
      <c r="P2203" s="11">
        <f t="shared" si="81"/>
        <v>-11</v>
      </c>
      <c r="Q2203" s="9"/>
    </row>
    <row r="2204" spans="1:17" x14ac:dyDescent="0.25">
      <c r="A2204" s="7">
        <v>2202</v>
      </c>
      <c r="B2204" s="9" t="s">
        <v>2032</v>
      </c>
      <c r="C2204" s="9" t="s">
        <v>3817</v>
      </c>
      <c r="D2204" s="9" t="s">
        <v>3852</v>
      </c>
      <c r="E2204" s="7" t="s">
        <v>141</v>
      </c>
      <c r="F2204" s="46">
        <v>0.03</v>
      </c>
      <c r="G2204" s="11">
        <v>5</v>
      </c>
      <c r="H2204" s="11">
        <v>5</v>
      </c>
      <c r="I2204" s="11">
        <f>VLOOKUP(B2204:B4479,'[2]Qty by month'!$G$3:$N$527,8,0)</f>
        <v>5</v>
      </c>
      <c r="J2204" s="11" t="b">
        <f t="shared" si="79"/>
        <v>1</v>
      </c>
      <c r="K2204" s="8">
        <v>45313</v>
      </c>
      <c r="L2204" s="8" t="s">
        <v>3877</v>
      </c>
      <c r="M2204" s="7"/>
      <c r="N2204" s="7" t="b">
        <f t="shared" si="80"/>
        <v>1</v>
      </c>
      <c r="O2204" s="7"/>
      <c r="P2204" s="11">
        <f t="shared" si="81"/>
        <v>0</v>
      </c>
      <c r="Q2204" s="9"/>
    </row>
    <row r="2205" spans="1:17" x14ac:dyDescent="0.25">
      <c r="A2205" s="7">
        <v>2203</v>
      </c>
      <c r="B2205" s="9" t="s">
        <v>2033</v>
      </c>
      <c r="C2205" s="9" t="s">
        <v>3818</v>
      </c>
      <c r="D2205" s="9" t="s">
        <v>3852</v>
      </c>
      <c r="E2205" s="55" t="s">
        <v>242</v>
      </c>
      <c r="F2205" s="46">
        <v>7.0000000000000007E-2</v>
      </c>
      <c r="G2205" s="11">
        <v>4</v>
      </c>
      <c r="H2205" s="11">
        <v>4</v>
      </c>
      <c r="I2205" s="11">
        <f>VLOOKUP(B2205:B4480,'[2]Qty by month'!$G$3:$N$527,8,0)</f>
        <v>4</v>
      </c>
      <c r="J2205" s="11" t="b">
        <f t="shared" si="79"/>
        <v>1</v>
      </c>
      <c r="K2205" s="8">
        <v>45313</v>
      </c>
      <c r="L2205" s="8" t="s">
        <v>3877</v>
      </c>
      <c r="M2205" s="7"/>
      <c r="N2205" s="7" t="b">
        <f t="shared" si="80"/>
        <v>1</v>
      </c>
      <c r="O2205" s="7"/>
      <c r="P2205" s="11">
        <f t="shared" si="81"/>
        <v>0</v>
      </c>
      <c r="Q2205" s="9"/>
    </row>
    <row r="2206" spans="1:17" x14ac:dyDescent="0.25">
      <c r="A2206" s="7">
        <v>2204</v>
      </c>
      <c r="B2206" s="9" t="s">
        <v>2034</v>
      </c>
      <c r="C2206" s="9" t="s">
        <v>3819</v>
      </c>
      <c r="D2206" s="9" t="s">
        <v>3852</v>
      </c>
      <c r="E2206" s="7" t="s">
        <v>141</v>
      </c>
      <c r="F2206" s="46">
        <v>2.37</v>
      </c>
      <c r="G2206" s="11">
        <f>3-1-1</f>
        <v>1</v>
      </c>
      <c r="H2206" s="11">
        <v>1</v>
      </c>
      <c r="I2206" s="11">
        <f>VLOOKUP(B2206:B4481,'[2]Qty by month'!$G$3:$N$527,8,0)</f>
        <v>1</v>
      </c>
      <c r="J2206" s="11" t="b">
        <f t="shared" si="79"/>
        <v>1</v>
      </c>
      <c r="K2206" s="8">
        <v>45313</v>
      </c>
      <c r="L2206" s="8" t="s">
        <v>3877</v>
      </c>
      <c r="M2206" s="7"/>
      <c r="N2206" s="7" t="b">
        <f t="shared" si="80"/>
        <v>1</v>
      </c>
      <c r="O2206" s="7"/>
      <c r="P2206" s="11">
        <f t="shared" si="81"/>
        <v>0</v>
      </c>
      <c r="Q2206" s="9" t="s">
        <v>4014</v>
      </c>
    </row>
    <row r="2207" spans="1:17" x14ac:dyDescent="0.25">
      <c r="A2207" s="7">
        <v>2205</v>
      </c>
      <c r="B2207" s="9" t="s">
        <v>2035</v>
      </c>
      <c r="C2207" s="9" t="s">
        <v>3820</v>
      </c>
      <c r="D2207" s="9" t="s">
        <v>3852</v>
      </c>
      <c r="E2207" s="7" t="s">
        <v>141</v>
      </c>
      <c r="F2207" s="46">
        <v>1.91</v>
      </c>
      <c r="G2207" s="11">
        <v>1</v>
      </c>
      <c r="H2207" s="11">
        <v>1</v>
      </c>
      <c r="I2207" s="11">
        <f>VLOOKUP(B2207:B4482,'[2]Qty by month'!$G$3:$N$527,8,0)</f>
        <v>1</v>
      </c>
      <c r="J2207" s="11" t="b">
        <f t="shared" si="79"/>
        <v>1</v>
      </c>
      <c r="K2207" s="8">
        <v>45313</v>
      </c>
      <c r="L2207" s="8" t="s">
        <v>3877</v>
      </c>
      <c r="M2207" s="7"/>
      <c r="N2207" s="7" t="b">
        <f t="shared" si="80"/>
        <v>1</v>
      </c>
      <c r="O2207" s="7"/>
      <c r="P2207" s="11">
        <f t="shared" si="81"/>
        <v>0</v>
      </c>
      <c r="Q2207" s="9"/>
    </row>
    <row r="2208" spans="1:17" x14ac:dyDescent="0.25">
      <c r="A2208" s="7">
        <v>2206</v>
      </c>
      <c r="B2208" s="9" t="s">
        <v>2036</v>
      </c>
      <c r="C2208" s="9" t="s">
        <v>3821</v>
      </c>
      <c r="D2208" s="9" t="s">
        <v>3852</v>
      </c>
      <c r="E2208" s="7" t="s">
        <v>141</v>
      </c>
      <c r="F2208" s="46">
        <v>10.4</v>
      </c>
      <c r="G2208" s="11">
        <v>2</v>
      </c>
      <c r="H2208" s="11">
        <v>2</v>
      </c>
      <c r="I2208" s="11">
        <f>VLOOKUP(B2208:B4483,'[2]Qty by month'!$G$3:$N$527,8,0)</f>
        <v>2</v>
      </c>
      <c r="J2208" s="11" t="b">
        <f t="shared" ref="J2208:J2228" si="82">H2208=I2208</f>
        <v>1</v>
      </c>
      <c r="K2208" s="8">
        <v>45313</v>
      </c>
      <c r="L2208" s="8" t="s">
        <v>3877</v>
      </c>
      <c r="M2208" s="7"/>
      <c r="N2208" s="7" t="b">
        <f t="shared" si="80"/>
        <v>1</v>
      </c>
      <c r="O2208" s="7"/>
      <c r="P2208" s="11">
        <f t="shared" si="81"/>
        <v>0</v>
      </c>
      <c r="Q2208" s="9"/>
    </row>
    <row r="2209" spans="1:17" x14ac:dyDescent="0.25">
      <c r="A2209" s="7">
        <v>2207</v>
      </c>
      <c r="B2209" s="9" t="s">
        <v>2037</v>
      </c>
      <c r="C2209" s="9" t="s">
        <v>3805</v>
      </c>
      <c r="D2209" s="9" t="s">
        <v>3852</v>
      </c>
      <c r="E2209" s="7" t="s">
        <v>141</v>
      </c>
      <c r="F2209" s="46">
        <v>0.16</v>
      </c>
      <c r="G2209" s="11">
        <v>10</v>
      </c>
      <c r="H2209" s="11">
        <v>10</v>
      </c>
      <c r="I2209" s="11">
        <f>VLOOKUP(B2209:B4484,'[2]Qty by month'!$G$3:$N$527,8,0)</f>
        <v>10</v>
      </c>
      <c r="J2209" s="11" t="b">
        <f t="shared" si="82"/>
        <v>1</v>
      </c>
      <c r="K2209" s="8">
        <v>45313</v>
      </c>
      <c r="L2209" s="8" t="s">
        <v>3877</v>
      </c>
      <c r="M2209" s="7"/>
      <c r="N2209" s="7" t="b">
        <f t="shared" si="80"/>
        <v>1</v>
      </c>
      <c r="O2209" s="7"/>
      <c r="P2209" s="11">
        <f t="shared" si="81"/>
        <v>0</v>
      </c>
      <c r="Q2209" s="9"/>
    </row>
    <row r="2210" spans="1:17" x14ac:dyDescent="0.25">
      <c r="A2210" s="7">
        <v>2208</v>
      </c>
      <c r="B2210" s="9" t="s">
        <v>2038</v>
      </c>
      <c r="C2210" s="9" t="s">
        <v>3822</v>
      </c>
      <c r="D2210" s="9" t="s">
        <v>3852</v>
      </c>
      <c r="E2210" s="7" t="s">
        <v>141</v>
      </c>
      <c r="F2210" s="46">
        <v>0.05</v>
      </c>
      <c r="G2210" s="11">
        <v>3</v>
      </c>
      <c r="H2210" s="11">
        <v>3</v>
      </c>
      <c r="I2210" s="11">
        <f>VLOOKUP(B2210:B4485,'[2]Qty by month'!$G$3:$N$527,8,0)</f>
        <v>3</v>
      </c>
      <c r="J2210" s="11" t="b">
        <f t="shared" si="82"/>
        <v>1</v>
      </c>
      <c r="K2210" s="8">
        <v>45313</v>
      </c>
      <c r="L2210" s="8" t="s">
        <v>3877</v>
      </c>
      <c r="M2210" s="7"/>
      <c r="N2210" s="7" t="b">
        <f t="shared" si="80"/>
        <v>1</v>
      </c>
      <c r="O2210" s="7"/>
      <c r="P2210" s="11">
        <f t="shared" si="81"/>
        <v>0</v>
      </c>
      <c r="Q2210" s="9"/>
    </row>
    <row r="2211" spans="1:17" x14ac:dyDescent="0.25">
      <c r="A2211" s="7">
        <v>2209</v>
      </c>
      <c r="B2211" s="9" t="s">
        <v>2039</v>
      </c>
      <c r="C2211" s="9" t="s">
        <v>3823</v>
      </c>
      <c r="D2211" s="9" t="s">
        <v>3852</v>
      </c>
      <c r="E2211" s="7" t="s">
        <v>141</v>
      </c>
      <c r="F2211" s="46">
        <v>0.63</v>
      </c>
      <c r="G2211" s="11">
        <v>2</v>
      </c>
      <c r="H2211" s="11">
        <v>2</v>
      </c>
      <c r="I2211" s="11">
        <f>VLOOKUP(B2211:B4486,'[2]Qty by month'!$G$3:$N$527,8,0)</f>
        <v>2</v>
      </c>
      <c r="J2211" s="11" t="b">
        <f t="shared" si="82"/>
        <v>1</v>
      </c>
      <c r="K2211" s="8">
        <v>45313</v>
      </c>
      <c r="L2211" s="8" t="s">
        <v>3877</v>
      </c>
      <c r="M2211" s="7"/>
      <c r="N2211" s="7" t="b">
        <f t="shared" si="80"/>
        <v>1</v>
      </c>
      <c r="O2211" s="7"/>
      <c r="P2211" s="11">
        <f t="shared" si="81"/>
        <v>0</v>
      </c>
      <c r="Q2211" s="9"/>
    </row>
    <row r="2212" spans="1:17" x14ac:dyDescent="0.25">
      <c r="A2212" s="7">
        <v>2210</v>
      </c>
      <c r="B2212" s="9" t="s">
        <v>2040</v>
      </c>
      <c r="C2212" s="9" t="s">
        <v>3824</v>
      </c>
      <c r="D2212" s="9" t="s">
        <v>3852</v>
      </c>
      <c r="E2212" s="7" t="s">
        <v>141</v>
      </c>
      <c r="F2212" s="46">
        <v>0.97</v>
      </c>
      <c r="G2212" s="11">
        <v>20</v>
      </c>
      <c r="H2212" s="11">
        <v>20</v>
      </c>
      <c r="I2212" s="11">
        <f>VLOOKUP(B2212:B4487,'[2]Qty by month'!$G$3:$N$527,8,0)</f>
        <v>20</v>
      </c>
      <c r="J2212" s="11" t="b">
        <f t="shared" si="82"/>
        <v>1</v>
      </c>
      <c r="K2212" s="8">
        <v>45313</v>
      </c>
      <c r="L2212" s="8" t="s">
        <v>3877</v>
      </c>
      <c r="M2212" s="7"/>
      <c r="N2212" s="7" t="b">
        <f t="shared" si="80"/>
        <v>1</v>
      </c>
      <c r="O2212" s="7"/>
      <c r="P2212" s="11">
        <f t="shared" si="81"/>
        <v>0</v>
      </c>
      <c r="Q2212" s="9"/>
    </row>
    <row r="2213" spans="1:17" x14ac:dyDescent="0.25">
      <c r="A2213" s="7">
        <v>2211</v>
      </c>
      <c r="B2213" s="9" t="s">
        <v>2041</v>
      </c>
      <c r="C2213" s="9" t="s">
        <v>3825</v>
      </c>
      <c r="D2213" s="9" t="s">
        <v>3852</v>
      </c>
      <c r="E2213" s="7" t="s">
        <v>141</v>
      </c>
      <c r="F2213" s="46">
        <v>4.62</v>
      </c>
      <c r="G2213" s="11">
        <v>3</v>
      </c>
      <c r="H2213" s="11">
        <v>3</v>
      </c>
      <c r="I2213" s="11">
        <f>VLOOKUP(B2213:B4488,'[2]Qty by month'!$G$3:$N$527,8,0)</f>
        <v>3</v>
      </c>
      <c r="J2213" s="11" t="b">
        <f t="shared" si="82"/>
        <v>1</v>
      </c>
      <c r="K2213" s="8">
        <v>45313</v>
      </c>
      <c r="L2213" s="8" t="s">
        <v>3877</v>
      </c>
      <c r="M2213" s="7"/>
      <c r="N2213" s="7" t="b">
        <f t="shared" si="80"/>
        <v>1</v>
      </c>
      <c r="O2213" s="7"/>
      <c r="P2213" s="11">
        <f t="shared" si="81"/>
        <v>0</v>
      </c>
      <c r="Q2213" s="9"/>
    </row>
    <row r="2214" spans="1:17" x14ac:dyDescent="0.25">
      <c r="A2214" s="7">
        <v>2212</v>
      </c>
      <c r="B2214" s="9" t="s">
        <v>2042</v>
      </c>
      <c r="C2214" s="9" t="s">
        <v>3826</v>
      </c>
      <c r="D2214" s="9" t="s">
        <v>3852</v>
      </c>
      <c r="E2214" s="7" t="s">
        <v>141</v>
      </c>
      <c r="F2214" s="46">
        <v>1.76</v>
      </c>
      <c r="G2214" s="11">
        <v>5</v>
      </c>
      <c r="H2214" s="11">
        <v>5</v>
      </c>
      <c r="I2214" s="11">
        <f>VLOOKUP(B2214:B4489,'[2]Qty by month'!$G$3:$N$527,8,0)</f>
        <v>5</v>
      </c>
      <c r="J2214" s="11" t="b">
        <f t="shared" si="82"/>
        <v>1</v>
      </c>
      <c r="K2214" s="8">
        <v>45317</v>
      </c>
      <c r="L2214" s="8" t="s">
        <v>3877</v>
      </c>
      <c r="M2214" s="7"/>
      <c r="N2214" s="7" t="b">
        <f t="shared" si="80"/>
        <v>1</v>
      </c>
      <c r="O2214" s="7"/>
      <c r="P2214" s="11">
        <f t="shared" si="81"/>
        <v>0</v>
      </c>
      <c r="Q2214" s="9"/>
    </row>
    <row r="2215" spans="1:17" x14ac:dyDescent="0.25">
      <c r="A2215" s="7">
        <v>2213</v>
      </c>
      <c r="B2215" s="9" t="s">
        <v>2043</v>
      </c>
      <c r="C2215" s="9" t="s">
        <v>3827</v>
      </c>
      <c r="D2215" s="9" t="s">
        <v>3852</v>
      </c>
      <c r="E2215" s="7" t="s">
        <v>141</v>
      </c>
      <c r="F2215" s="46">
        <v>0.52</v>
      </c>
      <c r="G2215" s="11">
        <f>2-1</f>
        <v>1</v>
      </c>
      <c r="H2215" s="11">
        <v>1</v>
      </c>
      <c r="I2215" s="11">
        <f>VLOOKUP(B2215:B4490,'[2]Qty by month'!$G$3:$N$527,8,0)</f>
        <v>1</v>
      </c>
      <c r="J2215" s="11" t="b">
        <f t="shared" si="82"/>
        <v>1</v>
      </c>
      <c r="K2215" s="8">
        <v>45313</v>
      </c>
      <c r="L2215" s="8" t="s">
        <v>3877</v>
      </c>
      <c r="M2215" s="7"/>
      <c r="N2215" s="7" t="b">
        <f t="shared" si="80"/>
        <v>1</v>
      </c>
      <c r="O2215" s="7"/>
      <c r="P2215" s="11">
        <f t="shared" si="81"/>
        <v>0</v>
      </c>
      <c r="Q2215" s="9" t="s">
        <v>4010</v>
      </c>
    </row>
    <row r="2216" spans="1:17" x14ac:dyDescent="0.25">
      <c r="A2216" s="7">
        <v>2214</v>
      </c>
      <c r="B2216" s="9" t="s">
        <v>2044</v>
      </c>
      <c r="C2216" s="9" t="s">
        <v>3828</v>
      </c>
      <c r="D2216" s="9" t="s">
        <v>3852</v>
      </c>
      <c r="E2216" s="7" t="s">
        <v>141</v>
      </c>
      <c r="F2216" s="46">
        <v>2.6</v>
      </c>
      <c r="G2216" s="11">
        <f>3-1</f>
        <v>2</v>
      </c>
      <c r="H2216" s="11">
        <v>2</v>
      </c>
      <c r="I2216" s="11">
        <f>VLOOKUP(B2216:B4491,'[2]Qty by month'!$G$3:$N$527,8,0)</f>
        <v>2</v>
      </c>
      <c r="J2216" s="11" t="b">
        <f t="shared" si="82"/>
        <v>1</v>
      </c>
      <c r="K2216" s="8">
        <v>45313</v>
      </c>
      <c r="L2216" s="8" t="s">
        <v>3877</v>
      </c>
      <c r="M2216" s="7"/>
      <c r="N2216" s="7" t="b">
        <f t="shared" si="80"/>
        <v>1</v>
      </c>
      <c r="O2216" s="7"/>
      <c r="P2216" s="11">
        <f t="shared" si="81"/>
        <v>0</v>
      </c>
      <c r="Q2216" s="9" t="s">
        <v>3984</v>
      </c>
    </row>
    <row r="2217" spans="1:17" x14ac:dyDescent="0.25">
      <c r="A2217" s="7">
        <v>2215</v>
      </c>
      <c r="B2217" s="9" t="s">
        <v>2045</v>
      </c>
      <c r="C2217" s="9" t="s">
        <v>3829</v>
      </c>
      <c r="D2217" s="9" t="s">
        <v>3852</v>
      </c>
      <c r="E2217" s="7" t="s">
        <v>141</v>
      </c>
      <c r="F2217" s="46">
        <v>6.44</v>
      </c>
      <c r="G2217" s="11">
        <v>20</v>
      </c>
      <c r="H2217" s="11">
        <v>20</v>
      </c>
      <c r="I2217" s="11">
        <f>VLOOKUP(B2217:B4492,'[2]Qty by month'!$G$3:$N$527,8,0)</f>
        <v>20</v>
      </c>
      <c r="J2217" s="11" t="b">
        <f t="shared" si="82"/>
        <v>1</v>
      </c>
      <c r="K2217" s="8">
        <v>45313</v>
      </c>
      <c r="L2217" s="8" t="s">
        <v>3877</v>
      </c>
      <c r="M2217" s="7"/>
      <c r="N2217" s="7" t="b">
        <f t="shared" si="80"/>
        <v>1</v>
      </c>
      <c r="O2217" s="7"/>
      <c r="P2217" s="11">
        <f t="shared" si="81"/>
        <v>0</v>
      </c>
      <c r="Q2217" s="9"/>
    </row>
    <row r="2218" spans="1:17" x14ac:dyDescent="0.25">
      <c r="A2218" s="7">
        <v>2216</v>
      </c>
      <c r="B2218" s="9" t="s">
        <v>2046</v>
      </c>
      <c r="C2218" s="9" t="s">
        <v>3418</v>
      </c>
      <c r="D2218" s="9" t="s">
        <v>3852</v>
      </c>
      <c r="E2218" s="55" t="s">
        <v>242</v>
      </c>
      <c r="F2218" s="46">
        <v>0.68</v>
      </c>
      <c r="G2218" s="11">
        <v>60</v>
      </c>
      <c r="H2218" s="11">
        <v>60</v>
      </c>
      <c r="I2218" s="11">
        <f>VLOOKUP(B2218:B4493,'[2]Qty by month'!$G$3:$N$527,8,0)</f>
        <v>60</v>
      </c>
      <c r="J2218" s="11" t="b">
        <f t="shared" si="82"/>
        <v>1</v>
      </c>
      <c r="K2218" s="8">
        <v>45313</v>
      </c>
      <c r="L2218" s="8" t="s">
        <v>3877</v>
      </c>
      <c r="M2218" s="7"/>
      <c r="N2218" s="7" t="b">
        <f t="shared" si="80"/>
        <v>1</v>
      </c>
      <c r="O2218" s="7"/>
      <c r="P2218" s="11">
        <f t="shared" si="81"/>
        <v>0</v>
      </c>
      <c r="Q2218" s="9"/>
    </row>
    <row r="2219" spans="1:17" x14ac:dyDescent="0.25">
      <c r="A2219" s="7">
        <v>2217</v>
      </c>
      <c r="B2219" s="9" t="s">
        <v>2047</v>
      </c>
      <c r="C2219" s="9" t="s">
        <v>3830</v>
      </c>
      <c r="D2219" s="9" t="s">
        <v>3852</v>
      </c>
      <c r="E2219" s="7" t="s">
        <v>141</v>
      </c>
      <c r="F2219" s="46">
        <v>3.39</v>
      </c>
      <c r="G2219" s="11">
        <v>10</v>
      </c>
      <c r="H2219" s="11">
        <v>10</v>
      </c>
      <c r="I2219" s="11">
        <f>VLOOKUP(B2219:B4494,'[2]Qty by month'!$G$3:$N$527,8,0)</f>
        <v>10</v>
      </c>
      <c r="J2219" s="11" t="b">
        <f t="shared" si="82"/>
        <v>1</v>
      </c>
      <c r="K2219" s="8">
        <v>45313</v>
      </c>
      <c r="L2219" s="8" t="s">
        <v>3877</v>
      </c>
      <c r="M2219" s="7"/>
      <c r="N2219" s="7" t="b">
        <f t="shared" si="80"/>
        <v>1</v>
      </c>
      <c r="O2219" s="7"/>
      <c r="P2219" s="11">
        <f t="shared" si="81"/>
        <v>0</v>
      </c>
      <c r="Q2219" s="9"/>
    </row>
    <row r="2220" spans="1:17" x14ac:dyDescent="0.25">
      <c r="A2220" s="7">
        <v>2218</v>
      </c>
      <c r="B2220" s="9" t="s">
        <v>2048</v>
      </c>
      <c r="C2220" s="9" t="s">
        <v>3831</v>
      </c>
      <c r="D2220" s="9" t="s">
        <v>3852</v>
      </c>
      <c r="E2220" s="7" t="s">
        <v>141</v>
      </c>
      <c r="F2220" s="46">
        <v>3.85</v>
      </c>
      <c r="G2220" s="11">
        <f>41-1-7-4</f>
        <v>29</v>
      </c>
      <c r="H2220" s="11">
        <v>29</v>
      </c>
      <c r="I2220" s="11">
        <f>VLOOKUP(B2220:B4495,'[2]Qty by month'!$G$3:$N$527,8,0)</f>
        <v>29</v>
      </c>
      <c r="J2220" s="11" t="b">
        <f t="shared" si="82"/>
        <v>1</v>
      </c>
      <c r="K2220" s="8">
        <v>45320</v>
      </c>
      <c r="L2220" s="8" t="s">
        <v>3873</v>
      </c>
      <c r="M2220" s="7"/>
      <c r="N2220" s="7" t="b">
        <f t="shared" si="80"/>
        <v>1</v>
      </c>
      <c r="O2220" s="7"/>
      <c r="P2220" s="11">
        <f t="shared" si="81"/>
        <v>0</v>
      </c>
      <c r="Q2220" s="9" t="s">
        <v>3997</v>
      </c>
    </row>
    <row r="2221" spans="1:17" x14ac:dyDescent="0.25">
      <c r="A2221" s="7">
        <v>2219</v>
      </c>
      <c r="B2221" s="9" t="s">
        <v>2049</v>
      </c>
      <c r="C2221" s="9" t="s">
        <v>3832</v>
      </c>
      <c r="D2221" s="9" t="s">
        <v>3852</v>
      </c>
      <c r="E2221" s="7" t="s">
        <v>141</v>
      </c>
      <c r="F2221" s="46">
        <v>7.68</v>
      </c>
      <c r="G2221" s="11">
        <v>1</v>
      </c>
      <c r="H2221" s="11">
        <v>1</v>
      </c>
      <c r="I2221" s="11">
        <f>VLOOKUP(B2221:B4496,'[2]Qty by month'!$G$3:$N$527,8,0)</f>
        <v>1</v>
      </c>
      <c r="J2221" s="11" t="b">
        <f t="shared" si="82"/>
        <v>1</v>
      </c>
      <c r="K2221" s="8">
        <v>45313</v>
      </c>
      <c r="L2221" s="8" t="s">
        <v>3877</v>
      </c>
      <c r="M2221" s="7"/>
      <c r="N2221" s="7" t="b">
        <f t="shared" si="80"/>
        <v>1</v>
      </c>
      <c r="O2221" s="7"/>
      <c r="P2221" s="11">
        <f t="shared" si="81"/>
        <v>0</v>
      </c>
      <c r="Q2221" s="9"/>
    </row>
    <row r="2222" spans="1:17" x14ac:dyDescent="0.25">
      <c r="A2222" s="7">
        <v>2220</v>
      </c>
      <c r="B2222" s="9" t="s">
        <v>2050</v>
      </c>
      <c r="C2222" s="9" t="s">
        <v>3833</v>
      </c>
      <c r="D2222" s="9" t="s">
        <v>3852</v>
      </c>
      <c r="E2222" s="55" t="s">
        <v>242</v>
      </c>
      <c r="F2222" s="46">
        <v>0.5</v>
      </c>
      <c r="G2222" s="11">
        <v>10</v>
      </c>
      <c r="H2222" s="11">
        <v>10</v>
      </c>
      <c r="I2222" s="11">
        <f>VLOOKUP(B2222:B4497,'[2]Qty by month'!$G$3:$N$527,8,0)</f>
        <v>10</v>
      </c>
      <c r="J2222" s="11" t="b">
        <f t="shared" si="82"/>
        <v>1</v>
      </c>
      <c r="K2222" s="8">
        <v>45316</v>
      </c>
      <c r="L2222" s="8" t="s">
        <v>3873</v>
      </c>
      <c r="M2222" s="7"/>
      <c r="N2222" s="7" t="b">
        <f t="shared" si="80"/>
        <v>1</v>
      </c>
      <c r="O2222" s="7"/>
      <c r="P2222" s="11">
        <f t="shared" si="81"/>
        <v>0</v>
      </c>
      <c r="Q2222" s="9"/>
    </row>
    <row r="2223" spans="1:17" x14ac:dyDescent="0.25">
      <c r="A2223" s="7">
        <v>2221</v>
      </c>
      <c r="B2223" s="9" t="s">
        <v>2051</v>
      </c>
      <c r="C2223" s="9" t="s">
        <v>3834</v>
      </c>
      <c r="D2223" s="9" t="s">
        <v>3852</v>
      </c>
      <c r="E2223" s="7" t="s">
        <v>141</v>
      </c>
      <c r="F2223" s="46">
        <v>1.1299999999999999</v>
      </c>
      <c r="G2223" s="11">
        <v>2</v>
      </c>
      <c r="H2223" s="11">
        <v>2</v>
      </c>
      <c r="I2223" s="11">
        <f>VLOOKUP(B2223:B4498,'[2]Qty by month'!$G$3:$N$527,8,0)</f>
        <v>2</v>
      </c>
      <c r="J2223" s="11" t="b">
        <f t="shared" si="82"/>
        <v>1</v>
      </c>
      <c r="K2223" s="8">
        <v>45318</v>
      </c>
      <c r="L2223" s="8" t="s">
        <v>3873</v>
      </c>
      <c r="M2223" s="7"/>
      <c r="N2223" s="7" t="b">
        <f t="shared" si="80"/>
        <v>1</v>
      </c>
      <c r="O2223" s="7"/>
      <c r="P2223" s="11">
        <f t="shared" si="81"/>
        <v>0</v>
      </c>
      <c r="Q2223" s="9"/>
    </row>
    <row r="2224" spans="1:17" x14ac:dyDescent="0.25">
      <c r="A2224" s="7">
        <v>2222</v>
      </c>
      <c r="B2224" s="9" t="s">
        <v>2052</v>
      </c>
      <c r="C2224" s="9" t="s">
        <v>3835</v>
      </c>
      <c r="D2224" s="9" t="s">
        <v>3852</v>
      </c>
      <c r="E2224" s="7" t="s">
        <v>141</v>
      </c>
      <c r="F2224" s="46">
        <v>0.14000000000000001</v>
      </c>
      <c r="G2224" s="11">
        <v>3</v>
      </c>
      <c r="H2224" s="11">
        <v>3</v>
      </c>
      <c r="I2224" s="11">
        <f>VLOOKUP(B2224:B4499,'[2]Qty by month'!$G$3:$N$527,8,0)</f>
        <v>3</v>
      </c>
      <c r="J2224" s="11" t="b">
        <f t="shared" si="82"/>
        <v>1</v>
      </c>
      <c r="K2224" s="8">
        <v>45316</v>
      </c>
      <c r="L2224" s="8" t="s">
        <v>3873</v>
      </c>
      <c r="M2224" s="7"/>
      <c r="N2224" s="7" t="b">
        <f t="shared" si="80"/>
        <v>1</v>
      </c>
      <c r="O2224" s="7"/>
      <c r="P2224" s="11">
        <f t="shared" si="81"/>
        <v>0</v>
      </c>
      <c r="Q2224" s="9"/>
    </row>
    <row r="2225" spans="1:17" x14ac:dyDescent="0.25">
      <c r="A2225" s="7">
        <v>2223</v>
      </c>
      <c r="B2225" s="9" t="s">
        <v>2053</v>
      </c>
      <c r="C2225" s="9" t="s">
        <v>3836</v>
      </c>
      <c r="D2225" s="9" t="s">
        <v>3852</v>
      </c>
      <c r="E2225" s="7" t="s">
        <v>141</v>
      </c>
      <c r="F2225" s="46">
        <v>0.14000000000000001</v>
      </c>
      <c r="G2225" s="11">
        <v>3</v>
      </c>
      <c r="H2225" s="11">
        <v>3</v>
      </c>
      <c r="I2225" s="11">
        <f>VLOOKUP(B2225:B4500,'[2]Qty by month'!$G$3:$N$527,8,0)</f>
        <v>3</v>
      </c>
      <c r="J2225" s="11" t="b">
        <f t="shared" si="82"/>
        <v>1</v>
      </c>
      <c r="K2225" s="8">
        <v>45316</v>
      </c>
      <c r="L2225" s="8" t="s">
        <v>3873</v>
      </c>
      <c r="M2225" s="7"/>
      <c r="N2225" s="7" t="b">
        <f t="shared" si="80"/>
        <v>1</v>
      </c>
      <c r="O2225" s="7"/>
      <c r="P2225" s="11">
        <f t="shared" si="81"/>
        <v>0</v>
      </c>
      <c r="Q2225" s="9"/>
    </row>
    <row r="2226" spans="1:17" x14ac:dyDescent="0.25">
      <c r="A2226" s="7">
        <v>2224</v>
      </c>
      <c r="B2226" s="9" t="s">
        <v>2054</v>
      </c>
      <c r="C2226" s="9" t="s">
        <v>3837</v>
      </c>
      <c r="D2226" s="9" t="s">
        <v>3852</v>
      </c>
      <c r="E2226" s="7" t="s">
        <v>141</v>
      </c>
      <c r="F2226" s="46">
        <v>14.78</v>
      </c>
      <c r="G2226" s="11">
        <f>5-1</f>
        <v>4</v>
      </c>
      <c r="H2226" s="11">
        <v>4</v>
      </c>
      <c r="I2226" s="11">
        <f>VLOOKUP(B2226:B4501,'[2]Qty by month'!$G$3:$N$527,8,0)</f>
        <v>4</v>
      </c>
      <c r="J2226" s="11" t="b">
        <f t="shared" si="82"/>
        <v>1</v>
      </c>
      <c r="K2226" s="8">
        <v>45317</v>
      </c>
      <c r="L2226" s="8" t="s">
        <v>3877</v>
      </c>
      <c r="M2226" s="7"/>
      <c r="N2226" s="7" t="b">
        <f t="shared" si="80"/>
        <v>1</v>
      </c>
      <c r="O2226" s="7"/>
      <c r="P2226" s="11">
        <f t="shared" si="81"/>
        <v>0</v>
      </c>
      <c r="Q2226" s="9" t="s">
        <v>3981</v>
      </c>
    </row>
    <row r="2227" spans="1:17" x14ac:dyDescent="0.25">
      <c r="A2227" s="7">
        <v>2225</v>
      </c>
      <c r="B2227" s="9" t="s">
        <v>2055</v>
      </c>
      <c r="C2227" s="9" t="s">
        <v>3838</v>
      </c>
      <c r="D2227" s="9" t="s">
        <v>3852</v>
      </c>
      <c r="E2227" s="7" t="s">
        <v>141</v>
      </c>
      <c r="F2227" s="46">
        <v>15.37</v>
      </c>
      <c r="G2227" s="11">
        <v>10</v>
      </c>
      <c r="H2227" s="11">
        <v>10</v>
      </c>
      <c r="I2227" s="11">
        <f>VLOOKUP(B2227:B4502,'[2]Qty by month'!$G$3:$N$527,8,0)</f>
        <v>10</v>
      </c>
      <c r="J2227" s="11" t="b">
        <f t="shared" si="82"/>
        <v>1</v>
      </c>
      <c r="K2227" s="8">
        <v>45315</v>
      </c>
      <c r="L2227" s="8" t="s">
        <v>3877</v>
      </c>
      <c r="M2227" s="7"/>
      <c r="N2227" s="7" t="b">
        <f t="shared" si="80"/>
        <v>1</v>
      </c>
      <c r="O2227" s="7"/>
      <c r="P2227" s="11">
        <f t="shared" si="81"/>
        <v>0</v>
      </c>
      <c r="Q2227" s="9"/>
    </row>
    <row r="2228" spans="1:17" x14ac:dyDescent="0.25">
      <c r="A2228" s="7">
        <v>2226</v>
      </c>
      <c r="B2228" s="9" t="s">
        <v>2056</v>
      </c>
      <c r="C2228" s="9" t="s">
        <v>3839</v>
      </c>
      <c r="D2228" s="9" t="s">
        <v>3852</v>
      </c>
      <c r="E2228" s="55" t="s">
        <v>242</v>
      </c>
      <c r="F2228" s="46">
        <v>2.2000000000000002</v>
      </c>
      <c r="G2228" s="11">
        <f>60-1</f>
        <v>59</v>
      </c>
      <c r="H2228" s="11">
        <v>59</v>
      </c>
      <c r="I2228" s="11">
        <f>VLOOKUP(B2228:B4503,'[2]Qty by month'!$G$3:$N$527,8,0)</f>
        <v>59</v>
      </c>
      <c r="J2228" s="11" t="b">
        <f t="shared" si="82"/>
        <v>1</v>
      </c>
      <c r="K2228" s="8">
        <v>45316</v>
      </c>
      <c r="L2228" s="8" t="s">
        <v>3873</v>
      </c>
      <c r="M2228" s="7"/>
      <c r="N2228" s="7" t="b">
        <f t="shared" si="80"/>
        <v>1</v>
      </c>
      <c r="O2228" s="7"/>
      <c r="P2228" s="11">
        <f t="shared" si="81"/>
        <v>0</v>
      </c>
      <c r="Q2228" s="9" t="s">
        <v>3992</v>
      </c>
    </row>
    <row r="2229" spans="1:17" x14ac:dyDescent="0.25">
      <c r="A2229" s="7">
        <v>2227</v>
      </c>
      <c r="B2229" s="9" t="s">
        <v>2057</v>
      </c>
      <c r="C2229" s="9" t="s">
        <v>3232</v>
      </c>
      <c r="D2229" s="9" t="s">
        <v>67</v>
      </c>
      <c r="E2229" s="7" t="s">
        <v>141</v>
      </c>
      <c r="F2229" s="46">
        <v>0.3</v>
      </c>
      <c r="G2229" s="11">
        <v>191</v>
      </c>
      <c r="H2229" s="11">
        <v>191</v>
      </c>
      <c r="I2229" s="11" t="e">
        <f>VLOOKUP(B2229:B4504,'[2]Qty by month'!$G$3:$N$527,8,0)</f>
        <v>#N/A</v>
      </c>
      <c r="J2229" s="11"/>
      <c r="K2229" s="8">
        <v>45315</v>
      </c>
      <c r="L2229" s="8" t="s">
        <v>3877</v>
      </c>
      <c r="M2229" s="7"/>
      <c r="N2229" s="7" t="b">
        <f t="shared" si="80"/>
        <v>1</v>
      </c>
      <c r="O2229" s="7"/>
      <c r="P2229" s="11">
        <f t="shared" si="81"/>
        <v>0</v>
      </c>
      <c r="Q2229" s="9"/>
    </row>
    <row r="2230" spans="1:17" x14ac:dyDescent="0.25">
      <c r="A2230" s="7">
        <v>2228</v>
      </c>
      <c r="B2230" s="9" t="s">
        <v>2058</v>
      </c>
      <c r="C2230" s="9" t="s">
        <v>3840</v>
      </c>
      <c r="D2230" s="9" t="s">
        <v>67</v>
      </c>
      <c r="E2230" s="7" t="s">
        <v>141</v>
      </c>
      <c r="F2230" s="46">
        <v>2.5</v>
      </c>
      <c r="G2230" s="11">
        <v>270</v>
      </c>
      <c r="H2230" s="11">
        <f>252+14+4</f>
        <v>270</v>
      </c>
      <c r="I2230" s="11" t="e">
        <f>VLOOKUP(B2230:B4505,'[2]Qty by month'!$G$3:$N$527,8,0)</f>
        <v>#N/A</v>
      </c>
      <c r="J2230" s="11"/>
      <c r="K2230" s="8">
        <v>45322</v>
      </c>
      <c r="L2230" s="8" t="s">
        <v>3877</v>
      </c>
      <c r="M2230" s="7"/>
      <c r="N2230" s="7" t="b">
        <f t="shared" si="80"/>
        <v>1</v>
      </c>
      <c r="O2230" s="7"/>
      <c r="P2230" s="11">
        <f t="shared" si="81"/>
        <v>0</v>
      </c>
      <c r="Q2230" s="9"/>
    </row>
    <row r="2231" spans="1:17" x14ac:dyDescent="0.25">
      <c r="A2231" s="7">
        <v>2229</v>
      </c>
      <c r="B2231" s="9" t="s">
        <v>2059</v>
      </c>
      <c r="C2231" s="54" t="s">
        <v>3880</v>
      </c>
      <c r="D2231" s="9" t="s">
        <v>33</v>
      </c>
      <c r="E2231" s="7" t="s">
        <v>141</v>
      </c>
      <c r="F2231" s="46">
        <v>2.4</v>
      </c>
      <c r="G2231" s="11">
        <v>1</v>
      </c>
      <c r="H2231" s="11">
        <v>1</v>
      </c>
      <c r="I2231" s="11" t="e">
        <f>VLOOKUP(B2231:B4506,'[2]Qty by month'!$G$3:$N$527,8,0)</f>
        <v>#N/A</v>
      </c>
      <c r="J2231" s="11"/>
      <c r="K2231" s="8">
        <v>45313</v>
      </c>
      <c r="L2231" s="8" t="s">
        <v>3873</v>
      </c>
      <c r="M2231" s="7"/>
      <c r="N2231" s="7" t="b">
        <f t="shared" si="80"/>
        <v>1</v>
      </c>
      <c r="O2231" s="7"/>
      <c r="P2231" s="11">
        <f t="shared" si="81"/>
        <v>0</v>
      </c>
      <c r="Q2231" s="9"/>
    </row>
    <row r="2232" spans="1:17" x14ac:dyDescent="0.25">
      <c r="A2232" s="7">
        <v>2230</v>
      </c>
      <c r="B2232" s="9" t="s">
        <v>2060</v>
      </c>
      <c r="C2232" s="9" t="s">
        <v>3841</v>
      </c>
      <c r="D2232" s="9" t="s">
        <v>33</v>
      </c>
      <c r="E2232" s="7" t="s">
        <v>141</v>
      </c>
      <c r="F2232" s="46">
        <v>27.14</v>
      </c>
      <c r="G2232" s="11">
        <v>2</v>
      </c>
      <c r="H2232" s="11">
        <v>2</v>
      </c>
      <c r="I2232" s="11" t="e">
        <f>VLOOKUP(B2232:B4507,'[2]Qty by month'!$G$3:$N$527,8,0)</f>
        <v>#N/A</v>
      </c>
      <c r="J2232" s="11"/>
      <c r="K2232" s="8">
        <v>45313</v>
      </c>
      <c r="L2232" s="8" t="s">
        <v>3873</v>
      </c>
      <c r="M2232" s="7"/>
      <c r="N2232" s="7" t="b">
        <f t="shared" si="80"/>
        <v>1</v>
      </c>
      <c r="O2232" s="7"/>
      <c r="P2232" s="11">
        <f t="shared" si="81"/>
        <v>0</v>
      </c>
      <c r="Q2232" s="9"/>
    </row>
    <row r="2233" spans="1:17" x14ac:dyDescent="0.25">
      <c r="A2233" s="7">
        <v>2231</v>
      </c>
      <c r="B2233" s="9" t="s">
        <v>2061</v>
      </c>
      <c r="C2233" s="9" t="s">
        <v>3842</v>
      </c>
      <c r="D2233" s="9" t="s">
        <v>3852</v>
      </c>
      <c r="E2233" s="7" t="s">
        <v>141</v>
      </c>
      <c r="F2233" s="46">
        <v>1.8</v>
      </c>
      <c r="G2233" s="11">
        <v>7</v>
      </c>
      <c r="H2233" s="11">
        <v>7</v>
      </c>
      <c r="I2233" s="11">
        <f>VLOOKUP(B2233:B4508,'[2]Qty by month'!$G$3:$N$527,8,0)</f>
        <v>7</v>
      </c>
      <c r="J2233" s="11" t="b">
        <f>H2233=I2233</f>
        <v>1</v>
      </c>
      <c r="K2233" s="8">
        <v>45308</v>
      </c>
      <c r="L2233" s="8" t="s">
        <v>3873</v>
      </c>
      <c r="M2233" s="7"/>
      <c r="N2233" s="7" t="b">
        <f t="shared" si="80"/>
        <v>1</v>
      </c>
      <c r="O2233" s="7"/>
      <c r="P2233" s="11">
        <f t="shared" si="81"/>
        <v>0</v>
      </c>
      <c r="Q2233" s="9"/>
    </row>
    <row r="2234" spans="1:17" x14ac:dyDescent="0.25">
      <c r="A2234" s="7">
        <v>2232</v>
      </c>
      <c r="B2234" s="9" t="s">
        <v>2062</v>
      </c>
      <c r="C2234" s="9" t="s">
        <v>3843</v>
      </c>
      <c r="D2234" s="9" t="s">
        <v>33</v>
      </c>
      <c r="E2234" s="7" t="s">
        <v>141</v>
      </c>
      <c r="F2234" s="46">
        <v>2.23</v>
      </c>
      <c r="G2234" s="11">
        <f>1-1</f>
        <v>0</v>
      </c>
      <c r="H2234" s="11">
        <v>0</v>
      </c>
      <c r="I2234" s="11" t="e">
        <f>VLOOKUP(B2234:B4509,'[2]Qty by month'!$G$3:$N$527,8,0)</f>
        <v>#N/A</v>
      </c>
      <c r="J2234" s="11"/>
      <c r="K2234" s="8">
        <v>45321</v>
      </c>
      <c r="L2234" s="8" t="s">
        <v>3877</v>
      </c>
      <c r="M2234" s="7"/>
      <c r="N2234" s="7" t="b">
        <f t="shared" si="80"/>
        <v>1</v>
      </c>
      <c r="O2234" s="7"/>
      <c r="P2234" s="11">
        <f t="shared" si="81"/>
        <v>0</v>
      </c>
      <c r="Q2234" s="9" t="s">
        <v>3999</v>
      </c>
    </row>
    <row r="2235" spans="1:17" x14ac:dyDescent="0.25">
      <c r="A2235" s="7">
        <v>2233</v>
      </c>
      <c r="B2235" s="9" t="s">
        <v>2063</v>
      </c>
      <c r="C2235" s="9" t="s">
        <v>259</v>
      </c>
      <c r="D2235" s="9" t="s">
        <v>33</v>
      </c>
      <c r="E2235" s="7" t="s">
        <v>141</v>
      </c>
      <c r="F2235" s="46">
        <v>2.23</v>
      </c>
      <c r="G2235" s="11">
        <f>1-1</f>
        <v>0</v>
      </c>
      <c r="H2235" s="11">
        <v>0</v>
      </c>
      <c r="I2235" s="11" t="e">
        <f>VLOOKUP(B2235:B4510,'[2]Qty by month'!$G$3:$N$527,8,0)</f>
        <v>#N/A</v>
      </c>
      <c r="J2235" s="11"/>
      <c r="K2235" s="8">
        <v>45321</v>
      </c>
      <c r="L2235" s="8" t="s">
        <v>3877</v>
      </c>
      <c r="M2235" s="7"/>
      <c r="N2235" s="7" t="b">
        <f t="shared" si="80"/>
        <v>1</v>
      </c>
      <c r="O2235" s="7"/>
      <c r="P2235" s="11">
        <f t="shared" si="81"/>
        <v>0</v>
      </c>
      <c r="Q2235" s="9" t="s">
        <v>3999</v>
      </c>
    </row>
    <row r="2236" spans="1:17" x14ac:dyDescent="0.25">
      <c r="A2236" s="7">
        <v>2234</v>
      </c>
      <c r="B2236" s="9" t="s">
        <v>2064</v>
      </c>
      <c r="C2236" s="9" t="s">
        <v>3844</v>
      </c>
      <c r="D2236" s="9" t="s">
        <v>33</v>
      </c>
      <c r="E2236" s="7" t="s">
        <v>141</v>
      </c>
      <c r="F2236" s="46">
        <v>2.23</v>
      </c>
      <c r="G2236" s="11">
        <f>1-1</f>
        <v>0</v>
      </c>
      <c r="H2236" s="11">
        <v>0</v>
      </c>
      <c r="I2236" s="11" t="e">
        <f>VLOOKUP(B2236:B4511,'[2]Qty by month'!$G$3:$N$527,8,0)</f>
        <v>#N/A</v>
      </c>
      <c r="J2236" s="11"/>
      <c r="K2236" s="8">
        <v>45321</v>
      </c>
      <c r="L2236" s="8" t="s">
        <v>3877</v>
      </c>
      <c r="M2236" s="7"/>
      <c r="N2236" s="7" t="b">
        <f t="shared" si="80"/>
        <v>1</v>
      </c>
      <c r="O2236" s="7"/>
      <c r="P2236" s="11">
        <f t="shared" si="81"/>
        <v>0</v>
      </c>
      <c r="Q2236" s="9" t="s">
        <v>3999</v>
      </c>
    </row>
    <row r="2237" spans="1:17" x14ac:dyDescent="0.25">
      <c r="A2237" s="7">
        <v>2235</v>
      </c>
      <c r="B2237" s="9" t="s">
        <v>2065</v>
      </c>
      <c r="C2237" s="9" t="s">
        <v>3845</v>
      </c>
      <c r="D2237" s="9" t="s">
        <v>33</v>
      </c>
      <c r="E2237" s="7" t="s">
        <v>141</v>
      </c>
      <c r="F2237" s="46">
        <v>2.23</v>
      </c>
      <c r="G2237" s="11">
        <f>1-1</f>
        <v>0</v>
      </c>
      <c r="H2237" s="11">
        <v>0</v>
      </c>
      <c r="I2237" s="11" t="e">
        <f>VLOOKUP(B2237:B4512,'[2]Qty by month'!$G$3:$N$527,8,0)</f>
        <v>#N/A</v>
      </c>
      <c r="J2237" s="11"/>
      <c r="K2237" s="8">
        <v>45321</v>
      </c>
      <c r="L2237" s="8" t="s">
        <v>3877</v>
      </c>
      <c r="M2237" s="7"/>
      <c r="N2237" s="7" t="b">
        <f t="shared" si="80"/>
        <v>1</v>
      </c>
      <c r="O2237" s="7"/>
      <c r="P2237" s="11">
        <f t="shared" si="81"/>
        <v>0</v>
      </c>
      <c r="Q2237" s="9" t="s">
        <v>3999</v>
      </c>
    </row>
    <row r="2238" spans="1:17" x14ac:dyDescent="0.25">
      <c r="A2238" s="7">
        <v>2236</v>
      </c>
      <c r="B2238" s="9" t="s">
        <v>2066</v>
      </c>
      <c r="C2238" s="9" t="s">
        <v>3846</v>
      </c>
      <c r="D2238" s="9" t="s">
        <v>33</v>
      </c>
      <c r="E2238" s="7" t="s">
        <v>141</v>
      </c>
      <c r="F2238" s="46">
        <v>2.23</v>
      </c>
      <c r="G2238" s="11">
        <f>5-5</f>
        <v>0</v>
      </c>
      <c r="H2238" s="11">
        <v>0</v>
      </c>
      <c r="I2238" s="11" t="e">
        <f>VLOOKUP(B2238:B4513,'[2]Qty by month'!$G$3:$N$527,8,0)</f>
        <v>#N/A</v>
      </c>
      <c r="J2238" s="11"/>
      <c r="K2238" s="8">
        <v>45321</v>
      </c>
      <c r="L2238" s="8" t="s">
        <v>3877</v>
      </c>
      <c r="M2238" s="7"/>
      <c r="N2238" s="7" t="b">
        <f t="shared" si="80"/>
        <v>1</v>
      </c>
      <c r="O2238" s="7"/>
      <c r="P2238" s="11">
        <f t="shared" si="81"/>
        <v>0</v>
      </c>
      <c r="Q2238" s="9" t="s">
        <v>4000</v>
      </c>
    </row>
    <row r="2239" spans="1:17" x14ac:dyDescent="0.25">
      <c r="A2239" s="7">
        <v>2237</v>
      </c>
      <c r="B2239" s="9" t="s">
        <v>2067</v>
      </c>
      <c r="C2239" s="9" t="s">
        <v>3847</v>
      </c>
      <c r="D2239" s="9" t="s">
        <v>33</v>
      </c>
      <c r="E2239" s="7" t="s">
        <v>141</v>
      </c>
      <c r="F2239" s="46">
        <v>2.23</v>
      </c>
      <c r="G2239" s="11">
        <f>2-2</f>
        <v>0</v>
      </c>
      <c r="H2239" s="11">
        <v>0</v>
      </c>
      <c r="I2239" s="11" t="e">
        <f>VLOOKUP(B2239:B4514,'[2]Qty by month'!$G$3:$N$527,8,0)</f>
        <v>#N/A</v>
      </c>
      <c r="J2239" s="11"/>
      <c r="K2239" s="8">
        <v>45321</v>
      </c>
      <c r="L2239" s="8" t="s">
        <v>3877</v>
      </c>
      <c r="M2239" s="7"/>
      <c r="N2239" s="7" t="b">
        <f t="shared" si="80"/>
        <v>1</v>
      </c>
      <c r="O2239" s="7"/>
      <c r="P2239" s="11">
        <f t="shared" si="81"/>
        <v>0</v>
      </c>
      <c r="Q2239" s="9" t="s">
        <v>4001</v>
      </c>
    </row>
    <row r="2240" spans="1:17" s="149" customFormat="1" x14ac:dyDescent="0.25">
      <c r="A2240" s="144">
        <v>2238</v>
      </c>
      <c r="B2240" s="145" t="s">
        <v>3994</v>
      </c>
      <c r="C2240" s="145" t="s">
        <v>3995</v>
      </c>
      <c r="D2240" s="146" t="s">
        <v>3852</v>
      </c>
      <c r="E2240" s="144" t="s">
        <v>141</v>
      </c>
      <c r="F2240" s="147">
        <v>2.23</v>
      </c>
      <c r="G2240" s="51">
        <f>25-3-3-3-3-3-4-4-1-1</f>
        <v>0</v>
      </c>
      <c r="H2240" s="51">
        <v>0</v>
      </c>
      <c r="I2240" s="11">
        <f>VLOOKUP(B2240:B4515,'[2]Qty by month'!$G$3:$N$527,8,0)</f>
        <v>5</v>
      </c>
      <c r="J2240" s="11"/>
      <c r="K2240" s="148">
        <v>45321</v>
      </c>
      <c r="L2240" s="148" t="s">
        <v>3877</v>
      </c>
      <c r="M2240" s="144"/>
      <c r="N2240" s="144" t="b">
        <f t="shared" si="80"/>
        <v>1</v>
      </c>
      <c r="O2240" s="144"/>
      <c r="P2240" s="51">
        <f t="shared" si="81"/>
        <v>0</v>
      </c>
      <c r="Q2240" s="146" t="s">
        <v>3996</v>
      </c>
    </row>
    <row r="2241" spans="1:17" x14ac:dyDescent="0.25">
      <c r="A2241" s="7">
        <v>2239</v>
      </c>
      <c r="B2241" s="9" t="s">
        <v>2068</v>
      </c>
      <c r="C2241" s="9" t="s">
        <v>3848</v>
      </c>
      <c r="D2241" s="9" t="s">
        <v>33</v>
      </c>
      <c r="E2241" s="7" t="s">
        <v>141</v>
      </c>
      <c r="F2241" s="46">
        <v>2.23</v>
      </c>
      <c r="G2241" s="11">
        <f>1-1</f>
        <v>0</v>
      </c>
      <c r="H2241" s="11">
        <v>0</v>
      </c>
      <c r="I2241" s="11" t="e">
        <f>VLOOKUP(B2241:B4516,'[2]Qty by month'!$G$3:$N$527,8,0)</f>
        <v>#N/A</v>
      </c>
      <c r="J2241" s="11"/>
      <c r="K2241" s="8">
        <v>45321</v>
      </c>
      <c r="L2241" s="8" t="s">
        <v>3877</v>
      </c>
      <c r="M2241" s="7"/>
      <c r="N2241" s="7" t="b">
        <f t="shared" si="80"/>
        <v>1</v>
      </c>
      <c r="O2241" s="7"/>
      <c r="P2241" s="11">
        <f t="shared" si="81"/>
        <v>0</v>
      </c>
      <c r="Q2241" s="9" t="s">
        <v>3999</v>
      </c>
    </row>
    <row r="2242" spans="1:17" x14ac:dyDescent="0.25">
      <c r="A2242" s="7">
        <v>2240</v>
      </c>
      <c r="B2242" s="9" t="s">
        <v>2069</v>
      </c>
      <c r="C2242" s="9" t="s">
        <v>3849</v>
      </c>
      <c r="D2242" s="9" t="s">
        <v>33</v>
      </c>
      <c r="E2242" s="7" t="s">
        <v>141</v>
      </c>
      <c r="F2242" s="46">
        <v>2.23</v>
      </c>
      <c r="G2242" s="11">
        <f>1-1</f>
        <v>0</v>
      </c>
      <c r="H2242" s="11">
        <v>0</v>
      </c>
      <c r="I2242" s="11" t="e">
        <f>VLOOKUP(B2242:B4517,'[2]Qty by month'!$G$3:$N$527,8,0)</f>
        <v>#N/A</v>
      </c>
      <c r="J2242" s="11"/>
      <c r="K2242" s="8">
        <v>45321</v>
      </c>
      <c r="L2242" s="8" t="s">
        <v>3877</v>
      </c>
      <c r="M2242" s="7"/>
      <c r="N2242" s="7" t="b">
        <f t="shared" si="80"/>
        <v>1</v>
      </c>
      <c r="O2242" s="7"/>
      <c r="P2242" s="11">
        <f t="shared" si="81"/>
        <v>0</v>
      </c>
      <c r="Q2242" s="9" t="s">
        <v>3999</v>
      </c>
    </row>
    <row r="2243" spans="1:17" x14ac:dyDescent="0.25">
      <c r="A2243" s="7">
        <v>2241</v>
      </c>
      <c r="B2243" s="9" t="s">
        <v>3875</v>
      </c>
      <c r="C2243" s="9" t="s">
        <v>2379</v>
      </c>
      <c r="D2243" s="9" t="s">
        <v>33</v>
      </c>
      <c r="E2243" s="7" t="s">
        <v>141</v>
      </c>
      <c r="F2243" s="82">
        <v>2.37</v>
      </c>
      <c r="G2243" s="11">
        <v>0</v>
      </c>
      <c r="H2243" s="53">
        <v>5</v>
      </c>
      <c r="I2243" s="11" t="e">
        <f>VLOOKUP(B2243:B4518,'[2]Qty by month'!$G$3:$N$527,8,0)</f>
        <v>#N/A</v>
      </c>
      <c r="J2243" s="11"/>
      <c r="K2243" s="8">
        <v>45308</v>
      </c>
      <c r="L2243" s="8" t="s">
        <v>3873</v>
      </c>
      <c r="M2243" s="7"/>
      <c r="N2243" s="7" t="b">
        <f t="shared" si="80"/>
        <v>0</v>
      </c>
      <c r="O2243" s="7"/>
      <c r="P2243" s="11">
        <f t="shared" si="81"/>
        <v>-5</v>
      </c>
      <c r="Q2243" s="9"/>
    </row>
    <row r="2244" spans="1:17" x14ac:dyDescent="0.25">
      <c r="A2244" s="7">
        <v>2242</v>
      </c>
      <c r="B2244" s="9" t="s">
        <v>3878</v>
      </c>
      <c r="C2244" s="9" t="s">
        <v>2543</v>
      </c>
      <c r="D2244" s="9" t="s">
        <v>33</v>
      </c>
      <c r="E2244" s="7" t="s">
        <v>141</v>
      </c>
      <c r="F2244" s="82">
        <v>2.16</v>
      </c>
      <c r="G2244" s="11">
        <v>0</v>
      </c>
      <c r="H2244" s="53">
        <v>2</v>
      </c>
      <c r="I2244" s="11" t="e">
        <f>VLOOKUP(B2244:B4519,'[2]Qty by month'!$G$3:$N$527,8,0)</f>
        <v>#N/A</v>
      </c>
      <c r="J2244" s="11"/>
      <c r="K2244" s="8">
        <v>45309</v>
      </c>
      <c r="L2244" s="8" t="s">
        <v>3873</v>
      </c>
      <c r="M2244" s="7"/>
      <c r="N2244" s="7" t="b">
        <f t="shared" si="80"/>
        <v>0</v>
      </c>
      <c r="O2244" s="7"/>
      <c r="P2244" s="11">
        <f t="shared" si="81"/>
        <v>-2</v>
      </c>
      <c r="Q2244" s="9"/>
    </row>
    <row r="2245" spans="1:17" x14ac:dyDescent="0.25">
      <c r="A2245" s="7">
        <v>2243</v>
      </c>
      <c r="B2245" s="9" t="s">
        <v>3896</v>
      </c>
      <c r="C2245" s="9" t="s">
        <v>3896</v>
      </c>
      <c r="D2245" s="9" t="s">
        <v>252</v>
      </c>
      <c r="E2245" s="7" t="s">
        <v>141</v>
      </c>
      <c r="F2245" s="82">
        <v>187.63</v>
      </c>
      <c r="G2245" s="11">
        <v>0</v>
      </c>
      <c r="H2245" s="53">
        <f>1</f>
        <v>1</v>
      </c>
      <c r="I2245" s="11" t="e">
        <f>VLOOKUP(B2245:B4520,'[2]Qty by month'!$G$3:$N$527,8,0)</f>
        <v>#N/A</v>
      </c>
      <c r="J2245" s="11"/>
      <c r="K2245" s="8">
        <v>45318</v>
      </c>
      <c r="L2245" s="8" t="s">
        <v>3877</v>
      </c>
      <c r="M2245" s="7"/>
      <c r="N2245" s="7" t="b">
        <f t="shared" si="80"/>
        <v>0</v>
      </c>
      <c r="O2245" s="7"/>
      <c r="P2245" s="69">
        <f t="shared" si="81"/>
        <v>-1</v>
      </c>
      <c r="Q2245" s="9" t="s">
        <v>3942</v>
      </c>
    </row>
    <row r="2246" spans="1:17" x14ac:dyDescent="0.25">
      <c r="A2246" s="7">
        <v>2244</v>
      </c>
      <c r="B2246" s="9" t="s">
        <v>3897</v>
      </c>
      <c r="C2246" s="9" t="s">
        <v>3897</v>
      </c>
      <c r="D2246" s="9" t="s">
        <v>252</v>
      </c>
      <c r="E2246" s="7" t="s">
        <v>141</v>
      </c>
      <c r="F2246" s="82">
        <v>187.63</v>
      </c>
      <c r="G2246" s="11">
        <v>0</v>
      </c>
      <c r="H2246" s="53">
        <v>1</v>
      </c>
      <c r="I2246" s="11" t="e">
        <f>VLOOKUP(B2246:B4521,'[2]Qty by month'!$G$3:$N$527,8,0)</f>
        <v>#N/A</v>
      </c>
      <c r="J2246" s="11"/>
      <c r="K2246" s="8">
        <v>45318</v>
      </c>
      <c r="L2246" s="8" t="s">
        <v>3877</v>
      </c>
      <c r="M2246" s="7"/>
      <c r="N2246" s="7" t="b">
        <f t="shared" ref="N2246:N2278" si="83">G2246=H2246</f>
        <v>0</v>
      </c>
      <c r="O2246" s="7"/>
      <c r="P2246" s="11">
        <f t="shared" ref="P2246:P2278" si="84">G2246-H2246</f>
        <v>-1</v>
      </c>
      <c r="Q2246" s="9"/>
    </row>
    <row r="2247" spans="1:17" x14ac:dyDescent="0.25">
      <c r="A2247" s="7">
        <v>2245</v>
      </c>
      <c r="B2247" s="74" t="s">
        <v>4041</v>
      </c>
      <c r="C2247" s="74" t="s">
        <v>4073</v>
      </c>
      <c r="D2247" s="74" t="s">
        <v>3853</v>
      </c>
      <c r="E2247" s="77" t="s">
        <v>141</v>
      </c>
      <c r="F2247" s="110">
        <v>1.84</v>
      </c>
      <c r="G2247" s="11">
        <v>0</v>
      </c>
      <c r="H2247" s="79">
        <v>1</v>
      </c>
      <c r="I2247" s="11">
        <v>1</v>
      </c>
      <c r="J2247" s="11"/>
      <c r="K2247" s="8">
        <v>45322</v>
      </c>
      <c r="L2247" s="8" t="s">
        <v>3877</v>
      </c>
      <c r="M2247" s="7"/>
      <c r="N2247" s="7" t="b">
        <f t="shared" si="83"/>
        <v>0</v>
      </c>
      <c r="O2247" s="7"/>
      <c r="P2247" s="11">
        <f t="shared" si="84"/>
        <v>-1</v>
      </c>
      <c r="Q2247" s="9"/>
    </row>
    <row r="2248" spans="1:17" x14ac:dyDescent="0.25">
      <c r="A2248" s="7">
        <v>2246</v>
      </c>
      <c r="B2248" s="75" t="s">
        <v>4042</v>
      </c>
      <c r="C2248" s="75" t="s">
        <v>4074</v>
      </c>
      <c r="D2248" s="75" t="s">
        <v>252</v>
      </c>
      <c r="E2248" s="77" t="s">
        <v>141</v>
      </c>
      <c r="F2248" s="111">
        <v>0.01</v>
      </c>
      <c r="G2248" s="11">
        <v>0</v>
      </c>
      <c r="H2248" s="80">
        <v>1</v>
      </c>
      <c r="I2248" s="11" t="e">
        <f>VLOOKUP(B2248:B4523,'[2]Qty by month'!$G$3:$N$527,8,0)</f>
        <v>#N/A</v>
      </c>
      <c r="J2248" s="11"/>
      <c r="K2248" s="8">
        <v>45322</v>
      </c>
      <c r="L2248" s="8" t="s">
        <v>3877</v>
      </c>
      <c r="M2248" s="7"/>
      <c r="N2248" s="7" t="b">
        <f t="shared" si="83"/>
        <v>0</v>
      </c>
      <c r="O2248" s="7"/>
      <c r="P2248" s="11">
        <f t="shared" si="84"/>
        <v>-1</v>
      </c>
      <c r="Q2248" s="9"/>
    </row>
    <row r="2249" spans="1:17" x14ac:dyDescent="0.25">
      <c r="A2249" s="7">
        <v>2247</v>
      </c>
      <c r="B2249" s="75" t="s">
        <v>4043</v>
      </c>
      <c r="C2249" s="75" t="s">
        <v>4075</v>
      </c>
      <c r="D2249" s="75" t="s">
        <v>252</v>
      </c>
      <c r="E2249" s="7" t="s">
        <v>141</v>
      </c>
      <c r="F2249" s="111">
        <v>0.01</v>
      </c>
      <c r="G2249" s="11">
        <v>0</v>
      </c>
      <c r="H2249" s="80">
        <v>4</v>
      </c>
      <c r="I2249" s="11" t="e">
        <f>VLOOKUP(B2249:B4524,'[2]Qty by month'!$G$3:$N$527,8,0)</f>
        <v>#N/A</v>
      </c>
      <c r="J2249" s="11"/>
      <c r="K2249" s="8">
        <v>45322</v>
      </c>
      <c r="L2249" s="8" t="s">
        <v>3877</v>
      </c>
      <c r="M2249" s="7"/>
      <c r="N2249" s="7" t="b">
        <f t="shared" si="83"/>
        <v>0</v>
      </c>
      <c r="O2249" s="7"/>
      <c r="P2249" s="11">
        <f t="shared" si="84"/>
        <v>-4</v>
      </c>
      <c r="Q2249" s="9"/>
    </row>
    <row r="2250" spans="1:17" x14ac:dyDescent="0.25">
      <c r="A2250" s="7">
        <v>2248</v>
      </c>
      <c r="B2250" s="75" t="s">
        <v>4044</v>
      </c>
      <c r="C2250" s="75" t="s">
        <v>4076</v>
      </c>
      <c r="D2250" s="75" t="s">
        <v>252</v>
      </c>
      <c r="E2250" s="7" t="s">
        <v>141</v>
      </c>
      <c r="F2250" s="111">
        <v>0.01</v>
      </c>
      <c r="G2250" s="11">
        <v>0</v>
      </c>
      <c r="H2250" s="80">
        <v>2</v>
      </c>
      <c r="I2250" s="11" t="e">
        <f>VLOOKUP(B2250:B4525,'[2]Qty by month'!$G$3:$N$527,8,0)</f>
        <v>#N/A</v>
      </c>
      <c r="J2250" s="11"/>
      <c r="K2250" s="8">
        <v>45322</v>
      </c>
      <c r="L2250" s="8" t="s">
        <v>3877</v>
      </c>
      <c r="M2250" s="7"/>
      <c r="N2250" s="7" t="b">
        <f t="shared" si="83"/>
        <v>0</v>
      </c>
      <c r="O2250" s="7"/>
      <c r="P2250" s="11">
        <f t="shared" si="84"/>
        <v>-2</v>
      </c>
      <c r="Q2250" s="9"/>
    </row>
    <row r="2251" spans="1:17" x14ac:dyDescent="0.25">
      <c r="A2251" s="7">
        <v>2249</v>
      </c>
      <c r="B2251" s="75" t="s">
        <v>4045</v>
      </c>
      <c r="C2251" s="75" t="s">
        <v>4077</v>
      </c>
      <c r="D2251" s="75" t="s">
        <v>252</v>
      </c>
      <c r="E2251" s="7" t="s">
        <v>141</v>
      </c>
      <c r="F2251" s="111">
        <v>0.01</v>
      </c>
      <c r="G2251" s="11">
        <v>0</v>
      </c>
      <c r="H2251" s="80">
        <v>4</v>
      </c>
      <c r="I2251" s="11" t="e">
        <f>VLOOKUP(B2251:B4526,'[2]Qty by month'!$G$3:$N$527,8,0)</f>
        <v>#N/A</v>
      </c>
      <c r="J2251" s="11"/>
      <c r="K2251" s="8">
        <v>45322</v>
      </c>
      <c r="L2251" s="8" t="s">
        <v>3877</v>
      </c>
      <c r="M2251" s="7"/>
      <c r="N2251" s="7" t="b">
        <f t="shared" si="83"/>
        <v>0</v>
      </c>
      <c r="O2251" s="7"/>
      <c r="P2251" s="11">
        <f t="shared" si="84"/>
        <v>-4</v>
      </c>
      <c r="Q2251" s="9"/>
    </row>
    <row r="2252" spans="1:17" x14ac:dyDescent="0.25">
      <c r="A2252" s="7">
        <v>2250</v>
      </c>
      <c r="B2252" s="75" t="s">
        <v>4046</v>
      </c>
      <c r="C2252" s="75" t="s">
        <v>4078</v>
      </c>
      <c r="D2252" s="75" t="s">
        <v>252</v>
      </c>
      <c r="E2252" s="7" t="s">
        <v>141</v>
      </c>
      <c r="F2252" s="111">
        <v>0.01</v>
      </c>
      <c r="G2252" s="11">
        <v>0</v>
      </c>
      <c r="H2252" s="80">
        <v>3</v>
      </c>
      <c r="I2252" s="11" t="e">
        <f>VLOOKUP(B2252:B4527,'[2]Qty by month'!$G$3:$N$527,8,0)</f>
        <v>#N/A</v>
      </c>
      <c r="J2252" s="11"/>
      <c r="K2252" s="8">
        <v>45322</v>
      </c>
      <c r="L2252" s="8" t="s">
        <v>3877</v>
      </c>
      <c r="M2252" s="7"/>
      <c r="N2252" s="7" t="b">
        <f t="shared" si="83"/>
        <v>0</v>
      </c>
      <c r="O2252" s="7"/>
      <c r="P2252" s="11">
        <f t="shared" si="84"/>
        <v>-3</v>
      </c>
      <c r="Q2252" s="9"/>
    </row>
    <row r="2253" spans="1:17" x14ac:dyDescent="0.25">
      <c r="A2253" s="7">
        <v>2251</v>
      </c>
      <c r="B2253" s="75" t="s">
        <v>4047</v>
      </c>
      <c r="C2253" s="75" t="s">
        <v>4079</v>
      </c>
      <c r="D2253" s="75" t="s">
        <v>252</v>
      </c>
      <c r="E2253" s="7" t="s">
        <v>141</v>
      </c>
      <c r="F2253" s="111">
        <v>0.01</v>
      </c>
      <c r="G2253" s="11">
        <v>0</v>
      </c>
      <c r="H2253" s="80">
        <v>1</v>
      </c>
      <c r="I2253" s="11" t="e">
        <f>VLOOKUP(B2253:B4528,'[2]Qty by month'!$G$3:$N$527,8,0)</f>
        <v>#N/A</v>
      </c>
      <c r="J2253" s="11"/>
      <c r="K2253" s="8">
        <v>45322</v>
      </c>
      <c r="L2253" s="8" t="s">
        <v>3877</v>
      </c>
      <c r="M2253" s="7"/>
      <c r="N2253" s="7" t="b">
        <f t="shared" si="83"/>
        <v>0</v>
      </c>
      <c r="O2253" s="7"/>
      <c r="P2253" s="11">
        <f t="shared" si="84"/>
        <v>-1</v>
      </c>
      <c r="Q2253" s="9"/>
    </row>
    <row r="2254" spans="1:17" x14ac:dyDescent="0.25">
      <c r="A2254" s="7">
        <v>2252</v>
      </c>
      <c r="B2254" s="75" t="s">
        <v>4048</v>
      </c>
      <c r="C2254" s="75" t="s">
        <v>4080</v>
      </c>
      <c r="D2254" s="75" t="s">
        <v>252</v>
      </c>
      <c r="E2254" s="7" t="s">
        <v>141</v>
      </c>
      <c r="F2254" s="111">
        <v>0.01</v>
      </c>
      <c r="G2254" s="11">
        <v>0</v>
      </c>
      <c r="H2254" s="80">
        <v>2</v>
      </c>
      <c r="I2254" s="11" t="e">
        <f>VLOOKUP(B2254:B4529,'[2]Qty by month'!$G$3:$N$527,8,0)</f>
        <v>#N/A</v>
      </c>
      <c r="J2254" s="11"/>
      <c r="K2254" s="8">
        <v>45322</v>
      </c>
      <c r="L2254" s="8" t="s">
        <v>3877</v>
      </c>
      <c r="M2254" s="7"/>
      <c r="N2254" s="7" t="b">
        <f t="shared" si="83"/>
        <v>0</v>
      </c>
      <c r="O2254" s="7"/>
      <c r="P2254" s="11">
        <f t="shared" si="84"/>
        <v>-2</v>
      </c>
      <c r="Q2254" s="9"/>
    </row>
    <row r="2255" spans="1:17" x14ac:dyDescent="0.25">
      <c r="A2255" s="7">
        <v>2253</v>
      </c>
      <c r="B2255" s="75" t="s">
        <v>4049</v>
      </c>
      <c r="C2255" s="75" t="s">
        <v>4081</v>
      </c>
      <c r="D2255" s="75" t="s">
        <v>252</v>
      </c>
      <c r="E2255" s="7" t="s">
        <v>141</v>
      </c>
      <c r="F2255" s="111">
        <v>0.01</v>
      </c>
      <c r="G2255" s="11">
        <v>0</v>
      </c>
      <c r="H2255" s="80">
        <v>4</v>
      </c>
      <c r="I2255" s="11" t="e">
        <f>VLOOKUP(B2255:B4530,'[2]Qty by month'!$G$3:$N$527,8,0)</f>
        <v>#N/A</v>
      </c>
      <c r="J2255" s="11"/>
      <c r="K2255" s="8">
        <v>45322</v>
      </c>
      <c r="L2255" s="8" t="s">
        <v>3877</v>
      </c>
      <c r="M2255" s="7"/>
      <c r="N2255" s="7" t="b">
        <f t="shared" si="83"/>
        <v>0</v>
      </c>
      <c r="O2255" s="7"/>
      <c r="P2255" s="11">
        <f t="shared" si="84"/>
        <v>-4</v>
      </c>
      <c r="Q2255" s="9"/>
    </row>
    <row r="2256" spans="1:17" x14ac:dyDescent="0.25">
      <c r="A2256" s="7">
        <v>2254</v>
      </c>
      <c r="B2256" s="75" t="s">
        <v>4050</v>
      </c>
      <c r="C2256" s="75" t="s">
        <v>4082</v>
      </c>
      <c r="D2256" s="75" t="s">
        <v>252</v>
      </c>
      <c r="E2256" s="7" t="s">
        <v>141</v>
      </c>
      <c r="F2256" s="111">
        <v>0.01</v>
      </c>
      <c r="G2256" s="11">
        <v>0</v>
      </c>
      <c r="H2256" s="80">
        <v>2</v>
      </c>
      <c r="I2256" s="11" t="e">
        <f>VLOOKUP(B2256:B4531,'[2]Qty by month'!$G$3:$N$527,8,0)</f>
        <v>#N/A</v>
      </c>
      <c r="J2256" s="11"/>
      <c r="K2256" s="8">
        <v>45322</v>
      </c>
      <c r="L2256" s="8" t="s">
        <v>3877</v>
      </c>
      <c r="M2256" s="7"/>
      <c r="N2256" s="7" t="b">
        <f t="shared" si="83"/>
        <v>0</v>
      </c>
      <c r="O2256" s="7"/>
      <c r="P2256" s="11">
        <f t="shared" si="84"/>
        <v>-2</v>
      </c>
      <c r="Q2256" s="9"/>
    </row>
    <row r="2257" spans="1:17" x14ac:dyDescent="0.25">
      <c r="A2257" s="7">
        <v>2255</v>
      </c>
      <c r="B2257" s="75" t="s">
        <v>4051</v>
      </c>
      <c r="C2257" s="75" t="s">
        <v>4083</v>
      </c>
      <c r="D2257" s="75" t="s">
        <v>252</v>
      </c>
      <c r="E2257" s="7" t="s">
        <v>141</v>
      </c>
      <c r="F2257" s="111">
        <v>0.01</v>
      </c>
      <c r="G2257" s="11">
        <v>0</v>
      </c>
      <c r="H2257" s="80">
        <v>1</v>
      </c>
      <c r="I2257" s="11" t="e">
        <f>VLOOKUP(B2257:B4532,'[2]Qty by month'!$G$3:$N$527,8,0)</f>
        <v>#N/A</v>
      </c>
      <c r="J2257" s="11"/>
      <c r="K2257" s="8">
        <v>45322</v>
      </c>
      <c r="L2257" s="8" t="s">
        <v>3877</v>
      </c>
      <c r="M2257" s="7"/>
      <c r="N2257" s="7" t="b">
        <f t="shared" si="83"/>
        <v>0</v>
      </c>
      <c r="O2257" s="7"/>
      <c r="P2257" s="11">
        <f t="shared" si="84"/>
        <v>-1</v>
      </c>
      <c r="Q2257" s="9"/>
    </row>
    <row r="2258" spans="1:17" x14ac:dyDescent="0.25">
      <c r="A2258" s="7">
        <v>2256</v>
      </c>
      <c r="B2258" s="75" t="s">
        <v>4052</v>
      </c>
      <c r="C2258" s="75" t="s">
        <v>4084</v>
      </c>
      <c r="D2258" s="75" t="s">
        <v>252</v>
      </c>
      <c r="E2258" s="7" t="s">
        <v>141</v>
      </c>
      <c r="F2258" s="111">
        <v>0.01</v>
      </c>
      <c r="G2258" s="11">
        <v>0</v>
      </c>
      <c r="H2258" s="80">
        <v>2</v>
      </c>
      <c r="I2258" s="11" t="e">
        <f>VLOOKUP(B2258:B4533,'[2]Qty by month'!$G$3:$N$527,8,0)</f>
        <v>#N/A</v>
      </c>
      <c r="J2258" s="11"/>
      <c r="K2258" s="8">
        <v>45322</v>
      </c>
      <c r="L2258" s="8" t="s">
        <v>3877</v>
      </c>
      <c r="M2258" s="7"/>
      <c r="N2258" s="7" t="b">
        <f t="shared" si="83"/>
        <v>0</v>
      </c>
      <c r="O2258" s="7"/>
      <c r="P2258" s="11">
        <f t="shared" si="84"/>
        <v>-2</v>
      </c>
      <c r="Q2258" s="9"/>
    </row>
    <row r="2259" spans="1:17" x14ac:dyDescent="0.25">
      <c r="A2259" s="7">
        <v>2257</v>
      </c>
      <c r="B2259" s="75" t="s">
        <v>4053</v>
      </c>
      <c r="C2259" s="75" t="s">
        <v>4085</v>
      </c>
      <c r="D2259" s="75" t="s">
        <v>252</v>
      </c>
      <c r="E2259" s="7" t="s">
        <v>141</v>
      </c>
      <c r="F2259" s="111">
        <v>0.01</v>
      </c>
      <c r="G2259" s="11">
        <v>0</v>
      </c>
      <c r="H2259" s="80">
        <v>4</v>
      </c>
      <c r="I2259" s="11" t="e">
        <f>VLOOKUP(B2259:B4534,'[2]Qty by month'!$G$3:$N$527,8,0)</f>
        <v>#N/A</v>
      </c>
      <c r="J2259" s="11"/>
      <c r="K2259" s="8">
        <v>45322</v>
      </c>
      <c r="L2259" s="8" t="s">
        <v>3877</v>
      </c>
      <c r="M2259" s="7"/>
      <c r="N2259" s="7" t="b">
        <f t="shared" si="83"/>
        <v>0</v>
      </c>
      <c r="O2259" s="7"/>
      <c r="P2259" s="11">
        <f t="shared" si="84"/>
        <v>-4</v>
      </c>
      <c r="Q2259" s="9"/>
    </row>
    <row r="2260" spans="1:17" x14ac:dyDescent="0.25">
      <c r="A2260" s="7">
        <v>2258</v>
      </c>
      <c r="B2260" s="75" t="s">
        <v>4054</v>
      </c>
      <c r="C2260" s="75" t="s">
        <v>4086</v>
      </c>
      <c r="D2260" s="75" t="s">
        <v>252</v>
      </c>
      <c r="E2260" s="7" t="s">
        <v>141</v>
      </c>
      <c r="F2260" s="111">
        <v>0.01</v>
      </c>
      <c r="G2260" s="11">
        <v>0</v>
      </c>
      <c r="H2260" s="80">
        <v>4</v>
      </c>
      <c r="I2260" s="11" t="e">
        <f>VLOOKUP(B2260:B4535,'[2]Qty by month'!$G$3:$N$527,8,0)</f>
        <v>#N/A</v>
      </c>
      <c r="J2260" s="11"/>
      <c r="K2260" s="8">
        <v>45322</v>
      </c>
      <c r="L2260" s="8" t="s">
        <v>3877</v>
      </c>
      <c r="M2260" s="7"/>
      <c r="N2260" s="7" t="b">
        <f t="shared" si="83"/>
        <v>0</v>
      </c>
      <c r="O2260" s="7"/>
      <c r="P2260" s="11">
        <f t="shared" si="84"/>
        <v>-4</v>
      </c>
      <c r="Q2260" s="9"/>
    </row>
    <row r="2261" spans="1:17" x14ac:dyDescent="0.25">
      <c r="A2261" s="7">
        <v>2259</v>
      </c>
      <c r="B2261" s="75" t="s">
        <v>4055</v>
      </c>
      <c r="C2261" s="75" t="s">
        <v>4087</v>
      </c>
      <c r="D2261" s="75" t="s">
        <v>252</v>
      </c>
      <c r="E2261" s="7" t="s">
        <v>141</v>
      </c>
      <c r="F2261" s="111">
        <v>0.01</v>
      </c>
      <c r="G2261" s="11">
        <v>0</v>
      </c>
      <c r="H2261" s="80">
        <v>2</v>
      </c>
      <c r="I2261" s="11" t="e">
        <f>VLOOKUP(B2261:B4536,'[2]Qty by month'!$G$3:$N$527,8,0)</f>
        <v>#N/A</v>
      </c>
      <c r="J2261" s="11"/>
      <c r="K2261" s="8">
        <v>45322</v>
      </c>
      <c r="L2261" s="8" t="s">
        <v>3877</v>
      </c>
      <c r="M2261" s="7"/>
      <c r="N2261" s="7" t="b">
        <f t="shared" si="83"/>
        <v>0</v>
      </c>
      <c r="O2261" s="7"/>
      <c r="P2261" s="11">
        <f t="shared" si="84"/>
        <v>-2</v>
      </c>
      <c r="Q2261" s="9"/>
    </row>
    <row r="2262" spans="1:17" x14ac:dyDescent="0.25">
      <c r="A2262" s="7">
        <v>2260</v>
      </c>
      <c r="B2262" s="75" t="s">
        <v>4056</v>
      </c>
      <c r="C2262" s="75" t="s">
        <v>4088</v>
      </c>
      <c r="D2262" s="75" t="s">
        <v>252</v>
      </c>
      <c r="E2262" s="7" t="s">
        <v>141</v>
      </c>
      <c r="F2262" s="111">
        <v>0.01</v>
      </c>
      <c r="G2262" s="11">
        <v>0</v>
      </c>
      <c r="H2262" s="80">
        <v>4</v>
      </c>
      <c r="I2262" s="11" t="e">
        <f>VLOOKUP(B2262:B4537,'[2]Qty by month'!$G$3:$N$527,8,0)</f>
        <v>#N/A</v>
      </c>
      <c r="J2262" s="11"/>
      <c r="K2262" s="8">
        <v>45322</v>
      </c>
      <c r="L2262" s="8" t="s">
        <v>3877</v>
      </c>
      <c r="M2262" s="7"/>
      <c r="N2262" s="7" t="b">
        <f t="shared" si="83"/>
        <v>0</v>
      </c>
      <c r="O2262" s="7"/>
      <c r="P2262" s="11">
        <f t="shared" si="84"/>
        <v>-4</v>
      </c>
      <c r="Q2262" s="9"/>
    </row>
    <row r="2263" spans="1:17" x14ac:dyDescent="0.25">
      <c r="A2263" s="7">
        <v>2261</v>
      </c>
      <c r="B2263" s="75" t="s">
        <v>4057</v>
      </c>
      <c r="C2263" s="75" t="s">
        <v>4089</v>
      </c>
      <c r="D2263" s="75" t="s">
        <v>252</v>
      </c>
      <c r="E2263" s="7" t="s">
        <v>141</v>
      </c>
      <c r="F2263" s="111">
        <v>0.01</v>
      </c>
      <c r="G2263" s="11">
        <v>0</v>
      </c>
      <c r="H2263" s="80">
        <v>2</v>
      </c>
      <c r="I2263" s="11" t="e">
        <f>VLOOKUP(B2263:B4538,'[2]Qty by month'!$G$3:$N$527,8,0)</f>
        <v>#N/A</v>
      </c>
      <c r="J2263" s="11"/>
      <c r="K2263" s="8">
        <v>45322</v>
      </c>
      <c r="L2263" s="8" t="s">
        <v>3877</v>
      </c>
      <c r="M2263" s="7"/>
      <c r="N2263" s="7" t="b">
        <f t="shared" si="83"/>
        <v>0</v>
      </c>
      <c r="O2263" s="7"/>
      <c r="P2263" s="11">
        <f t="shared" si="84"/>
        <v>-2</v>
      </c>
      <c r="Q2263" s="9"/>
    </row>
    <row r="2264" spans="1:17" x14ac:dyDescent="0.25">
      <c r="A2264" s="7">
        <v>2262</v>
      </c>
      <c r="B2264" s="75" t="s">
        <v>4058</v>
      </c>
      <c r="C2264" s="75" t="s">
        <v>4081</v>
      </c>
      <c r="D2264" s="75" t="s">
        <v>252</v>
      </c>
      <c r="E2264" s="7" t="s">
        <v>141</v>
      </c>
      <c r="F2264" s="111">
        <v>0.01</v>
      </c>
      <c r="G2264" s="11">
        <v>0</v>
      </c>
      <c r="H2264" s="80">
        <v>8</v>
      </c>
      <c r="I2264" s="11" t="e">
        <f>VLOOKUP(B2264:B4539,'[2]Qty by month'!$G$3:$N$527,8,0)</f>
        <v>#N/A</v>
      </c>
      <c r="J2264" s="11"/>
      <c r="K2264" s="8">
        <v>45322</v>
      </c>
      <c r="L2264" s="8" t="s">
        <v>3877</v>
      </c>
      <c r="M2264" s="7"/>
      <c r="N2264" s="7" t="b">
        <f t="shared" si="83"/>
        <v>0</v>
      </c>
      <c r="O2264" s="7"/>
      <c r="P2264" s="11">
        <f t="shared" si="84"/>
        <v>-8</v>
      </c>
      <c r="Q2264" s="9"/>
    </row>
    <row r="2265" spans="1:17" x14ac:dyDescent="0.25">
      <c r="A2265" s="7">
        <v>2263</v>
      </c>
      <c r="B2265" s="75" t="s">
        <v>4059</v>
      </c>
      <c r="C2265" s="75" t="s">
        <v>4090</v>
      </c>
      <c r="D2265" s="75" t="s">
        <v>252</v>
      </c>
      <c r="E2265" s="7" t="s">
        <v>141</v>
      </c>
      <c r="F2265" s="111">
        <v>0.01</v>
      </c>
      <c r="G2265" s="11">
        <v>0</v>
      </c>
      <c r="H2265" s="80">
        <v>1</v>
      </c>
      <c r="I2265" s="11" t="e">
        <f>VLOOKUP(B2265:B4540,'[2]Qty by month'!$G$3:$N$527,8,0)</f>
        <v>#N/A</v>
      </c>
      <c r="J2265" s="11"/>
      <c r="K2265" s="8">
        <v>45322</v>
      </c>
      <c r="L2265" s="8" t="s">
        <v>3877</v>
      </c>
      <c r="M2265" s="7"/>
      <c r="N2265" s="7" t="b">
        <f t="shared" si="83"/>
        <v>0</v>
      </c>
      <c r="O2265" s="7"/>
      <c r="P2265" s="11">
        <f t="shared" si="84"/>
        <v>-1</v>
      </c>
      <c r="Q2265" s="9"/>
    </row>
    <row r="2266" spans="1:17" x14ac:dyDescent="0.25">
      <c r="A2266" s="7">
        <v>2264</v>
      </c>
      <c r="B2266" s="75" t="s">
        <v>4060</v>
      </c>
      <c r="C2266" s="75" t="s">
        <v>4091</v>
      </c>
      <c r="D2266" s="75" t="s">
        <v>252</v>
      </c>
      <c r="E2266" s="7" t="s">
        <v>141</v>
      </c>
      <c r="F2266" s="111">
        <v>0.01</v>
      </c>
      <c r="G2266" s="11">
        <v>0</v>
      </c>
      <c r="H2266" s="80">
        <v>2</v>
      </c>
      <c r="I2266" s="11" t="e">
        <f>VLOOKUP(B2266:B4541,'[2]Qty by month'!$G$3:$N$527,8,0)</f>
        <v>#N/A</v>
      </c>
      <c r="J2266" s="11"/>
      <c r="K2266" s="8">
        <v>45322</v>
      </c>
      <c r="L2266" s="8" t="s">
        <v>3877</v>
      </c>
      <c r="M2266" s="7"/>
      <c r="N2266" s="7" t="b">
        <f t="shared" si="83"/>
        <v>0</v>
      </c>
      <c r="O2266" s="7"/>
      <c r="P2266" s="11">
        <f t="shared" si="84"/>
        <v>-2</v>
      </c>
      <c r="Q2266" s="9"/>
    </row>
    <row r="2267" spans="1:17" x14ac:dyDescent="0.25">
      <c r="A2267" s="7">
        <v>2265</v>
      </c>
      <c r="B2267" s="75" t="s">
        <v>4061</v>
      </c>
      <c r="C2267" s="75" t="s">
        <v>4092</v>
      </c>
      <c r="D2267" s="75" t="s">
        <v>252</v>
      </c>
      <c r="E2267" s="7" t="s">
        <v>141</v>
      </c>
      <c r="F2267" s="111">
        <v>0.01</v>
      </c>
      <c r="G2267" s="11">
        <v>0</v>
      </c>
      <c r="H2267" s="80">
        <v>2</v>
      </c>
      <c r="I2267" s="11" t="e">
        <f>VLOOKUP(B2267:B4542,'[2]Qty by month'!$G$3:$N$527,8,0)</f>
        <v>#N/A</v>
      </c>
      <c r="J2267" s="11"/>
      <c r="K2267" s="8">
        <v>45322</v>
      </c>
      <c r="L2267" s="8" t="s">
        <v>3877</v>
      </c>
      <c r="M2267" s="7"/>
      <c r="N2267" s="7" t="b">
        <f t="shared" si="83"/>
        <v>0</v>
      </c>
      <c r="O2267" s="7"/>
      <c r="P2267" s="11">
        <f t="shared" si="84"/>
        <v>-2</v>
      </c>
      <c r="Q2267" s="9"/>
    </row>
    <row r="2268" spans="1:17" x14ac:dyDescent="0.25">
      <c r="A2268" s="7">
        <v>2266</v>
      </c>
      <c r="B2268" s="75" t="s">
        <v>4062</v>
      </c>
      <c r="C2268" s="75" t="s">
        <v>4093</v>
      </c>
      <c r="D2268" s="75" t="s">
        <v>252</v>
      </c>
      <c r="E2268" s="7" t="s">
        <v>141</v>
      </c>
      <c r="F2268" s="111">
        <v>0.01</v>
      </c>
      <c r="G2268" s="11">
        <v>0</v>
      </c>
      <c r="H2268" s="80">
        <v>4</v>
      </c>
      <c r="I2268" s="11" t="e">
        <f>VLOOKUP(B2268:B4543,'[2]Qty by month'!$G$3:$N$527,8,0)</f>
        <v>#N/A</v>
      </c>
      <c r="J2268" s="11"/>
      <c r="K2268" s="8">
        <v>45322</v>
      </c>
      <c r="L2268" s="8" t="s">
        <v>3877</v>
      </c>
      <c r="M2268" s="7"/>
      <c r="N2268" s="7" t="b">
        <f t="shared" si="83"/>
        <v>0</v>
      </c>
      <c r="O2268" s="7"/>
      <c r="P2268" s="11">
        <f t="shared" si="84"/>
        <v>-4</v>
      </c>
      <c r="Q2268" s="9"/>
    </row>
    <row r="2269" spans="1:17" x14ac:dyDescent="0.25">
      <c r="A2269" s="7">
        <v>2267</v>
      </c>
      <c r="B2269" s="75" t="s">
        <v>4063</v>
      </c>
      <c r="C2269" s="75" t="s">
        <v>4094</v>
      </c>
      <c r="D2269" s="75" t="s">
        <v>252</v>
      </c>
      <c r="E2269" s="7" t="s">
        <v>141</v>
      </c>
      <c r="F2269" s="111">
        <v>0.01</v>
      </c>
      <c r="G2269" s="11">
        <v>0</v>
      </c>
      <c r="H2269" s="80">
        <v>4</v>
      </c>
      <c r="I2269" s="11" t="e">
        <f>VLOOKUP(B2269:B4544,'[2]Qty by month'!$G$3:$N$527,8,0)</f>
        <v>#N/A</v>
      </c>
      <c r="J2269" s="11"/>
      <c r="K2269" s="8">
        <v>45322</v>
      </c>
      <c r="L2269" s="8" t="s">
        <v>3877</v>
      </c>
      <c r="M2269" s="7"/>
      <c r="N2269" s="7" t="b">
        <f t="shared" si="83"/>
        <v>0</v>
      </c>
      <c r="O2269" s="7"/>
      <c r="P2269" s="11">
        <f t="shared" si="84"/>
        <v>-4</v>
      </c>
      <c r="Q2269" s="9"/>
    </row>
    <row r="2270" spans="1:17" x14ac:dyDescent="0.25">
      <c r="A2270" s="7">
        <v>2268</v>
      </c>
      <c r="B2270" s="75" t="s">
        <v>4064</v>
      </c>
      <c r="C2270" s="75" t="s">
        <v>4095</v>
      </c>
      <c r="D2270" s="75" t="s">
        <v>252</v>
      </c>
      <c r="E2270" s="7" t="s">
        <v>141</v>
      </c>
      <c r="F2270" s="111">
        <v>0.01</v>
      </c>
      <c r="G2270" s="11">
        <v>0</v>
      </c>
      <c r="H2270" s="80">
        <v>2</v>
      </c>
      <c r="I2270" s="11" t="e">
        <f>VLOOKUP(B2270:B4545,'[2]Qty by month'!$G$3:$N$527,8,0)</f>
        <v>#N/A</v>
      </c>
      <c r="J2270" s="11"/>
      <c r="K2270" s="8">
        <v>45322</v>
      </c>
      <c r="L2270" s="8" t="s">
        <v>3877</v>
      </c>
      <c r="M2270" s="7"/>
      <c r="N2270" s="7" t="b">
        <f t="shared" si="83"/>
        <v>0</v>
      </c>
      <c r="O2270" s="7"/>
      <c r="P2270" s="11">
        <f t="shared" si="84"/>
        <v>-2</v>
      </c>
      <c r="Q2270" s="9"/>
    </row>
    <row r="2271" spans="1:17" x14ac:dyDescent="0.25">
      <c r="A2271" s="7">
        <v>2269</v>
      </c>
      <c r="B2271" s="75" t="s">
        <v>4065</v>
      </c>
      <c r="C2271" s="75" t="s">
        <v>4074</v>
      </c>
      <c r="D2271" s="75" t="s">
        <v>252</v>
      </c>
      <c r="E2271" s="7" t="s">
        <v>141</v>
      </c>
      <c r="F2271" s="111">
        <v>0.01</v>
      </c>
      <c r="G2271" s="11">
        <v>0</v>
      </c>
      <c r="H2271" s="80">
        <v>1</v>
      </c>
      <c r="I2271" s="11" t="e">
        <f>VLOOKUP(B2271:B4546,'[2]Qty by month'!$G$3:$N$527,8,0)</f>
        <v>#N/A</v>
      </c>
      <c r="J2271" s="11"/>
      <c r="K2271" s="8">
        <v>45322</v>
      </c>
      <c r="L2271" s="8" t="s">
        <v>3877</v>
      </c>
      <c r="M2271" s="7"/>
      <c r="N2271" s="7" t="b">
        <f t="shared" si="83"/>
        <v>0</v>
      </c>
      <c r="O2271" s="7"/>
      <c r="P2271" s="11">
        <f t="shared" si="84"/>
        <v>-1</v>
      </c>
      <c r="Q2271" s="9"/>
    </row>
    <row r="2272" spans="1:17" x14ac:dyDescent="0.25">
      <c r="A2272" s="7">
        <v>2270</v>
      </c>
      <c r="B2272" s="75" t="s">
        <v>4066</v>
      </c>
      <c r="C2272" s="75" t="s">
        <v>4096</v>
      </c>
      <c r="D2272" s="75" t="s">
        <v>252</v>
      </c>
      <c r="E2272" s="7" t="s">
        <v>141</v>
      </c>
      <c r="F2272" s="111">
        <v>0.01</v>
      </c>
      <c r="G2272" s="11">
        <v>0</v>
      </c>
      <c r="H2272" s="80">
        <v>3</v>
      </c>
      <c r="I2272" s="11" t="e">
        <f>VLOOKUP(B2272:B4547,'[2]Qty by month'!$G$3:$N$527,8,0)</f>
        <v>#N/A</v>
      </c>
      <c r="J2272" s="11"/>
      <c r="K2272" s="8">
        <v>45322</v>
      </c>
      <c r="L2272" s="8" t="s">
        <v>3877</v>
      </c>
      <c r="M2272" s="7"/>
      <c r="N2272" s="7" t="b">
        <f t="shared" si="83"/>
        <v>0</v>
      </c>
      <c r="O2272" s="7"/>
      <c r="P2272" s="11">
        <f t="shared" si="84"/>
        <v>-3</v>
      </c>
      <c r="Q2272" s="9"/>
    </row>
    <row r="2273" spans="1:17" x14ac:dyDescent="0.25">
      <c r="A2273" s="7">
        <v>2271</v>
      </c>
      <c r="B2273" s="75" t="s">
        <v>4067</v>
      </c>
      <c r="C2273" s="71" t="s">
        <v>4097</v>
      </c>
      <c r="D2273" s="75" t="s">
        <v>4101</v>
      </c>
      <c r="E2273" s="7" t="s">
        <v>4104</v>
      </c>
      <c r="F2273" s="111">
        <v>0.01</v>
      </c>
      <c r="G2273" s="11">
        <v>0</v>
      </c>
      <c r="H2273" s="80">
        <v>1</v>
      </c>
      <c r="I2273" s="11" t="e">
        <f>VLOOKUP(B2273:B4548,'[2]Qty by month'!$G$3:$N$527,8,0)</f>
        <v>#N/A</v>
      </c>
      <c r="J2273" s="11"/>
      <c r="K2273" s="8">
        <v>45322</v>
      </c>
      <c r="L2273" s="8" t="s">
        <v>3877</v>
      </c>
      <c r="M2273" s="7"/>
      <c r="N2273" s="7" t="b">
        <f t="shared" si="83"/>
        <v>0</v>
      </c>
      <c r="O2273" s="7"/>
      <c r="P2273" s="11">
        <f t="shared" si="84"/>
        <v>-1</v>
      </c>
      <c r="Q2273" s="9"/>
    </row>
    <row r="2274" spans="1:17" x14ac:dyDescent="0.25">
      <c r="A2274" s="7">
        <v>2272</v>
      </c>
      <c r="B2274" s="75" t="s">
        <v>4068</v>
      </c>
      <c r="C2274" s="71" t="s">
        <v>4098</v>
      </c>
      <c r="D2274" s="75" t="s">
        <v>4102</v>
      </c>
      <c r="E2274" s="7" t="s">
        <v>4105</v>
      </c>
      <c r="F2274" s="111">
        <v>0.01</v>
      </c>
      <c r="G2274" s="11">
        <v>0</v>
      </c>
      <c r="H2274" s="80">
        <v>1</v>
      </c>
      <c r="I2274" s="11" t="e">
        <f>VLOOKUP(B2274:B4549,'[2]Qty by month'!$G$3:$N$527,8,0)</f>
        <v>#N/A</v>
      </c>
      <c r="J2274" s="11"/>
      <c r="K2274" s="8">
        <v>45322</v>
      </c>
      <c r="L2274" s="8" t="s">
        <v>3877</v>
      </c>
      <c r="M2274" s="7"/>
      <c r="N2274" s="7" t="b">
        <f t="shared" si="83"/>
        <v>0</v>
      </c>
      <c r="O2274" s="7"/>
      <c r="P2274" s="11">
        <f t="shared" si="84"/>
        <v>-1</v>
      </c>
      <c r="Q2274" s="9"/>
    </row>
    <row r="2275" spans="1:17" x14ac:dyDescent="0.25">
      <c r="A2275" s="7">
        <v>2273</v>
      </c>
      <c r="B2275" s="75" t="s">
        <v>4069</v>
      </c>
      <c r="C2275" s="71" t="s">
        <v>4098</v>
      </c>
      <c r="D2275" s="75" t="s">
        <v>4102</v>
      </c>
      <c r="E2275" s="7" t="s">
        <v>4105</v>
      </c>
      <c r="F2275" s="111">
        <v>0.01</v>
      </c>
      <c r="G2275" s="11">
        <v>0</v>
      </c>
      <c r="H2275" s="80">
        <v>1</v>
      </c>
      <c r="I2275" s="11" t="e">
        <f>VLOOKUP(B2275:B4550,'[2]Qty by month'!$G$3:$N$527,8,0)</f>
        <v>#N/A</v>
      </c>
      <c r="J2275" s="11"/>
      <c r="K2275" s="8">
        <v>45322</v>
      </c>
      <c r="L2275" s="8" t="s">
        <v>3877</v>
      </c>
      <c r="M2275" s="7"/>
      <c r="N2275" s="7" t="b">
        <f t="shared" si="83"/>
        <v>0</v>
      </c>
      <c r="O2275" s="7"/>
      <c r="P2275" s="11">
        <f t="shared" si="84"/>
        <v>-1</v>
      </c>
      <c r="Q2275" s="9"/>
    </row>
    <row r="2276" spans="1:17" x14ac:dyDescent="0.25">
      <c r="A2276" s="7">
        <v>2274</v>
      </c>
      <c r="B2276" s="76" t="s">
        <v>4070</v>
      </c>
      <c r="C2276" s="76" t="s">
        <v>4099</v>
      </c>
      <c r="D2276" s="76" t="s">
        <v>4103</v>
      </c>
      <c r="E2276" s="78" t="s">
        <v>4106</v>
      </c>
      <c r="F2276" s="111">
        <v>0.14000000000000001</v>
      </c>
      <c r="G2276" s="11">
        <v>0</v>
      </c>
      <c r="H2276" s="80">
        <v>8</v>
      </c>
      <c r="I2276" s="11">
        <f>VLOOKUP(B2276:B4551,'[2]Qty by month'!$G$3:$N$527,8,0)</f>
        <v>8</v>
      </c>
      <c r="J2276" s="11" t="b">
        <f>H2276=I2276</f>
        <v>1</v>
      </c>
      <c r="K2276" s="8">
        <v>45322</v>
      </c>
      <c r="L2276" s="8" t="s">
        <v>3877</v>
      </c>
      <c r="M2276" s="7"/>
      <c r="N2276" s="7" t="b">
        <f t="shared" si="83"/>
        <v>0</v>
      </c>
      <c r="O2276" s="7"/>
      <c r="P2276" s="11">
        <f t="shared" si="84"/>
        <v>-8</v>
      </c>
      <c r="Q2276" s="9"/>
    </row>
    <row r="2277" spans="1:17" x14ac:dyDescent="0.25">
      <c r="A2277" s="7">
        <v>2275</v>
      </c>
      <c r="B2277" s="133" t="s">
        <v>4071</v>
      </c>
      <c r="C2277" s="76" t="s">
        <v>4100</v>
      </c>
      <c r="D2277" s="76" t="s">
        <v>3855</v>
      </c>
      <c r="E2277" s="78" t="s">
        <v>4106</v>
      </c>
      <c r="F2277" s="111">
        <v>20.09</v>
      </c>
      <c r="G2277" s="11">
        <v>0</v>
      </c>
      <c r="H2277" s="80">
        <v>1</v>
      </c>
      <c r="I2277" s="11">
        <v>1</v>
      </c>
      <c r="J2277" s="11"/>
      <c r="K2277" s="8">
        <v>45322</v>
      </c>
      <c r="L2277" s="8" t="s">
        <v>3877</v>
      </c>
      <c r="M2277" s="7"/>
      <c r="N2277" s="7" t="b">
        <f t="shared" si="83"/>
        <v>0</v>
      </c>
      <c r="O2277" s="7"/>
      <c r="P2277" s="11">
        <f t="shared" si="84"/>
        <v>-1</v>
      </c>
      <c r="Q2277" s="9"/>
    </row>
    <row r="2278" spans="1:17" x14ac:dyDescent="0.25">
      <c r="A2278" s="7">
        <v>2276</v>
      </c>
      <c r="B2278" s="76" t="s">
        <v>4072</v>
      </c>
      <c r="C2278" s="76" t="s">
        <v>4100</v>
      </c>
      <c r="D2278" s="76" t="s">
        <v>3855</v>
      </c>
      <c r="E2278" s="78" t="s">
        <v>4106</v>
      </c>
      <c r="F2278" s="111">
        <v>90.22</v>
      </c>
      <c r="G2278" s="11">
        <v>0</v>
      </c>
      <c r="H2278" s="80">
        <v>1</v>
      </c>
      <c r="I2278" s="11">
        <v>1</v>
      </c>
      <c r="J2278" s="11"/>
      <c r="K2278" s="8">
        <v>45322</v>
      </c>
      <c r="L2278" s="8" t="s">
        <v>3877</v>
      </c>
      <c r="M2278" s="7"/>
      <c r="N2278" s="7" t="b">
        <f t="shared" si="83"/>
        <v>0</v>
      </c>
      <c r="O2278" s="7"/>
      <c r="P2278" s="11">
        <f t="shared" si="84"/>
        <v>-1</v>
      </c>
      <c r="Q2278" s="9"/>
    </row>
    <row r="2279" spans="1:17" s="50" customFormat="1" ht="18.75" x14ac:dyDescent="0.25">
      <c r="A2279" s="207" t="s">
        <v>19</v>
      </c>
      <c r="B2279" s="208"/>
      <c r="C2279" s="208"/>
      <c r="D2279" s="208"/>
      <c r="E2279" s="209"/>
      <c r="F2279" s="47">
        <f>SUM(F3:F2278)</f>
        <v>26762.233786172324</v>
      </c>
      <c r="G2279" s="48">
        <f>SUM(G3:G2278)</f>
        <v>27768</v>
      </c>
      <c r="H2279" s="48">
        <f>SUM(H3:H2278)</f>
        <v>28082</v>
      </c>
      <c r="I2279" s="11" t="e">
        <f>VLOOKUP(B2279:B4554,'[2]Qty by month'!$G$3:$N$527,8,0)</f>
        <v>#N/A</v>
      </c>
      <c r="J2279" s="11"/>
      <c r="K2279" s="48"/>
      <c r="L2279" s="48"/>
      <c r="M2279" s="48"/>
      <c r="N2279" s="48"/>
      <c r="O2279" s="48">
        <f>SUM(O3:O2278)</f>
        <v>83</v>
      </c>
      <c r="P2279" s="48">
        <f>SUM(P3:P2278)</f>
        <v>-314</v>
      </c>
      <c r="Q2279" s="49"/>
    </row>
    <row r="2280" spans="1:17" x14ac:dyDescent="0.25">
      <c r="F2280" s="10"/>
      <c r="H2280" t="s">
        <v>3883</v>
      </c>
      <c r="I2280" s="11" t="e">
        <f>VLOOKUP(B2280:B4555,'[2]Qty by month'!$G$3:$N$527,8,0)</f>
        <v>#N/A</v>
      </c>
      <c r="J2280" s="235"/>
    </row>
    <row r="2281" spans="1:17" x14ac:dyDescent="0.25">
      <c r="A2281" s="41"/>
      <c r="C2281" s="62"/>
      <c r="E2281" s="43"/>
    </row>
    <row r="2282" spans="1:17" x14ac:dyDescent="0.25">
      <c r="A2282" s="41"/>
      <c r="C2282" s="62"/>
      <c r="E2282" s="43"/>
    </row>
    <row r="2283" spans="1:17" x14ac:dyDescent="0.25">
      <c r="A2283" s="41"/>
      <c r="C2283" s="62"/>
      <c r="E2283" s="43"/>
    </row>
    <row r="2284" spans="1:17" x14ac:dyDescent="0.25">
      <c r="A2284" s="41"/>
      <c r="C2284" s="62"/>
      <c r="E2284" s="43"/>
    </row>
    <row r="2285" spans="1:17" x14ac:dyDescent="0.25">
      <c r="A2285" s="41"/>
      <c r="C2285" s="62"/>
      <c r="E2285" s="43"/>
    </row>
    <row r="2286" spans="1:17" x14ac:dyDescent="0.25">
      <c r="A2286" s="41"/>
      <c r="C2286" s="62"/>
      <c r="E2286" s="43"/>
    </row>
    <row r="2287" spans="1:17" x14ac:dyDescent="0.25">
      <c r="A2287" s="41"/>
      <c r="C2287" s="62"/>
    </row>
    <row r="2288" spans="1:17" x14ac:dyDescent="0.25">
      <c r="A2288" s="41"/>
      <c r="C2288" s="62"/>
      <c r="E2288" s="43"/>
    </row>
    <row r="2289" spans="1:6" x14ac:dyDescent="0.25">
      <c r="A2289" s="41"/>
      <c r="C2289" s="62"/>
      <c r="E2289" s="43"/>
    </row>
    <row r="2290" spans="1:6" x14ac:dyDescent="0.25">
      <c r="C2290" s="62"/>
      <c r="E2290" s="43"/>
    </row>
    <row r="2291" spans="1:6" x14ac:dyDescent="0.25">
      <c r="C2291" s="63"/>
      <c r="E2291" s="64"/>
    </row>
    <row r="2293" spans="1:6" x14ac:dyDescent="0.25">
      <c r="C2293" s="56"/>
      <c r="D2293" s="117"/>
      <c r="E2293" s="118"/>
      <c r="F2293" s="112"/>
    </row>
    <row r="2294" spans="1:6" x14ac:dyDescent="0.25">
      <c r="D2294" s="117"/>
      <c r="E2294" s="118"/>
      <c r="F2294" s="112"/>
    </row>
    <row r="2295" spans="1:6" x14ac:dyDescent="0.25">
      <c r="D2295" s="117"/>
      <c r="E2295" s="118"/>
      <c r="F2295" s="112"/>
    </row>
    <row r="2296" spans="1:6" x14ac:dyDescent="0.25">
      <c r="D2296" s="117"/>
      <c r="E2296" s="118"/>
      <c r="F2296" s="112"/>
    </row>
    <row r="2297" spans="1:6" x14ac:dyDescent="0.25">
      <c r="D2297" s="117"/>
      <c r="E2297" s="118"/>
      <c r="F2297" s="112"/>
    </row>
    <row r="2298" spans="1:6" x14ac:dyDescent="0.25">
      <c r="D2298" s="117"/>
      <c r="E2298" s="119"/>
      <c r="F2298" s="112"/>
    </row>
    <row r="2299" spans="1:6" x14ac:dyDescent="0.25">
      <c r="F2299" s="112"/>
    </row>
  </sheetData>
  <autoFilter ref="A2:R2280"/>
  <mergeCells count="1">
    <mergeCell ref="A2279:E2279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120"/>
  <sheetViews>
    <sheetView zoomScaleNormal="100" workbookViewId="0">
      <pane xSplit="5" ySplit="3" topLeftCell="F103" activePane="bottomRight" state="frozen"/>
      <selection pane="topRight" activeCell="F1" sqref="F1"/>
      <selection pane="bottomLeft" activeCell="A2" sqref="A2"/>
      <selection pane="bottomRight" activeCell="I3" sqref="I3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1.425781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7.85546875" customWidth="1"/>
  </cols>
  <sheetData>
    <row r="1" spans="1:11" ht="29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36.7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ht="25.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>G4-F4</f>
        <v>1</v>
      </c>
      <c r="I4" s="170">
        <v>2.54</v>
      </c>
      <c r="J4" s="171">
        <f>I4*H4</f>
        <v>2.54</v>
      </c>
      <c r="K4" s="65"/>
    </row>
    <row r="5" spans="1:11" ht="1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ref="H5:H64" si="0">G5-F5</f>
        <v>2</v>
      </c>
      <c r="I5" s="170">
        <v>3.45</v>
      </c>
      <c r="J5" s="171">
        <f t="shared" ref="J5:J64" si="1">I5*H5</f>
        <v>6.9</v>
      </c>
      <c r="K5" s="65"/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/>
    </row>
    <row r="7" spans="1:11" ht="22.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/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/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/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/>
    </row>
    <row r="11" spans="1:11" ht="1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/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/>
    </row>
    <row r="13" spans="1:11" ht="23.25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/>
    </row>
    <row r="14" spans="1:11" ht="1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/>
    </row>
    <row r="15" spans="1:11" ht="27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/>
    </row>
    <row r="16" spans="1:11" ht="29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/>
    </row>
    <row r="17" spans="1:11" ht="24.7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/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/>
    </row>
    <row r="19" spans="1:11" ht="1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/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/>
    </row>
    <row r="21" spans="1:11" ht="26.2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/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/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/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/>
    </row>
    <row r="25" spans="1:11" ht="1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/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/>
    </row>
    <row r="27" spans="1:11" ht="24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/>
    </row>
    <row r="28" spans="1:11" ht="15" customHeight="1" x14ac:dyDescent="0.25">
      <c r="A28" s="7">
        <v>25</v>
      </c>
      <c r="B28" s="157" t="s">
        <v>250</v>
      </c>
      <c r="C28" s="157" t="s">
        <v>251</v>
      </c>
      <c r="D28" s="157" t="s">
        <v>252</v>
      </c>
      <c r="E28" s="159" t="s">
        <v>242</v>
      </c>
      <c r="F28" s="168">
        <v>4</v>
      </c>
      <c r="G28" s="168">
        <v>6</v>
      </c>
      <c r="H28" s="169">
        <f t="shared" si="0"/>
        <v>2</v>
      </c>
      <c r="I28" s="170">
        <v>25</v>
      </c>
      <c r="J28" s="171">
        <f t="shared" si="1"/>
        <v>50</v>
      </c>
      <c r="K28" s="65"/>
    </row>
    <row r="29" spans="1:11" ht="15" customHeight="1" x14ac:dyDescent="0.25">
      <c r="A29" s="7">
        <v>26</v>
      </c>
      <c r="B29" s="157" t="s">
        <v>1324</v>
      </c>
      <c r="C29" s="157" t="s">
        <v>3153</v>
      </c>
      <c r="D29" s="157" t="s">
        <v>3851</v>
      </c>
      <c r="E29" s="158" t="s">
        <v>141</v>
      </c>
      <c r="F29" s="168">
        <v>9</v>
      </c>
      <c r="G29" s="168">
        <v>10</v>
      </c>
      <c r="H29" s="169">
        <f t="shared" si="0"/>
        <v>1</v>
      </c>
      <c r="I29" s="170">
        <v>92.19</v>
      </c>
      <c r="J29" s="171">
        <f t="shared" si="1"/>
        <v>92.19</v>
      </c>
      <c r="K29" s="65"/>
    </row>
    <row r="30" spans="1:11" ht="15" customHeight="1" x14ac:dyDescent="0.25">
      <c r="A30" s="7">
        <v>27</v>
      </c>
      <c r="B30" s="157" t="s">
        <v>1362</v>
      </c>
      <c r="C30" s="157" t="s">
        <v>3194</v>
      </c>
      <c r="D30" s="157" t="s">
        <v>67</v>
      </c>
      <c r="E30" s="158" t="s">
        <v>141</v>
      </c>
      <c r="F30" s="168">
        <v>1</v>
      </c>
      <c r="G30" s="168">
        <v>2</v>
      </c>
      <c r="H30" s="169">
        <f t="shared" si="0"/>
        <v>1</v>
      </c>
      <c r="I30" s="170">
        <v>13</v>
      </c>
      <c r="J30" s="171">
        <f t="shared" si="1"/>
        <v>13</v>
      </c>
      <c r="K30" s="65"/>
    </row>
    <row r="31" spans="1:11" ht="15" customHeight="1" x14ac:dyDescent="0.25">
      <c r="A31" s="7">
        <v>28</v>
      </c>
      <c r="B31" s="157" t="s">
        <v>93</v>
      </c>
      <c r="C31" s="157" t="s">
        <v>94</v>
      </c>
      <c r="D31" s="157" t="s">
        <v>67</v>
      </c>
      <c r="E31" s="158" t="s">
        <v>141</v>
      </c>
      <c r="F31" s="168">
        <v>1</v>
      </c>
      <c r="G31" s="168">
        <v>2</v>
      </c>
      <c r="H31" s="169">
        <f t="shared" si="0"/>
        <v>1</v>
      </c>
      <c r="I31" s="170">
        <v>3</v>
      </c>
      <c r="J31" s="171">
        <f t="shared" si="1"/>
        <v>3</v>
      </c>
      <c r="K31" s="65"/>
    </row>
    <row r="32" spans="1:11" ht="15" customHeight="1" x14ac:dyDescent="0.25">
      <c r="A32" s="7">
        <v>29</v>
      </c>
      <c r="B32" s="157" t="s">
        <v>105</v>
      </c>
      <c r="C32" s="157" t="s">
        <v>66</v>
      </c>
      <c r="D32" s="157" t="s">
        <v>67</v>
      </c>
      <c r="E32" s="158" t="s">
        <v>141</v>
      </c>
      <c r="F32" s="168">
        <v>2</v>
      </c>
      <c r="G32" s="168">
        <v>4</v>
      </c>
      <c r="H32" s="169">
        <f t="shared" si="0"/>
        <v>2</v>
      </c>
      <c r="I32" s="170">
        <v>2.2999999999999998</v>
      </c>
      <c r="J32" s="171">
        <f t="shared" si="1"/>
        <v>4.5999999999999996</v>
      </c>
      <c r="K32" s="65"/>
    </row>
    <row r="33" spans="1:11" ht="15" customHeight="1" x14ac:dyDescent="0.25">
      <c r="A33" s="7">
        <v>30</v>
      </c>
      <c r="B33" s="157" t="s">
        <v>1370</v>
      </c>
      <c r="C33" s="157" t="s">
        <v>3201</v>
      </c>
      <c r="D33" s="157" t="s">
        <v>67</v>
      </c>
      <c r="E33" s="158" t="s">
        <v>141</v>
      </c>
      <c r="F33" s="168">
        <v>1</v>
      </c>
      <c r="G33" s="168">
        <v>2</v>
      </c>
      <c r="H33" s="169">
        <f t="shared" si="0"/>
        <v>1</v>
      </c>
      <c r="I33" s="170">
        <v>2</v>
      </c>
      <c r="J33" s="171">
        <f t="shared" si="1"/>
        <v>2</v>
      </c>
      <c r="K33" s="65"/>
    </row>
    <row r="34" spans="1:11" ht="15" customHeight="1" x14ac:dyDescent="0.25">
      <c r="A34" s="7">
        <v>31</v>
      </c>
      <c r="B34" s="157" t="s">
        <v>1393</v>
      </c>
      <c r="C34" s="157" t="s">
        <v>3223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1.8</v>
      </c>
      <c r="J34" s="171">
        <f t="shared" si="1"/>
        <v>1.8</v>
      </c>
      <c r="K34" s="65"/>
    </row>
    <row r="35" spans="1:11" ht="15" customHeight="1" x14ac:dyDescent="0.25">
      <c r="A35" s="7">
        <v>32</v>
      </c>
      <c r="B35" s="157" t="s">
        <v>1395</v>
      </c>
      <c r="C35" s="157" t="s">
        <v>3203</v>
      </c>
      <c r="D35" s="157" t="s">
        <v>67</v>
      </c>
      <c r="E35" s="158" t="s">
        <v>141</v>
      </c>
      <c r="F35" s="168">
        <v>2</v>
      </c>
      <c r="G35" s="168">
        <v>4</v>
      </c>
      <c r="H35" s="169">
        <f t="shared" si="0"/>
        <v>2</v>
      </c>
      <c r="I35" s="170">
        <v>7.8</v>
      </c>
      <c r="J35" s="171">
        <f t="shared" si="1"/>
        <v>15.6</v>
      </c>
      <c r="K35" s="65"/>
    </row>
    <row r="36" spans="1:11" ht="15" customHeight="1" x14ac:dyDescent="0.25">
      <c r="A36" s="7">
        <v>33</v>
      </c>
      <c r="B36" s="157" t="s">
        <v>1396</v>
      </c>
      <c r="C36" s="157" t="s">
        <v>3225</v>
      </c>
      <c r="D36" s="157" t="s">
        <v>67</v>
      </c>
      <c r="E36" s="158" t="s">
        <v>141</v>
      </c>
      <c r="F36" s="168">
        <v>3</v>
      </c>
      <c r="G36" s="168">
        <v>8</v>
      </c>
      <c r="H36" s="169">
        <f t="shared" si="0"/>
        <v>5</v>
      </c>
      <c r="I36" s="170">
        <v>9</v>
      </c>
      <c r="J36" s="171">
        <f t="shared" si="1"/>
        <v>45</v>
      </c>
      <c r="K36" s="65"/>
    </row>
    <row r="37" spans="1:11" ht="15" customHeight="1" x14ac:dyDescent="0.25">
      <c r="A37" s="7">
        <v>34</v>
      </c>
      <c r="B37" s="157" t="s">
        <v>1400</v>
      </c>
      <c r="C37" s="157" t="s">
        <v>3229</v>
      </c>
      <c r="D37" s="157" t="s">
        <v>67</v>
      </c>
      <c r="E37" s="158" t="s">
        <v>141</v>
      </c>
      <c r="F37" s="168">
        <v>3</v>
      </c>
      <c r="G37" s="168">
        <v>5</v>
      </c>
      <c r="H37" s="169">
        <f t="shared" si="0"/>
        <v>2</v>
      </c>
      <c r="I37" s="170">
        <v>13</v>
      </c>
      <c r="J37" s="171">
        <f t="shared" si="1"/>
        <v>26</v>
      </c>
      <c r="K37" s="65"/>
    </row>
    <row r="38" spans="1:11" ht="15" customHeight="1" x14ac:dyDescent="0.25">
      <c r="A38" s="7">
        <v>35</v>
      </c>
      <c r="B38" s="157" t="s">
        <v>1421</v>
      </c>
      <c r="C38" s="157" t="s">
        <v>3249</v>
      </c>
      <c r="D38" s="157" t="s">
        <v>67</v>
      </c>
      <c r="E38" s="158" t="s">
        <v>141</v>
      </c>
      <c r="F38" s="168">
        <v>2</v>
      </c>
      <c r="G38" s="168">
        <v>10</v>
      </c>
      <c r="H38" s="169">
        <f t="shared" si="0"/>
        <v>8</v>
      </c>
      <c r="I38" s="170">
        <v>3.2</v>
      </c>
      <c r="J38" s="171">
        <f t="shared" si="1"/>
        <v>25.6</v>
      </c>
      <c r="K38" s="65"/>
    </row>
    <row r="39" spans="1:11" ht="15" customHeight="1" x14ac:dyDescent="0.25">
      <c r="A39" s="7">
        <v>36</v>
      </c>
      <c r="B39" s="157" t="s">
        <v>1448</v>
      </c>
      <c r="C39" s="157" t="s">
        <v>3271</v>
      </c>
      <c r="D39" s="157" t="s">
        <v>67</v>
      </c>
      <c r="E39" s="158" t="s">
        <v>242</v>
      </c>
      <c r="F39" s="168">
        <v>3</v>
      </c>
      <c r="G39" s="168">
        <v>4</v>
      </c>
      <c r="H39" s="169">
        <f t="shared" si="0"/>
        <v>1</v>
      </c>
      <c r="I39" s="170">
        <v>7.5</v>
      </c>
      <c r="J39" s="171">
        <f t="shared" si="1"/>
        <v>7.5</v>
      </c>
      <c r="K39" s="65"/>
    </row>
    <row r="40" spans="1:11" ht="15" customHeight="1" x14ac:dyDescent="0.25">
      <c r="A40" s="7">
        <v>37</v>
      </c>
      <c r="B40" s="157" t="s">
        <v>1458</v>
      </c>
      <c r="C40" s="157" t="s">
        <v>3281</v>
      </c>
      <c r="D40" s="157" t="s">
        <v>67</v>
      </c>
      <c r="E40" s="158" t="s">
        <v>141</v>
      </c>
      <c r="F40" s="168">
        <v>6</v>
      </c>
      <c r="G40" s="168">
        <v>8</v>
      </c>
      <c r="H40" s="169">
        <f t="shared" si="0"/>
        <v>2</v>
      </c>
      <c r="I40" s="170">
        <v>2.97</v>
      </c>
      <c r="J40" s="171">
        <f t="shared" si="1"/>
        <v>5.94</v>
      </c>
      <c r="K40" s="65"/>
    </row>
    <row r="41" spans="1:11" ht="15" customHeight="1" x14ac:dyDescent="0.25">
      <c r="A41" s="7">
        <v>38</v>
      </c>
      <c r="B41" s="157" t="s">
        <v>1474</v>
      </c>
      <c r="C41" s="157" t="s">
        <v>3297</v>
      </c>
      <c r="D41" s="157" t="s">
        <v>67</v>
      </c>
      <c r="E41" s="158" t="s">
        <v>141</v>
      </c>
      <c r="F41" s="168">
        <v>2</v>
      </c>
      <c r="G41" s="168">
        <v>3</v>
      </c>
      <c r="H41" s="169">
        <f t="shared" si="0"/>
        <v>1</v>
      </c>
      <c r="I41" s="170">
        <v>1.7</v>
      </c>
      <c r="J41" s="171">
        <f t="shared" si="1"/>
        <v>1.7</v>
      </c>
      <c r="K41" s="65"/>
    </row>
    <row r="42" spans="1:11" ht="15" customHeight="1" x14ac:dyDescent="0.25">
      <c r="A42" s="7">
        <v>39</v>
      </c>
      <c r="B42" s="157" t="s">
        <v>1507</v>
      </c>
      <c r="C42" s="157" t="s">
        <v>3326</v>
      </c>
      <c r="D42" s="157" t="s">
        <v>67</v>
      </c>
      <c r="E42" s="158" t="s">
        <v>141</v>
      </c>
      <c r="F42" s="168">
        <v>6</v>
      </c>
      <c r="G42" s="168">
        <v>7</v>
      </c>
      <c r="H42" s="169">
        <f t="shared" si="0"/>
        <v>1</v>
      </c>
      <c r="I42" s="170">
        <v>3.4</v>
      </c>
      <c r="J42" s="171">
        <f t="shared" si="1"/>
        <v>3.4</v>
      </c>
      <c r="K42" s="65"/>
    </row>
    <row r="43" spans="1:11" ht="15" customHeight="1" x14ac:dyDescent="0.25">
      <c r="A43" s="7">
        <v>40</v>
      </c>
      <c r="B43" s="157" t="s">
        <v>1511</v>
      </c>
      <c r="C43" s="157" t="s">
        <v>239</v>
      </c>
      <c r="D43" s="157" t="s">
        <v>67</v>
      </c>
      <c r="E43" s="158" t="s">
        <v>141</v>
      </c>
      <c r="F43" s="168">
        <v>4</v>
      </c>
      <c r="G43" s="168">
        <v>5</v>
      </c>
      <c r="H43" s="169">
        <f t="shared" si="0"/>
        <v>1</v>
      </c>
      <c r="I43" s="170">
        <v>0.5</v>
      </c>
      <c r="J43" s="171">
        <f t="shared" si="1"/>
        <v>0.5</v>
      </c>
      <c r="K43" s="65"/>
    </row>
    <row r="44" spans="1:11" ht="15" customHeight="1" x14ac:dyDescent="0.25">
      <c r="A44" s="7">
        <v>41</v>
      </c>
      <c r="B44" s="157" t="s">
        <v>1513</v>
      </c>
      <c r="C44" s="157" t="s">
        <v>295</v>
      </c>
      <c r="D44" s="157" t="s">
        <v>67</v>
      </c>
      <c r="E44" s="158" t="s">
        <v>141</v>
      </c>
      <c r="F44" s="168">
        <v>5</v>
      </c>
      <c r="G44" s="168">
        <v>6</v>
      </c>
      <c r="H44" s="169">
        <f t="shared" si="0"/>
        <v>1</v>
      </c>
      <c r="I44" s="170">
        <v>1.1000000000000001</v>
      </c>
      <c r="J44" s="171">
        <f t="shared" si="1"/>
        <v>1.1000000000000001</v>
      </c>
      <c r="K44" s="65"/>
    </row>
    <row r="45" spans="1:11" ht="15" customHeight="1" x14ac:dyDescent="0.25">
      <c r="A45" s="7">
        <v>42</v>
      </c>
      <c r="B45" s="157" t="s">
        <v>1514</v>
      </c>
      <c r="C45" s="157" t="s">
        <v>3331</v>
      </c>
      <c r="D45" s="157" t="s">
        <v>67</v>
      </c>
      <c r="E45" s="158" t="s">
        <v>141</v>
      </c>
      <c r="F45" s="168">
        <v>8</v>
      </c>
      <c r="G45" s="168">
        <v>16</v>
      </c>
      <c r="H45" s="169">
        <f t="shared" si="0"/>
        <v>8</v>
      </c>
      <c r="I45" s="170">
        <v>1.8</v>
      </c>
      <c r="J45" s="171">
        <f t="shared" si="1"/>
        <v>14.4</v>
      </c>
      <c r="K45" s="65"/>
    </row>
    <row r="46" spans="1:11" ht="15" customHeight="1" x14ac:dyDescent="0.25">
      <c r="A46" s="7">
        <v>43</v>
      </c>
      <c r="B46" s="157" t="s">
        <v>1523</v>
      </c>
      <c r="C46" s="157" t="s">
        <v>3340</v>
      </c>
      <c r="D46" s="157" t="s">
        <v>67</v>
      </c>
      <c r="E46" s="158" t="s">
        <v>141</v>
      </c>
      <c r="F46" s="168">
        <v>7</v>
      </c>
      <c r="G46" s="168">
        <v>8</v>
      </c>
      <c r="H46" s="169">
        <f t="shared" si="0"/>
        <v>1</v>
      </c>
      <c r="I46" s="170">
        <v>3.55</v>
      </c>
      <c r="J46" s="171">
        <f t="shared" si="1"/>
        <v>3.55</v>
      </c>
      <c r="K46" s="65"/>
    </row>
    <row r="47" spans="1:11" ht="15" customHeight="1" x14ac:dyDescent="0.25">
      <c r="A47" s="7">
        <v>44</v>
      </c>
      <c r="B47" s="157" t="s">
        <v>193</v>
      </c>
      <c r="C47" s="157" t="s">
        <v>223</v>
      </c>
      <c r="D47" s="157" t="s">
        <v>67</v>
      </c>
      <c r="E47" s="159" t="s">
        <v>242</v>
      </c>
      <c r="F47" s="168">
        <v>11</v>
      </c>
      <c r="G47" s="168">
        <v>14</v>
      </c>
      <c r="H47" s="169">
        <f t="shared" si="0"/>
        <v>3</v>
      </c>
      <c r="I47" s="170">
        <v>3.5</v>
      </c>
      <c r="J47" s="171">
        <f t="shared" si="1"/>
        <v>10.5</v>
      </c>
      <c r="K47" s="65"/>
    </row>
    <row r="48" spans="1:11" ht="15" customHeight="1" x14ac:dyDescent="0.25">
      <c r="A48" s="7">
        <v>45</v>
      </c>
      <c r="B48" s="157" t="s">
        <v>194</v>
      </c>
      <c r="C48" s="157" t="s">
        <v>224</v>
      </c>
      <c r="D48" s="157" t="s">
        <v>67</v>
      </c>
      <c r="E48" s="159" t="s">
        <v>242</v>
      </c>
      <c r="F48" s="168">
        <v>9</v>
      </c>
      <c r="G48" s="168">
        <v>13</v>
      </c>
      <c r="H48" s="169">
        <f t="shared" si="0"/>
        <v>4</v>
      </c>
      <c r="I48" s="170">
        <v>2.1</v>
      </c>
      <c r="J48" s="171">
        <f t="shared" si="1"/>
        <v>8.4</v>
      </c>
      <c r="K48" s="65"/>
    </row>
    <row r="49" spans="1:11" ht="15" customHeight="1" x14ac:dyDescent="0.25">
      <c r="A49" s="7">
        <v>46</v>
      </c>
      <c r="B49" s="157" t="s">
        <v>1528</v>
      </c>
      <c r="C49" s="157" t="s">
        <v>3345</v>
      </c>
      <c r="D49" s="157" t="s">
        <v>33</v>
      </c>
      <c r="E49" s="158" t="s">
        <v>141</v>
      </c>
      <c r="F49" s="168">
        <v>9</v>
      </c>
      <c r="G49" s="168">
        <v>10</v>
      </c>
      <c r="H49" s="169">
        <f t="shared" si="0"/>
        <v>1</v>
      </c>
      <c r="I49" s="170">
        <v>0.3</v>
      </c>
      <c r="J49" s="171">
        <f t="shared" si="1"/>
        <v>0.3</v>
      </c>
      <c r="K49" s="65"/>
    </row>
    <row r="50" spans="1:11" ht="15" customHeight="1" x14ac:dyDescent="0.25">
      <c r="A50" s="7">
        <v>47</v>
      </c>
      <c r="B50" s="157" t="s">
        <v>1542</v>
      </c>
      <c r="C50" s="157" t="s">
        <v>3358</v>
      </c>
      <c r="D50" s="157" t="s">
        <v>67</v>
      </c>
      <c r="E50" s="158" t="s">
        <v>141</v>
      </c>
      <c r="F50" s="168">
        <v>12</v>
      </c>
      <c r="G50" s="168">
        <v>13</v>
      </c>
      <c r="H50" s="169">
        <f t="shared" si="0"/>
        <v>1</v>
      </c>
      <c r="I50" s="170">
        <v>3</v>
      </c>
      <c r="J50" s="171">
        <f t="shared" si="1"/>
        <v>3</v>
      </c>
      <c r="K50" s="65"/>
    </row>
    <row r="51" spans="1:11" ht="15" customHeight="1" x14ac:dyDescent="0.25">
      <c r="A51" s="7">
        <v>48</v>
      </c>
      <c r="B51" s="157" t="s">
        <v>1544</v>
      </c>
      <c r="C51" s="157" t="s">
        <v>3360</v>
      </c>
      <c r="D51" s="157" t="s">
        <v>67</v>
      </c>
      <c r="E51" s="158" t="s">
        <v>141</v>
      </c>
      <c r="F51" s="168">
        <v>13</v>
      </c>
      <c r="G51" s="168">
        <v>14</v>
      </c>
      <c r="H51" s="169">
        <f t="shared" si="0"/>
        <v>1</v>
      </c>
      <c r="I51" s="170">
        <v>3.5</v>
      </c>
      <c r="J51" s="171">
        <f t="shared" si="1"/>
        <v>3.5</v>
      </c>
      <c r="K51" s="65"/>
    </row>
    <row r="52" spans="1:11" ht="15" customHeight="1" x14ac:dyDescent="0.25">
      <c r="A52" s="7">
        <v>49</v>
      </c>
      <c r="B52" s="157" t="s">
        <v>1600</v>
      </c>
      <c r="C52" s="157" t="s">
        <v>3414</v>
      </c>
      <c r="D52" s="157" t="s">
        <v>3852</v>
      </c>
      <c r="E52" s="158" t="s">
        <v>141</v>
      </c>
      <c r="F52" s="168">
        <v>9</v>
      </c>
      <c r="G52" s="168">
        <v>14</v>
      </c>
      <c r="H52" s="169">
        <f t="shared" si="0"/>
        <v>5</v>
      </c>
      <c r="I52" s="170">
        <v>3.65</v>
      </c>
      <c r="J52" s="171">
        <f t="shared" si="1"/>
        <v>18.25</v>
      </c>
      <c r="K52" s="65"/>
    </row>
    <row r="53" spans="1:11" ht="15" customHeight="1" x14ac:dyDescent="0.25">
      <c r="A53" s="7">
        <v>50</v>
      </c>
      <c r="B53" s="157" t="s">
        <v>1616</v>
      </c>
      <c r="C53" s="157" t="s">
        <v>3427</v>
      </c>
      <c r="D53" s="157" t="s">
        <v>241</v>
      </c>
      <c r="E53" s="158" t="s">
        <v>141</v>
      </c>
      <c r="F53" s="168">
        <v>2</v>
      </c>
      <c r="G53" s="168">
        <v>3</v>
      </c>
      <c r="H53" s="169">
        <f t="shared" si="0"/>
        <v>1</v>
      </c>
      <c r="I53" s="170">
        <v>0.14000000000000001</v>
      </c>
      <c r="J53" s="171">
        <f t="shared" si="1"/>
        <v>0.14000000000000001</v>
      </c>
      <c r="K53" s="65"/>
    </row>
    <row r="54" spans="1:11" ht="24.75" customHeight="1" x14ac:dyDescent="0.25">
      <c r="A54" s="7">
        <v>51</v>
      </c>
      <c r="B54" s="157" t="s">
        <v>1623</v>
      </c>
      <c r="C54" s="166" t="s">
        <v>4158</v>
      </c>
      <c r="D54" s="157" t="s">
        <v>241</v>
      </c>
      <c r="E54" s="158" t="s">
        <v>141</v>
      </c>
      <c r="F54" s="168">
        <v>13</v>
      </c>
      <c r="G54" s="168">
        <v>15</v>
      </c>
      <c r="H54" s="169">
        <f t="shared" si="0"/>
        <v>2</v>
      </c>
      <c r="I54" s="170">
        <v>0.14000000000000001</v>
      </c>
      <c r="J54" s="171">
        <f t="shared" si="1"/>
        <v>0.28000000000000003</v>
      </c>
      <c r="K54" s="65"/>
    </row>
    <row r="55" spans="1:11" ht="15" customHeight="1" x14ac:dyDescent="0.25">
      <c r="A55" s="7">
        <v>52</v>
      </c>
      <c r="B55" s="157" t="s">
        <v>1680</v>
      </c>
      <c r="C55" s="157" t="s">
        <v>3489</v>
      </c>
      <c r="D55" s="157" t="s">
        <v>3853</v>
      </c>
      <c r="E55" s="158" t="s">
        <v>141</v>
      </c>
      <c r="F55" s="168">
        <v>7</v>
      </c>
      <c r="G55" s="168">
        <v>8</v>
      </c>
      <c r="H55" s="169">
        <f t="shared" si="0"/>
        <v>1</v>
      </c>
      <c r="I55" s="170">
        <v>0.47</v>
      </c>
      <c r="J55" s="171">
        <f t="shared" si="1"/>
        <v>0.47</v>
      </c>
      <c r="K55" s="65"/>
    </row>
    <row r="56" spans="1:11" ht="15" customHeight="1" x14ac:dyDescent="0.25">
      <c r="A56" s="7">
        <v>53</v>
      </c>
      <c r="B56" s="157" t="s">
        <v>1681</v>
      </c>
      <c r="C56" s="157" t="s">
        <v>3490</v>
      </c>
      <c r="D56" s="157" t="s">
        <v>3853</v>
      </c>
      <c r="E56" s="158" t="s">
        <v>141</v>
      </c>
      <c r="F56" s="168">
        <v>4</v>
      </c>
      <c r="G56" s="168">
        <v>5</v>
      </c>
      <c r="H56" s="169">
        <f t="shared" si="0"/>
        <v>1</v>
      </c>
      <c r="I56" s="170">
        <v>31.24</v>
      </c>
      <c r="J56" s="171">
        <f t="shared" si="1"/>
        <v>31.24</v>
      </c>
      <c r="K56" s="65"/>
    </row>
    <row r="57" spans="1:11" ht="15" customHeight="1" x14ac:dyDescent="0.25">
      <c r="A57" s="7">
        <v>54</v>
      </c>
      <c r="B57" s="157" t="s">
        <v>1684</v>
      </c>
      <c r="C57" s="157" t="s">
        <v>3493</v>
      </c>
      <c r="D57" s="157" t="s">
        <v>3853</v>
      </c>
      <c r="E57" s="158" t="s">
        <v>141</v>
      </c>
      <c r="F57" s="168">
        <v>3</v>
      </c>
      <c r="G57" s="168">
        <v>4</v>
      </c>
      <c r="H57" s="169">
        <f t="shared" si="0"/>
        <v>1</v>
      </c>
      <c r="I57" s="170">
        <v>1.17</v>
      </c>
      <c r="J57" s="171">
        <f t="shared" si="1"/>
        <v>1.17</v>
      </c>
      <c r="K57" s="65"/>
    </row>
    <row r="58" spans="1:11" ht="15" customHeight="1" x14ac:dyDescent="0.25">
      <c r="A58" s="7">
        <v>55</v>
      </c>
      <c r="B58" s="157" t="s">
        <v>1686</v>
      </c>
      <c r="C58" s="157" t="s">
        <v>3495</v>
      </c>
      <c r="D58" s="157" t="s">
        <v>3853</v>
      </c>
      <c r="E58" s="158" t="s">
        <v>141</v>
      </c>
      <c r="F58" s="168">
        <v>1</v>
      </c>
      <c r="G58" s="168">
        <v>2</v>
      </c>
      <c r="H58" s="169">
        <f t="shared" si="0"/>
        <v>1</v>
      </c>
      <c r="I58" s="170">
        <v>15.2</v>
      </c>
      <c r="J58" s="171">
        <f t="shared" si="1"/>
        <v>15.2</v>
      </c>
      <c r="K58" s="65"/>
    </row>
    <row r="59" spans="1:11" ht="27.75" customHeight="1" x14ac:dyDescent="0.25">
      <c r="A59" s="7">
        <v>56</v>
      </c>
      <c r="B59" s="157" t="s">
        <v>1693</v>
      </c>
      <c r="C59" s="165" t="s">
        <v>4153</v>
      </c>
      <c r="D59" s="157" t="s">
        <v>3853</v>
      </c>
      <c r="E59" s="158" t="s">
        <v>141</v>
      </c>
      <c r="F59" s="168">
        <v>1</v>
      </c>
      <c r="G59" s="168">
        <v>2</v>
      </c>
      <c r="H59" s="169">
        <f t="shared" si="0"/>
        <v>1</v>
      </c>
      <c r="I59" s="170">
        <v>4.0199999999999996</v>
      </c>
      <c r="J59" s="171">
        <f t="shared" si="1"/>
        <v>4.0199999999999996</v>
      </c>
      <c r="K59" s="65"/>
    </row>
    <row r="60" spans="1:11" ht="15" customHeight="1" x14ac:dyDescent="0.25">
      <c r="A60" s="7">
        <v>57</v>
      </c>
      <c r="B60" s="157" t="s">
        <v>1721</v>
      </c>
      <c r="C60" s="157" t="s">
        <v>3527</v>
      </c>
      <c r="D60" s="157" t="s">
        <v>3855</v>
      </c>
      <c r="E60" s="158" t="s">
        <v>242</v>
      </c>
      <c r="F60" s="168">
        <v>1</v>
      </c>
      <c r="G60" s="168">
        <v>2</v>
      </c>
      <c r="H60" s="169">
        <f t="shared" si="0"/>
        <v>1</v>
      </c>
      <c r="I60" s="170">
        <v>73.08</v>
      </c>
      <c r="J60" s="171">
        <f t="shared" si="1"/>
        <v>73.08</v>
      </c>
      <c r="K60" s="65"/>
    </row>
    <row r="61" spans="1:11" ht="15" customHeight="1" x14ac:dyDescent="0.25">
      <c r="A61" s="7">
        <v>58</v>
      </c>
      <c r="B61" s="157" t="s">
        <v>1835</v>
      </c>
      <c r="C61" s="157" t="s">
        <v>3627</v>
      </c>
      <c r="D61" s="157" t="s">
        <v>241</v>
      </c>
      <c r="E61" s="158" t="s">
        <v>141</v>
      </c>
      <c r="F61" s="168">
        <v>22</v>
      </c>
      <c r="G61" s="168">
        <v>25</v>
      </c>
      <c r="H61" s="169">
        <f t="shared" si="0"/>
        <v>3</v>
      </c>
      <c r="I61" s="170">
        <v>0.14000000000000001</v>
      </c>
      <c r="J61" s="171">
        <f t="shared" si="1"/>
        <v>0.42000000000000004</v>
      </c>
      <c r="K61" s="65"/>
    </row>
    <row r="62" spans="1:11" ht="15" customHeight="1" x14ac:dyDescent="0.25">
      <c r="A62" s="7">
        <v>59</v>
      </c>
      <c r="B62" s="157" t="s">
        <v>1890</v>
      </c>
      <c r="C62" s="157" t="s">
        <v>3681</v>
      </c>
      <c r="D62" s="157" t="s">
        <v>241</v>
      </c>
      <c r="E62" s="158" t="s">
        <v>141</v>
      </c>
      <c r="F62" s="168">
        <v>103</v>
      </c>
      <c r="G62" s="168">
        <v>119</v>
      </c>
      <c r="H62" s="169">
        <f t="shared" si="0"/>
        <v>16</v>
      </c>
      <c r="I62" s="170">
        <v>0.14000000000000001</v>
      </c>
      <c r="J62" s="171">
        <f t="shared" si="1"/>
        <v>2.2400000000000002</v>
      </c>
      <c r="K62" s="65"/>
    </row>
    <row r="63" spans="1:11" ht="24" customHeight="1" x14ac:dyDescent="0.25">
      <c r="A63" s="7">
        <v>60</v>
      </c>
      <c r="B63" s="157" t="s">
        <v>1915</v>
      </c>
      <c r="C63" s="166" t="s">
        <v>4154</v>
      </c>
      <c r="D63" s="157" t="s">
        <v>241</v>
      </c>
      <c r="E63" s="158" t="s">
        <v>141</v>
      </c>
      <c r="F63" s="168">
        <v>1</v>
      </c>
      <c r="G63" s="168">
        <v>2</v>
      </c>
      <c r="H63" s="169">
        <f t="shared" si="0"/>
        <v>1</v>
      </c>
      <c r="I63" s="170">
        <v>60.53</v>
      </c>
      <c r="J63" s="171">
        <f t="shared" si="1"/>
        <v>60.53</v>
      </c>
      <c r="K63" s="65"/>
    </row>
    <row r="64" spans="1:11" ht="15" customHeight="1" x14ac:dyDescent="0.25">
      <c r="A64" s="7">
        <v>61</v>
      </c>
      <c r="B64" s="157" t="s">
        <v>1945</v>
      </c>
      <c r="C64" s="157" t="s">
        <v>3736</v>
      </c>
      <c r="D64" s="157" t="s">
        <v>67</v>
      </c>
      <c r="E64" s="158" t="s">
        <v>141</v>
      </c>
      <c r="F64" s="168">
        <v>20</v>
      </c>
      <c r="G64" s="168">
        <v>24</v>
      </c>
      <c r="H64" s="169">
        <f t="shared" si="0"/>
        <v>4</v>
      </c>
      <c r="I64" s="170">
        <v>3.7</v>
      </c>
      <c r="J64" s="171">
        <f t="shared" si="1"/>
        <v>14.8</v>
      </c>
      <c r="K64" s="65"/>
    </row>
    <row r="65" spans="1:11" ht="15" customHeight="1" x14ac:dyDescent="0.25">
      <c r="A65" s="7">
        <v>62</v>
      </c>
      <c r="B65" s="157" t="s">
        <v>1959</v>
      </c>
      <c r="C65" s="157" t="s">
        <v>3749</v>
      </c>
      <c r="D65" s="157" t="s">
        <v>67</v>
      </c>
      <c r="E65" s="158" t="s">
        <v>141</v>
      </c>
      <c r="F65" s="168">
        <v>24</v>
      </c>
      <c r="G65" s="168">
        <v>48</v>
      </c>
      <c r="H65" s="169">
        <f t="shared" ref="H65:H105" si="2">G65-F65</f>
        <v>24</v>
      </c>
      <c r="I65" s="170">
        <v>1.2</v>
      </c>
      <c r="J65" s="171">
        <f t="shared" ref="J65:J105" si="3">I65*H65</f>
        <v>28.799999999999997</v>
      </c>
      <c r="K65" s="65"/>
    </row>
    <row r="66" spans="1:11" ht="25.5" customHeight="1" x14ac:dyDescent="0.25">
      <c r="A66" s="7">
        <v>63</v>
      </c>
      <c r="B66" s="157" t="s">
        <v>1961</v>
      </c>
      <c r="C66" s="166" t="s">
        <v>4155</v>
      </c>
      <c r="D66" s="157" t="s">
        <v>67</v>
      </c>
      <c r="E66" s="158" t="s">
        <v>141</v>
      </c>
      <c r="F66" s="168">
        <v>40</v>
      </c>
      <c r="G66" s="168">
        <v>47</v>
      </c>
      <c r="H66" s="169">
        <f t="shared" si="2"/>
        <v>7</v>
      </c>
      <c r="I66" s="170">
        <v>1.4</v>
      </c>
      <c r="J66" s="171">
        <f t="shared" si="3"/>
        <v>9.7999999999999989</v>
      </c>
      <c r="K66" s="65"/>
    </row>
    <row r="67" spans="1:11" ht="15" customHeight="1" x14ac:dyDescent="0.25">
      <c r="A67" s="7">
        <v>64</v>
      </c>
      <c r="B67" s="157" t="s">
        <v>114</v>
      </c>
      <c r="C67" s="157" t="s">
        <v>139</v>
      </c>
      <c r="D67" s="157" t="s">
        <v>67</v>
      </c>
      <c r="E67" s="158" t="s">
        <v>141</v>
      </c>
      <c r="F67" s="168">
        <v>49</v>
      </c>
      <c r="G67" s="168">
        <v>52</v>
      </c>
      <c r="H67" s="169">
        <f t="shared" si="2"/>
        <v>3</v>
      </c>
      <c r="I67" s="170">
        <v>0.9</v>
      </c>
      <c r="J67" s="171">
        <f t="shared" si="3"/>
        <v>2.7</v>
      </c>
      <c r="K67" s="65"/>
    </row>
    <row r="68" spans="1:11" ht="15" customHeight="1" x14ac:dyDescent="0.25">
      <c r="A68" s="7">
        <v>65</v>
      </c>
      <c r="B68" s="157" t="s">
        <v>282</v>
      </c>
      <c r="C68" s="157" t="s">
        <v>301</v>
      </c>
      <c r="D68" s="157" t="s">
        <v>67</v>
      </c>
      <c r="E68" s="159" t="s">
        <v>242</v>
      </c>
      <c r="F68" s="168">
        <v>150</v>
      </c>
      <c r="G68" s="168">
        <v>173</v>
      </c>
      <c r="H68" s="169">
        <f t="shared" si="2"/>
        <v>23</v>
      </c>
      <c r="I68" s="170">
        <v>3</v>
      </c>
      <c r="J68" s="171">
        <f t="shared" si="3"/>
        <v>69</v>
      </c>
      <c r="K68" s="65"/>
    </row>
    <row r="69" spans="1:11" ht="15" customHeight="1" x14ac:dyDescent="0.25">
      <c r="A69" s="7">
        <v>66</v>
      </c>
      <c r="B69" s="157" t="s">
        <v>1982</v>
      </c>
      <c r="C69" s="157" t="s">
        <v>3769</v>
      </c>
      <c r="D69" s="157" t="s">
        <v>3852</v>
      </c>
      <c r="E69" s="158" t="s">
        <v>141</v>
      </c>
      <c r="F69" s="168">
        <v>20</v>
      </c>
      <c r="G69" s="168">
        <v>21</v>
      </c>
      <c r="H69" s="169">
        <f t="shared" si="2"/>
        <v>1</v>
      </c>
      <c r="I69" s="170">
        <v>0.45</v>
      </c>
      <c r="J69" s="171">
        <f t="shared" si="3"/>
        <v>0.45</v>
      </c>
      <c r="K69" s="65"/>
    </row>
    <row r="70" spans="1:11" ht="15" customHeight="1" x14ac:dyDescent="0.25">
      <c r="A70" s="7">
        <v>67</v>
      </c>
      <c r="B70" s="157" t="s">
        <v>1994</v>
      </c>
      <c r="C70" s="157" t="s">
        <v>3781</v>
      </c>
      <c r="D70" s="157" t="s">
        <v>3852</v>
      </c>
      <c r="E70" s="158" t="s">
        <v>141</v>
      </c>
      <c r="F70" s="168">
        <v>5</v>
      </c>
      <c r="G70" s="168">
        <v>6</v>
      </c>
      <c r="H70" s="169">
        <f t="shared" si="2"/>
        <v>1</v>
      </c>
      <c r="I70" s="170">
        <v>8.4499999999999993</v>
      </c>
      <c r="J70" s="171">
        <f t="shared" si="3"/>
        <v>8.4499999999999993</v>
      </c>
      <c r="K70" s="65"/>
    </row>
    <row r="71" spans="1:11" ht="15" customHeight="1" x14ac:dyDescent="0.25">
      <c r="A71" s="7">
        <v>68</v>
      </c>
      <c r="B71" s="157" t="s">
        <v>2031</v>
      </c>
      <c r="C71" s="157" t="s">
        <v>3816</v>
      </c>
      <c r="D71" s="157" t="s">
        <v>3852</v>
      </c>
      <c r="E71" s="158" t="s">
        <v>141</v>
      </c>
      <c r="F71" s="168">
        <v>10</v>
      </c>
      <c r="G71" s="168">
        <v>21</v>
      </c>
      <c r="H71" s="169">
        <f t="shared" si="2"/>
        <v>11</v>
      </c>
      <c r="I71" s="170">
        <v>0.02</v>
      </c>
      <c r="J71" s="171">
        <f t="shared" si="3"/>
        <v>0.22</v>
      </c>
      <c r="K71" s="65"/>
    </row>
    <row r="72" spans="1:11" s="132" customFormat="1" ht="15" customHeight="1" x14ac:dyDescent="0.25">
      <c r="A72" s="7">
        <v>69</v>
      </c>
      <c r="B72" s="160" t="s">
        <v>3875</v>
      </c>
      <c r="C72" s="160" t="s">
        <v>2379</v>
      </c>
      <c r="D72" s="160" t="s">
        <v>33</v>
      </c>
      <c r="E72" s="161" t="s">
        <v>141</v>
      </c>
      <c r="F72" s="172">
        <v>0</v>
      </c>
      <c r="G72" s="172">
        <v>5</v>
      </c>
      <c r="H72" s="173">
        <f t="shared" si="2"/>
        <v>5</v>
      </c>
      <c r="I72" s="174">
        <v>2.37</v>
      </c>
      <c r="J72" s="175">
        <f t="shared" si="3"/>
        <v>11.850000000000001</v>
      </c>
      <c r="K72" s="131"/>
    </row>
    <row r="73" spans="1:11" ht="24" customHeight="1" x14ac:dyDescent="0.25">
      <c r="A73" s="7">
        <v>70</v>
      </c>
      <c r="B73" s="157" t="s">
        <v>3878</v>
      </c>
      <c r="C73" s="166" t="s">
        <v>4156</v>
      </c>
      <c r="D73" s="157" t="s">
        <v>33</v>
      </c>
      <c r="E73" s="158" t="s">
        <v>141</v>
      </c>
      <c r="F73" s="168">
        <v>0</v>
      </c>
      <c r="G73" s="168">
        <v>2</v>
      </c>
      <c r="H73" s="169">
        <f t="shared" si="2"/>
        <v>2</v>
      </c>
      <c r="I73" s="176">
        <v>2.16</v>
      </c>
      <c r="J73" s="171">
        <f t="shared" si="3"/>
        <v>4.32</v>
      </c>
      <c r="K73" s="65"/>
    </row>
    <row r="74" spans="1:11" ht="15" customHeight="1" x14ac:dyDescent="0.25">
      <c r="A74" s="7">
        <v>71</v>
      </c>
      <c r="B74" s="162" t="s">
        <v>4041</v>
      </c>
      <c r="C74" s="162" t="s">
        <v>4073</v>
      </c>
      <c r="D74" s="162" t="s">
        <v>3853</v>
      </c>
      <c r="E74" s="163" t="s">
        <v>141</v>
      </c>
      <c r="F74" s="168">
        <v>0</v>
      </c>
      <c r="G74" s="163">
        <v>1</v>
      </c>
      <c r="H74" s="169">
        <f t="shared" si="2"/>
        <v>1</v>
      </c>
      <c r="I74" s="177">
        <v>1.84</v>
      </c>
      <c r="J74" s="171">
        <f t="shared" si="3"/>
        <v>1.84</v>
      </c>
      <c r="K74" s="65"/>
    </row>
    <row r="75" spans="1:11" ht="15" customHeight="1" x14ac:dyDescent="0.25">
      <c r="A75" s="7">
        <v>72</v>
      </c>
      <c r="B75" s="164" t="s">
        <v>4042</v>
      </c>
      <c r="C75" s="164" t="s">
        <v>4074</v>
      </c>
      <c r="D75" s="164" t="s">
        <v>252</v>
      </c>
      <c r="E75" s="163" t="s">
        <v>141</v>
      </c>
      <c r="F75" s="168">
        <v>0</v>
      </c>
      <c r="G75" s="158">
        <v>1</v>
      </c>
      <c r="H75" s="169">
        <f t="shared" si="2"/>
        <v>1</v>
      </c>
      <c r="I75" s="178">
        <v>0.01</v>
      </c>
      <c r="J75" s="171">
        <f t="shared" si="3"/>
        <v>0.01</v>
      </c>
      <c r="K75" s="65"/>
    </row>
    <row r="76" spans="1:11" ht="15" customHeight="1" x14ac:dyDescent="0.25">
      <c r="A76" s="7">
        <v>73</v>
      </c>
      <c r="B76" s="164" t="s">
        <v>4043</v>
      </c>
      <c r="C76" s="164" t="s">
        <v>4075</v>
      </c>
      <c r="D76" s="164" t="s">
        <v>252</v>
      </c>
      <c r="E76" s="158" t="s">
        <v>141</v>
      </c>
      <c r="F76" s="168">
        <v>0</v>
      </c>
      <c r="G76" s="158">
        <v>4</v>
      </c>
      <c r="H76" s="169">
        <f t="shared" si="2"/>
        <v>4</v>
      </c>
      <c r="I76" s="178">
        <v>0.01</v>
      </c>
      <c r="J76" s="171">
        <f t="shared" si="3"/>
        <v>0.04</v>
      </c>
      <c r="K76" s="65"/>
    </row>
    <row r="77" spans="1:11" ht="15" customHeight="1" x14ac:dyDescent="0.25">
      <c r="A77" s="7">
        <v>74</v>
      </c>
      <c r="B77" s="164" t="s">
        <v>4044</v>
      </c>
      <c r="C77" s="164" t="s">
        <v>4076</v>
      </c>
      <c r="D77" s="164" t="s">
        <v>252</v>
      </c>
      <c r="E77" s="158" t="s">
        <v>141</v>
      </c>
      <c r="F77" s="168">
        <v>0</v>
      </c>
      <c r="G77" s="158">
        <v>2</v>
      </c>
      <c r="H77" s="169">
        <f t="shared" si="2"/>
        <v>2</v>
      </c>
      <c r="I77" s="178">
        <v>0.01</v>
      </c>
      <c r="J77" s="171">
        <f t="shared" si="3"/>
        <v>0.02</v>
      </c>
      <c r="K77" s="65"/>
    </row>
    <row r="78" spans="1:11" ht="15" customHeight="1" x14ac:dyDescent="0.25">
      <c r="A78" s="7">
        <v>75</v>
      </c>
      <c r="B78" s="164" t="s">
        <v>4045</v>
      </c>
      <c r="C78" s="164" t="s">
        <v>4077</v>
      </c>
      <c r="D78" s="164" t="s">
        <v>252</v>
      </c>
      <c r="E78" s="158" t="s">
        <v>141</v>
      </c>
      <c r="F78" s="168">
        <v>0</v>
      </c>
      <c r="G78" s="158">
        <v>4</v>
      </c>
      <c r="H78" s="169">
        <f t="shared" si="2"/>
        <v>4</v>
      </c>
      <c r="I78" s="178">
        <v>0.01</v>
      </c>
      <c r="J78" s="171">
        <f t="shared" si="3"/>
        <v>0.04</v>
      </c>
      <c r="K78" s="65"/>
    </row>
    <row r="79" spans="1:11" ht="15" customHeight="1" x14ac:dyDescent="0.25">
      <c r="A79" s="7">
        <v>76</v>
      </c>
      <c r="B79" s="164" t="s">
        <v>4046</v>
      </c>
      <c r="C79" s="164" t="s">
        <v>4078</v>
      </c>
      <c r="D79" s="164" t="s">
        <v>252</v>
      </c>
      <c r="E79" s="158" t="s">
        <v>141</v>
      </c>
      <c r="F79" s="168">
        <v>0</v>
      </c>
      <c r="G79" s="158">
        <v>3</v>
      </c>
      <c r="H79" s="169">
        <f t="shared" si="2"/>
        <v>3</v>
      </c>
      <c r="I79" s="178">
        <v>0.01</v>
      </c>
      <c r="J79" s="171">
        <f t="shared" si="3"/>
        <v>0.03</v>
      </c>
      <c r="K79" s="65"/>
    </row>
    <row r="80" spans="1:11" ht="15" customHeight="1" x14ac:dyDescent="0.25">
      <c r="A80" s="7">
        <v>77</v>
      </c>
      <c r="B80" s="164" t="s">
        <v>4047</v>
      </c>
      <c r="C80" s="164" t="s">
        <v>4079</v>
      </c>
      <c r="D80" s="164" t="s">
        <v>252</v>
      </c>
      <c r="E80" s="158" t="s">
        <v>141</v>
      </c>
      <c r="F80" s="168">
        <v>0</v>
      </c>
      <c r="G80" s="158">
        <v>1</v>
      </c>
      <c r="H80" s="169">
        <f t="shared" si="2"/>
        <v>1</v>
      </c>
      <c r="I80" s="178">
        <v>0.01</v>
      </c>
      <c r="J80" s="171">
        <f t="shared" si="3"/>
        <v>0.01</v>
      </c>
      <c r="K80" s="65"/>
    </row>
    <row r="81" spans="1:11" ht="15" customHeight="1" x14ac:dyDescent="0.25">
      <c r="A81" s="7">
        <v>78</v>
      </c>
      <c r="B81" s="164" t="s">
        <v>4048</v>
      </c>
      <c r="C81" s="164" t="s">
        <v>4080</v>
      </c>
      <c r="D81" s="164" t="s">
        <v>252</v>
      </c>
      <c r="E81" s="158" t="s">
        <v>141</v>
      </c>
      <c r="F81" s="168">
        <v>0</v>
      </c>
      <c r="G81" s="158">
        <v>2</v>
      </c>
      <c r="H81" s="169">
        <f t="shared" si="2"/>
        <v>2</v>
      </c>
      <c r="I81" s="178">
        <v>0.01</v>
      </c>
      <c r="J81" s="171">
        <f t="shared" si="3"/>
        <v>0.02</v>
      </c>
      <c r="K81" s="65"/>
    </row>
    <row r="82" spans="1:11" ht="15" customHeight="1" x14ac:dyDescent="0.25">
      <c r="A82" s="7">
        <v>79</v>
      </c>
      <c r="B82" s="164" t="s">
        <v>4049</v>
      </c>
      <c r="C82" s="164" t="s">
        <v>4081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2"/>
        <v>4</v>
      </c>
      <c r="I82" s="178">
        <v>0.01</v>
      </c>
      <c r="J82" s="171">
        <f t="shared" si="3"/>
        <v>0.04</v>
      </c>
      <c r="K82" s="65"/>
    </row>
    <row r="83" spans="1:11" ht="15" customHeight="1" x14ac:dyDescent="0.25">
      <c r="A83" s="7">
        <v>80</v>
      </c>
      <c r="B83" s="164" t="s">
        <v>4050</v>
      </c>
      <c r="C83" s="164" t="s">
        <v>4082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2"/>
        <v>2</v>
      </c>
      <c r="I83" s="178">
        <v>0.01</v>
      </c>
      <c r="J83" s="171">
        <f t="shared" si="3"/>
        <v>0.02</v>
      </c>
      <c r="K83" s="65"/>
    </row>
    <row r="84" spans="1:11" ht="15" customHeight="1" x14ac:dyDescent="0.25">
      <c r="A84" s="7">
        <v>81</v>
      </c>
      <c r="B84" s="164" t="s">
        <v>4051</v>
      </c>
      <c r="C84" s="164" t="s">
        <v>4083</v>
      </c>
      <c r="D84" s="164" t="s">
        <v>252</v>
      </c>
      <c r="E84" s="158" t="s">
        <v>141</v>
      </c>
      <c r="F84" s="168">
        <v>0</v>
      </c>
      <c r="G84" s="158">
        <v>1</v>
      </c>
      <c r="H84" s="169">
        <f t="shared" si="2"/>
        <v>1</v>
      </c>
      <c r="I84" s="178">
        <v>0.01</v>
      </c>
      <c r="J84" s="171">
        <f t="shared" si="3"/>
        <v>0.01</v>
      </c>
      <c r="K84" s="65"/>
    </row>
    <row r="85" spans="1:11" ht="15" customHeight="1" x14ac:dyDescent="0.25">
      <c r="A85" s="7">
        <v>82</v>
      </c>
      <c r="B85" s="164" t="s">
        <v>4052</v>
      </c>
      <c r="C85" s="164" t="s">
        <v>4084</v>
      </c>
      <c r="D85" s="164" t="s">
        <v>252</v>
      </c>
      <c r="E85" s="158" t="s">
        <v>141</v>
      </c>
      <c r="F85" s="168">
        <v>0</v>
      </c>
      <c r="G85" s="158">
        <v>2</v>
      </c>
      <c r="H85" s="169">
        <f t="shared" si="2"/>
        <v>2</v>
      </c>
      <c r="I85" s="178">
        <v>0.01</v>
      </c>
      <c r="J85" s="171">
        <f t="shared" si="3"/>
        <v>0.02</v>
      </c>
      <c r="K85" s="65"/>
    </row>
    <row r="86" spans="1:11" ht="15" customHeight="1" x14ac:dyDescent="0.25">
      <c r="A86" s="7">
        <v>83</v>
      </c>
      <c r="B86" s="164" t="s">
        <v>4053</v>
      </c>
      <c r="C86" s="164" t="s">
        <v>4085</v>
      </c>
      <c r="D86" s="164" t="s">
        <v>252</v>
      </c>
      <c r="E86" s="158" t="s">
        <v>141</v>
      </c>
      <c r="F86" s="168">
        <v>0</v>
      </c>
      <c r="G86" s="158">
        <v>4</v>
      </c>
      <c r="H86" s="169">
        <f t="shared" si="2"/>
        <v>4</v>
      </c>
      <c r="I86" s="178">
        <v>0.01</v>
      </c>
      <c r="J86" s="171">
        <f t="shared" si="3"/>
        <v>0.04</v>
      </c>
      <c r="K86" s="65"/>
    </row>
    <row r="87" spans="1:11" ht="24" customHeight="1" x14ac:dyDescent="0.25">
      <c r="A87" s="7">
        <v>84</v>
      </c>
      <c r="B87" s="164" t="s">
        <v>4054</v>
      </c>
      <c r="C87" s="167" t="s">
        <v>4157</v>
      </c>
      <c r="D87" s="164" t="s">
        <v>252</v>
      </c>
      <c r="E87" s="158" t="s">
        <v>141</v>
      </c>
      <c r="F87" s="168">
        <v>0</v>
      </c>
      <c r="G87" s="158">
        <v>4</v>
      </c>
      <c r="H87" s="169">
        <f t="shared" si="2"/>
        <v>4</v>
      </c>
      <c r="I87" s="178">
        <v>0.01</v>
      </c>
      <c r="J87" s="171">
        <f t="shared" si="3"/>
        <v>0.04</v>
      </c>
      <c r="K87" s="65"/>
    </row>
    <row r="88" spans="1:11" ht="15" customHeight="1" x14ac:dyDescent="0.25">
      <c r="A88" s="7">
        <v>85</v>
      </c>
      <c r="B88" s="164" t="s">
        <v>4055</v>
      </c>
      <c r="C88" s="164" t="s">
        <v>4087</v>
      </c>
      <c r="D88" s="164" t="s">
        <v>252</v>
      </c>
      <c r="E88" s="158" t="s">
        <v>141</v>
      </c>
      <c r="F88" s="168">
        <v>0</v>
      </c>
      <c r="G88" s="158">
        <v>2</v>
      </c>
      <c r="H88" s="169">
        <f t="shared" si="2"/>
        <v>2</v>
      </c>
      <c r="I88" s="178">
        <v>0.01</v>
      </c>
      <c r="J88" s="171">
        <f t="shared" si="3"/>
        <v>0.02</v>
      </c>
      <c r="K88" s="65"/>
    </row>
    <row r="89" spans="1:11" ht="15" customHeight="1" x14ac:dyDescent="0.25">
      <c r="A89" s="7">
        <v>86</v>
      </c>
      <c r="B89" s="164" t="s">
        <v>4056</v>
      </c>
      <c r="C89" s="164" t="s">
        <v>4088</v>
      </c>
      <c r="D89" s="164" t="s">
        <v>252</v>
      </c>
      <c r="E89" s="158" t="s">
        <v>141</v>
      </c>
      <c r="F89" s="168">
        <v>0</v>
      </c>
      <c r="G89" s="158">
        <v>4</v>
      </c>
      <c r="H89" s="169">
        <f t="shared" si="2"/>
        <v>4</v>
      </c>
      <c r="I89" s="178">
        <v>0.01</v>
      </c>
      <c r="J89" s="171">
        <f t="shared" si="3"/>
        <v>0.04</v>
      </c>
      <c r="K89" s="65"/>
    </row>
    <row r="90" spans="1:11" ht="15" customHeight="1" x14ac:dyDescent="0.25">
      <c r="A90" s="7">
        <v>87</v>
      </c>
      <c r="B90" s="164" t="s">
        <v>4057</v>
      </c>
      <c r="C90" s="164" t="s">
        <v>4089</v>
      </c>
      <c r="D90" s="164" t="s">
        <v>252</v>
      </c>
      <c r="E90" s="158" t="s">
        <v>141</v>
      </c>
      <c r="F90" s="168">
        <v>0</v>
      </c>
      <c r="G90" s="158">
        <v>2</v>
      </c>
      <c r="H90" s="169">
        <f t="shared" si="2"/>
        <v>2</v>
      </c>
      <c r="I90" s="178">
        <v>0.01</v>
      </c>
      <c r="J90" s="171">
        <f t="shared" si="3"/>
        <v>0.02</v>
      </c>
      <c r="K90" s="65"/>
    </row>
    <row r="91" spans="1:11" ht="15" customHeight="1" x14ac:dyDescent="0.25">
      <c r="A91" s="7">
        <v>88</v>
      </c>
      <c r="B91" s="164" t="s">
        <v>4058</v>
      </c>
      <c r="C91" s="164" t="s">
        <v>4081</v>
      </c>
      <c r="D91" s="164" t="s">
        <v>252</v>
      </c>
      <c r="E91" s="158" t="s">
        <v>141</v>
      </c>
      <c r="F91" s="168">
        <v>0</v>
      </c>
      <c r="G91" s="158">
        <v>8</v>
      </c>
      <c r="H91" s="169">
        <f t="shared" si="2"/>
        <v>8</v>
      </c>
      <c r="I91" s="178">
        <v>0.01</v>
      </c>
      <c r="J91" s="171">
        <f t="shared" si="3"/>
        <v>0.08</v>
      </c>
      <c r="K91" s="65"/>
    </row>
    <row r="92" spans="1:11" ht="15" customHeight="1" x14ac:dyDescent="0.25">
      <c r="A92" s="7">
        <v>89</v>
      </c>
      <c r="B92" s="164" t="s">
        <v>4059</v>
      </c>
      <c r="C92" s="164" t="s">
        <v>4090</v>
      </c>
      <c r="D92" s="164" t="s">
        <v>252</v>
      </c>
      <c r="E92" s="158" t="s">
        <v>141</v>
      </c>
      <c r="F92" s="168">
        <v>0</v>
      </c>
      <c r="G92" s="158">
        <v>1</v>
      </c>
      <c r="H92" s="169">
        <f t="shared" si="2"/>
        <v>1</v>
      </c>
      <c r="I92" s="178">
        <v>0.01</v>
      </c>
      <c r="J92" s="171">
        <f t="shared" si="3"/>
        <v>0.01</v>
      </c>
      <c r="K92" s="65"/>
    </row>
    <row r="93" spans="1:11" ht="15" customHeight="1" x14ac:dyDescent="0.25">
      <c r="A93" s="7">
        <v>90</v>
      </c>
      <c r="B93" s="164" t="s">
        <v>4060</v>
      </c>
      <c r="C93" s="164" t="s">
        <v>4091</v>
      </c>
      <c r="D93" s="164" t="s">
        <v>252</v>
      </c>
      <c r="E93" s="158" t="s">
        <v>141</v>
      </c>
      <c r="F93" s="168">
        <v>0</v>
      </c>
      <c r="G93" s="158">
        <v>2</v>
      </c>
      <c r="H93" s="169">
        <f t="shared" si="2"/>
        <v>2</v>
      </c>
      <c r="I93" s="178">
        <v>0.01</v>
      </c>
      <c r="J93" s="171">
        <f t="shared" si="3"/>
        <v>0.02</v>
      </c>
      <c r="K93" s="65"/>
    </row>
    <row r="94" spans="1:11" ht="15" customHeight="1" x14ac:dyDescent="0.25">
      <c r="A94" s="7">
        <v>91</v>
      </c>
      <c r="B94" s="164" t="s">
        <v>4061</v>
      </c>
      <c r="C94" s="164" t="s">
        <v>4092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2"/>
        <v>2</v>
      </c>
      <c r="I94" s="178">
        <v>0.01</v>
      </c>
      <c r="J94" s="171">
        <f t="shared" si="3"/>
        <v>0.02</v>
      </c>
      <c r="K94" s="65"/>
    </row>
    <row r="95" spans="1:11" ht="15" customHeight="1" x14ac:dyDescent="0.25">
      <c r="A95" s="7">
        <v>92</v>
      </c>
      <c r="B95" s="164" t="s">
        <v>4062</v>
      </c>
      <c r="C95" s="164" t="s">
        <v>4093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2"/>
        <v>4</v>
      </c>
      <c r="I95" s="178">
        <v>0.01</v>
      </c>
      <c r="J95" s="171">
        <f t="shared" si="3"/>
        <v>0.04</v>
      </c>
      <c r="K95" s="65"/>
    </row>
    <row r="96" spans="1:11" ht="15" customHeight="1" x14ac:dyDescent="0.25">
      <c r="A96" s="7">
        <v>93</v>
      </c>
      <c r="B96" s="164" t="s">
        <v>4063</v>
      </c>
      <c r="C96" s="164" t="s">
        <v>4094</v>
      </c>
      <c r="D96" s="164" t="s">
        <v>252</v>
      </c>
      <c r="E96" s="158" t="s">
        <v>141</v>
      </c>
      <c r="F96" s="168">
        <v>0</v>
      </c>
      <c r="G96" s="158">
        <v>4</v>
      </c>
      <c r="H96" s="169">
        <f t="shared" si="2"/>
        <v>4</v>
      </c>
      <c r="I96" s="178">
        <v>0.01</v>
      </c>
      <c r="J96" s="171">
        <f t="shared" si="3"/>
        <v>0.04</v>
      </c>
      <c r="K96" s="65"/>
    </row>
    <row r="97" spans="1:11" ht="15" customHeight="1" x14ac:dyDescent="0.25">
      <c r="A97" s="7">
        <v>94</v>
      </c>
      <c r="B97" s="164" t="s">
        <v>4064</v>
      </c>
      <c r="C97" s="164" t="s">
        <v>4095</v>
      </c>
      <c r="D97" s="164" t="s">
        <v>252</v>
      </c>
      <c r="E97" s="158" t="s">
        <v>141</v>
      </c>
      <c r="F97" s="168">
        <v>0</v>
      </c>
      <c r="G97" s="158">
        <v>2</v>
      </c>
      <c r="H97" s="169">
        <f t="shared" si="2"/>
        <v>2</v>
      </c>
      <c r="I97" s="178">
        <v>0.01</v>
      </c>
      <c r="J97" s="171">
        <f t="shared" si="3"/>
        <v>0.02</v>
      </c>
      <c r="K97" s="65"/>
    </row>
    <row r="98" spans="1:11" ht="15" customHeight="1" x14ac:dyDescent="0.25">
      <c r="A98" s="7">
        <v>95</v>
      </c>
      <c r="B98" s="164" t="s">
        <v>4065</v>
      </c>
      <c r="C98" s="164" t="s">
        <v>4074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2"/>
        <v>1</v>
      </c>
      <c r="I98" s="178">
        <v>0.01</v>
      </c>
      <c r="J98" s="171">
        <f t="shared" si="3"/>
        <v>0.01</v>
      </c>
      <c r="K98" s="65"/>
    </row>
    <row r="99" spans="1:11" ht="15" customHeight="1" x14ac:dyDescent="0.25">
      <c r="A99" s="7">
        <v>96</v>
      </c>
      <c r="B99" s="164" t="s">
        <v>4066</v>
      </c>
      <c r="C99" s="164" t="s">
        <v>4125</v>
      </c>
      <c r="D99" s="164" t="s">
        <v>252</v>
      </c>
      <c r="E99" s="158" t="s">
        <v>141</v>
      </c>
      <c r="F99" s="168">
        <v>0</v>
      </c>
      <c r="G99" s="158">
        <v>3</v>
      </c>
      <c r="H99" s="169">
        <f t="shared" si="2"/>
        <v>3</v>
      </c>
      <c r="I99" s="178">
        <v>0.01</v>
      </c>
      <c r="J99" s="171">
        <f t="shared" si="3"/>
        <v>0.03</v>
      </c>
      <c r="K99" s="65"/>
    </row>
    <row r="100" spans="1:11" ht="15" customHeight="1" x14ac:dyDescent="0.25">
      <c r="A100" s="7">
        <v>97</v>
      </c>
      <c r="B100" s="164" t="s">
        <v>4067</v>
      </c>
      <c r="C100" s="164" t="s">
        <v>4097</v>
      </c>
      <c r="D100" s="164" t="s">
        <v>4101</v>
      </c>
      <c r="E100" s="158" t="s">
        <v>4104</v>
      </c>
      <c r="F100" s="168">
        <v>0</v>
      </c>
      <c r="G100" s="158">
        <v>1</v>
      </c>
      <c r="H100" s="169">
        <f t="shared" si="2"/>
        <v>1</v>
      </c>
      <c r="I100" s="178">
        <v>0.01</v>
      </c>
      <c r="J100" s="171">
        <f t="shared" si="3"/>
        <v>0.01</v>
      </c>
      <c r="K100" s="65"/>
    </row>
    <row r="101" spans="1:11" ht="15" customHeight="1" x14ac:dyDescent="0.25">
      <c r="A101" s="7">
        <v>98</v>
      </c>
      <c r="B101" s="164" t="s">
        <v>4068</v>
      </c>
      <c r="C101" s="164" t="s">
        <v>4098</v>
      </c>
      <c r="D101" s="164" t="s">
        <v>4102</v>
      </c>
      <c r="E101" s="158" t="s">
        <v>4105</v>
      </c>
      <c r="F101" s="168">
        <v>0</v>
      </c>
      <c r="G101" s="158">
        <v>1</v>
      </c>
      <c r="H101" s="169">
        <f t="shared" si="2"/>
        <v>1</v>
      </c>
      <c r="I101" s="178">
        <v>0.01</v>
      </c>
      <c r="J101" s="171">
        <f t="shared" si="3"/>
        <v>0.01</v>
      </c>
      <c r="K101" s="65"/>
    </row>
    <row r="102" spans="1:11" ht="15" customHeight="1" x14ac:dyDescent="0.25">
      <c r="A102" s="7">
        <v>99</v>
      </c>
      <c r="B102" s="164" t="s">
        <v>4069</v>
      </c>
      <c r="C102" s="164" t="s">
        <v>4098</v>
      </c>
      <c r="D102" s="164" t="s">
        <v>4102</v>
      </c>
      <c r="E102" s="158" t="s">
        <v>4105</v>
      </c>
      <c r="F102" s="168">
        <v>0</v>
      </c>
      <c r="G102" s="158">
        <v>1</v>
      </c>
      <c r="H102" s="169">
        <f t="shared" si="2"/>
        <v>1</v>
      </c>
      <c r="I102" s="178">
        <v>0.01</v>
      </c>
      <c r="J102" s="171">
        <f t="shared" si="3"/>
        <v>0.01</v>
      </c>
      <c r="K102" s="65"/>
    </row>
    <row r="103" spans="1:11" ht="15" customHeight="1" x14ac:dyDescent="0.25">
      <c r="A103" s="7">
        <v>100</v>
      </c>
      <c r="B103" s="164" t="s">
        <v>4070</v>
      </c>
      <c r="C103" s="164" t="s">
        <v>4099</v>
      </c>
      <c r="D103" s="164" t="s">
        <v>4103</v>
      </c>
      <c r="E103" s="158" t="s">
        <v>4106</v>
      </c>
      <c r="F103" s="168">
        <v>0</v>
      </c>
      <c r="G103" s="158">
        <v>8</v>
      </c>
      <c r="H103" s="169">
        <f t="shared" si="2"/>
        <v>8</v>
      </c>
      <c r="I103" s="178">
        <v>0.14000000000000001</v>
      </c>
      <c r="J103" s="171">
        <f>I103*H103</f>
        <v>1.1200000000000001</v>
      </c>
      <c r="K103" s="65"/>
    </row>
    <row r="104" spans="1:11" ht="15" customHeight="1" x14ac:dyDescent="0.25">
      <c r="A104" s="7">
        <v>101</v>
      </c>
      <c r="B104" s="164" t="s">
        <v>4071</v>
      </c>
      <c r="C104" s="164" t="s">
        <v>4100</v>
      </c>
      <c r="D104" s="164" t="s">
        <v>3855</v>
      </c>
      <c r="E104" s="158" t="s">
        <v>4106</v>
      </c>
      <c r="F104" s="168">
        <v>0</v>
      </c>
      <c r="G104" s="158">
        <v>1</v>
      </c>
      <c r="H104" s="169">
        <f t="shared" si="2"/>
        <v>1</v>
      </c>
      <c r="I104" s="178">
        <v>20.09</v>
      </c>
      <c r="J104" s="171">
        <f t="shared" si="3"/>
        <v>20.09</v>
      </c>
      <c r="K104" s="65"/>
    </row>
    <row r="105" spans="1:11" ht="15" customHeight="1" x14ac:dyDescent="0.25">
      <c r="A105" s="7">
        <v>102</v>
      </c>
      <c r="B105" s="164" t="s">
        <v>4072</v>
      </c>
      <c r="C105" s="164" t="s">
        <v>4100</v>
      </c>
      <c r="D105" s="164" t="s">
        <v>3855</v>
      </c>
      <c r="E105" s="158" t="s">
        <v>4106</v>
      </c>
      <c r="F105" s="168">
        <v>0</v>
      </c>
      <c r="G105" s="158">
        <v>1</v>
      </c>
      <c r="H105" s="169">
        <f t="shared" si="2"/>
        <v>1</v>
      </c>
      <c r="I105" s="178">
        <v>90.22</v>
      </c>
      <c r="J105" s="171">
        <f t="shared" si="3"/>
        <v>90.22</v>
      </c>
      <c r="K105" s="65"/>
    </row>
    <row r="106" spans="1:11" s="85" customFormat="1" ht="21" customHeight="1" x14ac:dyDescent="0.25">
      <c r="A106" s="218" t="s">
        <v>19</v>
      </c>
      <c r="B106" s="219"/>
      <c r="C106" s="219"/>
      <c r="D106" s="219"/>
      <c r="E106" s="220"/>
      <c r="F106" s="156">
        <f>SUM(F4:F105)</f>
        <v>1267</v>
      </c>
      <c r="G106" s="156">
        <f>SUM(G4:G105)</f>
        <v>1560</v>
      </c>
      <c r="H106" s="156">
        <f>SUM(H4:H105)</f>
        <v>293</v>
      </c>
      <c r="I106" s="155">
        <f>SUM(I4:I105)</f>
        <v>732.22114285714281</v>
      </c>
      <c r="J106" s="155">
        <f>SUM(J4:J105)</f>
        <v>1042.3011428571424</v>
      </c>
      <c r="K106" s="84"/>
    </row>
    <row r="109" spans="1:11" x14ac:dyDescent="0.25">
      <c r="I109" s="112"/>
    </row>
    <row r="113" spans="1:13" x14ac:dyDescent="0.25">
      <c r="A113" s="184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</row>
    <row r="114" spans="1:13" x14ac:dyDescent="0.25">
      <c r="A114" s="184"/>
      <c r="B114" s="185"/>
      <c r="C114" s="186"/>
      <c r="D114" s="186"/>
      <c r="E114" s="186"/>
      <c r="F114" s="187"/>
      <c r="G114" s="188"/>
      <c r="H114" s="188"/>
      <c r="I114" s="189"/>
      <c r="J114" s="190"/>
      <c r="K114" s="191"/>
      <c r="L114" s="192"/>
      <c r="M114" s="184"/>
    </row>
    <row r="115" spans="1:13" x14ac:dyDescent="0.25">
      <c r="A115" s="184"/>
      <c r="B115" s="185"/>
      <c r="C115" s="186"/>
      <c r="D115" s="186"/>
      <c r="E115" s="186"/>
      <c r="F115" s="187"/>
      <c r="G115" s="188"/>
      <c r="H115" s="188"/>
      <c r="I115" s="189"/>
      <c r="J115" s="190"/>
      <c r="K115" s="191"/>
      <c r="L115" s="192"/>
      <c r="M115" s="184"/>
    </row>
    <row r="116" spans="1:13" x14ac:dyDescent="0.25">
      <c r="A116" s="184"/>
      <c r="B116" s="185"/>
      <c r="C116" s="186"/>
      <c r="D116" s="186"/>
      <c r="E116" s="186"/>
      <c r="F116" s="187"/>
      <c r="G116" s="188"/>
      <c r="H116" s="188"/>
      <c r="I116" s="189"/>
      <c r="J116" s="190"/>
      <c r="K116" s="191"/>
      <c r="L116" s="192"/>
      <c r="M116" s="184"/>
    </row>
    <row r="117" spans="1:13" x14ac:dyDescent="0.25">
      <c r="A117" s="184"/>
      <c r="B117" s="185"/>
      <c r="C117" s="186"/>
      <c r="D117" s="186"/>
      <c r="E117" s="186"/>
      <c r="F117" s="187"/>
      <c r="G117" s="188"/>
      <c r="H117" s="188"/>
      <c r="I117" s="189"/>
      <c r="J117" s="190"/>
      <c r="K117" s="191"/>
      <c r="L117" s="192"/>
      <c r="M117" s="184"/>
    </row>
    <row r="118" spans="1:13" x14ac:dyDescent="0.25">
      <c r="A118" s="184"/>
      <c r="B118" s="185"/>
      <c r="C118" s="186"/>
      <c r="D118" s="186"/>
      <c r="E118" s="186"/>
      <c r="F118" s="187"/>
      <c r="G118" s="188"/>
      <c r="H118" s="188"/>
      <c r="I118" s="189"/>
      <c r="J118" s="193"/>
      <c r="K118" s="191"/>
      <c r="L118" s="192"/>
      <c r="M118" s="184"/>
    </row>
    <row r="119" spans="1:13" x14ac:dyDescent="0.25">
      <c r="A119" s="184"/>
      <c r="B119" s="185"/>
      <c r="C119" s="186"/>
      <c r="D119" s="186"/>
      <c r="E119" s="186"/>
      <c r="F119" s="187"/>
      <c r="G119" s="188"/>
      <c r="H119" s="188"/>
      <c r="I119" s="189"/>
      <c r="J119" s="193"/>
      <c r="K119" s="191"/>
      <c r="L119" s="192"/>
      <c r="M119" s="184"/>
    </row>
    <row r="120" spans="1:13" x14ac:dyDescent="0.25">
      <c r="A120" s="184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</row>
  </sheetData>
  <autoFilter ref="A3:M3"/>
  <mergeCells count="4">
    <mergeCell ref="A106:E106"/>
    <mergeCell ref="A1:H1"/>
    <mergeCell ref="A2:H2"/>
    <mergeCell ref="I2:K2"/>
  </mergeCells>
  <pageMargins left="0.7" right="0.7" top="0.75" bottom="0.75" header="0.3" footer="0.3"/>
  <pageSetup scale="7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3"/>
  <sheetViews>
    <sheetView zoomScaleNormal="100" workbookViewId="0">
      <pane xSplit="5" ySplit="3" topLeftCell="F4" activePane="bottomRight" state="frozen"/>
      <selection pane="topRight" activeCell="F1" sqref="F1"/>
      <selection pane="bottomLeft" activeCell="A2" sqref="A2"/>
      <selection pane="bottomRight" activeCell="N13" sqref="N13"/>
    </sheetView>
  </sheetViews>
  <sheetFormatPr defaultRowHeight="15" x14ac:dyDescent="0.25"/>
  <cols>
    <col min="1" max="1" width="4.140625" customWidth="1"/>
    <col min="2" max="3" width="20.140625" customWidth="1"/>
    <col min="4" max="4" width="13.140625" customWidth="1"/>
    <col min="5" max="5" width="7.5703125" customWidth="1"/>
    <col min="6" max="6" width="11.710937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</cols>
  <sheetData>
    <row r="1" spans="1:11" ht="32.25" customHeight="1" x14ac:dyDescent="0.25">
      <c r="A1" s="221" t="s">
        <v>4169</v>
      </c>
      <c r="B1" s="221"/>
      <c r="C1" s="221"/>
      <c r="D1" s="221"/>
      <c r="E1" s="221"/>
      <c r="F1" s="221"/>
      <c r="G1" s="221"/>
      <c r="H1" s="221"/>
      <c r="I1" s="149"/>
      <c r="J1" s="149"/>
      <c r="K1" s="149"/>
    </row>
    <row r="2" spans="1:11" ht="27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45.6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11" s="149" customFormat="1" ht="15" customHeight="1" x14ac:dyDescent="0.25">
      <c r="A4" s="134">
        <v>1</v>
      </c>
      <c r="B4" s="194" t="s">
        <v>1165</v>
      </c>
      <c r="C4" s="194" t="s">
        <v>2962</v>
      </c>
      <c r="D4" s="194" t="s">
        <v>252</v>
      </c>
      <c r="E4" s="195" t="s">
        <v>141</v>
      </c>
      <c r="F4" s="196">
        <v>1</v>
      </c>
      <c r="G4" s="196">
        <v>11</v>
      </c>
      <c r="H4" s="197">
        <f t="shared" ref="H4:H7" si="0">G4-F4</f>
        <v>10</v>
      </c>
      <c r="I4" s="198">
        <v>187.63</v>
      </c>
      <c r="J4" s="199">
        <f t="shared" ref="J4:J7" si="1">I4*H4</f>
        <v>1876.3</v>
      </c>
      <c r="K4" s="200"/>
    </row>
    <row r="5" spans="1:11" s="149" customFormat="1" ht="15" customHeight="1" x14ac:dyDescent="0.25">
      <c r="A5" s="134">
        <v>2</v>
      </c>
      <c r="B5" s="194" t="s">
        <v>1166</v>
      </c>
      <c r="C5" s="194" t="s">
        <v>2963</v>
      </c>
      <c r="D5" s="194" t="s">
        <v>252</v>
      </c>
      <c r="E5" s="195" t="s">
        <v>141</v>
      </c>
      <c r="F5" s="196">
        <v>4</v>
      </c>
      <c r="G5" s="196">
        <v>9</v>
      </c>
      <c r="H5" s="197">
        <f t="shared" si="0"/>
        <v>5</v>
      </c>
      <c r="I5" s="198">
        <v>187.63</v>
      </c>
      <c r="J5" s="199">
        <f t="shared" si="1"/>
        <v>938.15</v>
      </c>
      <c r="K5" s="200"/>
    </row>
    <row r="6" spans="1:11" s="149" customFormat="1" ht="15" customHeight="1" x14ac:dyDescent="0.25">
      <c r="A6" s="134">
        <v>3</v>
      </c>
      <c r="B6" s="194" t="s">
        <v>1167</v>
      </c>
      <c r="C6" s="194" t="s">
        <v>2963</v>
      </c>
      <c r="D6" s="194" t="s">
        <v>252</v>
      </c>
      <c r="E6" s="195" t="s">
        <v>141</v>
      </c>
      <c r="F6" s="196">
        <v>2</v>
      </c>
      <c r="G6" s="196">
        <v>4</v>
      </c>
      <c r="H6" s="197">
        <f t="shared" si="0"/>
        <v>2</v>
      </c>
      <c r="I6" s="198">
        <v>187.63</v>
      </c>
      <c r="J6" s="199">
        <f t="shared" si="1"/>
        <v>375.26</v>
      </c>
      <c r="K6" s="200"/>
    </row>
    <row r="7" spans="1:11" s="149" customFormat="1" ht="15" customHeight="1" x14ac:dyDescent="0.25">
      <c r="A7" s="134">
        <v>4</v>
      </c>
      <c r="B7" s="194" t="s">
        <v>1168</v>
      </c>
      <c r="C7" s="194" t="s">
        <v>2963</v>
      </c>
      <c r="D7" s="194" t="s">
        <v>252</v>
      </c>
      <c r="E7" s="195" t="s">
        <v>141</v>
      </c>
      <c r="F7" s="196">
        <v>2</v>
      </c>
      <c r="G7" s="196">
        <v>10</v>
      </c>
      <c r="H7" s="197">
        <f t="shared" si="0"/>
        <v>8</v>
      </c>
      <c r="I7" s="198">
        <v>187.63</v>
      </c>
      <c r="J7" s="199">
        <f t="shared" si="1"/>
        <v>1501.04</v>
      </c>
      <c r="K7" s="200"/>
    </row>
    <row r="8" spans="1:11" s="149" customFormat="1" ht="15" customHeight="1" x14ac:dyDescent="0.25">
      <c r="A8" s="134">
        <v>5</v>
      </c>
      <c r="B8" s="194" t="s">
        <v>3896</v>
      </c>
      <c r="C8" s="194" t="s">
        <v>3896</v>
      </c>
      <c r="D8" s="194" t="s">
        <v>252</v>
      </c>
      <c r="E8" s="195" t="s">
        <v>141</v>
      </c>
      <c r="F8" s="196">
        <v>0</v>
      </c>
      <c r="G8" s="196">
        <v>1</v>
      </c>
      <c r="H8" s="197">
        <f t="shared" ref="H8:H9" si="2">G8-F8</f>
        <v>1</v>
      </c>
      <c r="I8" s="201">
        <v>187.63</v>
      </c>
      <c r="J8" s="199">
        <f t="shared" ref="J8:J9" si="3">I8*H8</f>
        <v>187.63</v>
      </c>
      <c r="K8" s="200"/>
    </row>
    <row r="9" spans="1:11" s="149" customFormat="1" ht="15" customHeight="1" x14ac:dyDescent="0.25">
      <c r="A9" s="134">
        <v>6</v>
      </c>
      <c r="B9" s="194" t="s">
        <v>3897</v>
      </c>
      <c r="C9" s="194" t="s">
        <v>3897</v>
      </c>
      <c r="D9" s="194" t="s">
        <v>252</v>
      </c>
      <c r="E9" s="195" t="s">
        <v>141</v>
      </c>
      <c r="F9" s="196">
        <v>0</v>
      </c>
      <c r="G9" s="196">
        <v>1</v>
      </c>
      <c r="H9" s="197">
        <f t="shared" si="2"/>
        <v>1</v>
      </c>
      <c r="I9" s="201">
        <v>187.63</v>
      </c>
      <c r="J9" s="199">
        <f t="shared" si="3"/>
        <v>187.63</v>
      </c>
      <c r="K9" s="200"/>
    </row>
    <row r="10" spans="1:11" s="85" customFormat="1" ht="21" customHeight="1" x14ac:dyDescent="0.25">
      <c r="A10" s="218" t="s">
        <v>19</v>
      </c>
      <c r="B10" s="219"/>
      <c r="C10" s="219"/>
      <c r="D10" s="219"/>
      <c r="E10" s="220"/>
      <c r="F10" s="156">
        <f>SUM(F4:F9)</f>
        <v>9</v>
      </c>
      <c r="G10" s="156">
        <f>SUM(G4:G9)</f>
        <v>36</v>
      </c>
      <c r="H10" s="156">
        <f>SUM(H4:H9)</f>
        <v>27</v>
      </c>
      <c r="I10" s="155">
        <f>SUM(I4:I9)</f>
        <v>1125.78</v>
      </c>
      <c r="J10" s="155">
        <f>SUM(J4:J9)</f>
        <v>5066.01</v>
      </c>
      <c r="K10" s="84"/>
    </row>
    <row r="13" spans="1:11" x14ac:dyDescent="0.25">
      <c r="I13" s="112"/>
    </row>
  </sheetData>
  <autoFilter ref="A3:K10"/>
  <mergeCells count="4">
    <mergeCell ref="A10:E10"/>
    <mergeCell ref="A1:H1"/>
    <mergeCell ref="A2:H2"/>
    <mergeCell ref="I2:K2"/>
  </mergeCells>
  <pageMargins left="0.7" right="0.7" top="0.75" bottom="0.75" header="0.3" footer="0.3"/>
  <pageSetup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zoomScaleNormal="100" workbookViewId="0">
      <pane xSplit="5" ySplit="2" topLeftCell="F97" activePane="bottomRight" state="frozen"/>
      <selection pane="topRight" activeCell="F1" sqref="F1"/>
      <selection pane="bottomLeft" activeCell="A2" sqref="A2"/>
      <selection pane="bottomRight" activeCell="D101" sqref="D101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hidden="1" customWidth="1"/>
    <col min="7" max="7" width="7.5703125" hidden="1" customWidth="1"/>
    <col min="8" max="8" width="8" customWidth="1"/>
    <col min="9" max="9" width="9.42578125" customWidth="1"/>
    <col min="10" max="10" width="9.28515625" customWidth="1"/>
    <col min="11" max="11" width="89.5703125" customWidth="1"/>
  </cols>
  <sheetData>
    <row r="1" spans="1:11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11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11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4173</v>
      </c>
      <c r="I3" s="153" t="s">
        <v>3900</v>
      </c>
      <c r="J3" s="153" t="s">
        <v>3901</v>
      </c>
      <c r="K3" s="152" t="s">
        <v>11</v>
      </c>
    </row>
    <row r="4" spans="1:11" ht="26.25" customHeight="1" x14ac:dyDescent="0.25">
      <c r="A4" s="7">
        <v>1</v>
      </c>
      <c r="B4" s="157" t="s">
        <v>304</v>
      </c>
      <c r="C4" s="166" t="s">
        <v>4165</v>
      </c>
      <c r="D4" s="157" t="s">
        <v>33</v>
      </c>
      <c r="E4" s="158" t="s">
        <v>141</v>
      </c>
      <c r="F4" s="168">
        <v>21</v>
      </c>
      <c r="G4" s="168">
        <v>22</v>
      </c>
      <c r="H4" s="169">
        <f t="shared" ref="H4:H35" si="0">G4-F4</f>
        <v>1</v>
      </c>
      <c r="I4" s="170">
        <v>2.54</v>
      </c>
      <c r="J4" s="171">
        <f>I4*H4</f>
        <v>2.54</v>
      </c>
      <c r="K4" s="65" t="s">
        <v>4177</v>
      </c>
    </row>
    <row r="5" spans="1:11" ht="20.25" customHeight="1" x14ac:dyDescent="0.25">
      <c r="A5" s="7">
        <v>2</v>
      </c>
      <c r="B5" s="157">
        <v>940004</v>
      </c>
      <c r="C5" s="157" t="s">
        <v>245</v>
      </c>
      <c r="D5" s="157" t="s">
        <v>33</v>
      </c>
      <c r="E5" s="158" t="s">
        <v>141</v>
      </c>
      <c r="F5" s="168">
        <v>7</v>
      </c>
      <c r="G5" s="168">
        <v>9</v>
      </c>
      <c r="H5" s="169">
        <f t="shared" si="0"/>
        <v>2</v>
      </c>
      <c r="I5" s="170">
        <v>3.45</v>
      </c>
      <c r="J5" s="171">
        <f t="shared" ref="J5:J68" si="1">I5*H5</f>
        <v>6.9</v>
      </c>
      <c r="K5" s="65" t="s">
        <v>4178</v>
      </c>
    </row>
    <row r="6" spans="1:11" ht="15" customHeight="1" x14ac:dyDescent="0.25">
      <c r="A6" s="7">
        <v>3</v>
      </c>
      <c r="B6" s="157" t="s">
        <v>253</v>
      </c>
      <c r="C6" s="157" t="s">
        <v>259</v>
      </c>
      <c r="D6" s="157" t="s">
        <v>33</v>
      </c>
      <c r="E6" s="158" t="s">
        <v>141</v>
      </c>
      <c r="F6" s="168">
        <v>15</v>
      </c>
      <c r="G6" s="168">
        <v>16</v>
      </c>
      <c r="H6" s="169">
        <f t="shared" si="0"/>
        <v>1</v>
      </c>
      <c r="I6" s="170">
        <v>2.35</v>
      </c>
      <c r="J6" s="171">
        <f t="shared" si="1"/>
        <v>2.35</v>
      </c>
      <c r="K6" s="65" t="s">
        <v>4179</v>
      </c>
    </row>
    <row r="7" spans="1:11" ht="26.25" customHeight="1" x14ac:dyDescent="0.25">
      <c r="A7" s="7">
        <v>4</v>
      </c>
      <c r="B7" s="157" t="s">
        <v>314</v>
      </c>
      <c r="C7" s="166" t="s">
        <v>4166</v>
      </c>
      <c r="D7" s="157" t="s">
        <v>33</v>
      </c>
      <c r="E7" s="158" t="s">
        <v>141</v>
      </c>
      <c r="F7" s="168">
        <v>5</v>
      </c>
      <c r="G7" s="168">
        <v>8</v>
      </c>
      <c r="H7" s="169">
        <f t="shared" si="0"/>
        <v>3</v>
      </c>
      <c r="I7" s="170">
        <v>0.52</v>
      </c>
      <c r="J7" s="171">
        <f t="shared" si="1"/>
        <v>1.56</v>
      </c>
      <c r="K7" s="65" t="s">
        <v>4175</v>
      </c>
    </row>
    <row r="8" spans="1:11" ht="15" customHeight="1" x14ac:dyDescent="0.25">
      <c r="A8" s="7">
        <v>5</v>
      </c>
      <c r="B8" s="157" t="s">
        <v>317</v>
      </c>
      <c r="C8" s="157" t="s">
        <v>2103</v>
      </c>
      <c r="D8" s="157" t="s">
        <v>33</v>
      </c>
      <c r="E8" s="158" t="s">
        <v>141</v>
      </c>
      <c r="F8" s="168">
        <v>22</v>
      </c>
      <c r="G8" s="168">
        <v>23</v>
      </c>
      <c r="H8" s="169">
        <f t="shared" si="0"/>
        <v>1</v>
      </c>
      <c r="I8" s="170">
        <v>2.12</v>
      </c>
      <c r="J8" s="171">
        <f t="shared" si="1"/>
        <v>2.12</v>
      </c>
      <c r="K8" s="65" t="s">
        <v>4177</v>
      </c>
    </row>
    <row r="9" spans="1:11" ht="15" customHeight="1" x14ac:dyDescent="0.25">
      <c r="A9" s="7">
        <v>6</v>
      </c>
      <c r="B9" s="157" t="s">
        <v>362</v>
      </c>
      <c r="C9" s="157" t="s">
        <v>2186</v>
      </c>
      <c r="D9" s="157" t="s">
        <v>33</v>
      </c>
      <c r="E9" s="158" t="s">
        <v>141</v>
      </c>
      <c r="F9" s="168">
        <v>23</v>
      </c>
      <c r="G9" s="168">
        <v>24</v>
      </c>
      <c r="H9" s="169">
        <f t="shared" si="0"/>
        <v>1</v>
      </c>
      <c r="I9" s="170">
        <v>7.0000000000000007E-2</v>
      </c>
      <c r="J9" s="171">
        <f t="shared" si="1"/>
        <v>7.0000000000000007E-2</v>
      </c>
      <c r="K9" s="65" t="s">
        <v>4175</v>
      </c>
    </row>
    <row r="10" spans="1:11" ht="15" customHeight="1" x14ac:dyDescent="0.25">
      <c r="A10" s="7">
        <v>7</v>
      </c>
      <c r="B10" s="157" t="s">
        <v>381</v>
      </c>
      <c r="C10" s="157" t="s">
        <v>2224</v>
      </c>
      <c r="D10" s="157" t="s">
        <v>33</v>
      </c>
      <c r="E10" s="158" t="s">
        <v>141</v>
      </c>
      <c r="F10" s="168">
        <v>1</v>
      </c>
      <c r="G10" s="168">
        <v>2</v>
      </c>
      <c r="H10" s="169">
        <f t="shared" si="0"/>
        <v>1</v>
      </c>
      <c r="I10" s="170">
        <v>0.41</v>
      </c>
      <c r="J10" s="171">
        <f t="shared" si="1"/>
        <v>0.41</v>
      </c>
      <c r="K10" s="65" t="s">
        <v>4177</v>
      </c>
    </row>
    <row r="11" spans="1:11" ht="18.75" customHeight="1" x14ac:dyDescent="0.25">
      <c r="A11" s="7">
        <v>8</v>
      </c>
      <c r="B11" s="157" t="s">
        <v>393</v>
      </c>
      <c r="C11" s="157" t="s">
        <v>2255</v>
      </c>
      <c r="D11" s="157" t="s">
        <v>33</v>
      </c>
      <c r="E11" s="158" t="s">
        <v>141</v>
      </c>
      <c r="F11" s="168">
        <v>5</v>
      </c>
      <c r="G11" s="168">
        <v>9</v>
      </c>
      <c r="H11" s="169">
        <f t="shared" si="0"/>
        <v>4</v>
      </c>
      <c r="I11" s="170">
        <v>0.25</v>
      </c>
      <c r="J11" s="171">
        <f t="shared" si="1"/>
        <v>1</v>
      </c>
      <c r="K11" s="65" t="s">
        <v>4180</v>
      </c>
    </row>
    <row r="12" spans="1:11" ht="15" customHeight="1" x14ac:dyDescent="0.25">
      <c r="A12" s="7">
        <v>9</v>
      </c>
      <c r="B12" s="157" t="s">
        <v>417</v>
      </c>
      <c r="C12" s="157" t="s">
        <v>2285</v>
      </c>
      <c r="D12" s="157" t="s">
        <v>33</v>
      </c>
      <c r="E12" s="158" t="s">
        <v>141</v>
      </c>
      <c r="F12" s="168">
        <v>44</v>
      </c>
      <c r="G12" s="168">
        <v>47</v>
      </c>
      <c r="H12" s="169">
        <f t="shared" si="0"/>
        <v>3</v>
      </c>
      <c r="I12" s="170">
        <v>0.25</v>
      </c>
      <c r="J12" s="171">
        <f t="shared" si="1"/>
        <v>0.75</v>
      </c>
      <c r="K12" s="65" t="s">
        <v>4175</v>
      </c>
    </row>
    <row r="13" spans="1:11" ht="27" customHeight="1" x14ac:dyDescent="0.25">
      <c r="A13" s="7">
        <v>10</v>
      </c>
      <c r="B13" s="157" t="s">
        <v>422</v>
      </c>
      <c r="C13" s="166" t="s">
        <v>4160</v>
      </c>
      <c r="D13" s="157" t="s">
        <v>33</v>
      </c>
      <c r="E13" s="158" t="s">
        <v>141</v>
      </c>
      <c r="F13" s="168">
        <v>5</v>
      </c>
      <c r="G13" s="168">
        <v>6</v>
      </c>
      <c r="H13" s="169">
        <f t="shared" si="0"/>
        <v>1</v>
      </c>
      <c r="I13" s="170">
        <v>0.26</v>
      </c>
      <c r="J13" s="171">
        <f t="shared" si="1"/>
        <v>0.26</v>
      </c>
      <c r="K13" s="65" t="s">
        <v>4181</v>
      </c>
    </row>
    <row r="14" spans="1:11" ht="18.75" customHeight="1" x14ac:dyDescent="0.25">
      <c r="A14" s="7">
        <v>11</v>
      </c>
      <c r="B14" s="157">
        <v>680075</v>
      </c>
      <c r="C14" s="157" t="s">
        <v>2340</v>
      </c>
      <c r="D14" s="157" t="s">
        <v>33</v>
      </c>
      <c r="E14" s="158" t="s">
        <v>141</v>
      </c>
      <c r="F14" s="168">
        <v>9</v>
      </c>
      <c r="G14" s="168">
        <v>11</v>
      </c>
      <c r="H14" s="169">
        <f t="shared" si="0"/>
        <v>2</v>
      </c>
      <c r="I14" s="170">
        <v>18.61</v>
      </c>
      <c r="J14" s="171">
        <f t="shared" si="1"/>
        <v>37.22</v>
      </c>
      <c r="K14" s="65" t="s">
        <v>4177</v>
      </c>
    </row>
    <row r="15" spans="1:11" ht="24.75" customHeight="1" x14ac:dyDescent="0.25">
      <c r="A15" s="7">
        <v>12</v>
      </c>
      <c r="B15" s="157" t="s">
        <v>468</v>
      </c>
      <c r="C15" s="166" t="s">
        <v>4159</v>
      </c>
      <c r="D15" s="157" t="s">
        <v>33</v>
      </c>
      <c r="E15" s="158" t="s">
        <v>141</v>
      </c>
      <c r="F15" s="168">
        <v>14</v>
      </c>
      <c r="G15" s="168">
        <v>16</v>
      </c>
      <c r="H15" s="169">
        <f t="shared" si="0"/>
        <v>2</v>
      </c>
      <c r="I15" s="170">
        <v>0.73</v>
      </c>
      <c r="J15" s="171">
        <f t="shared" si="1"/>
        <v>1.46</v>
      </c>
      <c r="K15" s="65" t="s">
        <v>4182</v>
      </c>
    </row>
    <row r="16" spans="1:11" ht="26.25" customHeight="1" x14ac:dyDescent="0.25">
      <c r="A16" s="7">
        <v>13</v>
      </c>
      <c r="B16" s="157" t="s">
        <v>151</v>
      </c>
      <c r="C16" s="166" t="s">
        <v>4161</v>
      </c>
      <c r="D16" s="157" t="s">
        <v>33</v>
      </c>
      <c r="E16" s="158" t="s">
        <v>141</v>
      </c>
      <c r="F16" s="168">
        <v>49</v>
      </c>
      <c r="G16" s="168">
        <v>50</v>
      </c>
      <c r="H16" s="169">
        <f t="shared" si="0"/>
        <v>1</v>
      </c>
      <c r="I16" s="170">
        <v>5.31</v>
      </c>
      <c r="J16" s="171">
        <f t="shared" si="1"/>
        <v>5.31</v>
      </c>
      <c r="K16" s="65" t="s">
        <v>4182</v>
      </c>
    </row>
    <row r="17" spans="1:11" ht="26.25" customHeight="1" x14ac:dyDescent="0.25">
      <c r="A17" s="7">
        <v>14</v>
      </c>
      <c r="B17" s="157" t="s">
        <v>563</v>
      </c>
      <c r="C17" s="166" t="s">
        <v>4162</v>
      </c>
      <c r="D17" s="157" t="s">
        <v>33</v>
      </c>
      <c r="E17" s="158" t="s">
        <v>141</v>
      </c>
      <c r="F17" s="168">
        <v>1</v>
      </c>
      <c r="G17" s="168">
        <v>2</v>
      </c>
      <c r="H17" s="169">
        <f t="shared" si="0"/>
        <v>1</v>
      </c>
      <c r="I17" s="170">
        <v>2.16</v>
      </c>
      <c r="J17" s="171">
        <f t="shared" si="1"/>
        <v>2.16</v>
      </c>
      <c r="K17" s="65" t="s">
        <v>4183</v>
      </c>
    </row>
    <row r="18" spans="1:11" ht="15" customHeight="1" x14ac:dyDescent="0.25">
      <c r="A18" s="7">
        <v>15</v>
      </c>
      <c r="B18" s="157">
        <v>940084</v>
      </c>
      <c r="C18" s="157" t="s">
        <v>95</v>
      </c>
      <c r="D18" s="157" t="s">
        <v>33</v>
      </c>
      <c r="E18" s="158" t="s">
        <v>141</v>
      </c>
      <c r="F18" s="168">
        <v>298</v>
      </c>
      <c r="G18" s="168">
        <v>299</v>
      </c>
      <c r="H18" s="169">
        <f t="shared" si="0"/>
        <v>1</v>
      </c>
      <c r="I18" s="170">
        <v>3.3</v>
      </c>
      <c r="J18" s="171">
        <f t="shared" si="1"/>
        <v>3.3</v>
      </c>
      <c r="K18" s="65" t="s">
        <v>4185</v>
      </c>
    </row>
    <row r="19" spans="1:11" ht="18.75" customHeight="1" x14ac:dyDescent="0.25">
      <c r="A19" s="7">
        <v>16</v>
      </c>
      <c r="B19" s="157">
        <v>178808</v>
      </c>
      <c r="C19" s="157" t="s">
        <v>63</v>
      </c>
      <c r="D19" s="157" t="s">
        <v>33</v>
      </c>
      <c r="E19" s="158" t="s">
        <v>141</v>
      </c>
      <c r="F19" s="168">
        <v>8</v>
      </c>
      <c r="G19" s="168">
        <v>15</v>
      </c>
      <c r="H19" s="169">
        <f t="shared" si="0"/>
        <v>7</v>
      </c>
      <c r="I19" s="170">
        <v>0.25</v>
      </c>
      <c r="J19" s="171">
        <f t="shared" si="1"/>
        <v>1.75</v>
      </c>
      <c r="K19" s="65" t="s">
        <v>4177</v>
      </c>
    </row>
    <row r="20" spans="1:11" ht="15" customHeight="1" x14ac:dyDescent="0.25">
      <c r="A20" s="7">
        <v>17</v>
      </c>
      <c r="B20" s="157" t="s">
        <v>592</v>
      </c>
      <c r="C20" s="157" t="s">
        <v>2531</v>
      </c>
      <c r="D20" s="157" t="s">
        <v>33</v>
      </c>
      <c r="E20" s="158" t="s">
        <v>141</v>
      </c>
      <c r="F20" s="168">
        <v>2</v>
      </c>
      <c r="G20" s="168">
        <v>3</v>
      </c>
      <c r="H20" s="169">
        <f t="shared" si="0"/>
        <v>1</v>
      </c>
      <c r="I20" s="170">
        <v>4.6399999999999997</v>
      </c>
      <c r="J20" s="171">
        <f t="shared" si="1"/>
        <v>4.6399999999999997</v>
      </c>
      <c r="K20" s="65" t="s">
        <v>4184</v>
      </c>
    </row>
    <row r="21" spans="1:11" ht="25.5" customHeight="1" x14ac:dyDescent="0.25">
      <c r="A21" s="7">
        <v>18</v>
      </c>
      <c r="B21" s="157" t="s">
        <v>602</v>
      </c>
      <c r="C21" s="166" t="s">
        <v>4163</v>
      </c>
      <c r="D21" s="157" t="s">
        <v>33</v>
      </c>
      <c r="E21" s="158" t="s">
        <v>141</v>
      </c>
      <c r="F21" s="168">
        <v>3</v>
      </c>
      <c r="G21" s="168">
        <v>4</v>
      </c>
      <c r="H21" s="169">
        <f t="shared" si="0"/>
        <v>1</v>
      </c>
      <c r="I21" s="170">
        <v>1.71</v>
      </c>
      <c r="J21" s="171">
        <f t="shared" si="1"/>
        <v>1.71</v>
      </c>
      <c r="K21" s="65" t="s">
        <v>4175</v>
      </c>
    </row>
    <row r="22" spans="1:11" ht="15" customHeight="1" x14ac:dyDescent="0.25">
      <c r="A22" s="7">
        <v>19</v>
      </c>
      <c r="B22" s="157" t="s">
        <v>604</v>
      </c>
      <c r="C22" s="157" t="s">
        <v>2542</v>
      </c>
      <c r="D22" s="157" t="s">
        <v>33</v>
      </c>
      <c r="E22" s="158" t="s">
        <v>141</v>
      </c>
      <c r="F22" s="168">
        <v>103</v>
      </c>
      <c r="G22" s="168">
        <v>104</v>
      </c>
      <c r="H22" s="169">
        <f t="shared" si="0"/>
        <v>1</v>
      </c>
      <c r="I22" s="170">
        <v>1.49</v>
      </c>
      <c r="J22" s="171">
        <f t="shared" si="1"/>
        <v>1.49</v>
      </c>
      <c r="K22" s="65" t="s">
        <v>4175</v>
      </c>
    </row>
    <row r="23" spans="1:11" ht="15" customHeight="1" x14ac:dyDescent="0.25">
      <c r="A23" s="7">
        <v>20</v>
      </c>
      <c r="B23" s="157" t="s">
        <v>693</v>
      </c>
      <c r="C23" s="157" t="s">
        <v>2623</v>
      </c>
      <c r="D23" s="157" t="s">
        <v>252</v>
      </c>
      <c r="E23" s="158" t="s">
        <v>141</v>
      </c>
      <c r="F23" s="168">
        <v>1</v>
      </c>
      <c r="G23" s="168">
        <v>5</v>
      </c>
      <c r="H23" s="169">
        <f t="shared" si="0"/>
        <v>4</v>
      </c>
      <c r="I23" s="170">
        <v>0.95</v>
      </c>
      <c r="J23" s="171">
        <f t="shared" si="1"/>
        <v>3.8</v>
      </c>
      <c r="K23" s="65" t="s">
        <v>4174</v>
      </c>
    </row>
    <row r="24" spans="1:11" ht="15" customHeight="1" x14ac:dyDescent="0.25">
      <c r="A24" s="7">
        <v>21</v>
      </c>
      <c r="B24" s="157" t="s">
        <v>779</v>
      </c>
      <c r="C24" s="157" t="s">
        <v>29</v>
      </c>
      <c r="D24" s="157" t="s">
        <v>252</v>
      </c>
      <c r="E24" s="158" t="s">
        <v>141</v>
      </c>
      <c r="F24" s="168">
        <v>4</v>
      </c>
      <c r="G24" s="168">
        <v>5</v>
      </c>
      <c r="H24" s="169">
        <f t="shared" si="0"/>
        <v>1</v>
      </c>
      <c r="I24" s="170">
        <v>13.58</v>
      </c>
      <c r="J24" s="171">
        <f t="shared" si="1"/>
        <v>13.58</v>
      </c>
      <c r="K24" s="65" t="s">
        <v>4174</v>
      </c>
    </row>
    <row r="25" spans="1:11" ht="18.75" customHeight="1" x14ac:dyDescent="0.25">
      <c r="A25" s="7">
        <v>22</v>
      </c>
      <c r="B25" s="157" t="s">
        <v>811</v>
      </c>
      <c r="C25" s="157" t="s">
        <v>2694</v>
      </c>
      <c r="D25" s="157" t="s">
        <v>252</v>
      </c>
      <c r="E25" s="158" t="s">
        <v>141</v>
      </c>
      <c r="F25" s="168">
        <v>14</v>
      </c>
      <c r="G25" s="168">
        <v>15</v>
      </c>
      <c r="H25" s="169">
        <f t="shared" si="0"/>
        <v>1</v>
      </c>
      <c r="I25" s="170">
        <v>0.94</v>
      </c>
      <c r="J25" s="171">
        <f t="shared" si="1"/>
        <v>0.94</v>
      </c>
      <c r="K25" s="65" t="s">
        <v>4174</v>
      </c>
    </row>
    <row r="26" spans="1:11" ht="15" customHeight="1" x14ac:dyDescent="0.25">
      <c r="A26" s="7">
        <v>23</v>
      </c>
      <c r="B26" s="157" t="s">
        <v>1081</v>
      </c>
      <c r="C26" s="157" t="s">
        <v>2902</v>
      </c>
      <c r="D26" s="157" t="s">
        <v>252</v>
      </c>
      <c r="E26" s="159" t="s">
        <v>141</v>
      </c>
      <c r="F26" s="168">
        <v>3</v>
      </c>
      <c r="G26" s="168">
        <v>4</v>
      </c>
      <c r="H26" s="169">
        <f t="shared" si="0"/>
        <v>1</v>
      </c>
      <c r="I26" s="170">
        <v>0.16114285714285714</v>
      </c>
      <c r="J26" s="171">
        <f t="shared" si="1"/>
        <v>0.16114285714285714</v>
      </c>
      <c r="K26" s="65" t="s">
        <v>4174</v>
      </c>
    </row>
    <row r="27" spans="1:11" ht="26.25" customHeight="1" x14ac:dyDescent="0.25">
      <c r="A27" s="7">
        <v>24</v>
      </c>
      <c r="B27" s="157" t="s">
        <v>1113</v>
      </c>
      <c r="C27" s="166" t="s">
        <v>4164</v>
      </c>
      <c r="D27" s="157" t="s">
        <v>252</v>
      </c>
      <c r="E27" s="158" t="s">
        <v>141</v>
      </c>
      <c r="F27" s="168">
        <v>1</v>
      </c>
      <c r="G27" s="168">
        <v>2</v>
      </c>
      <c r="H27" s="169">
        <f t="shared" si="0"/>
        <v>1</v>
      </c>
      <c r="I27" s="170">
        <v>132.82</v>
      </c>
      <c r="J27" s="171">
        <f t="shared" si="1"/>
        <v>132.82</v>
      </c>
      <c r="K27" s="65" t="s">
        <v>4174</v>
      </c>
    </row>
    <row r="28" spans="1:11" ht="15" customHeight="1" x14ac:dyDescent="0.25">
      <c r="A28" s="7">
        <v>25</v>
      </c>
      <c r="B28" s="157" t="s">
        <v>1165</v>
      </c>
      <c r="C28" s="157" t="s">
        <v>2962</v>
      </c>
      <c r="D28" s="157" t="s">
        <v>252</v>
      </c>
      <c r="E28" s="158" t="s">
        <v>141</v>
      </c>
      <c r="F28" s="168">
        <v>1</v>
      </c>
      <c r="G28" s="168">
        <v>11</v>
      </c>
      <c r="H28" s="169">
        <f t="shared" si="0"/>
        <v>10</v>
      </c>
      <c r="I28" s="170">
        <v>187.63</v>
      </c>
      <c r="J28" s="171">
        <f t="shared" si="1"/>
        <v>1876.3</v>
      </c>
      <c r="K28" s="65" t="s">
        <v>4174</v>
      </c>
    </row>
    <row r="29" spans="1:11" ht="15" customHeight="1" x14ac:dyDescent="0.25">
      <c r="A29" s="7">
        <v>26</v>
      </c>
      <c r="B29" s="157" t="s">
        <v>1166</v>
      </c>
      <c r="C29" s="157" t="s">
        <v>2963</v>
      </c>
      <c r="D29" s="157" t="s">
        <v>252</v>
      </c>
      <c r="E29" s="158" t="s">
        <v>141</v>
      </c>
      <c r="F29" s="168">
        <v>4</v>
      </c>
      <c r="G29" s="168">
        <v>9</v>
      </c>
      <c r="H29" s="169">
        <f t="shared" si="0"/>
        <v>5</v>
      </c>
      <c r="I29" s="170">
        <v>187.63</v>
      </c>
      <c r="J29" s="171">
        <f t="shared" si="1"/>
        <v>938.15</v>
      </c>
      <c r="K29" s="65" t="s">
        <v>4174</v>
      </c>
    </row>
    <row r="30" spans="1:11" ht="15" customHeight="1" x14ac:dyDescent="0.25">
      <c r="A30" s="7">
        <v>27</v>
      </c>
      <c r="B30" s="157" t="s">
        <v>1167</v>
      </c>
      <c r="C30" s="157" t="s">
        <v>2963</v>
      </c>
      <c r="D30" s="157" t="s">
        <v>252</v>
      </c>
      <c r="E30" s="158" t="s">
        <v>141</v>
      </c>
      <c r="F30" s="168">
        <v>2</v>
      </c>
      <c r="G30" s="168">
        <v>4</v>
      </c>
      <c r="H30" s="169">
        <f t="shared" si="0"/>
        <v>2</v>
      </c>
      <c r="I30" s="170">
        <v>187.63</v>
      </c>
      <c r="J30" s="171">
        <f t="shared" si="1"/>
        <v>375.26</v>
      </c>
      <c r="K30" s="65" t="s">
        <v>4174</v>
      </c>
    </row>
    <row r="31" spans="1:11" ht="15" customHeight="1" x14ac:dyDescent="0.25">
      <c r="A31" s="7">
        <v>28</v>
      </c>
      <c r="B31" s="157" t="s">
        <v>1168</v>
      </c>
      <c r="C31" s="157" t="s">
        <v>2963</v>
      </c>
      <c r="D31" s="157" t="s">
        <v>252</v>
      </c>
      <c r="E31" s="158" t="s">
        <v>141</v>
      </c>
      <c r="F31" s="168">
        <v>2</v>
      </c>
      <c r="G31" s="168">
        <v>10</v>
      </c>
      <c r="H31" s="169">
        <f t="shared" si="0"/>
        <v>8</v>
      </c>
      <c r="I31" s="170">
        <v>187.63</v>
      </c>
      <c r="J31" s="171">
        <f t="shared" si="1"/>
        <v>1501.04</v>
      </c>
      <c r="K31" s="65" t="s">
        <v>4174</v>
      </c>
    </row>
    <row r="32" spans="1:11" ht="15" customHeight="1" x14ac:dyDescent="0.25">
      <c r="A32" s="7">
        <v>29</v>
      </c>
      <c r="B32" s="157" t="s">
        <v>250</v>
      </c>
      <c r="C32" s="157" t="s">
        <v>251</v>
      </c>
      <c r="D32" s="157" t="s">
        <v>252</v>
      </c>
      <c r="E32" s="159" t="s">
        <v>242</v>
      </c>
      <c r="F32" s="168">
        <v>4</v>
      </c>
      <c r="G32" s="168">
        <v>6</v>
      </c>
      <c r="H32" s="169">
        <f t="shared" si="0"/>
        <v>2</v>
      </c>
      <c r="I32" s="170">
        <v>25</v>
      </c>
      <c r="J32" s="171">
        <f t="shared" si="1"/>
        <v>50</v>
      </c>
      <c r="K32" s="65" t="s">
        <v>4174</v>
      </c>
    </row>
    <row r="33" spans="1:11" ht="15" customHeight="1" x14ac:dyDescent="0.25">
      <c r="A33" s="7">
        <v>30</v>
      </c>
      <c r="B33" s="157" t="s">
        <v>1324</v>
      </c>
      <c r="C33" s="157" t="s">
        <v>3153</v>
      </c>
      <c r="D33" s="157" t="s">
        <v>3851</v>
      </c>
      <c r="E33" s="158" t="s">
        <v>141</v>
      </c>
      <c r="F33" s="168">
        <v>9</v>
      </c>
      <c r="G33" s="168">
        <v>10</v>
      </c>
      <c r="H33" s="169">
        <f t="shared" si="0"/>
        <v>1</v>
      </c>
      <c r="I33" s="170">
        <v>92.19</v>
      </c>
      <c r="J33" s="171">
        <f t="shared" si="1"/>
        <v>92.19</v>
      </c>
      <c r="K33" s="65" t="s">
        <v>4175</v>
      </c>
    </row>
    <row r="34" spans="1:11" ht="15" customHeight="1" x14ac:dyDescent="0.25">
      <c r="A34" s="7">
        <v>31</v>
      </c>
      <c r="B34" s="157" t="s">
        <v>1362</v>
      </c>
      <c r="C34" s="157" t="s">
        <v>3194</v>
      </c>
      <c r="D34" s="157" t="s">
        <v>67</v>
      </c>
      <c r="E34" s="158" t="s">
        <v>141</v>
      </c>
      <c r="F34" s="168">
        <v>1</v>
      </c>
      <c r="G34" s="168">
        <v>2</v>
      </c>
      <c r="H34" s="169">
        <f t="shared" si="0"/>
        <v>1</v>
      </c>
      <c r="I34" s="170">
        <v>13</v>
      </c>
      <c r="J34" s="171">
        <f t="shared" si="1"/>
        <v>13</v>
      </c>
      <c r="K34" s="65" t="s">
        <v>4175</v>
      </c>
    </row>
    <row r="35" spans="1:11" ht="15" customHeight="1" x14ac:dyDescent="0.25">
      <c r="A35" s="7">
        <v>32</v>
      </c>
      <c r="B35" s="157" t="s">
        <v>93</v>
      </c>
      <c r="C35" s="157" t="s">
        <v>94</v>
      </c>
      <c r="D35" s="157" t="s">
        <v>67</v>
      </c>
      <c r="E35" s="158" t="s">
        <v>141</v>
      </c>
      <c r="F35" s="168">
        <v>1</v>
      </c>
      <c r="G35" s="168">
        <v>2</v>
      </c>
      <c r="H35" s="169">
        <f t="shared" si="0"/>
        <v>1</v>
      </c>
      <c r="I35" s="170">
        <v>3</v>
      </c>
      <c r="J35" s="171">
        <f t="shared" si="1"/>
        <v>3</v>
      </c>
      <c r="K35" s="65" t="s">
        <v>4179</v>
      </c>
    </row>
    <row r="36" spans="1:11" ht="15" customHeight="1" x14ac:dyDescent="0.25">
      <c r="A36" s="7">
        <v>33</v>
      </c>
      <c r="B36" s="157" t="s">
        <v>105</v>
      </c>
      <c r="C36" s="157" t="s">
        <v>66</v>
      </c>
      <c r="D36" s="157" t="s">
        <v>67</v>
      </c>
      <c r="E36" s="158" t="s">
        <v>141</v>
      </c>
      <c r="F36" s="168">
        <v>2</v>
      </c>
      <c r="G36" s="168">
        <v>4</v>
      </c>
      <c r="H36" s="169">
        <f t="shared" ref="H36:H67" si="2">G36-F36</f>
        <v>2</v>
      </c>
      <c r="I36" s="170">
        <v>2.2999999999999998</v>
      </c>
      <c r="J36" s="171">
        <f t="shared" si="1"/>
        <v>4.5999999999999996</v>
      </c>
      <c r="K36" s="65" t="s">
        <v>4175</v>
      </c>
    </row>
    <row r="37" spans="1:11" ht="15" customHeight="1" x14ac:dyDescent="0.25">
      <c r="A37" s="7">
        <v>34</v>
      </c>
      <c r="B37" s="157" t="s">
        <v>1370</v>
      </c>
      <c r="C37" s="157" t="s">
        <v>3201</v>
      </c>
      <c r="D37" s="157" t="s">
        <v>67</v>
      </c>
      <c r="E37" s="158" t="s">
        <v>141</v>
      </c>
      <c r="F37" s="168">
        <v>1</v>
      </c>
      <c r="G37" s="168">
        <v>2</v>
      </c>
      <c r="H37" s="169">
        <f t="shared" si="2"/>
        <v>1</v>
      </c>
      <c r="I37" s="170">
        <v>2</v>
      </c>
      <c r="J37" s="171">
        <f t="shared" si="1"/>
        <v>2</v>
      </c>
      <c r="K37" s="65" t="s">
        <v>4175</v>
      </c>
    </row>
    <row r="38" spans="1:11" ht="15" customHeight="1" x14ac:dyDescent="0.25">
      <c r="A38" s="7">
        <v>35</v>
      </c>
      <c r="B38" s="157" t="s">
        <v>1393</v>
      </c>
      <c r="C38" s="157" t="s">
        <v>3223</v>
      </c>
      <c r="D38" s="157" t="s">
        <v>67</v>
      </c>
      <c r="E38" s="158" t="s">
        <v>141</v>
      </c>
      <c r="F38" s="168">
        <v>1</v>
      </c>
      <c r="G38" s="168">
        <v>2</v>
      </c>
      <c r="H38" s="169">
        <f t="shared" si="2"/>
        <v>1</v>
      </c>
      <c r="I38" s="170">
        <v>1.8</v>
      </c>
      <c r="J38" s="171">
        <f t="shared" si="1"/>
        <v>1.8</v>
      </c>
      <c r="K38" s="65" t="s">
        <v>4177</v>
      </c>
    </row>
    <row r="39" spans="1:11" ht="15" customHeight="1" x14ac:dyDescent="0.25">
      <c r="A39" s="7">
        <v>36</v>
      </c>
      <c r="B39" s="157" t="s">
        <v>1395</v>
      </c>
      <c r="C39" s="157" t="s">
        <v>3203</v>
      </c>
      <c r="D39" s="157" t="s">
        <v>67</v>
      </c>
      <c r="E39" s="158" t="s">
        <v>141</v>
      </c>
      <c r="F39" s="168">
        <v>2</v>
      </c>
      <c r="G39" s="168">
        <v>4</v>
      </c>
      <c r="H39" s="169">
        <f t="shared" si="2"/>
        <v>2</v>
      </c>
      <c r="I39" s="170">
        <v>7.8</v>
      </c>
      <c r="J39" s="171">
        <f t="shared" si="1"/>
        <v>15.6</v>
      </c>
      <c r="K39" s="65" t="s">
        <v>4184</v>
      </c>
    </row>
    <row r="40" spans="1:11" ht="15" customHeight="1" x14ac:dyDescent="0.25">
      <c r="A40" s="7">
        <v>37</v>
      </c>
      <c r="B40" s="157" t="s">
        <v>1396</v>
      </c>
      <c r="C40" s="157" t="s">
        <v>3225</v>
      </c>
      <c r="D40" s="157" t="s">
        <v>67</v>
      </c>
      <c r="E40" s="158" t="s">
        <v>141</v>
      </c>
      <c r="F40" s="168">
        <v>3</v>
      </c>
      <c r="G40" s="168">
        <v>8</v>
      </c>
      <c r="H40" s="169">
        <f t="shared" si="2"/>
        <v>5</v>
      </c>
      <c r="I40" s="170">
        <v>9</v>
      </c>
      <c r="J40" s="171">
        <f t="shared" si="1"/>
        <v>45</v>
      </c>
      <c r="K40" s="65" t="s">
        <v>4184</v>
      </c>
    </row>
    <row r="41" spans="1:11" ht="15" customHeight="1" x14ac:dyDescent="0.25">
      <c r="A41" s="7">
        <v>38</v>
      </c>
      <c r="B41" s="157" t="s">
        <v>1400</v>
      </c>
      <c r="C41" s="157" t="s">
        <v>3229</v>
      </c>
      <c r="D41" s="157" t="s">
        <v>67</v>
      </c>
      <c r="E41" s="158" t="s">
        <v>141</v>
      </c>
      <c r="F41" s="168">
        <v>3</v>
      </c>
      <c r="G41" s="168">
        <v>5</v>
      </c>
      <c r="H41" s="169">
        <f t="shared" si="2"/>
        <v>2</v>
      </c>
      <c r="I41" s="170">
        <v>13</v>
      </c>
      <c r="J41" s="171">
        <f t="shared" si="1"/>
        <v>26</v>
      </c>
      <c r="K41" s="65" t="s">
        <v>4184</v>
      </c>
    </row>
    <row r="42" spans="1:11" ht="15" customHeight="1" x14ac:dyDescent="0.25">
      <c r="A42" s="7">
        <v>39</v>
      </c>
      <c r="B42" s="157" t="s">
        <v>1421</v>
      </c>
      <c r="C42" s="157" t="s">
        <v>3249</v>
      </c>
      <c r="D42" s="157" t="s">
        <v>67</v>
      </c>
      <c r="E42" s="158" t="s">
        <v>141</v>
      </c>
      <c r="F42" s="168">
        <v>2</v>
      </c>
      <c r="G42" s="168">
        <v>10</v>
      </c>
      <c r="H42" s="169">
        <f t="shared" si="2"/>
        <v>8</v>
      </c>
      <c r="I42" s="170">
        <v>3.2</v>
      </c>
      <c r="J42" s="171">
        <f t="shared" si="1"/>
        <v>25.6</v>
      </c>
      <c r="K42" s="65" t="s">
        <v>4184</v>
      </c>
    </row>
    <row r="43" spans="1:11" ht="15" customHeight="1" x14ac:dyDescent="0.25">
      <c r="A43" s="7">
        <v>40</v>
      </c>
      <c r="B43" s="157" t="s">
        <v>1448</v>
      </c>
      <c r="C43" s="157" t="s">
        <v>3271</v>
      </c>
      <c r="D43" s="157" t="s">
        <v>67</v>
      </c>
      <c r="E43" s="158" t="s">
        <v>242</v>
      </c>
      <c r="F43" s="168">
        <v>3</v>
      </c>
      <c r="G43" s="168">
        <v>4</v>
      </c>
      <c r="H43" s="169">
        <f t="shared" si="2"/>
        <v>1</v>
      </c>
      <c r="I43" s="170">
        <v>7.5</v>
      </c>
      <c r="J43" s="171">
        <f t="shared" si="1"/>
        <v>7.5</v>
      </c>
      <c r="K43" s="65" t="s">
        <v>4184</v>
      </c>
    </row>
    <row r="44" spans="1:11" ht="15" customHeight="1" x14ac:dyDescent="0.25">
      <c r="A44" s="7">
        <v>41</v>
      </c>
      <c r="B44" s="157" t="s">
        <v>1458</v>
      </c>
      <c r="C44" s="157" t="s">
        <v>3281</v>
      </c>
      <c r="D44" s="157" t="s">
        <v>67</v>
      </c>
      <c r="E44" s="158" t="s">
        <v>141</v>
      </c>
      <c r="F44" s="168">
        <v>6</v>
      </c>
      <c r="G44" s="168">
        <v>8</v>
      </c>
      <c r="H44" s="169">
        <f t="shared" si="2"/>
        <v>2</v>
      </c>
      <c r="I44" s="170">
        <v>2.97</v>
      </c>
      <c r="J44" s="171">
        <f t="shared" si="1"/>
        <v>5.94</v>
      </c>
      <c r="K44" s="65" t="s">
        <v>4184</v>
      </c>
    </row>
    <row r="45" spans="1:11" ht="15" customHeight="1" x14ac:dyDescent="0.25">
      <c r="A45" s="7">
        <v>42</v>
      </c>
      <c r="B45" s="157" t="s">
        <v>1474</v>
      </c>
      <c r="C45" s="157" t="s">
        <v>3297</v>
      </c>
      <c r="D45" s="157" t="s">
        <v>67</v>
      </c>
      <c r="E45" s="158" t="s">
        <v>141</v>
      </c>
      <c r="F45" s="168">
        <v>2</v>
      </c>
      <c r="G45" s="168">
        <v>3</v>
      </c>
      <c r="H45" s="169">
        <f t="shared" si="2"/>
        <v>1</v>
      </c>
      <c r="I45" s="170">
        <v>1.7</v>
      </c>
      <c r="J45" s="171">
        <f t="shared" si="1"/>
        <v>1.7</v>
      </c>
      <c r="K45" s="65" t="s">
        <v>4184</v>
      </c>
    </row>
    <row r="46" spans="1:11" ht="15" customHeight="1" x14ac:dyDescent="0.25">
      <c r="A46" s="7">
        <v>43</v>
      </c>
      <c r="B46" s="157" t="s">
        <v>1507</v>
      </c>
      <c r="C46" s="157" t="s">
        <v>3326</v>
      </c>
      <c r="D46" s="157" t="s">
        <v>67</v>
      </c>
      <c r="E46" s="158" t="s">
        <v>141</v>
      </c>
      <c r="F46" s="168">
        <v>6</v>
      </c>
      <c r="G46" s="168">
        <v>7</v>
      </c>
      <c r="H46" s="169">
        <f t="shared" si="2"/>
        <v>1</v>
      </c>
      <c r="I46" s="170">
        <v>3.4</v>
      </c>
      <c r="J46" s="171">
        <f t="shared" si="1"/>
        <v>3.4</v>
      </c>
      <c r="K46" s="65" t="s">
        <v>4184</v>
      </c>
    </row>
    <row r="47" spans="1:11" ht="15" customHeight="1" x14ac:dyDescent="0.25">
      <c r="A47" s="7">
        <v>44</v>
      </c>
      <c r="B47" s="157" t="s">
        <v>1511</v>
      </c>
      <c r="C47" s="157" t="s">
        <v>239</v>
      </c>
      <c r="D47" s="157" t="s">
        <v>67</v>
      </c>
      <c r="E47" s="158" t="s">
        <v>141</v>
      </c>
      <c r="F47" s="168">
        <v>4</v>
      </c>
      <c r="G47" s="168">
        <v>5</v>
      </c>
      <c r="H47" s="169">
        <f t="shared" si="2"/>
        <v>1</v>
      </c>
      <c r="I47" s="170">
        <v>0.5</v>
      </c>
      <c r="J47" s="171">
        <f t="shared" si="1"/>
        <v>0.5</v>
      </c>
      <c r="K47" s="65" t="s">
        <v>4177</v>
      </c>
    </row>
    <row r="48" spans="1:11" ht="15" customHeight="1" x14ac:dyDescent="0.25">
      <c r="A48" s="7">
        <v>45</v>
      </c>
      <c r="B48" s="157" t="s">
        <v>1513</v>
      </c>
      <c r="C48" s="157" t="s">
        <v>295</v>
      </c>
      <c r="D48" s="157" t="s">
        <v>67</v>
      </c>
      <c r="E48" s="158" t="s">
        <v>141</v>
      </c>
      <c r="F48" s="168">
        <v>5</v>
      </c>
      <c r="G48" s="168">
        <v>6</v>
      </c>
      <c r="H48" s="169">
        <f t="shared" si="2"/>
        <v>1</v>
      </c>
      <c r="I48" s="170">
        <v>1.1000000000000001</v>
      </c>
      <c r="J48" s="171">
        <f t="shared" si="1"/>
        <v>1.1000000000000001</v>
      </c>
      <c r="K48" s="65" t="s">
        <v>4177</v>
      </c>
    </row>
    <row r="49" spans="1:11" ht="22.5" customHeight="1" x14ac:dyDescent="0.25">
      <c r="A49" s="7">
        <v>46</v>
      </c>
      <c r="B49" s="157" t="s">
        <v>1514</v>
      </c>
      <c r="C49" s="157" t="s">
        <v>3331</v>
      </c>
      <c r="D49" s="157" t="s">
        <v>67</v>
      </c>
      <c r="E49" s="158" t="s">
        <v>141</v>
      </c>
      <c r="F49" s="168">
        <v>8</v>
      </c>
      <c r="G49" s="168">
        <v>16</v>
      </c>
      <c r="H49" s="169">
        <f t="shared" si="2"/>
        <v>8</v>
      </c>
      <c r="I49" s="170">
        <v>1.8</v>
      </c>
      <c r="J49" s="171">
        <f t="shared" si="1"/>
        <v>14.4</v>
      </c>
      <c r="K49" s="65" t="s">
        <v>4184</v>
      </c>
    </row>
    <row r="50" spans="1:11" ht="15" customHeight="1" x14ac:dyDescent="0.25">
      <c r="A50" s="7">
        <v>47</v>
      </c>
      <c r="B50" s="157" t="s">
        <v>1523</v>
      </c>
      <c r="C50" s="157" t="s">
        <v>3340</v>
      </c>
      <c r="D50" s="157" t="s">
        <v>67</v>
      </c>
      <c r="E50" s="158" t="s">
        <v>141</v>
      </c>
      <c r="F50" s="168">
        <v>7</v>
      </c>
      <c r="G50" s="168">
        <v>8</v>
      </c>
      <c r="H50" s="169">
        <f t="shared" si="2"/>
        <v>1</v>
      </c>
      <c r="I50" s="170">
        <v>3.55</v>
      </c>
      <c r="J50" s="171">
        <f t="shared" si="1"/>
        <v>3.55</v>
      </c>
      <c r="K50" s="65" t="s">
        <v>4184</v>
      </c>
    </row>
    <row r="51" spans="1:11" ht="15" customHeight="1" x14ac:dyDescent="0.25">
      <c r="A51" s="7">
        <v>48</v>
      </c>
      <c r="B51" s="157" t="s">
        <v>193</v>
      </c>
      <c r="C51" s="157" t="s">
        <v>223</v>
      </c>
      <c r="D51" s="157" t="s">
        <v>67</v>
      </c>
      <c r="E51" s="159" t="s">
        <v>242</v>
      </c>
      <c r="F51" s="168">
        <v>11</v>
      </c>
      <c r="G51" s="168">
        <v>14</v>
      </c>
      <c r="H51" s="169">
        <f t="shared" si="2"/>
        <v>3</v>
      </c>
      <c r="I51" s="170">
        <v>3.5</v>
      </c>
      <c r="J51" s="171">
        <f t="shared" si="1"/>
        <v>10.5</v>
      </c>
      <c r="K51" s="65" t="s">
        <v>4184</v>
      </c>
    </row>
    <row r="52" spans="1:11" ht="15" customHeight="1" x14ac:dyDescent="0.25">
      <c r="A52" s="7">
        <v>49</v>
      </c>
      <c r="B52" s="157" t="s">
        <v>194</v>
      </c>
      <c r="C52" s="157" t="s">
        <v>224</v>
      </c>
      <c r="D52" s="157" t="s">
        <v>67</v>
      </c>
      <c r="E52" s="159" t="s">
        <v>242</v>
      </c>
      <c r="F52" s="168">
        <v>9</v>
      </c>
      <c r="G52" s="168">
        <v>13</v>
      </c>
      <c r="H52" s="169">
        <f t="shared" si="2"/>
        <v>4</v>
      </c>
      <c r="I52" s="170">
        <v>2.1</v>
      </c>
      <c r="J52" s="171">
        <f t="shared" si="1"/>
        <v>8.4</v>
      </c>
      <c r="K52" s="65" t="s">
        <v>4184</v>
      </c>
    </row>
    <row r="53" spans="1:11" ht="15" customHeight="1" x14ac:dyDescent="0.25">
      <c r="A53" s="7">
        <v>50</v>
      </c>
      <c r="B53" s="157" t="s">
        <v>1528</v>
      </c>
      <c r="C53" s="157" t="s">
        <v>3345</v>
      </c>
      <c r="D53" s="157" t="s">
        <v>33</v>
      </c>
      <c r="E53" s="158" t="s">
        <v>141</v>
      </c>
      <c r="F53" s="168">
        <v>9</v>
      </c>
      <c r="G53" s="168">
        <v>10</v>
      </c>
      <c r="H53" s="169">
        <f t="shared" si="2"/>
        <v>1</v>
      </c>
      <c r="I53" s="170">
        <v>0.3</v>
      </c>
      <c r="J53" s="171">
        <f t="shared" si="1"/>
        <v>0.3</v>
      </c>
      <c r="K53" s="65" t="s">
        <v>4186</v>
      </c>
    </row>
    <row r="54" spans="1:11" ht="15" customHeight="1" x14ac:dyDescent="0.25">
      <c r="A54" s="7">
        <v>51</v>
      </c>
      <c r="B54" s="157" t="s">
        <v>1542</v>
      </c>
      <c r="C54" s="157" t="s">
        <v>3358</v>
      </c>
      <c r="D54" s="157" t="s">
        <v>67</v>
      </c>
      <c r="E54" s="158" t="s">
        <v>141</v>
      </c>
      <c r="F54" s="168">
        <v>12</v>
      </c>
      <c r="G54" s="168">
        <v>13</v>
      </c>
      <c r="H54" s="169">
        <f t="shared" si="2"/>
        <v>1</v>
      </c>
      <c r="I54" s="170">
        <v>3</v>
      </c>
      <c r="J54" s="171">
        <f t="shared" si="1"/>
        <v>3</v>
      </c>
      <c r="K54" s="65" t="s">
        <v>4175</v>
      </c>
    </row>
    <row r="55" spans="1:11" ht="15" customHeight="1" x14ac:dyDescent="0.25">
      <c r="A55" s="7">
        <v>52</v>
      </c>
      <c r="B55" s="157" t="s">
        <v>1544</v>
      </c>
      <c r="C55" s="157" t="s">
        <v>3360</v>
      </c>
      <c r="D55" s="157" t="s">
        <v>67</v>
      </c>
      <c r="E55" s="158" t="s">
        <v>141</v>
      </c>
      <c r="F55" s="168">
        <v>13</v>
      </c>
      <c r="G55" s="168">
        <v>14</v>
      </c>
      <c r="H55" s="169">
        <f t="shared" si="2"/>
        <v>1</v>
      </c>
      <c r="I55" s="170">
        <v>3.5</v>
      </c>
      <c r="J55" s="171">
        <f t="shared" si="1"/>
        <v>3.5</v>
      </c>
      <c r="K55" s="200" t="s">
        <v>4184</v>
      </c>
    </row>
    <row r="56" spans="1:11" ht="19.5" customHeight="1" x14ac:dyDescent="0.25">
      <c r="A56" s="7">
        <v>53</v>
      </c>
      <c r="B56" s="157" t="s">
        <v>1600</v>
      </c>
      <c r="C56" s="157" t="s">
        <v>3414</v>
      </c>
      <c r="D56" s="157" t="s">
        <v>3852</v>
      </c>
      <c r="E56" s="158" t="s">
        <v>141</v>
      </c>
      <c r="F56" s="168">
        <v>9</v>
      </c>
      <c r="G56" s="168">
        <v>14</v>
      </c>
      <c r="H56" s="169">
        <f t="shared" si="2"/>
        <v>5</v>
      </c>
      <c r="I56" s="170">
        <v>3.65</v>
      </c>
      <c r="J56" s="171">
        <f t="shared" si="1"/>
        <v>18.25</v>
      </c>
      <c r="K56" s="65" t="s">
        <v>4175</v>
      </c>
    </row>
    <row r="57" spans="1:11" ht="15" customHeight="1" x14ac:dyDescent="0.25">
      <c r="A57" s="7">
        <v>54</v>
      </c>
      <c r="B57" s="157" t="s">
        <v>1616</v>
      </c>
      <c r="C57" s="157" t="s">
        <v>3427</v>
      </c>
      <c r="D57" s="157" t="s">
        <v>241</v>
      </c>
      <c r="E57" s="158" t="s">
        <v>141</v>
      </c>
      <c r="F57" s="168">
        <v>2</v>
      </c>
      <c r="G57" s="168">
        <v>3</v>
      </c>
      <c r="H57" s="169">
        <f t="shared" si="2"/>
        <v>1</v>
      </c>
      <c r="I57" s="170">
        <v>0.14000000000000001</v>
      </c>
      <c r="J57" s="171">
        <f t="shared" si="1"/>
        <v>0.14000000000000001</v>
      </c>
      <c r="K57" s="65" t="s">
        <v>4175</v>
      </c>
    </row>
    <row r="58" spans="1:11" ht="24" customHeight="1" x14ac:dyDescent="0.25">
      <c r="A58" s="7">
        <v>55</v>
      </c>
      <c r="B58" s="157" t="s">
        <v>1623</v>
      </c>
      <c r="C58" s="166" t="s">
        <v>4158</v>
      </c>
      <c r="D58" s="157" t="s">
        <v>241</v>
      </c>
      <c r="E58" s="158" t="s">
        <v>141</v>
      </c>
      <c r="F58" s="168">
        <v>13</v>
      </c>
      <c r="G58" s="168">
        <v>15</v>
      </c>
      <c r="H58" s="169">
        <f t="shared" si="2"/>
        <v>2</v>
      </c>
      <c r="I58" s="170">
        <v>0.14000000000000001</v>
      </c>
      <c r="J58" s="171">
        <f t="shared" si="1"/>
        <v>0.28000000000000003</v>
      </c>
      <c r="K58" s="65" t="s">
        <v>4175</v>
      </c>
    </row>
    <row r="59" spans="1:11" ht="15" customHeight="1" x14ac:dyDescent="0.25">
      <c r="A59" s="7">
        <v>56</v>
      </c>
      <c r="B59" s="157" t="s">
        <v>1680</v>
      </c>
      <c r="C59" s="157" t="s">
        <v>3489</v>
      </c>
      <c r="D59" s="157" t="s">
        <v>3853</v>
      </c>
      <c r="E59" s="158" t="s">
        <v>141</v>
      </c>
      <c r="F59" s="168">
        <v>7</v>
      </c>
      <c r="G59" s="168">
        <v>8</v>
      </c>
      <c r="H59" s="169">
        <f t="shared" si="2"/>
        <v>1</v>
      </c>
      <c r="I59" s="170">
        <v>0.47</v>
      </c>
      <c r="J59" s="171">
        <f t="shared" si="1"/>
        <v>0.47</v>
      </c>
      <c r="K59" s="65" t="s">
        <v>4175</v>
      </c>
    </row>
    <row r="60" spans="1:11" ht="15" customHeight="1" x14ac:dyDescent="0.25">
      <c r="A60" s="7">
        <v>57</v>
      </c>
      <c r="B60" s="157" t="s">
        <v>1681</v>
      </c>
      <c r="C60" s="157" t="s">
        <v>3490</v>
      </c>
      <c r="D60" s="157" t="s">
        <v>3853</v>
      </c>
      <c r="E60" s="158" t="s">
        <v>141</v>
      </c>
      <c r="F60" s="168">
        <v>4</v>
      </c>
      <c r="G60" s="168">
        <v>5</v>
      </c>
      <c r="H60" s="169">
        <f t="shared" si="2"/>
        <v>1</v>
      </c>
      <c r="I60" s="170">
        <v>31.24</v>
      </c>
      <c r="J60" s="171">
        <f t="shared" si="1"/>
        <v>31.24</v>
      </c>
      <c r="K60" s="65" t="s">
        <v>4175</v>
      </c>
    </row>
    <row r="61" spans="1:11" ht="19.5" customHeight="1" x14ac:dyDescent="0.25">
      <c r="A61" s="7">
        <v>58</v>
      </c>
      <c r="B61" s="157" t="s">
        <v>1684</v>
      </c>
      <c r="C61" s="157" t="s">
        <v>3493</v>
      </c>
      <c r="D61" s="157" t="s">
        <v>3853</v>
      </c>
      <c r="E61" s="158" t="s">
        <v>141</v>
      </c>
      <c r="F61" s="168">
        <v>3</v>
      </c>
      <c r="G61" s="168">
        <v>4</v>
      </c>
      <c r="H61" s="169">
        <f t="shared" si="2"/>
        <v>1</v>
      </c>
      <c r="I61" s="170">
        <v>1.17</v>
      </c>
      <c r="J61" s="171">
        <f t="shared" si="1"/>
        <v>1.17</v>
      </c>
      <c r="K61" s="65" t="s">
        <v>4175</v>
      </c>
    </row>
    <row r="62" spans="1:11" ht="15" customHeight="1" x14ac:dyDescent="0.25">
      <c r="A62" s="7">
        <v>59</v>
      </c>
      <c r="B62" s="157" t="s">
        <v>1686</v>
      </c>
      <c r="C62" s="157" t="s">
        <v>3495</v>
      </c>
      <c r="D62" s="157" t="s">
        <v>3853</v>
      </c>
      <c r="E62" s="158" t="s">
        <v>141</v>
      </c>
      <c r="F62" s="168">
        <v>1</v>
      </c>
      <c r="G62" s="168">
        <v>2</v>
      </c>
      <c r="H62" s="169">
        <f t="shared" si="2"/>
        <v>1</v>
      </c>
      <c r="I62" s="170">
        <v>15.2</v>
      </c>
      <c r="J62" s="171">
        <f t="shared" si="1"/>
        <v>15.2</v>
      </c>
      <c r="K62" s="65" t="s">
        <v>4175</v>
      </c>
    </row>
    <row r="63" spans="1:11" ht="33" customHeight="1" x14ac:dyDescent="0.25">
      <c r="A63" s="7">
        <v>60</v>
      </c>
      <c r="B63" s="157" t="s">
        <v>1693</v>
      </c>
      <c r="C63" s="165" t="s">
        <v>4153</v>
      </c>
      <c r="D63" s="157" t="s">
        <v>3853</v>
      </c>
      <c r="E63" s="158" t="s">
        <v>141</v>
      </c>
      <c r="F63" s="168">
        <v>1</v>
      </c>
      <c r="G63" s="168">
        <v>2</v>
      </c>
      <c r="H63" s="169">
        <f t="shared" si="2"/>
        <v>1</v>
      </c>
      <c r="I63" s="170">
        <v>4.0199999999999996</v>
      </c>
      <c r="J63" s="171">
        <f t="shared" si="1"/>
        <v>4.0199999999999996</v>
      </c>
      <c r="K63" s="65" t="s">
        <v>4175</v>
      </c>
    </row>
    <row r="64" spans="1:11" ht="15" customHeight="1" x14ac:dyDescent="0.25">
      <c r="A64" s="7">
        <v>61</v>
      </c>
      <c r="B64" s="157" t="s">
        <v>1721</v>
      </c>
      <c r="C64" s="157" t="s">
        <v>3527</v>
      </c>
      <c r="D64" s="157" t="s">
        <v>3855</v>
      </c>
      <c r="E64" s="158" t="s">
        <v>242</v>
      </c>
      <c r="F64" s="168">
        <v>1</v>
      </c>
      <c r="G64" s="168">
        <v>2</v>
      </c>
      <c r="H64" s="169">
        <f t="shared" si="2"/>
        <v>1</v>
      </c>
      <c r="I64" s="170">
        <v>73.08</v>
      </c>
      <c r="J64" s="171">
        <f t="shared" si="1"/>
        <v>73.08</v>
      </c>
      <c r="K64" s="65" t="s">
        <v>4175</v>
      </c>
    </row>
    <row r="65" spans="1:32" ht="16.5" customHeight="1" x14ac:dyDescent="0.25">
      <c r="A65" s="7">
        <v>62</v>
      </c>
      <c r="B65" s="157" t="s">
        <v>1835</v>
      </c>
      <c r="C65" s="157" t="s">
        <v>3627</v>
      </c>
      <c r="D65" s="157" t="s">
        <v>241</v>
      </c>
      <c r="E65" s="158" t="s">
        <v>141</v>
      </c>
      <c r="F65" s="168">
        <v>22</v>
      </c>
      <c r="G65" s="168">
        <v>25</v>
      </c>
      <c r="H65" s="169">
        <f t="shared" si="2"/>
        <v>3</v>
      </c>
      <c r="I65" s="170">
        <v>0.14000000000000001</v>
      </c>
      <c r="J65" s="171">
        <f t="shared" si="1"/>
        <v>0.42000000000000004</v>
      </c>
      <c r="K65" s="65" t="s">
        <v>4175</v>
      </c>
    </row>
    <row r="66" spans="1:32" ht="15" customHeight="1" x14ac:dyDescent="0.25">
      <c r="A66" s="7">
        <v>63</v>
      </c>
      <c r="B66" s="157" t="s">
        <v>1890</v>
      </c>
      <c r="C66" s="157" t="s">
        <v>3681</v>
      </c>
      <c r="D66" s="157" t="s">
        <v>241</v>
      </c>
      <c r="E66" s="158" t="s">
        <v>141</v>
      </c>
      <c r="F66" s="168">
        <v>103</v>
      </c>
      <c r="G66" s="168">
        <v>119</v>
      </c>
      <c r="H66" s="169">
        <f t="shared" si="2"/>
        <v>16</v>
      </c>
      <c r="I66" s="170">
        <v>0.14000000000000001</v>
      </c>
      <c r="J66" s="171">
        <f t="shared" si="1"/>
        <v>2.2400000000000002</v>
      </c>
      <c r="K66" s="65" t="s">
        <v>4177</v>
      </c>
    </row>
    <row r="67" spans="1:32" ht="27.75" customHeight="1" x14ac:dyDescent="0.25">
      <c r="A67" s="7">
        <v>64</v>
      </c>
      <c r="B67" s="157" t="s">
        <v>1915</v>
      </c>
      <c r="C67" s="166" t="s">
        <v>4154</v>
      </c>
      <c r="D67" s="157" t="s">
        <v>241</v>
      </c>
      <c r="E67" s="158" t="s">
        <v>141</v>
      </c>
      <c r="F67" s="168">
        <v>1</v>
      </c>
      <c r="G67" s="168">
        <v>2</v>
      </c>
      <c r="H67" s="169">
        <f t="shared" si="2"/>
        <v>1</v>
      </c>
      <c r="I67" s="170">
        <v>60.53</v>
      </c>
      <c r="J67" s="171">
        <f t="shared" si="1"/>
        <v>60.53</v>
      </c>
      <c r="K67" s="65" t="s">
        <v>4175</v>
      </c>
    </row>
    <row r="68" spans="1:32" ht="19.5" customHeight="1" x14ac:dyDescent="0.25">
      <c r="A68" s="7">
        <v>65</v>
      </c>
      <c r="B68" s="157" t="s">
        <v>1945</v>
      </c>
      <c r="C68" s="157" t="s">
        <v>3736</v>
      </c>
      <c r="D68" s="157" t="s">
        <v>67</v>
      </c>
      <c r="E68" s="158" t="s">
        <v>141</v>
      </c>
      <c r="F68" s="168">
        <v>20</v>
      </c>
      <c r="G68" s="168">
        <v>24</v>
      </c>
      <c r="H68" s="169">
        <f t="shared" ref="H68:H99" si="3">G68-F68</f>
        <v>4</v>
      </c>
      <c r="I68" s="170">
        <v>3.7</v>
      </c>
      <c r="J68" s="171">
        <f t="shared" si="1"/>
        <v>14.8</v>
      </c>
      <c r="K68" s="65" t="s">
        <v>4184</v>
      </c>
    </row>
    <row r="69" spans="1:32" ht="15" customHeight="1" x14ac:dyDescent="0.25">
      <c r="A69" s="7">
        <v>66</v>
      </c>
      <c r="B69" s="157" t="s">
        <v>1959</v>
      </c>
      <c r="C69" s="157" t="s">
        <v>3749</v>
      </c>
      <c r="D69" s="157" t="s">
        <v>67</v>
      </c>
      <c r="E69" s="158" t="s">
        <v>141</v>
      </c>
      <c r="F69" s="168">
        <v>24</v>
      </c>
      <c r="G69" s="168">
        <v>48</v>
      </c>
      <c r="H69" s="169">
        <f t="shared" si="3"/>
        <v>24</v>
      </c>
      <c r="I69" s="170">
        <v>1.2</v>
      </c>
      <c r="J69" s="171">
        <f t="shared" ref="J69:J111" si="4">I69*H69</f>
        <v>28.799999999999997</v>
      </c>
      <c r="K69" s="65" t="s">
        <v>4184</v>
      </c>
    </row>
    <row r="70" spans="1:32" ht="28.5" customHeight="1" x14ac:dyDescent="0.25">
      <c r="A70" s="7">
        <v>67</v>
      </c>
      <c r="B70" s="157" t="s">
        <v>1961</v>
      </c>
      <c r="C70" s="166" t="s">
        <v>4155</v>
      </c>
      <c r="D70" s="157" t="s">
        <v>67</v>
      </c>
      <c r="E70" s="158" t="s">
        <v>141</v>
      </c>
      <c r="F70" s="168">
        <v>40</v>
      </c>
      <c r="G70" s="168">
        <v>47</v>
      </c>
      <c r="H70" s="169">
        <f t="shared" si="3"/>
        <v>7</v>
      </c>
      <c r="I70" s="170">
        <v>1.4</v>
      </c>
      <c r="J70" s="171">
        <f t="shared" si="4"/>
        <v>9.7999999999999989</v>
      </c>
      <c r="K70" s="65" t="s">
        <v>4184</v>
      </c>
    </row>
    <row r="71" spans="1:32" ht="15" customHeight="1" x14ac:dyDescent="0.25">
      <c r="A71" s="7">
        <v>68</v>
      </c>
      <c r="B71" s="157" t="s">
        <v>4187</v>
      </c>
      <c r="C71" s="157" t="s">
        <v>139</v>
      </c>
      <c r="D71" s="157" t="s">
        <v>67</v>
      </c>
      <c r="E71" s="158" t="s">
        <v>141</v>
      </c>
      <c r="F71" s="168">
        <v>49</v>
      </c>
      <c r="G71" s="168">
        <v>52</v>
      </c>
      <c r="H71" s="169">
        <f t="shared" si="3"/>
        <v>3</v>
      </c>
      <c r="I71" s="170">
        <v>0.9</v>
      </c>
      <c r="J71" s="171">
        <f t="shared" si="4"/>
        <v>2.7</v>
      </c>
      <c r="K71" s="65" t="s">
        <v>4177</v>
      </c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</row>
    <row r="72" spans="1:32" ht="15" customHeight="1" x14ac:dyDescent="0.25">
      <c r="A72" s="7">
        <v>69</v>
      </c>
      <c r="B72" s="157" t="s">
        <v>282</v>
      </c>
      <c r="C72" s="157" t="s">
        <v>301</v>
      </c>
      <c r="D72" s="157" t="s">
        <v>67</v>
      </c>
      <c r="E72" s="159" t="s">
        <v>242</v>
      </c>
      <c r="F72" s="168">
        <v>150</v>
      </c>
      <c r="G72" s="168">
        <v>173</v>
      </c>
      <c r="H72" s="169">
        <f t="shared" si="3"/>
        <v>23</v>
      </c>
      <c r="I72" s="170">
        <v>3</v>
      </c>
      <c r="J72" s="171">
        <f t="shared" si="4"/>
        <v>69</v>
      </c>
      <c r="K72" s="65" t="s">
        <v>4184</v>
      </c>
      <c r="L72" s="139"/>
      <c r="M72" s="139"/>
      <c r="N72" s="139"/>
      <c r="O72" s="139"/>
      <c r="P72" s="139"/>
      <c r="Q72" s="139"/>
      <c r="R72" s="139"/>
      <c r="S72" s="139"/>
      <c r="T72" s="139"/>
      <c r="U72" s="139"/>
      <c r="V72" s="139"/>
      <c r="W72" s="139"/>
      <c r="X72" s="139"/>
      <c r="Y72" s="139"/>
      <c r="Z72" s="139"/>
      <c r="AA72" s="139"/>
      <c r="AB72" s="139"/>
      <c r="AC72" s="139"/>
      <c r="AD72" s="139"/>
      <c r="AE72" s="139"/>
      <c r="AF72" s="139"/>
    </row>
    <row r="73" spans="1:32" ht="15" customHeight="1" x14ac:dyDescent="0.25">
      <c r="A73" s="7">
        <v>70</v>
      </c>
      <c r="B73" s="157" t="s">
        <v>1982</v>
      </c>
      <c r="C73" s="157" t="s">
        <v>3769</v>
      </c>
      <c r="D73" s="157" t="s">
        <v>3852</v>
      </c>
      <c r="E73" s="158" t="s">
        <v>141</v>
      </c>
      <c r="F73" s="168">
        <v>20</v>
      </c>
      <c r="G73" s="168">
        <v>21</v>
      </c>
      <c r="H73" s="169">
        <f t="shared" si="3"/>
        <v>1</v>
      </c>
      <c r="I73" s="170">
        <v>0.45</v>
      </c>
      <c r="J73" s="171">
        <f t="shared" si="4"/>
        <v>0.45</v>
      </c>
      <c r="K73" s="65" t="s">
        <v>4177</v>
      </c>
      <c r="L73" s="139"/>
      <c r="M73" s="139"/>
      <c r="N73" s="139"/>
      <c r="O73" s="139"/>
      <c r="P73" s="139"/>
      <c r="Q73" s="139"/>
      <c r="R73" s="139"/>
      <c r="S73" s="139"/>
      <c r="T73" s="139"/>
      <c r="U73" s="139"/>
      <c r="V73" s="139"/>
      <c r="W73" s="139"/>
      <c r="X73" s="139"/>
      <c r="Y73" s="139"/>
      <c r="Z73" s="139"/>
      <c r="AA73" s="139"/>
      <c r="AB73" s="139"/>
      <c r="AC73" s="139"/>
      <c r="AD73" s="139"/>
      <c r="AE73" s="139"/>
      <c r="AF73" s="139"/>
    </row>
    <row r="74" spans="1:32" s="132" customFormat="1" ht="15" customHeight="1" x14ac:dyDescent="0.25">
      <c r="A74" s="7">
        <v>71</v>
      </c>
      <c r="B74" s="157" t="s">
        <v>1994</v>
      </c>
      <c r="C74" s="157" t="s">
        <v>3781</v>
      </c>
      <c r="D74" s="157" t="s">
        <v>3852</v>
      </c>
      <c r="E74" s="158" t="s">
        <v>141</v>
      </c>
      <c r="F74" s="168">
        <v>5</v>
      </c>
      <c r="G74" s="168">
        <v>6</v>
      </c>
      <c r="H74" s="169">
        <f t="shared" si="3"/>
        <v>1</v>
      </c>
      <c r="I74" s="170">
        <v>8.4499999999999993</v>
      </c>
      <c r="J74" s="171">
        <f t="shared" si="4"/>
        <v>8.4499999999999993</v>
      </c>
      <c r="K74" s="65" t="s">
        <v>4177</v>
      </c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39"/>
    </row>
    <row r="75" spans="1:32" ht="17.25" customHeight="1" x14ac:dyDescent="0.25">
      <c r="A75" s="7">
        <v>72</v>
      </c>
      <c r="B75" s="157" t="s">
        <v>2031</v>
      </c>
      <c r="C75" s="157" t="s">
        <v>3816</v>
      </c>
      <c r="D75" s="157" t="s">
        <v>3852</v>
      </c>
      <c r="E75" s="158" t="s">
        <v>141</v>
      </c>
      <c r="F75" s="168">
        <v>10</v>
      </c>
      <c r="G75" s="168">
        <v>21</v>
      </c>
      <c r="H75" s="169">
        <f t="shared" si="3"/>
        <v>11</v>
      </c>
      <c r="I75" s="170">
        <v>0.02</v>
      </c>
      <c r="J75" s="171">
        <f t="shared" si="4"/>
        <v>0.22</v>
      </c>
      <c r="K75" s="65" t="s">
        <v>4175</v>
      </c>
      <c r="L75" s="139"/>
      <c r="M75" s="139"/>
      <c r="N75" s="139"/>
      <c r="O75" s="139"/>
      <c r="P75" s="139"/>
      <c r="Q75" s="139"/>
      <c r="R75" s="139"/>
      <c r="S75" s="139"/>
      <c r="T75" s="139"/>
      <c r="U75" s="139"/>
      <c r="V75" s="139"/>
      <c r="W75" s="139"/>
      <c r="X75" s="139"/>
      <c r="Y75" s="139"/>
      <c r="Z75" s="139"/>
      <c r="AA75" s="139"/>
      <c r="AB75" s="139"/>
      <c r="AC75" s="139"/>
      <c r="AD75" s="139"/>
      <c r="AE75" s="139"/>
      <c r="AF75" s="139"/>
    </row>
    <row r="76" spans="1:32" s="139" customFormat="1" ht="15" customHeight="1" x14ac:dyDescent="0.25">
      <c r="A76" s="134">
        <v>73</v>
      </c>
      <c r="B76" s="194" t="s">
        <v>3875</v>
      </c>
      <c r="C76" s="194" t="s">
        <v>2379</v>
      </c>
      <c r="D76" s="194" t="s">
        <v>33</v>
      </c>
      <c r="E76" s="195" t="s">
        <v>141</v>
      </c>
      <c r="F76" s="196">
        <v>0</v>
      </c>
      <c r="G76" s="196">
        <v>5</v>
      </c>
      <c r="H76" s="197">
        <f t="shared" si="3"/>
        <v>5</v>
      </c>
      <c r="I76" s="201">
        <v>2.37</v>
      </c>
      <c r="J76" s="199">
        <f t="shared" si="4"/>
        <v>11.850000000000001</v>
      </c>
      <c r="K76" s="200" t="s">
        <v>4175</v>
      </c>
    </row>
    <row r="77" spans="1:32" ht="28.5" customHeight="1" x14ac:dyDescent="0.25">
      <c r="A77" s="7">
        <v>74</v>
      </c>
      <c r="B77" s="157" t="s">
        <v>3878</v>
      </c>
      <c r="C77" s="166" t="s">
        <v>4156</v>
      </c>
      <c r="D77" s="157" t="s">
        <v>33</v>
      </c>
      <c r="E77" s="158" t="s">
        <v>141</v>
      </c>
      <c r="F77" s="168">
        <v>0</v>
      </c>
      <c r="G77" s="168">
        <v>2</v>
      </c>
      <c r="H77" s="169">
        <f t="shared" si="3"/>
        <v>2</v>
      </c>
      <c r="I77" s="176">
        <v>2.16</v>
      </c>
      <c r="J77" s="171">
        <f t="shared" si="4"/>
        <v>4.32</v>
      </c>
      <c r="K77" s="65" t="s">
        <v>4176</v>
      </c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39"/>
      <c r="AD77" s="139"/>
      <c r="AE77" s="139"/>
      <c r="AF77" s="139"/>
    </row>
    <row r="78" spans="1:32" ht="15" customHeight="1" x14ac:dyDescent="0.25">
      <c r="A78" s="7">
        <v>75</v>
      </c>
      <c r="B78" s="157" t="s">
        <v>3896</v>
      </c>
      <c r="C78" s="157" t="s">
        <v>3896</v>
      </c>
      <c r="D78" s="157" t="s">
        <v>252</v>
      </c>
      <c r="E78" s="158" t="s">
        <v>141</v>
      </c>
      <c r="F78" s="168">
        <v>0</v>
      </c>
      <c r="G78" s="168">
        <v>1</v>
      </c>
      <c r="H78" s="169">
        <f t="shared" si="3"/>
        <v>1</v>
      </c>
      <c r="I78" s="176">
        <v>187.63</v>
      </c>
      <c r="J78" s="171">
        <f t="shared" si="4"/>
        <v>187.63</v>
      </c>
      <c r="K78" s="65" t="s">
        <v>4174</v>
      </c>
      <c r="L78" s="139"/>
      <c r="M78" s="139"/>
      <c r="N78" s="139"/>
      <c r="O78" s="139"/>
      <c r="P78" s="139"/>
      <c r="Q78" s="139"/>
      <c r="R78" s="139"/>
      <c r="S78" s="139"/>
      <c r="T78" s="139"/>
      <c r="U78" s="139"/>
      <c r="V78" s="139"/>
      <c r="W78" s="139"/>
      <c r="X78" s="139"/>
      <c r="Y78" s="139"/>
      <c r="Z78" s="139"/>
      <c r="AA78" s="139"/>
      <c r="AB78" s="139"/>
      <c r="AC78" s="139"/>
      <c r="AD78" s="139"/>
      <c r="AE78" s="139"/>
      <c r="AF78" s="139"/>
    </row>
    <row r="79" spans="1:32" ht="15" customHeight="1" x14ac:dyDescent="0.25">
      <c r="A79" s="7">
        <v>76</v>
      </c>
      <c r="B79" s="157" t="s">
        <v>3897</v>
      </c>
      <c r="C79" s="157" t="s">
        <v>3897</v>
      </c>
      <c r="D79" s="157" t="s">
        <v>252</v>
      </c>
      <c r="E79" s="158" t="s">
        <v>141</v>
      </c>
      <c r="F79" s="168">
        <v>0</v>
      </c>
      <c r="G79" s="168">
        <v>1</v>
      </c>
      <c r="H79" s="169">
        <f t="shared" si="3"/>
        <v>1</v>
      </c>
      <c r="I79" s="176">
        <v>187.63</v>
      </c>
      <c r="J79" s="171">
        <f t="shared" si="4"/>
        <v>187.63</v>
      </c>
      <c r="K79" s="65" t="s">
        <v>4174</v>
      </c>
      <c r="L79" s="139"/>
      <c r="M79" s="139"/>
      <c r="N79" s="139"/>
      <c r="O79" s="139"/>
      <c r="P79" s="139"/>
      <c r="Q79" s="139"/>
      <c r="R79" s="139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39"/>
      <c r="AF79" s="139"/>
    </row>
    <row r="80" spans="1:32" ht="15" customHeight="1" x14ac:dyDescent="0.25">
      <c r="A80" s="7">
        <v>77</v>
      </c>
      <c r="B80" s="162" t="s">
        <v>4041</v>
      </c>
      <c r="C80" s="162" t="s">
        <v>4073</v>
      </c>
      <c r="D80" s="162" t="s">
        <v>3853</v>
      </c>
      <c r="E80" s="163" t="s">
        <v>141</v>
      </c>
      <c r="F80" s="168">
        <v>0</v>
      </c>
      <c r="G80" s="163">
        <v>1</v>
      </c>
      <c r="H80" s="169">
        <f t="shared" si="3"/>
        <v>1</v>
      </c>
      <c r="I80" s="177">
        <v>1.84</v>
      </c>
      <c r="J80" s="171">
        <f t="shared" si="4"/>
        <v>1.84</v>
      </c>
      <c r="K80" s="65" t="s">
        <v>4175</v>
      </c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</row>
    <row r="81" spans="1:32" ht="15" customHeight="1" x14ac:dyDescent="0.25">
      <c r="A81" s="7">
        <v>78</v>
      </c>
      <c r="B81" s="164" t="s">
        <v>4042</v>
      </c>
      <c r="C81" s="164" t="s">
        <v>4074</v>
      </c>
      <c r="D81" s="164" t="s">
        <v>252</v>
      </c>
      <c r="E81" s="163" t="s">
        <v>141</v>
      </c>
      <c r="F81" s="168">
        <v>0</v>
      </c>
      <c r="G81" s="158">
        <v>1</v>
      </c>
      <c r="H81" s="169">
        <f t="shared" si="3"/>
        <v>1</v>
      </c>
      <c r="I81" s="178">
        <v>0.01</v>
      </c>
      <c r="J81" s="171">
        <f t="shared" si="4"/>
        <v>0.01</v>
      </c>
      <c r="K81" s="65" t="s">
        <v>4174</v>
      </c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</row>
    <row r="82" spans="1:32" ht="15" customHeight="1" x14ac:dyDescent="0.25">
      <c r="A82" s="7">
        <v>79</v>
      </c>
      <c r="B82" s="164" t="s">
        <v>4043</v>
      </c>
      <c r="C82" s="164" t="s">
        <v>4075</v>
      </c>
      <c r="D82" s="164" t="s">
        <v>252</v>
      </c>
      <c r="E82" s="158" t="s">
        <v>141</v>
      </c>
      <c r="F82" s="168">
        <v>0</v>
      </c>
      <c r="G82" s="158">
        <v>4</v>
      </c>
      <c r="H82" s="169">
        <f t="shared" si="3"/>
        <v>4</v>
      </c>
      <c r="I82" s="178">
        <v>0.01</v>
      </c>
      <c r="J82" s="171">
        <f t="shared" si="4"/>
        <v>0.04</v>
      </c>
      <c r="K82" s="65" t="s">
        <v>4174</v>
      </c>
      <c r="L82" s="139"/>
      <c r="M82" s="139"/>
      <c r="N82" s="139"/>
      <c r="O82" s="139"/>
      <c r="P82" s="139"/>
      <c r="Q82" s="139"/>
      <c r="R82" s="139"/>
      <c r="S82" s="139"/>
      <c r="T82" s="139"/>
      <c r="U82" s="139"/>
      <c r="V82" s="139"/>
      <c r="W82" s="139"/>
      <c r="X82" s="139"/>
      <c r="Y82" s="139"/>
      <c r="Z82" s="139"/>
      <c r="AA82" s="139"/>
      <c r="AB82" s="139"/>
      <c r="AC82" s="139"/>
      <c r="AD82" s="139"/>
      <c r="AE82" s="139"/>
      <c r="AF82" s="139"/>
    </row>
    <row r="83" spans="1:32" ht="15" customHeight="1" x14ac:dyDescent="0.25">
      <c r="A83" s="7">
        <v>80</v>
      </c>
      <c r="B83" s="164" t="s">
        <v>4044</v>
      </c>
      <c r="C83" s="164" t="s">
        <v>4076</v>
      </c>
      <c r="D83" s="164" t="s">
        <v>252</v>
      </c>
      <c r="E83" s="158" t="s">
        <v>141</v>
      </c>
      <c r="F83" s="168">
        <v>0</v>
      </c>
      <c r="G83" s="158">
        <v>2</v>
      </c>
      <c r="H83" s="169">
        <f t="shared" si="3"/>
        <v>2</v>
      </c>
      <c r="I83" s="178">
        <v>0.01</v>
      </c>
      <c r="J83" s="171">
        <f t="shared" si="4"/>
        <v>0.02</v>
      </c>
      <c r="K83" s="65" t="s">
        <v>4174</v>
      </c>
      <c r="L83" s="139"/>
      <c r="M83" s="139"/>
      <c r="N83" s="139"/>
      <c r="O83" s="139"/>
      <c r="P83" s="139"/>
      <c r="Q83" s="139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C83" s="139"/>
      <c r="AD83" s="139"/>
      <c r="AE83" s="139"/>
      <c r="AF83" s="139"/>
    </row>
    <row r="84" spans="1:32" ht="15" customHeight="1" x14ac:dyDescent="0.25">
      <c r="A84" s="7">
        <v>81</v>
      </c>
      <c r="B84" s="164" t="s">
        <v>4045</v>
      </c>
      <c r="C84" s="164" t="s">
        <v>4077</v>
      </c>
      <c r="D84" s="164" t="s">
        <v>252</v>
      </c>
      <c r="E84" s="158" t="s">
        <v>141</v>
      </c>
      <c r="F84" s="168">
        <v>0</v>
      </c>
      <c r="G84" s="158">
        <v>4</v>
      </c>
      <c r="H84" s="169">
        <f t="shared" si="3"/>
        <v>4</v>
      </c>
      <c r="I84" s="178">
        <v>0.01</v>
      </c>
      <c r="J84" s="171">
        <f t="shared" si="4"/>
        <v>0.04</v>
      </c>
      <c r="K84" s="65" t="s">
        <v>4174</v>
      </c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</row>
    <row r="85" spans="1:32" ht="15" customHeight="1" x14ac:dyDescent="0.25">
      <c r="A85" s="7">
        <v>82</v>
      </c>
      <c r="B85" s="164" t="s">
        <v>4046</v>
      </c>
      <c r="C85" s="164" t="s">
        <v>4078</v>
      </c>
      <c r="D85" s="164" t="s">
        <v>252</v>
      </c>
      <c r="E85" s="158" t="s">
        <v>141</v>
      </c>
      <c r="F85" s="168">
        <v>0</v>
      </c>
      <c r="G85" s="158">
        <v>3</v>
      </c>
      <c r="H85" s="169">
        <f t="shared" si="3"/>
        <v>3</v>
      </c>
      <c r="I85" s="178">
        <v>0.01</v>
      </c>
      <c r="J85" s="171">
        <f t="shared" si="4"/>
        <v>0.03</v>
      </c>
      <c r="K85" s="65" t="s">
        <v>4174</v>
      </c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</row>
    <row r="86" spans="1:32" ht="15" customHeight="1" x14ac:dyDescent="0.25">
      <c r="A86" s="7">
        <v>83</v>
      </c>
      <c r="B86" s="164" t="s">
        <v>4047</v>
      </c>
      <c r="C86" s="164" t="s">
        <v>4079</v>
      </c>
      <c r="D86" s="164" t="s">
        <v>252</v>
      </c>
      <c r="E86" s="158" t="s">
        <v>141</v>
      </c>
      <c r="F86" s="168">
        <v>0</v>
      </c>
      <c r="G86" s="158">
        <v>1</v>
      </c>
      <c r="H86" s="169">
        <f t="shared" si="3"/>
        <v>1</v>
      </c>
      <c r="I86" s="178">
        <v>0.01</v>
      </c>
      <c r="J86" s="171">
        <f t="shared" si="4"/>
        <v>0.01</v>
      </c>
      <c r="K86" s="65" t="s">
        <v>4174</v>
      </c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</row>
    <row r="87" spans="1:32" ht="15" customHeight="1" x14ac:dyDescent="0.25">
      <c r="A87" s="7">
        <v>84</v>
      </c>
      <c r="B87" s="164" t="s">
        <v>4048</v>
      </c>
      <c r="C87" s="164" t="s">
        <v>4080</v>
      </c>
      <c r="D87" s="164" t="s">
        <v>252</v>
      </c>
      <c r="E87" s="158" t="s">
        <v>141</v>
      </c>
      <c r="F87" s="168">
        <v>0</v>
      </c>
      <c r="G87" s="158">
        <v>2</v>
      </c>
      <c r="H87" s="169">
        <f t="shared" si="3"/>
        <v>2</v>
      </c>
      <c r="I87" s="178">
        <v>0.01</v>
      </c>
      <c r="J87" s="171">
        <f t="shared" si="4"/>
        <v>0.02</v>
      </c>
      <c r="K87" s="65" t="s">
        <v>4174</v>
      </c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</row>
    <row r="88" spans="1:32" ht="15" customHeight="1" x14ac:dyDescent="0.25">
      <c r="A88" s="7">
        <v>85</v>
      </c>
      <c r="B88" s="164" t="s">
        <v>4049</v>
      </c>
      <c r="C88" s="164" t="s">
        <v>4081</v>
      </c>
      <c r="D88" s="164" t="s">
        <v>252</v>
      </c>
      <c r="E88" s="158" t="s">
        <v>141</v>
      </c>
      <c r="F88" s="168">
        <v>0</v>
      </c>
      <c r="G88" s="158">
        <v>4</v>
      </c>
      <c r="H88" s="169">
        <f t="shared" si="3"/>
        <v>4</v>
      </c>
      <c r="I88" s="178">
        <v>0.01</v>
      </c>
      <c r="J88" s="171">
        <f t="shared" si="4"/>
        <v>0.04</v>
      </c>
      <c r="K88" s="65" t="s">
        <v>4174</v>
      </c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</row>
    <row r="89" spans="1:32" ht="15" customHeight="1" x14ac:dyDescent="0.25">
      <c r="A89" s="7">
        <v>86</v>
      </c>
      <c r="B89" s="164" t="s">
        <v>4050</v>
      </c>
      <c r="C89" s="164" t="s">
        <v>4082</v>
      </c>
      <c r="D89" s="164" t="s">
        <v>252</v>
      </c>
      <c r="E89" s="158" t="s">
        <v>141</v>
      </c>
      <c r="F89" s="168">
        <v>0</v>
      </c>
      <c r="G89" s="158">
        <v>2</v>
      </c>
      <c r="H89" s="169">
        <f t="shared" si="3"/>
        <v>2</v>
      </c>
      <c r="I89" s="178">
        <v>0.01</v>
      </c>
      <c r="J89" s="171">
        <f t="shared" si="4"/>
        <v>0.02</v>
      </c>
      <c r="K89" s="65" t="s">
        <v>4174</v>
      </c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</row>
    <row r="90" spans="1:32" ht="15" customHeight="1" x14ac:dyDescent="0.25">
      <c r="A90" s="7">
        <v>87</v>
      </c>
      <c r="B90" s="164" t="s">
        <v>4051</v>
      </c>
      <c r="C90" s="164" t="s">
        <v>4083</v>
      </c>
      <c r="D90" s="164" t="s">
        <v>252</v>
      </c>
      <c r="E90" s="158" t="s">
        <v>141</v>
      </c>
      <c r="F90" s="168">
        <v>0</v>
      </c>
      <c r="G90" s="158">
        <v>1</v>
      </c>
      <c r="H90" s="169">
        <f t="shared" si="3"/>
        <v>1</v>
      </c>
      <c r="I90" s="178">
        <v>0.01</v>
      </c>
      <c r="J90" s="171">
        <f t="shared" si="4"/>
        <v>0.01</v>
      </c>
      <c r="K90" s="65" t="s">
        <v>4174</v>
      </c>
      <c r="L90" s="139"/>
      <c r="M90" s="139"/>
      <c r="N90" s="139"/>
      <c r="O90" s="139"/>
      <c r="P90" s="139"/>
      <c r="Q90" s="139"/>
      <c r="R90" s="139"/>
      <c r="S90" s="139"/>
      <c r="T90" s="139"/>
      <c r="U90" s="139"/>
      <c r="V90" s="139"/>
      <c r="W90" s="139"/>
      <c r="X90" s="139"/>
      <c r="Y90" s="139"/>
      <c r="Z90" s="139"/>
      <c r="AA90" s="139"/>
      <c r="AB90" s="139"/>
      <c r="AC90" s="139"/>
      <c r="AD90" s="139"/>
      <c r="AE90" s="139"/>
      <c r="AF90" s="139"/>
    </row>
    <row r="91" spans="1:32" ht="24" customHeight="1" x14ac:dyDescent="0.25">
      <c r="A91" s="7">
        <v>88</v>
      </c>
      <c r="B91" s="164" t="s">
        <v>4052</v>
      </c>
      <c r="C91" s="164" t="s">
        <v>4084</v>
      </c>
      <c r="D91" s="164" t="s">
        <v>252</v>
      </c>
      <c r="E91" s="158" t="s">
        <v>141</v>
      </c>
      <c r="F91" s="168">
        <v>0</v>
      </c>
      <c r="G91" s="158">
        <v>2</v>
      </c>
      <c r="H91" s="169">
        <f t="shared" si="3"/>
        <v>2</v>
      </c>
      <c r="I91" s="178">
        <v>0.01</v>
      </c>
      <c r="J91" s="171">
        <f t="shared" si="4"/>
        <v>0.02</v>
      </c>
      <c r="K91" s="65" t="s">
        <v>4174</v>
      </c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</row>
    <row r="92" spans="1:32" ht="15" customHeight="1" x14ac:dyDescent="0.25">
      <c r="A92" s="7">
        <v>89</v>
      </c>
      <c r="B92" s="164" t="s">
        <v>4053</v>
      </c>
      <c r="C92" s="164" t="s">
        <v>4085</v>
      </c>
      <c r="D92" s="164" t="s">
        <v>252</v>
      </c>
      <c r="E92" s="158" t="s">
        <v>141</v>
      </c>
      <c r="F92" s="168">
        <v>0</v>
      </c>
      <c r="G92" s="158">
        <v>4</v>
      </c>
      <c r="H92" s="169">
        <f t="shared" si="3"/>
        <v>4</v>
      </c>
      <c r="I92" s="178">
        <v>0.01</v>
      </c>
      <c r="J92" s="171">
        <f t="shared" si="4"/>
        <v>0.04</v>
      </c>
      <c r="K92" s="65" t="s">
        <v>4174</v>
      </c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39"/>
      <c r="X92" s="139"/>
      <c r="Y92" s="139"/>
      <c r="Z92" s="139"/>
      <c r="AA92" s="139"/>
      <c r="AB92" s="139"/>
      <c r="AC92" s="139"/>
      <c r="AD92" s="139"/>
      <c r="AE92" s="139"/>
      <c r="AF92" s="139"/>
    </row>
    <row r="93" spans="1:32" ht="25.5" customHeight="1" x14ac:dyDescent="0.25">
      <c r="A93" s="7">
        <v>90</v>
      </c>
      <c r="B93" s="164" t="s">
        <v>4054</v>
      </c>
      <c r="C93" s="167" t="s">
        <v>4157</v>
      </c>
      <c r="D93" s="164" t="s">
        <v>252</v>
      </c>
      <c r="E93" s="158" t="s">
        <v>141</v>
      </c>
      <c r="F93" s="168">
        <v>0</v>
      </c>
      <c r="G93" s="158">
        <v>4</v>
      </c>
      <c r="H93" s="169">
        <f t="shared" si="3"/>
        <v>4</v>
      </c>
      <c r="I93" s="178">
        <v>0.01</v>
      </c>
      <c r="J93" s="171">
        <f t="shared" si="4"/>
        <v>0.04</v>
      </c>
      <c r="K93" s="65" t="s">
        <v>4174</v>
      </c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</row>
    <row r="94" spans="1:32" ht="15" customHeight="1" x14ac:dyDescent="0.25">
      <c r="A94" s="7">
        <v>91</v>
      </c>
      <c r="B94" s="164" t="s">
        <v>4055</v>
      </c>
      <c r="C94" s="164" t="s">
        <v>4087</v>
      </c>
      <c r="D94" s="164" t="s">
        <v>252</v>
      </c>
      <c r="E94" s="158" t="s">
        <v>141</v>
      </c>
      <c r="F94" s="168">
        <v>0</v>
      </c>
      <c r="G94" s="158">
        <v>2</v>
      </c>
      <c r="H94" s="169">
        <f t="shared" si="3"/>
        <v>2</v>
      </c>
      <c r="I94" s="178">
        <v>0.01</v>
      </c>
      <c r="J94" s="171">
        <f t="shared" si="4"/>
        <v>0.02</v>
      </c>
      <c r="K94" s="65" t="s">
        <v>4174</v>
      </c>
      <c r="L94" s="139"/>
      <c r="M94" s="139"/>
      <c r="N94" s="139"/>
      <c r="O94" s="139"/>
      <c r="P94" s="139"/>
      <c r="Q94" s="139"/>
      <c r="R94" s="139"/>
      <c r="S94" s="139"/>
      <c r="T94" s="139"/>
      <c r="U94" s="139"/>
      <c r="V94" s="139"/>
      <c r="W94" s="139"/>
      <c r="X94" s="139"/>
      <c r="Y94" s="139"/>
      <c r="Z94" s="139"/>
      <c r="AA94" s="139"/>
      <c r="AB94" s="139"/>
      <c r="AC94" s="139"/>
      <c r="AD94" s="139"/>
      <c r="AE94" s="139"/>
      <c r="AF94" s="139"/>
    </row>
    <row r="95" spans="1:32" ht="15" customHeight="1" x14ac:dyDescent="0.25">
      <c r="A95" s="7">
        <v>92</v>
      </c>
      <c r="B95" s="164" t="s">
        <v>4056</v>
      </c>
      <c r="C95" s="164" t="s">
        <v>4088</v>
      </c>
      <c r="D95" s="164" t="s">
        <v>252</v>
      </c>
      <c r="E95" s="158" t="s">
        <v>141</v>
      </c>
      <c r="F95" s="168">
        <v>0</v>
      </c>
      <c r="G95" s="158">
        <v>4</v>
      </c>
      <c r="H95" s="169">
        <f t="shared" si="3"/>
        <v>4</v>
      </c>
      <c r="I95" s="178">
        <v>0.01</v>
      </c>
      <c r="J95" s="171">
        <f t="shared" si="4"/>
        <v>0.04</v>
      </c>
      <c r="K95" s="65" t="s">
        <v>4174</v>
      </c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 s="139"/>
      <c r="AB95" s="139"/>
      <c r="AC95" s="139"/>
      <c r="AD95" s="139"/>
      <c r="AE95" s="139"/>
      <c r="AF95" s="139"/>
    </row>
    <row r="96" spans="1:32" ht="15" customHeight="1" x14ac:dyDescent="0.25">
      <c r="A96" s="7">
        <v>93</v>
      </c>
      <c r="B96" s="164" t="s">
        <v>4057</v>
      </c>
      <c r="C96" s="164" t="s">
        <v>4089</v>
      </c>
      <c r="D96" s="164" t="s">
        <v>252</v>
      </c>
      <c r="E96" s="158" t="s">
        <v>141</v>
      </c>
      <c r="F96" s="168">
        <v>0</v>
      </c>
      <c r="G96" s="158">
        <v>2</v>
      </c>
      <c r="H96" s="169">
        <f t="shared" si="3"/>
        <v>2</v>
      </c>
      <c r="I96" s="178">
        <v>0.01</v>
      </c>
      <c r="J96" s="171">
        <f t="shared" si="4"/>
        <v>0.02</v>
      </c>
      <c r="K96" s="65" t="s">
        <v>4174</v>
      </c>
      <c r="L96" s="139"/>
      <c r="M96" s="139"/>
      <c r="N96" s="139"/>
      <c r="O96" s="139"/>
      <c r="P96" s="139"/>
      <c r="Q96" s="139"/>
      <c r="R96" s="139"/>
      <c r="S96" s="139"/>
      <c r="T96" s="139"/>
      <c r="U96" s="139"/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</row>
    <row r="97" spans="1:32" ht="15" customHeight="1" x14ac:dyDescent="0.25">
      <c r="A97" s="7">
        <v>94</v>
      </c>
      <c r="B97" s="164" t="s">
        <v>4058</v>
      </c>
      <c r="C97" s="164" t="s">
        <v>4081</v>
      </c>
      <c r="D97" s="164" t="s">
        <v>252</v>
      </c>
      <c r="E97" s="158" t="s">
        <v>141</v>
      </c>
      <c r="F97" s="168">
        <v>0</v>
      </c>
      <c r="G97" s="158">
        <v>8</v>
      </c>
      <c r="H97" s="169">
        <f t="shared" si="3"/>
        <v>8</v>
      </c>
      <c r="I97" s="178">
        <v>0.01</v>
      </c>
      <c r="J97" s="171">
        <f t="shared" si="4"/>
        <v>0.08</v>
      </c>
      <c r="K97" s="65" t="s">
        <v>4174</v>
      </c>
      <c r="L97" s="139"/>
      <c r="M97" s="139"/>
      <c r="N97" s="139"/>
      <c r="O97" s="139"/>
      <c r="P97" s="139"/>
      <c r="Q97" s="139"/>
      <c r="R97" s="139"/>
      <c r="S97" s="139"/>
      <c r="T97" s="139"/>
      <c r="U97" s="139"/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</row>
    <row r="98" spans="1:32" ht="15" customHeight="1" x14ac:dyDescent="0.25">
      <c r="A98" s="7">
        <v>95</v>
      </c>
      <c r="B98" s="164" t="s">
        <v>4059</v>
      </c>
      <c r="C98" s="164" t="s">
        <v>4090</v>
      </c>
      <c r="D98" s="164" t="s">
        <v>252</v>
      </c>
      <c r="E98" s="158" t="s">
        <v>141</v>
      </c>
      <c r="F98" s="168">
        <v>0</v>
      </c>
      <c r="G98" s="158">
        <v>1</v>
      </c>
      <c r="H98" s="169">
        <f t="shared" si="3"/>
        <v>1</v>
      </c>
      <c r="I98" s="178">
        <v>0.01</v>
      </c>
      <c r="J98" s="171">
        <f t="shared" si="4"/>
        <v>0.01</v>
      </c>
      <c r="K98" s="65" t="s">
        <v>4174</v>
      </c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</row>
    <row r="99" spans="1:32" ht="15" customHeight="1" x14ac:dyDescent="0.25">
      <c r="A99" s="7">
        <v>96</v>
      </c>
      <c r="B99" s="164" t="s">
        <v>4060</v>
      </c>
      <c r="C99" s="164" t="s">
        <v>4091</v>
      </c>
      <c r="D99" s="164" t="s">
        <v>252</v>
      </c>
      <c r="E99" s="158" t="s">
        <v>141</v>
      </c>
      <c r="F99" s="168">
        <v>0</v>
      </c>
      <c r="G99" s="158">
        <v>2</v>
      </c>
      <c r="H99" s="169">
        <f t="shared" si="3"/>
        <v>2</v>
      </c>
      <c r="I99" s="178">
        <v>0.01</v>
      </c>
      <c r="J99" s="171">
        <f t="shared" si="4"/>
        <v>0.02</v>
      </c>
      <c r="K99" s="65" t="s">
        <v>4174</v>
      </c>
      <c r="L99" s="139"/>
      <c r="M99" s="139"/>
      <c r="N99" s="139"/>
      <c r="O99" s="139"/>
      <c r="P99" s="139"/>
      <c r="Q99" s="139"/>
      <c r="R99" s="139"/>
      <c r="S99" s="139"/>
      <c r="T99" s="139"/>
      <c r="U99" s="139"/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</row>
    <row r="100" spans="1:32" ht="31.5" customHeight="1" x14ac:dyDescent="0.25">
      <c r="A100" s="7">
        <v>97</v>
      </c>
      <c r="B100" s="164" t="s">
        <v>4061</v>
      </c>
      <c r="C100" s="164" t="s">
        <v>4092</v>
      </c>
      <c r="D100" s="164" t="s">
        <v>252</v>
      </c>
      <c r="E100" s="158" t="s">
        <v>141</v>
      </c>
      <c r="F100" s="168">
        <v>0</v>
      </c>
      <c r="G100" s="158">
        <v>2</v>
      </c>
      <c r="H100" s="169">
        <f t="shared" ref="H100:H131" si="5">G100-F100</f>
        <v>2</v>
      </c>
      <c r="I100" s="178">
        <v>0.01</v>
      </c>
      <c r="J100" s="171">
        <f t="shared" si="4"/>
        <v>0.02</v>
      </c>
      <c r="K100" s="65" t="s">
        <v>4174</v>
      </c>
      <c r="L100" s="139"/>
      <c r="M100" s="139"/>
      <c r="N100" s="139"/>
      <c r="O100" s="139"/>
      <c r="P100" s="139"/>
      <c r="Q100" s="139"/>
      <c r="R100" s="139"/>
      <c r="S100" s="139"/>
      <c r="T100" s="139"/>
      <c r="U100" s="139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</row>
    <row r="101" spans="1:32" ht="15" customHeight="1" x14ac:dyDescent="0.25">
      <c r="A101" s="7">
        <v>98</v>
      </c>
      <c r="B101" s="164" t="s">
        <v>4062</v>
      </c>
      <c r="C101" s="164" t="s">
        <v>4093</v>
      </c>
      <c r="D101" s="164" t="s">
        <v>252</v>
      </c>
      <c r="E101" s="158" t="s">
        <v>141</v>
      </c>
      <c r="F101" s="168">
        <v>0</v>
      </c>
      <c r="G101" s="158">
        <v>4</v>
      </c>
      <c r="H101" s="169">
        <f t="shared" si="5"/>
        <v>4</v>
      </c>
      <c r="I101" s="178">
        <v>0.01</v>
      </c>
      <c r="J101" s="171">
        <f t="shared" si="4"/>
        <v>0.04</v>
      </c>
      <c r="K101" s="65" t="s">
        <v>4174</v>
      </c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</row>
    <row r="102" spans="1:32" ht="15" customHeight="1" x14ac:dyDescent="0.25">
      <c r="A102" s="7">
        <v>99</v>
      </c>
      <c r="B102" s="164" t="s">
        <v>4063</v>
      </c>
      <c r="C102" s="164" t="s">
        <v>4094</v>
      </c>
      <c r="D102" s="164" t="s">
        <v>252</v>
      </c>
      <c r="E102" s="158" t="s">
        <v>141</v>
      </c>
      <c r="F102" s="168">
        <v>0</v>
      </c>
      <c r="G102" s="158">
        <v>4</v>
      </c>
      <c r="H102" s="169">
        <f t="shared" si="5"/>
        <v>4</v>
      </c>
      <c r="I102" s="178">
        <v>0.01</v>
      </c>
      <c r="J102" s="171">
        <f t="shared" si="4"/>
        <v>0.04</v>
      </c>
      <c r="K102" s="65" t="s">
        <v>4174</v>
      </c>
    </row>
    <row r="103" spans="1:32" ht="15" customHeight="1" x14ac:dyDescent="0.25">
      <c r="A103" s="7">
        <v>100</v>
      </c>
      <c r="B103" s="164" t="s">
        <v>4064</v>
      </c>
      <c r="C103" s="164" t="s">
        <v>4095</v>
      </c>
      <c r="D103" s="164" t="s">
        <v>252</v>
      </c>
      <c r="E103" s="158" t="s">
        <v>141</v>
      </c>
      <c r="F103" s="168">
        <v>0</v>
      </c>
      <c r="G103" s="158">
        <v>2</v>
      </c>
      <c r="H103" s="169">
        <f t="shared" si="5"/>
        <v>2</v>
      </c>
      <c r="I103" s="178">
        <v>0.01</v>
      </c>
      <c r="J103" s="171">
        <f t="shared" si="4"/>
        <v>0.02</v>
      </c>
      <c r="K103" s="65" t="s">
        <v>4174</v>
      </c>
    </row>
    <row r="104" spans="1:32" ht="15" customHeight="1" x14ac:dyDescent="0.25">
      <c r="A104" s="7">
        <v>101</v>
      </c>
      <c r="B104" s="164" t="s">
        <v>4065</v>
      </c>
      <c r="C104" s="164" t="s">
        <v>4074</v>
      </c>
      <c r="D104" s="164" t="s">
        <v>252</v>
      </c>
      <c r="E104" s="158" t="s">
        <v>141</v>
      </c>
      <c r="F104" s="168">
        <v>0</v>
      </c>
      <c r="G104" s="158">
        <v>1</v>
      </c>
      <c r="H104" s="169">
        <f t="shared" si="5"/>
        <v>1</v>
      </c>
      <c r="I104" s="178">
        <v>0.01</v>
      </c>
      <c r="J104" s="171">
        <f t="shared" si="4"/>
        <v>0.01</v>
      </c>
      <c r="K104" s="65" t="s">
        <v>4174</v>
      </c>
    </row>
    <row r="105" spans="1:32" ht="15" customHeight="1" x14ac:dyDescent="0.25">
      <c r="A105" s="7">
        <v>102</v>
      </c>
      <c r="B105" s="164" t="s">
        <v>4066</v>
      </c>
      <c r="C105" s="164" t="s">
        <v>4125</v>
      </c>
      <c r="D105" s="164" t="s">
        <v>252</v>
      </c>
      <c r="E105" s="158" t="s">
        <v>141</v>
      </c>
      <c r="F105" s="168">
        <v>0</v>
      </c>
      <c r="G105" s="158">
        <v>3</v>
      </c>
      <c r="H105" s="169">
        <f t="shared" si="5"/>
        <v>3</v>
      </c>
      <c r="I105" s="178">
        <v>0.01</v>
      </c>
      <c r="J105" s="171">
        <f t="shared" si="4"/>
        <v>0.03</v>
      </c>
      <c r="K105" s="65" t="s">
        <v>4174</v>
      </c>
    </row>
    <row r="106" spans="1:32" ht="15" customHeight="1" x14ac:dyDescent="0.25">
      <c r="A106" s="7">
        <v>103</v>
      </c>
      <c r="B106" s="164" t="s">
        <v>4067</v>
      </c>
      <c r="C106" s="164" t="s">
        <v>4097</v>
      </c>
      <c r="D106" s="164" t="s">
        <v>4101</v>
      </c>
      <c r="E106" s="158" t="s">
        <v>4104</v>
      </c>
      <c r="F106" s="168">
        <v>0</v>
      </c>
      <c r="G106" s="158">
        <v>1</v>
      </c>
      <c r="H106" s="169">
        <f t="shared" si="5"/>
        <v>1</v>
      </c>
      <c r="I106" s="178">
        <v>0.01</v>
      </c>
      <c r="J106" s="171">
        <f t="shared" si="4"/>
        <v>0.01</v>
      </c>
      <c r="K106" s="65" t="s">
        <v>4184</v>
      </c>
    </row>
    <row r="107" spans="1:32" ht="15" customHeight="1" x14ac:dyDescent="0.25">
      <c r="A107" s="7">
        <v>104</v>
      </c>
      <c r="B107" s="164" t="s">
        <v>4068</v>
      </c>
      <c r="C107" s="164" t="s">
        <v>4098</v>
      </c>
      <c r="D107" s="164" t="s">
        <v>4102</v>
      </c>
      <c r="E107" s="158" t="s">
        <v>4105</v>
      </c>
      <c r="F107" s="168">
        <v>0</v>
      </c>
      <c r="G107" s="158">
        <v>1</v>
      </c>
      <c r="H107" s="169">
        <f t="shared" si="5"/>
        <v>1</v>
      </c>
      <c r="I107" s="178">
        <v>0.01</v>
      </c>
      <c r="J107" s="171">
        <f t="shared" si="4"/>
        <v>0.01</v>
      </c>
      <c r="K107" s="65" t="s">
        <v>4184</v>
      </c>
    </row>
    <row r="108" spans="1:32" ht="15" customHeight="1" x14ac:dyDescent="0.25">
      <c r="A108" s="7">
        <v>105</v>
      </c>
      <c r="B108" s="164" t="s">
        <v>4069</v>
      </c>
      <c r="C108" s="164" t="s">
        <v>4098</v>
      </c>
      <c r="D108" s="164" t="s">
        <v>4102</v>
      </c>
      <c r="E108" s="158" t="s">
        <v>4105</v>
      </c>
      <c r="F108" s="168">
        <v>0</v>
      </c>
      <c r="G108" s="158">
        <v>1</v>
      </c>
      <c r="H108" s="169">
        <f t="shared" si="5"/>
        <v>1</v>
      </c>
      <c r="I108" s="178">
        <v>0.01</v>
      </c>
      <c r="J108" s="171">
        <f t="shared" si="4"/>
        <v>0.01</v>
      </c>
      <c r="K108" s="65" t="s">
        <v>4184</v>
      </c>
    </row>
    <row r="109" spans="1:32" ht="15" customHeight="1" x14ac:dyDescent="0.25">
      <c r="A109" s="7">
        <v>106</v>
      </c>
      <c r="B109" s="164" t="s">
        <v>4070</v>
      </c>
      <c r="C109" s="164" t="s">
        <v>4099</v>
      </c>
      <c r="D109" s="164" t="s">
        <v>4103</v>
      </c>
      <c r="E109" s="158" t="s">
        <v>4106</v>
      </c>
      <c r="F109" s="168">
        <v>0</v>
      </c>
      <c r="G109" s="158">
        <v>8</v>
      </c>
      <c r="H109" s="169">
        <f t="shared" si="5"/>
        <v>8</v>
      </c>
      <c r="I109" s="178">
        <v>0.14000000000000001</v>
      </c>
      <c r="J109" s="171">
        <f>I109*H109</f>
        <v>1.1200000000000001</v>
      </c>
      <c r="K109" s="65" t="s">
        <v>4184</v>
      </c>
    </row>
    <row r="110" spans="1:32" s="85" customFormat="1" ht="21" customHeight="1" x14ac:dyDescent="0.25">
      <c r="A110" s="7">
        <v>107</v>
      </c>
      <c r="B110" s="164" t="s">
        <v>4071</v>
      </c>
      <c r="C110" s="164" t="s">
        <v>4100</v>
      </c>
      <c r="D110" s="164" t="s">
        <v>3855</v>
      </c>
      <c r="E110" s="158" t="s">
        <v>4106</v>
      </c>
      <c r="F110" s="168">
        <v>0</v>
      </c>
      <c r="G110" s="158">
        <v>1</v>
      </c>
      <c r="H110" s="169">
        <f t="shared" si="5"/>
        <v>1</v>
      </c>
      <c r="I110" s="178">
        <v>20.09</v>
      </c>
      <c r="J110" s="171">
        <f t="shared" si="4"/>
        <v>20.09</v>
      </c>
      <c r="K110" s="65" t="s">
        <v>4175</v>
      </c>
    </row>
    <row r="111" spans="1:32" x14ac:dyDescent="0.25">
      <c r="A111" s="7">
        <v>108</v>
      </c>
      <c r="B111" s="164" t="s">
        <v>4072</v>
      </c>
      <c r="C111" s="164" t="s">
        <v>4100</v>
      </c>
      <c r="D111" s="164" t="s">
        <v>3855</v>
      </c>
      <c r="E111" s="158" t="s">
        <v>4106</v>
      </c>
      <c r="F111" s="168">
        <v>0</v>
      </c>
      <c r="G111" s="158">
        <v>1</v>
      </c>
      <c r="H111" s="169">
        <f t="shared" si="5"/>
        <v>1</v>
      </c>
      <c r="I111" s="178">
        <v>90.22</v>
      </c>
      <c r="J111" s="171">
        <f t="shared" si="4"/>
        <v>90.22</v>
      </c>
      <c r="K111" s="65" t="s">
        <v>4175</v>
      </c>
    </row>
    <row r="112" spans="1:32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1858.0011428571433</v>
      </c>
      <c r="J112" s="155">
        <f>SUM(J4:J111)</f>
        <v>6108.3111428571483</v>
      </c>
      <c r="K112" s="84"/>
    </row>
    <row r="114" spans="1:14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14" s="206" customFormat="1" ht="54.75" customHeight="1" x14ac:dyDescent="0.25">
      <c r="B115" s="181" t="s">
        <v>3865</v>
      </c>
      <c r="C115" s="181" t="s">
        <v>4139</v>
      </c>
      <c r="D115" s="225" t="s">
        <v>4190</v>
      </c>
      <c r="E115" s="225"/>
      <c r="H115" s="217" t="s">
        <v>4140</v>
      </c>
      <c r="I115" s="217"/>
      <c r="K115" s="120" t="s">
        <v>4191</v>
      </c>
    </row>
    <row r="116" spans="1:14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  <c r="K116" s="44" t="s">
        <v>4188</v>
      </c>
      <c r="L116" s="44"/>
      <c r="M116" s="217" t="s">
        <v>3860</v>
      </c>
      <c r="N116" s="217"/>
    </row>
    <row r="117" spans="1:14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  <c r="K117" s="44" t="s">
        <v>4189</v>
      </c>
      <c r="L117" s="44"/>
      <c r="M117" s="217" t="s">
        <v>3861</v>
      </c>
      <c r="N117" s="217"/>
    </row>
    <row r="118" spans="1:14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  <c r="K118" s="44"/>
      <c r="L118" s="44"/>
      <c r="M118" s="217" t="s">
        <v>3862</v>
      </c>
      <c r="N118" s="217"/>
    </row>
    <row r="119" spans="1:14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14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14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14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14" x14ac:dyDescent="0.25">
      <c r="A123" s="204"/>
      <c r="B123" s="44"/>
      <c r="C123" s="44"/>
      <c r="D123" s="217"/>
      <c r="E123" s="217"/>
      <c r="F123" s="204"/>
      <c r="G123" s="204"/>
      <c r="H123" s="217"/>
      <c r="I123" s="217"/>
    </row>
    <row r="124" spans="1:14" x14ac:dyDescent="0.25">
      <c r="A124" s="204"/>
      <c r="B124" s="44"/>
      <c r="C124" s="44"/>
      <c r="D124" s="217"/>
      <c r="E124" s="217"/>
      <c r="F124" s="204"/>
      <c r="G124" s="204"/>
      <c r="H124" s="217"/>
      <c r="I124" s="217"/>
    </row>
    <row r="125" spans="1:14" x14ac:dyDescent="0.25">
      <c r="B125" s="44"/>
      <c r="C125" s="44"/>
      <c r="D125" s="217"/>
      <c r="E125" s="217"/>
      <c r="F125" s="217"/>
      <c r="G125" s="217"/>
      <c r="H125" s="217"/>
      <c r="I125" s="217"/>
    </row>
    <row r="126" spans="1:14" x14ac:dyDescent="0.25">
      <c r="B126" s="204"/>
      <c r="C126" s="204"/>
      <c r="D126" s="204"/>
      <c r="E126" s="204"/>
      <c r="F126" s="204"/>
      <c r="G126" s="204"/>
    </row>
    <row r="127" spans="1:14" x14ac:dyDescent="0.25">
      <c r="B127" s="204"/>
      <c r="C127" s="204"/>
      <c r="D127" s="204"/>
      <c r="E127" s="204"/>
      <c r="F127" s="204"/>
      <c r="G127" s="204"/>
    </row>
    <row r="128" spans="1:14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20">
    <mergeCell ref="A1:H1"/>
    <mergeCell ref="A2:H2"/>
    <mergeCell ref="I2:K2"/>
    <mergeCell ref="A112:E112"/>
    <mergeCell ref="H115:I115"/>
    <mergeCell ref="D115:E115"/>
    <mergeCell ref="D125:E125"/>
    <mergeCell ref="F125:G125"/>
    <mergeCell ref="H125:I125"/>
    <mergeCell ref="M116:N116"/>
    <mergeCell ref="M117:N117"/>
    <mergeCell ref="M118:N118"/>
    <mergeCell ref="D117:E117"/>
    <mergeCell ref="H117:I117"/>
    <mergeCell ref="D123:E123"/>
    <mergeCell ref="H123:I123"/>
    <mergeCell ref="D124:E124"/>
    <mergeCell ref="H124:I124"/>
    <mergeCell ref="D116:E116"/>
    <mergeCell ref="H116:I116"/>
  </mergeCells>
  <pageMargins left="0" right="0" top="0" bottom="0" header="0" footer="0"/>
  <pageSetup scale="75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AF131"/>
  <sheetViews>
    <sheetView tabSelected="1" zoomScaleNormal="100" workbookViewId="0">
      <pane xSplit="5" ySplit="2" topLeftCell="F66" activePane="bottomRight" state="frozen"/>
      <selection pane="topRight" activeCell="F1" sqref="F1"/>
      <selection pane="bottomLeft" activeCell="A2" sqref="A2"/>
      <selection pane="bottomRight" activeCell="C75" sqref="C75"/>
    </sheetView>
  </sheetViews>
  <sheetFormatPr defaultRowHeight="15" x14ac:dyDescent="0.25"/>
  <cols>
    <col min="1" max="1" width="4.140625" customWidth="1"/>
    <col min="2" max="2" width="20.140625" customWidth="1"/>
    <col min="3" max="3" width="23.42578125" customWidth="1"/>
    <col min="4" max="4" width="10.7109375" customWidth="1"/>
    <col min="5" max="5" width="7.5703125" customWidth="1"/>
    <col min="6" max="6" width="11.42578125" customWidth="1"/>
    <col min="7" max="7" width="7.5703125" customWidth="1"/>
    <col min="8" max="8" width="8" customWidth="1"/>
    <col min="9" max="9" width="9.42578125" customWidth="1"/>
    <col min="10" max="10" width="9.28515625" customWidth="1"/>
    <col min="11" max="11" width="8.85546875" customWidth="1"/>
    <col min="13" max="32" width="9.140625" style="139"/>
  </cols>
  <sheetData>
    <row r="1" spans="1:32" ht="20.25" x14ac:dyDescent="0.3">
      <c r="A1" s="224" t="s">
        <v>4169</v>
      </c>
      <c r="B1" s="224"/>
      <c r="C1" s="224"/>
      <c r="D1" s="224"/>
      <c r="E1" s="224"/>
      <c r="F1" s="224"/>
      <c r="G1" s="224"/>
      <c r="H1" s="224"/>
      <c r="I1" s="149"/>
      <c r="J1" s="149"/>
      <c r="K1" s="149"/>
    </row>
    <row r="2" spans="1:32" ht="22.5" customHeight="1" x14ac:dyDescent="0.25">
      <c r="A2" s="222" t="s">
        <v>4170</v>
      </c>
      <c r="B2" s="222"/>
      <c r="C2" s="222"/>
      <c r="D2" s="222"/>
      <c r="E2" s="222"/>
      <c r="F2" s="222"/>
      <c r="G2" s="222"/>
      <c r="H2" s="222"/>
      <c r="I2" s="223" t="s">
        <v>4171</v>
      </c>
      <c r="J2" s="223"/>
      <c r="K2" s="223"/>
    </row>
    <row r="3" spans="1:32" ht="36.75" customHeight="1" x14ac:dyDescent="0.25">
      <c r="A3" s="152" t="s">
        <v>2</v>
      </c>
      <c r="B3" s="153" t="s">
        <v>4152</v>
      </c>
      <c r="C3" s="152" t="s">
        <v>4</v>
      </c>
      <c r="D3" s="153" t="s">
        <v>4151</v>
      </c>
      <c r="E3" s="152" t="s">
        <v>12</v>
      </c>
      <c r="F3" s="179" t="s">
        <v>3857</v>
      </c>
      <c r="G3" s="154" t="s">
        <v>6</v>
      </c>
      <c r="H3" s="154" t="s">
        <v>10</v>
      </c>
      <c r="I3" s="153" t="s">
        <v>3900</v>
      </c>
      <c r="J3" s="153" t="s">
        <v>3901</v>
      </c>
      <c r="K3" s="152" t="s">
        <v>11</v>
      </c>
    </row>
    <row r="4" spans="1:32" s="245" customFormat="1" ht="26.25" customHeight="1" x14ac:dyDescent="0.25">
      <c r="A4" s="236">
        <v>1</v>
      </c>
      <c r="B4" s="237" t="s">
        <v>304</v>
      </c>
      <c r="C4" s="238" t="s">
        <v>4165</v>
      </c>
      <c r="D4" s="237" t="s">
        <v>33</v>
      </c>
      <c r="E4" s="239" t="s">
        <v>141</v>
      </c>
      <c r="F4" s="240">
        <v>21</v>
      </c>
      <c r="G4" s="240">
        <v>22</v>
      </c>
      <c r="H4" s="241">
        <f>G4-F4</f>
        <v>1</v>
      </c>
      <c r="I4" s="242">
        <v>2.54</v>
      </c>
      <c r="J4" s="243">
        <f>I4*H4</f>
        <v>2.54</v>
      </c>
      <c r="K4" s="244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</row>
    <row r="5" spans="1:32" s="245" customFormat="1" ht="20.25" customHeight="1" x14ac:dyDescent="0.25">
      <c r="A5" s="236">
        <v>2</v>
      </c>
      <c r="B5" s="237">
        <v>940004</v>
      </c>
      <c r="C5" s="237" t="s">
        <v>245</v>
      </c>
      <c r="D5" s="237" t="s">
        <v>33</v>
      </c>
      <c r="E5" s="239" t="s">
        <v>141</v>
      </c>
      <c r="F5" s="240">
        <v>7</v>
      </c>
      <c r="G5" s="240">
        <v>9</v>
      </c>
      <c r="H5" s="241">
        <f t="shared" ref="H5:H68" si="0">G5-F5</f>
        <v>2</v>
      </c>
      <c r="I5" s="242">
        <v>3.45</v>
      </c>
      <c r="J5" s="243">
        <f t="shared" ref="J5:J68" si="1">I5*H5</f>
        <v>6.9</v>
      </c>
      <c r="K5" s="244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</row>
    <row r="6" spans="1:32" s="245" customFormat="1" ht="15" customHeight="1" x14ac:dyDescent="0.25">
      <c r="A6" s="236">
        <v>3</v>
      </c>
      <c r="B6" s="237" t="s">
        <v>253</v>
      </c>
      <c r="C6" s="237" t="s">
        <v>259</v>
      </c>
      <c r="D6" s="237" t="s">
        <v>33</v>
      </c>
      <c r="E6" s="239" t="s">
        <v>141</v>
      </c>
      <c r="F6" s="240">
        <v>15</v>
      </c>
      <c r="G6" s="240">
        <v>16</v>
      </c>
      <c r="H6" s="241">
        <f t="shared" si="0"/>
        <v>1</v>
      </c>
      <c r="I6" s="242">
        <v>2.35</v>
      </c>
      <c r="J6" s="243">
        <f t="shared" si="1"/>
        <v>2.35</v>
      </c>
      <c r="K6" s="244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</row>
    <row r="7" spans="1:32" s="245" customFormat="1" ht="26.25" customHeight="1" x14ac:dyDescent="0.25">
      <c r="A7" s="236">
        <v>4</v>
      </c>
      <c r="B7" s="237" t="s">
        <v>314</v>
      </c>
      <c r="C7" s="238" t="s">
        <v>4166</v>
      </c>
      <c r="D7" s="237" t="s">
        <v>33</v>
      </c>
      <c r="E7" s="239" t="s">
        <v>141</v>
      </c>
      <c r="F7" s="240">
        <v>5</v>
      </c>
      <c r="G7" s="240">
        <v>8</v>
      </c>
      <c r="H7" s="241">
        <f t="shared" si="0"/>
        <v>3</v>
      </c>
      <c r="I7" s="242">
        <v>0.52</v>
      </c>
      <c r="J7" s="243">
        <f t="shared" si="1"/>
        <v>1.56</v>
      </c>
      <c r="K7" s="244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</row>
    <row r="8" spans="1:32" s="245" customFormat="1" ht="15" customHeight="1" x14ac:dyDescent="0.25">
      <c r="A8" s="236">
        <v>5</v>
      </c>
      <c r="B8" s="237" t="s">
        <v>317</v>
      </c>
      <c r="C8" s="237" t="s">
        <v>2103</v>
      </c>
      <c r="D8" s="237" t="s">
        <v>33</v>
      </c>
      <c r="E8" s="239" t="s">
        <v>141</v>
      </c>
      <c r="F8" s="240">
        <v>22</v>
      </c>
      <c r="G8" s="240">
        <v>23</v>
      </c>
      <c r="H8" s="241">
        <f t="shared" si="0"/>
        <v>1</v>
      </c>
      <c r="I8" s="242">
        <v>2.12</v>
      </c>
      <c r="J8" s="243">
        <f t="shared" si="1"/>
        <v>2.12</v>
      </c>
      <c r="K8" s="244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39"/>
      <c r="AE8" s="139"/>
      <c r="AF8" s="139"/>
    </row>
    <row r="9" spans="1:32" s="245" customFormat="1" ht="15" customHeight="1" x14ac:dyDescent="0.25">
      <c r="A9" s="236">
        <v>6</v>
      </c>
      <c r="B9" s="237" t="s">
        <v>362</v>
      </c>
      <c r="C9" s="237" t="s">
        <v>2186</v>
      </c>
      <c r="D9" s="237" t="s">
        <v>33</v>
      </c>
      <c r="E9" s="239" t="s">
        <v>141</v>
      </c>
      <c r="F9" s="240">
        <v>23</v>
      </c>
      <c r="G9" s="240">
        <v>24</v>
      </c>
      <c r="H9" s="241">
        <f t="shared" si="0"/>
        <v>1</v>
      </c>
      <c r="I9" s="242">
        <v>7.0000000000000007E-2</v>
      </c>
      <c r="J9" s="243">
        <f t="shared" si="1"/>
        <v>7.0000000000000007E-2</v>
      </c>
      <c r="K9" s="244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  <c r="AA9" s="139"/>
      <c r="AB9" s="139"/>
      <c r="AC9" s="139"/>
      <c r="AD9" s="139"/>
      <c r="AE9" s="139"/>
      <c r="AF9" s="139"/>
    </row>
    <row r="10" spans="1:32" s="245" customFormat="1" ht="15" customHeight="1" x14ac:dyDescent="0.25">
      <c r="A10" s="236">
        <v>7</v>
      </c>
      <c r="B10" s="237" t="s">
        <v>381</v>
      </c>
      <c r="C10" s="237" t="s">
        <v>2224</v>
      </c>
      <c r="D10" s="237" t="s">
        <v>33</v>
      </c>
      <c r="E10" s="239" t="s">
        <v>141</v>
      </c>
      <c r="F10" s="240">
        <v>1</v>
      </c>
      <c r="G10" s="240">
        <v>2</v>
      </c>
      <c r="H10" s="241">
        <f t="shared" si="0"/>
        <v>1</v>
      </c>
      <c r="I10" s="242">
        <v>0.41</v>
      </c>
      <c r="J10" s="243">
        <f t="shared" si="1"/>
        <v>0.41</v>
      </c>
      <c r="K10" s="244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</row>
    <row r="11" spans="1:32" s="245" customFormat="1" ht="18.75" customHeight="1" x14ac:dyDescent="0.25">
      <c r="A11" s="236">
        <v>8</v>
      </c>
      <c r="B11" s="237" t="s">
        <v>393</v>
      </c>
      <c r="C11" s="237" t="s">
        <v>2255</v>
      </c>
      <c r="D11" s="237" t="s">
        <v>33</v>
      </c>
      <c r="E11" s="239" t="s">
        <v>141</v>
      </c>
      <c r="F11" s="240">
        <v>5</v>
      </c>
      <c r="G11" s="240">
        <v>9</v>
      </c>
      <c r="H11" s="241">
        <f t="shared" si="0"/>
        <v>4</v>
      </c>
      <c r="I11" s="242">
        <v>875</v>
      </c>
      <c r="J11" s="243">
        <f t="shared" si="1"/>
        <v>3500</v>
      </c>
      <c r="K11" s="244"/>
      <c r="L11" s="246" t="s">
        <v>4192</v>
      </c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</row>
    <row r="12" spans="1:32" s="245" customFormat="1" ht="15" customHeight="1" x14ac:dyDescent="0.25">
      <c r="A12" s="236">
        <v>9</v>
      </c>
      <c r="B12" s="237" t="s">
        <v>417</v>
      </c>
      <c r="C12" s="237" t="s">
        <v>2285</v>
      </c>
      <c r="D12" s="237" t="s">
        <v>33</v>
      </c>
      <c r="E12" s="239" t="s">
        <v>141</v>
      </c>
      <c r="F12" s="240">
        <v>44</v>
      </c>
      <c r="G12" s="240">
        <v>47</v>
      </c>
      <c r="H12" s="241">
        <f t="shared" si="0"/>
        <v>3</v>
      </c>
      <c r="I12" s="242">
        <v>0.25</v>
      </c>
      <c r="J12" s="243">
        <f t="shared" si="1"/>
        <v>0.75</v>
      </c>
      <c r="K12" s="244"/>
      <c r="L12" s="246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</row>
    <row r="13" spans="1:32" s="245" customFormat="1" ht="27" customHeight="1" x14ac:dyDescent="0.25">
      <c r="A13" s="236">
        <v>10</v>
      </c>
      <c r="B13" s="237" t="s">
        <v>422</v>
      </c>
      <c r="C13" s="238" t="s">
        <v>4160</v>
      </c>
      <c r="D13" s="237" t="s">
        <v>33</v>
      </c>
      <c r="E13" s="239" t="s">
        <v>141</v>
      </c>
      <c r="F13" s="240">
        <v>5</v>
      </c>
      <c r="G13" s="240">
        <v>6</v>
      </c>
      <c r="H13" s="241">
        <f t="shared" si="0"/>
        <v>1</v>
      </c>
      <c r="I13" s="242">
        <v>0.26</v>
      </c>
      <c r="J13" s="243">
        <f t="shared" si="1"/>
        <v>0.26</v>
      </c>
      <c r="K13" s="244"/>
      <c r="L13" s="246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</row>
    <row r="14" spans="1:32" s="245" customFormat="1" ht="18.75" customHeight="1" x14ac:dyDescent="0.25">
      <c r="A14" s="236">
        <v>11</v>
      </c>
      <c r="B14" s="237">
        <v>680075</v>
      </c>
      <c r="C14" s="237" t="s">
        <v>2340</v>
      </c>
      <c r="D14" s="237" t="s">
        <v>33</v>
      </c>
      <c r="E14" s="239" t="s">
        <v>141</v>
      </c>
      <c r="F14" s="240">
        <v>9</v>
      </c>
      <c r="G14" s="240">
        <v>11</v>
      </c>
      <c r="H14" s="241">
        <f t="shared" si="0"/>
        <v>2</v>
      </c>
      <c r="I14" s="242">
        <v>18.61</v>
      </c>
      <c r="J14" s="243">
        <f t="shared" si="1"/>
        <v>37.22</v>
      </c>
      <c r="K14" s="244"/>
      <c r="L14" s="246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</row>
    <row r="15" spans="1:32" s="245" customFormat="1" ht="24.75" customHeight="1" x14ac:dyDescent="0.25">
      <c r="A15" s="236">
        <v>12</v>
      </c>
      <c r="B15" s="237" t="s">
        <v>468</v>
      </c>
      <c r="C15" s="238" t="s">
        <v>4159</v>
      </c>
      <c r="D15" s="237" t="s">
        <v>33</v>
      </c>
      <c r="E15" s="239" t="s">
        <v>141</v>
      </c>
      <c r="F15" s="240">
        <v>14</v>
      </c>
      <c r="G15" s="240">
        <v>16</v>
      </c>
      <c r="H15" s="241">
        <f t="shared" si="0"/>
        <v>2</v>
      </c>
      <c r="I15" s="242">
        <v>0.73</v>
      </c>
      <c r="J15" s="243">
        <f t="shared" si="1"/>
        <v>1.46</v>
      </c>
      <c r="K15" s="244"/>
      <c r="L15" s="246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</row>
    <row r="16" spans="1:32" s="245" customFormat="1" ht="26.25" customHeight="1" x14ac:dyDescent="0.25">
      <c r="A16" s="236">
        <v>13</v>
      </c>
      <c r="B16" s="237" t="s">
        <v>151</v>
      </c>
      <c r="C16" s="238" t="s">
        <v>4161</v>
      </c>
      <c r="D16" s="237" t="s">
        <v>33</v>
      </c>
      <c r="E16" s="239" t="s">
        <v>141</v>
      </c>
      <c r="F16" s="240">
        <v>49</v>
      </c>
      <c r="G16" s="240">
        <v>50</v>
      </c>
      <c r="H16" s="241">
        <f t="shared" si="0"/>
        <v>1</v>
      </c>
      <c r="I16" s="242">
        <v>5.31</v>
      </c>
      <c r="J16" s="243">
        <f t="shared" si="1"/>
        <v>5.31</v>
      </c>
      <c r="K16" s="244"/>
      <c r="L16" s="246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</row>
    <row r="17" spans="1:32" s="245" customFormat="1" ht="26.25" customHeight="1" x14ac:dyDescent="0.25">
      <c r="A17" s="236">
        <v>14</v>
      </c>
      <c r="B17" s="237" t="s">
        <v>563</v>
      </c>
      <c r="C17" s="238" t="s">
        <v>4162</v>
      </c>
      <c r="D17" s="237" t="s">
        <v>33</v>
      </c>
      <c r="E17" s="239" t="s">
        <v>141</v>
      </c>
      <c r="F17" s="240">
        <v>1</v>
      </c>
      <c r="G17" s="240">
        <v>2</v>
      </c>
      <c r="H17" s="241">
        <f t="shared" si="0"/>
        <v>1</v>
      </c>
      <c r="I17" s="242">
        <v>2.16</v>
      </c>
      <c r="J17" s="243">
        <f t="shared" si="1"/>
        <v>2.16</v>
      </c>
      <c r="K17" s="244"/>
      <c r="L17" s="246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</row>
    <row r="18" spans="1:32" s="245" customFormat="1" ht="15" customHeight="1" x14ac:dyDescent="0.25">
      <c r="A18" s="236">
        <v>15</v>
      </c>
      <c r="B18" s="237">
        <v>940084</v>
      </c>
      <c r="C18" s="237" t="s">
        <v>95</v>
      </c>
      <c r="D18" s="237" t="s">
        <v>33</v>
      </c>
      <c r="E18" s="239" t="s">
        <v>141</v>
      </c>
      <c r="F18" s="240">
        <v>298</v>
      </c>
      <c r="G18" s="240">
        <v>299</v>
      </c>
      <c r="H18" s="241">
        <f t="shared" si="0"/>
        <v>1</v>
      </c>
      <c r="I18" s="242">
        <v>3.3</v>
      </c>
      <c r="J18" s="243">
        <f t="shared" si="1"/>
        <v>3.3</v>
      </c>
      <c r="K18" s="244"/>
      <c r="L18" s="246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</row>
    <row r="19" spans="1:32" s="245" customFormat="1" ht="18.75" customHeight="1" x14ac:dyDescent="0.25">
      <c r="A19" s="236">
        <v>16</v>
      </c>
      <c r="B19" s="237">
        <v>178808</v>
      </c>
      <c r="C19" s="237" t="s">
        <v>63</v>
      </c>
      <c r="D19" s="237" t="s">
        <v>33</v>
      </c>
      <c r="E19" s="239" t="s">
        <v>141</v>
      </c>
      <c r="F19" s="240">
        <v>8</v>
      </c>
      <c r="G19" s="240">
        <v>15</v>
      </c>
      <c r="H19" s="241">
        <f t="shared" si="0"/>
        <v>7</v>
      </c>
      <c r="I19" s="242">
        <v>0.25</v>
      </c>
      <c r="J19" s="243">
        <f t="shared" si="1"/>
        <v>1.75</v>
      </c>
      <c r="K19" s="244"/>
      <c r="L19" s="246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39"/>
      <c r="AF19" s="139"/>
    </row>
    <row r="20" spans="1:32" s="245" customFormat="1" ht="15" customHeight="1" x14ac:dyDescent="0.25">
      <c r="A20" s="236">
        <v>17</v>
      </c>
      <c r="B20" s="237" t="s">
        <v>592</v>
      </c>
      <c r="C20" s="237" t="s">
        <v>2531</v>
      </c>
      <c r="D20" s="237" t="s">
        <v>33</v>
      </c>
      <c r="E20" s="239" t="s">
        <v>141</v>
      </c>
      <c r="F20" s="240">
        <v>2</v>
      </c>
      <c r="G20" s="240">
        <v>3</v>
      </c>
      <c r="H20" s="241">
        <f t="shared" si="0"/>
        <v>1</v>
      </c>
      <c r="I20" s="242">
        <v>4.6399999999999997</v>
      </c>
      <c r="J20" s="243">
        <f t="shared" si="1"/>
        <v>4.6399999999999997</v>
      </c>
      <c r="K20" s="244"/>
      <c r="L20" s="246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</row>
    <row r="21" spans="1:32" s="245" customFormat="1" ht="25.5" customHeight="1" x14ac:dyDescent="0.25">
      <c r="A21" s="236">
        <v>18</v>
      </c>
      <c r="B21" s="237" t="s">
        <v>602</v>
      </c>
      <c r="C21" s="238" t="s">
        <v>4163</v>
      </c>
      <c r="D21" s="237" t="s">
        <v>33</v>
      </c>
      <c r="E21" s="239" t="s">
        <v>141</v>
      </c>
      <c r="F21" s="240">
        <v>3</v>
      </c>
      <c r="G21" s="240">
        <v>4</v>
      </c>
      <c r="H21" s="241">
        <f t="shared" si="0"/>
        <v>1</v>
      </c>
      <c r="I21" s="242">
        <v>1.71</v>
      </c>
      <c r="J21" s="243">
        <f t="shared" si="1"/>
        <v>1.71</v>
      </c>
      <c r="K21" s="244"/>
      <c r="L21" s="246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</row>
    <row r="22" spans="1:32" s="245" customFormat="1" ht="15" customHeight="1" x14ac:dyDescent="0.25">
      <c r="A22" s="236">
        <v>19</v>
      </c>
      <c r="B22" s="237" t="s">
        <v>604</v>
      </c>
      <c r="C22" s="237" t="s">
        <v>2542</v>
      </c>
      <c r="D22" s="237" t="s">
        <v>33</v>
      </c>
      <c r="E22" s="239" t="s">
        <v>141</v>
      </c>
      <c r="F22" s="240">
        <v>103</v>
      </c>
      <c r="G22" s="240">
        <v>104</v>
      </c>
      <c r="H22" s="241">
        <f t="shared" si="0"/>
        <v>1</v>
      </c>
      <c r="I22" s="242">
        <v>1.49</v>
      </c>
      <c r="J22" s="243">
        <f t="shared" si="1"/>
        <v>1.49</v>
      </c>
      <c r="K22" s="244"/>
      <c r="L22" s="246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</row>
    <row r="23" spans="1:32" s="245" customFormat="1" ht="15" customHeight="1" x14ac:dyDescent="0.25">
      <c r="A23" s="236">
        <v>20</v>
      </c>
      <c r="B23" s="237" t="s">
        <v>693</v>
      </c>
      <c r="C23" s="237" t="s">
        <v>2623</v>
      </c>
      <c r="D23" s="237" t="s">
        <v>252</v>
      </c>
      <c r="E23" s="239" t="s">
        <v>141</v>
      </c>
      <c r="F23" s="240">
        <v>1</v>
      </c>
      <c r="G23" s="240">
        <v>5</v>
      </c>
      <c r="H23" s="241">
        <f t="shared" si="0"/>
        <v>4</v>
      </c>
      <c r="I23" s="242">
        <v>0.95</v>
      </c>
      <c r="J23" s="243">
        <f t="shared" si="1"/>
        <v>3.8</v>
      </c>
      <c r="K23" s="244"/>
      <c r="L23" s="246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</row>
    <row r="24" spans="1:32" s="264" customFormat="1" ht="15" customHeight="1" x14ac:dyDescent="0.25">
      <c r="A24" s="256">
        <v>21</v>
      </c>
      <c r="B24" s="257" t="s">
        <v>779</v>
      </c>
      <c r="C24" s="257" t="s">
        <v>29</v>
      </c>
      <c r="D24" s="257" t="s">
        <v>252</v>
      </c>
      <c r="E24" s="258" t="s">
        <v>141</v>
      </c>
      <c r="F24" s="259">
        <v>4</v>
      </c>
      <c r="G24" s="259">
        <v>5</v>
      </c>
      <c r="H24" s="260">
        <f t="shared" si="0"/>
        <v>1</v>
      </c>
      <c r="I24" s="261">
        <v>13.58</v>
      </c>
      <c r="J24" s="262">
        <f t="shared" si="1"/>
        <v>13.58</v>
      </c>
      <c r="K24" s="263"/>
      <c r="L24" s="267" t="s">
        <v>4193</v>
      </c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</row>
    <row r="25" spans="1:32" s="264" customFormat="1" ht="18.75" customHeight="1" x14ac:dyDescent="0.25">
      <c r="A25" s="256">
        <v>22</v>
      </c>
      <c r="B25" s="257" t="s">
        <v>811</v>
      </c>
      <c r="C25" s="257" t="s">
        <v>2694</v>
      </c>
      <c r="D25" s="257" t="s">
        <v>252</v>
      </c>
      <c r="E25" s="258" t="s">
        <v>141</v>
      </c>
      <c r="F25" s="259">
        <v>14</v>
      </c>
      <c r="G25" s="259">
        <v>15</v>
      </c>
      <c r="H25" s="260">
        <f t="shared" si="0"/>
        <v>1</v>
      </c>
      <c r="I25" s="261">
        <v>0.94</v>
      </c>
      <c r="J25" s="262">
        <f t="shared" si="1"/>
        <v>0.94</v>
      </c>
      <c r="K25" s="263"/>
      <c r="L25" s="267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</row>
    <row r="26" spans="1:32" s="264" customFormat="1" ht="15" customHeight="1" x14ac:dyDescent="0.25">
      <c r="A26" s="256">
        <v>23</v>
      </c>
      <c r="B26" s="257" t="s">
        <v>1081</v>
      </c>
      <c r="C26" s="257" t="s">
        <v>2902</v>
      </c>
      <c r="D26" s="257" t="s">
        <v>252</v>
      </c>
      <c r="E26" s="265" t="s">
        <v>141</v>
      </c>
      <c r="F26" s="259">
        <v>3</v>
      </c>
      <c r="G26" s="259">
        <v>4</v>
      </c>
      <c r="H26" s="260">
        <f t="shared" si="0"/>
        <v>1</v>
      </c>
      <c r="I26" s="261">
        <v>0.16114285714285714</v>
      </c>
      <c r="J26" s="262">
        <f t="shared" si="1"/>
        <v>0.16114285714285714</v>
      </c>
      <c r="K26" s="263"/>
      <c r="L26" s="267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</row>
    <row r="27" spans="1:32" s="264" customFormat="1" ht="26.25" customHeight="1" x14ac:dyDescent="0.25">
      <c r="A27" s="256">
        <v>24</v>
      </c>
      <c r="B27" s="257" t="s">
        <v>1113</v>
      </c>
      <c r="C27" s="266" t="s">
        <v>4164</v>
      </c>
      <c r="D27" s="257" t="s">
        <v>252</v>
      </c>
      <c r="E27" s="258" t="s">
        <v>141</v>
      </c>
      <c r="F27" s="259">
        <v>1</v>
      </c>
      <c r="G27" s="259">
        <v>2</v>
      </c>
      <c r="H27" s="260">
        <f t="shared" si="0"/>
        <v>1</v>
      </c>
      <c r="I27" s="261">
        <v>132.82</v>
      </c>
      <c r="J27" s="262">
        <f t="shared" si="1"/>
        <v>132.82</v>
      </c>
      <c r="K27" s="263"/>
      <c r="L27" s="267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</row>
    <row r="28" spans="1:32" s="264" customFormat="1" ht="15" customHeight="1" x14ac:dyDescent="0.25">
      <c r="A28" s="256">
        <v>25</v>
      </c>
      <c r="B28" s="257" t="s">
        <v>1165</v>
      </c>
      <c r="C28" s="257" t="s">
        <v>2962</v>
      </c>
      <c r="D28" s="257" t="s">
        <v>252</v>
      </c>
      <c r="E28" s="258" t="s">
        <v>141</v>
      </c>
      <c r="F28" s="259">
        <v>1</v>
      </c>
      <c r="G28" s="259">
        <v>11</v>
      </c>
      <c r="H28" s="260">
        <f t="shared" si="0"/>
        <v>10</v>
      </c>
      <c r="I28" s="261">
        <v>187.63</v>
      </c>
      <c r="J28" s="262">
        <f t="shared" si="1"/>
        <v>1876.3</v>
      </c>
      <c r="K28" s="263"/>
      <c r="L28" s="267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</row>
    <row r="29" spans="1:32" s="264" customFormat="1" ht="15" customHeight="1" x14ac:dyDescent="0.25">
      <c r="A29" s="256">
        <v>26</v>
      </c>
      <c r="B29" s="257" t="s">
        <v>1166</v>
      </c>
      <c r="C29" s="257" t="s">
        <v>2963</v>
      </c>
      <c r="D29" s="257" t="s">
        <v>252</v>
      </c>
      <c r="E29" s="258" t="s">
        <v>141</v>
      </c>
      <c r="F29" s="259">
        <v>4</v>
      </c>
      <c r="G29" s="259">
        <v>9</v>
      </c>
      <c r="H29" s="260">
        <f t="shared" si="0"/>
        <v>5</v>
      </c>
      <c r="I29" s="261">
        <v>187.63</v>
      </c>
      <c r="J29" s="262">
        <f t="shared" si="1"/>
        <v>938.15</v>
      </c>
      <c r="K29" s="263"/>
      <c r="L29" s="267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</row>
    <row r="30" spans="1:32" s="264" customFormat="1" ht="15" customHeight="1" x14ac:dyDescent="0.25">
      <c r="A30" s="256">
        <v>27</v>
      </c>
      <c r="B30" s="257" t="s">
        <v>1167</v>
      </c>
      <c r="C30" s="257" t="s">
        <v>2963</v>
      </c>
      <c r="D30" s="257" t="s">
        <v>252</v>
      </c>
      <c r="E30" s="258" t="s">
        <v>141</v>
      </c>
      <c r="F30" s="259">
        <v>2</v>
      </c>
      <c r="G30" s="259">
        <v>4</v>
      </c>
      <c r="H30" s="260">
        <f t="shared" si="0"/>
        <v>2</v>
      </c>
      <c r="I30" s="261">
        <v>187.63</v>
      </c>
      <c r="J30" s="262">
        <f t="shared" si="1"/>
        <v>375.26</v>
      </c>
      <c r="K30" s="263"/>
      <c r="L30" s="267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</row>
    <row r="31" spans="1:32" s="264" customFormat="1" ht="15" customHeight="1" x14ac:dyDescent="0.25">
      <c r="A31" s="256">
        <v>28</v>
      </c>
      <c r="B31" s="257" t="s">
        <v>1168</v>
      </c>
      <c r="C31" s="257" t="s">
        <v>2963</v>
      </c>
      <c r="D31" s="257" t="s">
        <v>252</v>
      </c>
      <c r="E31" s="258" t="s">
        <v>141</v>
      </c>
      <c r="F31" s="259">
        <v>2</v>
      </c>
      <c r="G31" s="259">
        <v>10</v>
      </c>
      <c r="H31" s="260">
        <f t="shared" si="0"/>
        <v>8</v>
      </c>
      <c r="I31" s="261">
        <v>187.63</v>
      </c>
      <c r="J31" s="262">
        <f t="shared" si="1"/>
        <v>1501.04</v>
      </c>
      <c r="K31" s="263"/>
      <c r="L31" s="267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</row>
    <row r="32" spans="1:32" s="264" customFormat="1" ht="15" customHeight="1" x14ac:dyDescent="0.25">
      <c r="A32" s="256">
        <v>29</v>
      </c>
      <c r="B32" s="257" t="s">
        <v>250</v>
      </c>
      <c r="C32" s="257" t="s">
        <v>251</v>
      </c>
      <c r="D32" s="257" t="s">
        <v>252</v>
      </c>
      <c r="E32" s="265" t="s">
        <v>242</v>
      </c>
      <c r="F32" s="259">
        <v>4</v>
      </c>
      <c r="G32" s="259">
        <v>6</v>
      </c>
      <c r="H32" s="260">
        <f t="shared" si="0"/>
        <v>2</v>
      </c>
      <c r="I32" s="261">
        <v>25</v>
      </c>
      <c r="J32" s="262">
        <f t="shared" si="1"/>
        <v>50</v>
      </c>
      <c r="K32" s="263"/>
      <c r="L32" s="267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</row>
    <row r="33" spans="1:30" s="264" customFormat="1" ht="15" customHeight="1" x14ac:dyDescent="0.25">
      <c r="A33" s="256">
        <v>30</v>
      </c>
      <c r="B33" s="257" t="s">
        <v>1324</v>
      </c>
      <c r="C33" s="257" t="s">
        <v>3153</v>
      </c>
      <c r="D33" s="257" t="s">
        <v>3851</v>
      </c>
      <c r="E33" s="258" t="s">
        <v>141</v>
      </c>
      <c r="F33" s="259">
        <v>9</v>
      </c>
      <c r="G33" s="259">
        <v>10</v>
      </c>
      <c r="H33" s="260">
        <f t="shared" si="0"/>
        <v>1</v>
      </c>
      <c r="I33" s="261">
        <v>92.19</v>
      </c>
      <c r="J33" s="262">
        <f t="shared" si="1"/>
        <v>92.19</v>
      </c>
      <c r="K33" s="263"/>
      <c r="L33" s="267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</row>
    <row r="34" spans="1:30" s="264" customFormat="1" ht="15" customHeight="1" x14ac:dyDescent="0.25">
      <c r="A34" s="256">
        <v>31</v>
      </c>
      <c r="B34" s="257" t="s">
        <v>1362</v>
      </c>
      <c r="C34" s="257" t="s">
        <v>3194</v>
      </c>
      <c r="D34" s="257" t="s">
        <v>67</v>
      </c>
      <c r="E34" s="258" t="s">
        <v>141</v>
      </c>
      <c r="F34" s="259">
        <v>1</v>
      </c>
      <c r="G34" s="259">
        <v>2</v>
      </c>
      <c r="H34" s="260">
        <f t="shared" si="0"/>
        <v>1</v>
      </c>
      <c r="I34" s="261">
        <v>13</v>
      </c>
      <c r="J34" s="262">
        <f t="shared" si="1"/>
        <v>13</v>
      </c>
      <c r="K34" s="263"/>
      <c r="L34" s="267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</row>
    <row r="35" spans="1:30" s="264" customFormat="1" ht="15" customHeight="1" x14ac:dyDescent="0.25">
      <c r="A35" s="256">
        <v>32</v>
      </c>
      <c r="B35" s="257" t="s">
        <v>93</v>
      </c>
      <c r="C35" s="257" t="s">
        <v>94</v>
      </c>
      <c r="D35" s="257" t="s">
        <v>67</v>
      </c>
      <c r="E35" s="258" t="s">
        <v>141</v>
      </c>
      <c r="F35" s="259">
        <v>1</v>
      </c>
      <c r="G35" s="259">
        <v>2</v>
      </c>
      <c r="H35" s="260">
        <f t="shared" si="0"/>
        <v>1</v>
      </c>
      <c r="I35" s="261">
        <v>3</v>
      </c>
      <c r="J35" s="262">
        <f t="shared" si="1"/>
        <v>3</v>
      </c>
      <c r="K35" s="263"/>
      <c r="L35" s="267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</row>
    <row r="36" spans="1:30" s="264" customFormat="1" ht="15" customHeight="1" x14ac:dyDescent="0.25">
      <c r="A36" s="256">
        <v>33</v>
      </c>
      <c r="B36" s="257" t="s">
        <v>105</v>
      </c>
      <c r="C36" s="257" t="s">
        <v>66</v>
      </c>
      <c r="D36" s="257" t="s">
        <v>67</v>
      </c>
      <c r="E36" s="258" t="s">
        <v>141</v>
      </c>
      <c r="F36" s="259">
        <v>2</v>
      </c>
      <c r="G36" s="259">
        <v>4</v>
      </c>
      <c r="H36" s="260">
        <f t="shared" si="0"/>
        <v>2</v>
      </c>
      <c r="I36" s="261">
        <v>2.2999999999999998</v>
      </c>
      <c r="J36" s="262">
        <f t="shared" si="1"/>
        <v>4.5999999999999996</v>
      </c>
      <c r="K36" s="263"/>
      <c r="L36" s="267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</row>
    <row r="37" spans="1:30" s="264" customFormat="1" ht="15" customHeight="1" x14ac:dyDescent="0.25">
      <c r="A37" s="256">
        <v>34</v>
      </c>
      <c r="B37" s="257" t="s">
        <v>1370</v>
      </c>
      <c r="C37" s="257" t="s">
        <v>3201</v>
      </c>
      <c r="D37" s="257" t="s">
        <v>67</v>
      </c>
      <c r="E37" s="258" t="s">
        <v>141</v>
      </c>
      <c r="F37" s="259">
        <v>1</v>
      </c>
      <c r="G37" s="259">
        <v>2</v>
      </c>
      <c r="H37" s="260">
        <f t="shared" si="0"/>
        <v>1</v>
      </c>
      <c r="I37" s="261">
        <v>2</v>
      </c>
      <c r="J37" s="262">
        <f t="shared" si="1"/>
        <v>2</v>
      </c>
      <c r="K37" s="263"/>
      <c r="L37" s="267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</row>
    <row r="38" spans="1:30" s="264" customFormat="1" ht="15" customHeight="1" x14ac:dyDescent="0.25">
      <c r="A38" s="256">
        <v>35</v>
      </c>
      <c r="B38" s="257" t="s">
        <v>1393</v>
      </c>
      <c r="C38" s="257" t="s">
        <v>3223</v>
      </c>
      <c r="D38" s="257" t="s">
        <v>67</v>
      </c>
      <c r="E38" s="258" t="s">
        <v>141</v>
      </c>
      <c r="F38" s="259">
        <v>1</v>
      </c>
      <c r="G38" s="259">
        <v>2</v>
      </c>
      <c r="H38" s="260">
        <f t="shared" si="0"/>
        <v>1</v>
      </c>
      <c r="I38" s="261">
        <v>1.8</v>
      </c>
      <c r="J38" s="262">
        <f t="shared" si="1"/>
        <v>1.8</v>
      </c>
      <c r="K38" s="263"/>
      <c r="L38" s="267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</row>
    <row r="39" spans="1:30" s="264" customFormat="1" ht="15" customHeight="1" x14ac:dyDescent="0.25">
      <c r="A39" s="256">
        <v>36</v>
      </c>
      <c r="B39" s="257" t="s">
        <v>1395</v>
      </c>
      <c r="C39" s="257" t="s">
        <v>3203</v>
      </c>
      <c r="D39" s="257" t="s">
        <v>67</v>
      </c>
      <c r="E39" s="258" t="s">
        <v>141</v>
      </c>
      <c r="F39" s="259">
        <v>2</v>
      </c>
      <c r="G39" s="259">
        <v>4</v>
      </c>
      <c r="H39" s="260">
        <f t="shared" si="0"/>
        <v>2</v>
      </c>
      <c r="I39" s="261">
        <v>7.8</v>
      </c>
      <c r="J39" s="262">
        <f t="shared" si="1"/>
        <v>15.6</v>
      </c>
      <c r="K39" s="263"/>
      <c r="L39" s="267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</row>
    <row r="40" spans="1:30" s="264" customFormat="1" ht="15" customHeight="1" x14ac:dyDescent="0.25">
      <c r="A40" s="256">
        <v>37</v>
      </c>
      <c r="B40" s="257" t="s">
        <v>1396</v>
      </c>
      <c r="C40" s="257" t="s">
        <v>3225</v>
      </c>
      <c r="D40" s="257" t="s">
        <v>67</v>
      </c>
      <c r="E40" s="258" t="s">
        <v>141</v>
      </c>
      <c r="F40" s="259">
        <v>3</v>
      </c>
      <c r="G40" s="259">
        <v>8</v>
      </c>
      <c r="H40" s="260">
        <f t="shared" si="0"/>
        <v>5</v>
      </c>
      <c r="I40" s="261">
        <v>9</v>
      </c>
      <c r="J40" s="262">
        <f t="shared" si="1"/>
        <v>45</v>
      </c>
      <c r="K40" s="263"/>
      <c r="L40" s="267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</row>
    <row r="41" spans="1:30" s="264" customFormat="1" ht="15" customHeight="1" x14ac:dyDescent="0.25">
      <c r="A41" s="256">
        <v>38</v>
      </c>
      <c r="B41" s="257" t="s">
        <v>1400</v>
      </c>
      <c r="C41" s="257" t="s">
        <v>3229</v>
      </c>
      <c r="D41" s="257" t="s">
        <v>67</v>
      </c>
      <c r="E41" s="258" t="s">
        <v>141</v>
      </c>
      <c r="F41" s="259">
        <v>3</v>
      </c>
      <c r="G41" s="259">
        <v>5</v>
      </c>
      <c r="H41" s="260">
        <f t="shared" si="0"/>
        <v>2</v>
      </c>
      <c r="I41" s="261">
        <v>13</v>
      </c>
      <c r="J41" s="262">
        <f t="shared" si="1"/>
        <v>26</v>
      </c>
      <c r="K41" s="263"/>
      <c r="L41" s="267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</row>
    <row r="42" spans="1:30" s="264" customFormat="1" ht="15" customHeight="1" x14ac:dyDescent="0.25">
      <c r="A42" s="256">
        <v>39</v>
      </c>
      <c r="B42" s="257" t="s">
        <v>1421</v>
      </c>
      <c r="C42" s="257" t="s">
        <v>3249</v>
      </c>
      <c r="D42" s="257" t="s">
        <v>67</v>
      </c>
      <c r="E42" s="258" t="s">
        <v>141</v>
      </c>
      <c r="F42" s="259">
        <v>2</v>
      </c>
      <c r="G42" s="259">
        <v>10</v>
      </c>
      <c r="H42" s="260">
        <f t="shared" si="0"/>
        <v>8</v>
      </c>
      <c r="I42" s="261">
        <v>3.2</v>
      </c>
      <c r="J42" s="262">
        <f t="shared" si="1"/>
        <v>25.6</v>
      </c>
      <c r="K42" s="263"/>
      <c r="L42" s="267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</row>
    <row r="43" spans="1:30" s="264" customFormat="1" ht="15" customHeight="1" x14ac:dyDescent="0.25">
      <c r="A43" s="256">
        <v>40</v>
      </c>
      <c r="B43" s="257" t="s">
        <v>1448</v>
      </c>
      <c r="C43" s="257" t="s">
        <v>3271</v>
      </c>
      <c r="D43" s="257" t="s">
        <v>67</v>
      </c>
      <c r="E43" s="258" t="s">
        <v>242</v>
      </c>
      <c r="F43" s="259">
        <v>3</v>
      </c>
      <c r="G43" s="259">
        <v>4</v>
      </c>
      <c r="H43" s="260">
        <f t="shared" si="0"/>
        <v>1</v>
      </c>
      <c r="I43" s="261">
        <v>7.5</v>
      </c>
      <c r="J43" s="262">
        <f t="shared" si="1"/>
        <v>7.5</v>
      </c>
      <c r="K43" s="263"/>
      <c r="L43" s="267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</row>
    <row r="44" spans="1:30" s="255" customFormat="1" ht="15" customHeight="1" x14ac:dyDescent="0.25">
      <c r="A44" s="247">
        <v>41</v>
      </c>
      <c r="B44" s="248" t="s">
        <v>1458</v>
      </c>
      <c r="C44" s="248" t="s">
        <v>3281</v>
      </c>
      <c r="D44" s="248" t="s">
        <v>67</v>
      </c>
      <c r="E44" s="249" t="s">
        <v>141</v>
      </c>
      <c r="F44" s="250">
        <v>6</v>
      </c>
      <c r="G44" s="250">
        <v>8</v>
      </c>
      <c r="H44" s="251">
        <f t="shared" si="0"/>
        <v>2</v>
      </c>
      <c r="I44" s="252">
        <v>2.97</v>
      </c>
      <c r="J44" s="253">
        <f t="shared" si="1"/>
        <v>5.94</v>
      </c>
      <c r="K44" s="254"/>
      <c r="L44" s="271" t="s">
        <v>4194</v>
      </c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</row>
    <row r="45" spans="1:30" s="255" customFormat="1" ht="15" customHeight="1" x14ac:dyDescent="0.25">
      <c r="A45" s="247">
        <v>42</v>
      </c>
      <c r="B45" s="248" t="s">
        <v>1474</v>
      </c>
      <c r="C45" s="248" t="s">
        <v>3297</v>
      </c>
      <c r="D45" s="248" t="s">
        <v>67</v>
      </c>
      <c r="E45" s="249" t="s">
        <v>141</v>
      </c>
      <c r="F45" s="250">
        <v>2</v>
      </c>
      <c r="G45" s="250">
        <v>3</v>
      </c>
      <c r="H45" s="251">
        <f t="shared" si="0"/>
        <v>1</v>
      </c>
      <c r="I45" s="252">
        <v>1.7</v>
      </c>
      <c r="J45" s="253">
        <f t="shared" si="1"/>
        <v>1.7</v>
      </c>
      <c r="K45" s="254"/>
      <c r="L45" s="271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</row>
    <row r="46" spans="1:30" s="255" customFormat="1" ht="15" customHeight="1" x14ac:dyDescent="0.25">
      <c r="A46" s="247">
        <v>43</v>
      </c>
      <c r="B46" s="248" t="s">
        <v>1507</v>
      </c>
      <c r="C46" s="248" t="s">
        <v>3326</v>
      </c>
      <c r="D46" s="248" t="s">
        <v>67</v>
      </c>
      <c r="E46" s="249" t="s">
        <v>141</v>
      </c>
      <c r="F46" s="250">
        <v>6</v>
      </c>
      <c r="G46" s="250">
        <v>7</v>
      </c>
      <c r="H46" s="251">
        <f t="shared" si="0"/>
        <v>1</v>
      </c>
      <c r="I46" s="252">
        <v>3.4</v>
      </c>
      <c r="J46" s="253">
        <f t="shared" si="1"/>
        <v>3.4</v>
      </c>
      <c r="K46" s="254"/>
      <c r="L46" s="271"/>
      <c r="M46" s="139"/>
      <c r="N46" s="139"/>
      <c r="O46" s="139"/>
      <c r="P46" s="139"/>
      <c r="Q46" s="139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</row>
    <row r="47" spans="1:30" s="255" customFormat="1" ht="15" customHeight="1" x14ac:dyDescent="0.25">
      <c r="A47" s="247">
        <v>44</v>
      </c>
      <c r="B47" s="248" t="s">
        <v>1511</v>
      </c>
      <c r="C47" s="248" t="s">
        <v>239</v>
      </c>
      <c r="D47" s="248" t="s">
        <v>67</v>
      </c>
      <c r="E47" s="249" t="s">
        <v>141</v>
      </c>
      <c r="F47" s="250">
        <v>4</v>
      </c>
      <c r="G47" s="250">
        <v>5</v>
      </c>
      <c r="H47" s="251">
        <f t="shared" si="0"/>
        <v>1</v>
      </c>
      <c r="I47" s="252">
        <v>0.5</v>
      </c>
      <c r="J47" s="253">
        <f t="shared" si="1"/>
        <v>0.5</v>
      </c>
      <c r="K47" s="254"/>
      <c r="L47" s="271"/>
      <c r="M47" s="139"/>
      <c r="N47" s="139"/>
      <c r="O47" s="139"/>
      <c r="P47" s="139"/>
      <c r="Q47" s="139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</row>
    <row r="48" spans="1:30" s="255" customFormat="1" ht="15" customHeight="1" x14ac:dyDescent="0.25">
      <c r="A48" s="247">
        <v>45</v>
      </c>
      <c r="B48" s="248" t="s">
        <v>1513</v>
      </c>
      <c r="C48" s="248" t="s">
        <v>295</v>
      </c>
      <c r="D48" s="248" t="s">
        <v>67</v>
      </c>
      <c r="E48" s="249" t="s">
        <v>141</v>
      </c>
      <c r="F48" s="250">
        <v>5</v>
      </c>
      <c r="G48" s="250">
        <v>6</v>
      </c>
      <c r="H48" s="251">
        <f t="shared" si="0"/>
        <v>1</v>
      </c>
      <c r="I48" s="252">
        <v>1.1000000000000001</v>
      </c>
      <c r="J48" s="253">
        <f t="shared" si="1"/>
        <v>1.1000000000000001</v>
      </c>
      <c r="K48" s="254"/>
      <c r="L48" s="271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</row>
    <row r="49" spans="1:28" s="255" customFormat="1" ht="15" customHeight="1" x14ac:dyDescent="0.25">
      <c r="A49" s="247">
        <v>46</v>
      </c>
      <c r="B49" s="248" t="s">
        <v>1514</v>
      </c>
      <c r="C49" s="248" t="s">
        <v>3331</v>
      </c>
      <c r="D49" s="248" t="s">
        <v>67</v>
      </c>
      <c r="E49" s="249" t="s">
        <v>141</v>
      </c>
      <c r="F49" s="250">
        <v>8</v>
      </c>
      <c r="G49" s="250">
        <v>16</v>
      </c>
      <c r="H49" s="251">
        <f t="shared" si="0"/>
        <v>8</v>
      </c>
      <c r="I49" s="252">
        <v>1.8</v>
      </c>
      <c r="J49" s="253">
        <f t="shared" si="1"/>
        <v>14.4</v>
      </c>
      <c r="K49" s="254"/>
      <c r="L49" s="271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</row>
    <row r="50" spans="1:28" s="255" customFormat="1" ht="15" customHeight="1" x14ac:dyDescent="0.25">
      <c r="A50" s="247">
        <v>47</v>
      </c>
      <c r="B50" s="248" t="s">
        <v>1523</v>
      </c>
      <c r="C50" s="248" t="s">
        <v>3340</v>
      </c>
      <c r="D50" s="248" t="s">
        <v>67</v>
      </c>
      <c r="E50" s="249" t="s">
        <v>141</v>
      </c>
      <c r="F50" s="250">
        <v>7</v>
      </c>
      <c r="G50" s="250">
        <v>8</v>
      </c>
      <c r="H50" s="251">
        <f t="shared" si="0"/>
        <v>1</v>
      </c>
      <c r="I50" s="252">
        <v>3.55</v>
      </c>
      <c r="J50" s="253">
        <f t="shared" si="1"/>
        <v>3.55</v>
      </c>
      <c r="K50" s="254"/>
      <c r="L50" s="271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</row>
    <row r="51" spans="1:28" s="255" customFormat="1" ht="15" customHeight="1" x14ac:dyDescent="0.25">
      <c r="A51" s="247">
        <v>48</v>
      </c>
      <c r="B51" s="248" t="s">
        <v>193</v>
      </c>
      <c r="C51" s="248" t="s">
        <v>223</v>
      </c>
      <c r="D51" s="248" t="s">
        <v>67</v>
      </c>
      <c r="E51" s="268" t="s">
        <v>242</v>
      </c>
      <c r="F51" s="250">
        <v>11</v>
      </c>
      <c r="G51" s="250">
        <v>14</v>
      </c>
      <c r="H51" s="251">
        <f t="shared" si="0"/>
        <v>3</v>
      </c>
      <c r="I51" s="252">
        <v>3.5</v>
      </c>
      <c r="J51" s="253">
        <f t="shared" si="1"/>
        <v>10.5</v>
      </c>
      <c r="K51" s="254"/>
      <c r="L51" s="271"/>
      <c r="M51" s="139"/>
      <c r="N51" s="139"/>
      <c r="O51" s="139"/>
      <c r="P51" s="139"/>
      <c r="Q51" s="139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</row>
    <row r="52" spans="1:28" s="255" customFormat="1" ht="15" customHeight="1" x14ac:dyDescent="0.25">
      <c r="A52" s="247">
        <v>49</v>
      </c>
      <c r="B52" s="248" t="s">
        <v>194</v>
      </c>
      <c r="C52" s="248" t="s">
        <v>224</v>
      </c>
      <c r="D52" s="248" t="s">
        <v>67</v>
      </c>
      <c r="E52" s="268" t="s">
        <v>242</v>
      </c>
      <c r="F52" s="250">
        <v>9</v>
      </c>
      <c r="G52" s="250">
        <v>13</v>
      </c>
      <c r="H52" s="251">
        <f t="shared" si="0"/>
        <v>4</v>
      </c>
      <c r="I52" s="252">
        <v>2.1</v>
      </c>
      <c r="J52" s="253">
        <f t="shared" si="1"/>
        <v>8.4</v>
      </c>
      <c r="K52" s="254"/>
      <c r="L52" s="271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</row>
    <row r="53" spans="1:28" s="255" customFormat="1" ht="15" customHeight="1" x14ac:dyDescent="0.25">
      <c r="A53" s="247">
        <v>50</v>
      </c>
      <c r="B53" s="248" t="s">
        <v>1528</v>
      </c>
      <c r="C53" s="248" t="s">
        <v>3345</v>
      </c>
      <c r="D53" s="248" t="s">
        <v>33</v>
      </c>
      <c r="E53" s="249" t="s">
        <v>141</v>
      </c>
      <c r="F53" s="250">
        <v>9</v>
      </c>
      <c r="G53" s="250">
        <v>10</v>
      </c>
      <c r="H53" s="251">
        <f t="shared" si="0"/>
        <v>1</v>
      </c>
      <c r="I53" s="252">
        <v>0.3</v>
      </c>
      <c r="J53" s="253">
        <f t="shared" si="1"/>
        <v>0.3</v>
      </c>
      <c r="K53" s="254"/>
      <c r="L53" s="271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</row>
    <row r="54" spans="1:28" s="255" customFormat="1" ht="15" customHeight="1" x14ac:dyDescent="0.25">
      <c r="A54" s="247">
        <v>51</v>
      </c>
      <c r="B54" s="248" t="s">
        <v>1542</v>
      </c>
      <c r="C54" s="248" t="s">
        <v>3358</v>
      </c>
      <c r="D54" s="248" t="s">
        <v>67</v>
      </c>
      <c r="E54" s="249" t="s">
        <v>141</v>
      </c>
      <c r="F54" s="250">
        <v>12</v>
      </c>
      <c r="G54" s="250">
        <v>13</v>
      </c>
      <c r="H54" s="251">
        <f t="shared" si="0"/>
        <v>1</v>
      </c>
      <c r="I54" s="252">
        <v>3</v>
      </c>
      <c r="J54" s="253">
        <f t="shared" si="1"/>
        <v>3</v>
      </c>
      <c r="K54" s="254"/>
      <c r="L54" s="271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</row>
    <row r="55" spans="1:28" s="255" customFormat="1" ht="15" customHeight="1" x14ac:dyDescent="0.25">
      <c r="A55" s="247">
        <v>52</v>
      </c>
      <c r="B55" s="248" t="s">
        <v>1544</v>
      </c>
      <c r="C55" s="248" t="s">
        <v>3360</v>
      </c>
      <c r="D55" s="248" t="s">
        <v>67</v>
      </c>
      <c r="E55" s="249" t="s">
        <v>141</v>
      </c>
      <c r="F55" s="250">
        <v>13</v>
      </c>
      <c r="G55" s="250">
        <v>14</v>
      </c>
      <c r="H55" s="251">
        <f t="shared" si="0"/>
        <v>1</v>
      </c>
      <c r="I55" s="252">
        <v>3.5</v>
      </c>
      <c r="J55" s="253">
        <f t="shared" si="1"/>
        <v>3.5</v>
      </c>
      <c r="K55" s="254"/>
      <c r="L55" s="271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</row>
    <row r="56" spans="1:28" s="255" customFormat="1" ht="19.5" customHeight="1" x14ac:dyDescent="0.25">
      <c r="A56" s="247">
        <v>53</v>
      </c>
      <c r="B56" s="248" t="s">
        <v>1600</v>
      </c>
      <c r="C56" s="248" t="s">
        <v>3414</v>
      </c>
      <c r="D56" s="248" t="s">
        <v>3852</v>
      </c>
      <c r="E56" s="249" t="s">
        <v>141</v>
      </c>
      <c r="F56" s="250">
        <v>9</v>
      </c>
      <c r="G56" s="250">
        <v>14</v>
      </c>
      <c r="H56" s="251">
        <f t="shared" si="0"/>
        <v>5</v>
      </c>
      <c r="I56" s="252">
        <v>3.65</v>
      </c>
      <c r="J56" s="253">
        <f t="shared" si="1"/>
        <v>18.25</v>
      </c>
      <c r="K56" s="254"/>
      <c r="L56" s="271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</row>
    <row r="57" spans="1:28" s="255" customFormat="1" ht="15" customHeight="1" x14ac:dyDescent="0.25">
      <c r="A57" s="247">
        <v>54</v>
      </c>
      <c r="B57" s="248" t="s">
        <v>1616</v>
      </c>
      <c r="C57" s="248" t="s">
        <v>3427</v>
      </c>
      <c r="D57" s="248" t="s">
        <v>241</v>
      </c>
      <c r="E57" s="249" t="s">
        <v>141</v>
      </c>
      <c r="F57" s="250">
        <v>2</v>
      </c>
      <c r="G57" s="250">
        <v>3</v>
      </c>
      <c r="H57" s="251">
        <f t="shared" si="0"/>
        <v>1</v>
      </c>
      <c r="I57" s="252">
        <v>0.14000000000000001</v>
      </c>
      <c r="J57" s="253">
        <f t="shared" si="1"/>
        <v>0.14000000000000001</v>
      </c>
      <c r="K57" s="254"/>
      <c r="L57" s="271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</row>
    <row r="58" spans="1:28" s="255" customFormat="1" ht="24" customHeight="1" x14ac:dyDescent="0.25">
      <c r="A58" s="247">
        <v>55</v>
      </c>
      <c r="B58" s="248" t="s">
        <v>1623</v>
      </c>
      <c r="C58" s="269" t="s">
        <v>4158</v>
      </c>
      <c r="D58" s="248" t="s">
        <v>241</v>
      </c>
      <c r="E58" s="249" t="s">
        <v>141</v>
      </c>
      <c r="F58" s="250">
        <v>13</v>
      </c>
      <c r="G58" s="250">
        <v>15</v>
      </c>
      <c r="H58" s="251">
        <f t="shared" si="0"/>
        <v>2</v>
      </c>
      <c r="I58" s="252">
        <v>0.14000000000000001</v>
      </c>
      <c r="J58" s="253">
        <f t="shared" si="1"/>
        <v>0.28000000000000003</v>
      </c>
      <c r="K58" s="254"/>
      <c r="L58" s="271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</row>
    <row r="59" spans="1:28" s="255" customFormat="1" ht="15" customHeight="1" x14ac:dyDescent="0.25">
      <c r="A59" s="247">
        <v>56</v>
      </c>
      <c r="B59" s="248" t="s">
        <v>1680</v>
      </c>
      <c r="C59" s="248" t="s">
        <v>3489</v>
      </c>
      <c r="D59" s="248" t="s">
        <v>3853</v>
      </c>
      <c r="E59" s="249" t="s">
        <v>141</v>
      </c>
      <c r="F59" s="250">
        <v>7</v>
      </c>
      <c r="G59" s="250">
        <v>8</v>
      </c>
      <c r="H59" s="251">
        <f t="shared" si="0"/>
        <v>1</v>
      </c>
      <c r="I59" s="252">
        <v>0.47</v>
      </c>
      <c r="J59" s="253">
        <f t="shared" si="1"/>
        <v>0.47</v>
      </c>
      <c r="K59" s="254"/>
      <c r="L59" s="271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</row>
    <row r="60" spans="1:28" s="255" customFormat="1" ht="15" customHeight="1" x14ac:dyDescent="0.25">
      <c r="A60" s="247">
        <v>57</v>
      </c>
      <c r="B60" s="248" t="s">
        <v>1681</v>
      </c>
      <c r="C60" s="248" t="s">
        <v>3490</v>
      </c>
      <c r="D60" s="248" t="s">
        <v>3853</v>
      </c>
      <c r="E60" s="249" t="s">
        <v>141</v>
      </c>
      <c r="F60" s="250">
        <v>4</v>
      </c>
      <c r="G60" s="250">
        <v>5</v>
      </c>
      <c r="H60" s="251">
        <f t="shared" si="0"/>
        <v>1</v>
      </c>
      <c r="I60" s="252">
        <v>31.24</v>
      </c>
      <c r="J60" s="253">
        <f t="shared" si="1"/>
        <v>31.24</v>
      </c>
      <c r="K60" s="254"/>
      <c r="L60" s="271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</row>
    <row r="61" spans="1:28" s="255" customFormat="1" ht="19.5" customHeight="1" x14ac:dyDescent="0.25">
      <c r="A61" s="247">
        <v>58</v>
      </c>
      <c r="B61" s="248" t="s">
        <v>1684</v>
      </c>
      <c r="C61" s="248" t="s">
        <v>3493</v>
      </c>
      <c r="D61" s="248" t="s">
        <v>3853</v>
      </c>
      <c r="E61" s="249" t="s">
        <v>141</v>
      </c>
      <c r="F61" s="250">
        <v>3</v>
      </c>
      <c r="G61" s="250">
        <v>4</v>
      </c>
      <c r="H61" s="251">
        <f t="shared" si="0"/>
        <v>1</v>
      </c>
      <c r="I61" s="252">
        <v>1.17</v>
      </c>
      <c r="J61" s="253">
        <f t="shared" si="1"/>
        <v>1.17</v>
      </c>
      <c r="K61" s="254"/>
      <c r="L61" s="271"/>
      <c r="M61" s="139"/>
      <c r="N61" s="139"/>
      <c r="O61" s="139"/>
      <c r="P61" s="139"/>
      <c r="Q61" s="139"/>
      <c r="R61" s="139"/>
      <c r="S61" s="139"/>
      <c r="T61" s="139"/>
      <c r="U61" s="139"/>
      <c r="V61" s="139"/>
      <c r="W61" s="139"/>
      <c r="X61" s="139"/>
      <c r="Y61" s="139"/>
      <c r="Z61" s="139"/>
      <c r="AA61" s="139"/>
      <c r="AB61" s="139"/>
    </row>
    <row r="62" spans="1:28" s="255" customFormat="1" ht="15" customHeight="1" x14ac:dyDescent="0.25">
      <c r="A62" s="247">
        <v>59</v>
      </c>
      <c r="B62" s="248" t="s">
        <v>1686</v>
      </c>
      <c r="C62" s="248" t="s">
        <v>3495</v>
      </c>
      <c r="D62" s="248" t="s">
        <v>3853</v>
      </c>
      <c r="E62" s="249" t="s">
        <v>141</v>
      </c>
      <c r="F62" s="250">
        <v>1</v>
      </c>
      <c r="G62" s="250">
        <v>2</v>
      </c>
      <c r="H62" s="251">
        <f t="shared" si="0"/>
        <v>1</v>
      </c>
      <c r="I62" s="252">
        <v>15.2</v>
      </c>
      <c r="J62" s="253">
        <f t="shared" si="1"/>
        <v>15.2</v>
      </c>
      <c r="K62" s="254"/>
      <c r="L62" s="271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</row>
    <row r="63" spans="1:28" s="255" customFormat="1" ht="33" customHeight="1" x14ac:dyDescent="0.25">
      <c r="A63" s="247">
        <v>60</v>
      </c>
      <c r="B63" s="248" t="s">
        <v>1693</v>
      </c>
      <c r="C63" s="270" t="s">
        <v>4153</v>
      </c>
      <c r="D63" s="248" t="s">
        <v>3853</v>
      </c>
      <c r="E63" s="249" t="s">
        <v>141</v>
      </c>
      <c r="F63" s="250">
        <v>1</v>
      </c>
      <c r="G63" s="250">
        <v>2</v>
      </c>
      <c r="H63" s="251">
        <f t="shared" si="0"/>
        <v>1</v>
      </c>
      <c r="I63" s="252">
        <v>4.0199999999999996</v>
      </c>
      <c r="J63" s="253">
        <f t="shared" si="1"/>
        <v>4.0199999999999996</v>
      </c>
      <c r="K63" s="254"/>
      <c r="L63" s="271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  <c r="AB63" s="139"/>
    </row>
    <row r="64" spans="1:28" s="280" customFormat="1" ht="15" customHeight="1" x14ac:dyDescent="0.25">
      <c r="A64" s="272">
        <v>61</v>
      </c>
      <c r="B64" s="273" t="s">
        <v>1721</v>
      </c>
      <c r="C64" s="273" t="s">
        <v>3527</v>
      </c>
      <c r="D64" s="273" t="s">
        <v>3855</v>
      </c>
      <c r="E64" s="274" t="s">
        <v>242</v>
      </c>
      <c r="F64" s="275">
        <v>1</v>
      </c>
      <c r="G64" s="275">
        <v>2</v>
      </c>
      <c r="H64" s="276">
        <f t="shared" si="0"/>
        <v>1</v>
      </c>
      <c r="I64" s="277">
        <v>73.08</v>
      </c>
      <c r="J64" s="278">
        <f t="shared" si="1"/>
        <v>73.08</v>
      </c>
      <c r="K64" s="279"/>
      <c r="L64" s="294" t="s">
        <v>4195</v>
      </c>
    </row>
    <row r="65" spans="1:12" s="280" customFormat="1" ht="16.5" customHeight="1" x14ac:dyDescent="0.25">
      <c r="A65" s="272">
        <v>62</v>
      </c>
      <c r="B65" s="273" t="s">
        <v>1835</v>
      </c>
      <c r="C65" s="273" t="s">
        <v>3627</v>
      </c>
      <c r="D65" s="273" t="s">
        <v>241</v>
      </c>
      <c r="E65" s="274" t="s">
        <v>141</v>
      </c>
      <c r="F65" s="275">
        <v>22</v>
      </c>
      <c r="G65" s="275">
        <v>25</v>
      </c>
      <c r="H65" s="276">
        <f t="shared" si="0"/>
        <v>3</v>
      </c>
      <c r="I65" s="277">
        <v>0.14000000000000001</v>
      </c>
      <c r="J65" s="278">
        <f t="shared" si="1"/>
        <v>0.42000000000000004</v>
      </c>
      <c r="K65" s="279"/>
      <c r="L65" s="294"/>
    </row>
    <row r="66" spans="1:12" s="280" customFormat="1" ht="15" customHeight="1" x14ac:dyDescent="0.25">
      <c r="A66" s="272">
        <v>63</v>
      </c>
      <c r="B66" s="273" t="s">
        <v>1890</v>
      </c>
      <c r="C66" s="273" t="s">
        <v>3681</v>
      </c>
      <c r="D66" s="273" t="s">
        <v>241</v>
      </c>
      <c r="E66" s="274" t="s">
        <v>141</v>
      </c>
      <c r="F66" s="275">
        <v>103</v>
      </c>
      <c r="G66" s="275">
        <v>119</v>
      </c>
      <c r="H66" s="276">
        <f t="shared" si="0"/>
        <v>16</v>
      </c>
      <c r="I66" s="277">
        <v>0.14000000000000001</v>
      </c>
      <c r="J66" s="278">
        <f t="shared" si="1"/>
        <v>2.2400000000000002</v>
      </c>
      <c r="K66" s="279"/>
      <c r="L66" s="294"/>
    </row>
    <row r="67" spans="1:12" s="280" customFormat="1" ht="27.75" customHeight="1" x14ac:dyDescent="0.25">
      <c r="A67" s="272">
        <v>64</v>
      </c>
      <c r="B67" s="273" t="s">
        <v>1915</v>
      </c>
      <c r="C67" s="281" t="s">
        <v>4154</v>
      </c>
      <c r="D67" s="273" t="s">
        <v>241</v>
      </c>
      <c r="E67" s="274" t="s">
        <v>141</v>
      </c>
      <c r="F67" s="275">
        <v>1</v>
      </c>
      <c r="G67" s="275">
        <v>2</v>
      </c>
      <c r="H67" s="276">
        <f t="shared" si="0"/>
        <v>1</v>
      </c>
      <c r="I67" s="277">
        <v>60.53</v>
      </c>
      <c r="J67" s="278">
        <f t="shared" si="1"/>
        <v>60.53</v>
      </c>
      <c r="K67" s="279"/>
      <c r="L67" s="294"/>
    </row>
    <row r="68" spans="1:12" s="280" customFormat="1" ht="19.5" customHeight="1" x14ac:dyDescent="0.25">
      <c r="A68" s="272">
        <v>65</v>
      </c>
      <c r="B68" s="273" t="s">
        <v>1945</v>
      </c>
      <c r="C68" s="273" t="s">
        <v>3736</v>
      </c>
      <c r="D68" s="273" t="s">
        <v>67</v>
      </c>
      <c r="E68" s="274" t="s">
        <v>141</v>
      </c>
      <c r="F68" s="275">
        <v>20</v>
      </c>
      <c r="G68" s="275">
        <v>24</v>
      </c>
      <c r="H68" s="276">
        <f t="shared" si="0"/>
        <v>4</v>
      </c>
      <c r="I68" s="277">
        <v>3.7</v>
      </c>
      <c r="J68" s="278">
        <f t="shared" si="1"/>
        <v>14.8</v>
      </c>
      <c r="K68" s="279"/>
      <c r="L68" s="294"/>
    </row>
    <row r="69" spans="1:12" s="280" customFormat="1" ht="15" customHeight="1" x14ac:dyDescent="0.25">
      <c r="A69" s="272">
        <v>66</v>
      </c>
      <c r="B69" s="273" t="s">
        <v>1959</v>
      </c>
      <c r="C69" s="273" t="s">
        <v>3749</v>
      </c>
      <c r="D69" s="273" t="s">
        <v>67</v>
      </c>
      <c r="E69" s="274" t="s">
        <v>141</v>
      </c>
      <c r="F69" s="275">
        <v>24</v>
      </c>
      <c r="G69" s="275">
        <v>48</v>
      </c>
      <c r="H69" s="276">
        <f t="shared" ref="H69:H111" si="2">G69-F69</f>
        <v>24</v>
      </c>
      <c r="I69" s="277">
        <v>1.2</v>
      </c>
      <c r="J69" s="278">
        <f t="shared" ref="J69:J111" si="3">I69*H69</f>
        <v>28.799999999999997</v>
      </c>
      <c r="K69" s="279"/>
      <c r="L69" s="294"/>
    </row>
    <row r="70" spans="1:12" s="280" customFormat="1" ht="28.5" customHeight="1" x14ac:dyDescent="0.25">
      <c r="A70" s="272">
        <v>67</v>
      </c>
      <c r="B70" s="273" t="s">
        <v>1961</v>
      </c>
      <c r="C70" s="281" t="s">
        <v>4155</v>
      </c>
      <c r="D70" s="273" t="s">
        <v>67</v>
      </c>
      <c r="E70" s="274" t="s">
        <v>141</v>
      </c>
      <c r="F70" s="275">
        <v>40</v>
      </c>
      <c r="G70" s="275">
        <v>47</v>
      </c>
      <c r="H70" s="276">
        <f t="shared" si="2"/>
        <v>7</v>
      </c>
      <c r="I70" s="277">
        <v>1.4</v>
      </c>
      <c r="J70" s="278">
        <f t="shared" si="3"/>
        <v>9.7999999999999989</v>
      </c>
      <c r="K70" s="279"/>
      <c r="L70" s="294"/>
    </row>
    <row r="71" spans="1:12" s="280" customFormat="1" ht="15" customHeight="1" x14ac:dyDescent="0.25">
      <c r="A71" s="272">
        <v>68</v>
      </c>
      <c r="B71" s="273" t="s">
        <v>114</v>
      </c>
      <c r="C71" s="273" t="s">
        <v>139</v>
      </c>
      <c r="D71" s="273" t="s">
        <v>67</v>
      </c>
      <c r="E71" s="274" t="s">
        <v>141</v>
      </c>
      <c r="F71" s="275">
        <v>49</v>
      </c>
      <c r="G71" s="275">
        <v>52</v>
      </c>
      <c r="H71" s="276">
        <f t="shared" si="2"/>
        <v>3</v>
      </c>
      <c r="I71" s="277">
        <v>0.9</v>
      </c>
      <c r="J71" s="278">
        <f t="shared" si="3"/>
        <v>2.7</v>
      </c>
      <c r="K71" s="279"/>
      <c r="L71" s="294"/>
    </row>
    <row r="72" spans="1:12" s="280" customFormat="1" ht="15" customHeight="1" x14ac:dyDescent="0.25">
      <c r="A72" s="272">
        <v>69</v>
      </c>
      <c r="B72" s="273" t="s">
        <v>282</v>
      </c>
      <c r="C72" s="273" t="s">
        <v>301</v>
      </c>
      <c r="D72" s="273" t="s">
        <v>67</v>
      </c>
      <c r="E72" s="282" t="s">
        <v>242</v>
      </c>
      <c r="F72" s="275">
        <v>150</v>
      </c>
      <c r="G72" s="275">
        <v>173</v>
      </c>
      <c r="H72" s="276">
        <f t="shared" si="2"/>
        <v>23</v>
      </c>
      <c r="I72" s="277">
        <v>3</v>
      </c>
      <c r="J72" s="278">
        <f t="shared" si="3"/>
        <v>69</v>
      </c>
      <c r="K72" s="279"/>
      <c r="L72" s="294"/>
    </row>
    <row r="73" spans="1:12" s="280" customFormat="1" ht="15" customHeight="1" x14ac:dyDescent="0.25">
      <c r="A73" s="272">
        <v>70</v>
      </c>
      <c r="B73" s="273" t="s">
        <v>1982</v>
      </c>
      <c r="C73" s="273" t="s">
        <v>3769</v>
      </c>
      <c r="D73" s="273" t="s">
        <v>3852</v>
      </c>
      <c r="E73" s="274" t="s">
        <v>141</v>
      </c>
      <c r="F73" s="275">
        <v>20</v>
      </c>
      <c r="G73" s="275">
        <v>21</v>
      </c>
      <c r="H73" s="276">
        <f t="shared" si="2"/>
        <v>1</v>
      </c>
      <c r="I73" s="277">
        <v>0.45</v>
      </c>
      <c r="J73" s="278">
        <f t="shared" si="3"/>
        <v>0.45</v>
      </c>
      <c r="K73" s="279"/>
      <c r="L73" s="294"/>
    </row>
    <row r="74" spans="1:12" s="280" customFormat="1" ht="15" customHeight="1" x14ac:dyDescent="0.25">
      <c r="A74" s="272">
        <v>71</v>
      </c>
      <c r="B74" s="273" t="s">
        <v>1994</v>
      </c>
      <c r="C74" s="273" t="s">
        <v>3781</v>
      </c>
      <c r="D74" s="273" t="s">
        <v>3852</v>
      </c>
      <c r="E74" s="274" t="s">
        <v>141</v>
      </c>
      <c r="F74" s="275">
        <v>5</v>
      </c>
      <c r="G74" s="275">
        <v>6</v>
      </c>
      <c r="H74" s="276">
        <f t="shared" si="2"/>
        <v>1</v>
      </c>
      <c r="I74" s="277">
        <v>8.4499999999999993</v>
      </c>
      <c r="J74" s="278">
        <f t="shared" si="3"/>
        <v>8.4499999999999993</v>
      </c>
      <c r="K74" s="279"/>
      <c r="L74" s="294"/>
    </row>
    <row r="75" spans="1:12" s="280" customFormat="1" ht="17.25" customHeight="1" x14ac:dyDescent="0.25">
      <c r="A75" s="272">
        <v>72</v>
      </c>
      <c r="B75" s="273" t="s">
        <v>2031</v>
      </c>
      <c r="C75" s="273" t="s">
        <v>3816</v>
      </c>
      <c r="D75" s="273" t="s">
        <v>3852</v>
      </c>
      <c r="E75" s="274" t="s">
        <v>141</v>
      </c>
      <c r="F75" s="275">
        <v>10</v>
      </c>
      <c r="G75" s="275">
        <v>21</v>
      </c>
      <c r="H75" s="276">
        <f t="shared" si="2"/>
        <v>11</v>
      </c>
      <c r="I75" s="277">
        <v>0.02</v>
      </c>
      <c r="J75" s="278">
        <f t="shared" si="3"/>
        <v>0.22</v>
      </c>
      <c r="K75" s="279"/>
      <c r="L75" s="294"/>
    </row>
    <row r="76" spans="1:12" s="132" customFormat="1" ht="15" customHeight="1" x14ac:dyDescent="0.25">
      <c r="A76" s="130">
        <v>73</v>
      </c>
      <c r="B76" s="160" t="s">
        <v>3875</v>
      </c>
      <c r="C76" s="160" t="s">
        <v>2379</v>
      </c>
      <c r="D76" s="160" t="s">
        <v>33</v>
      </c>
      <c r="E76" s="161" t="s">
        <v>141</v>
      </c>
      <c r="F76" s="172">
        <v>0</v>
      </c>
      <c r="G76" s="172">
        <v>5</v>
      </c>
      <c r="H76" s="173">
        <f t="shared" si="2"/>
        <v>5</v>
      </c>
      <c r="I76" s="174">
        <v>2.37</v>
      </c>
      <c r="J76" s="175">
        <f t="shared" si="3"/>
        <v>11.850000000000001</v>
      </c>
      <c r="K76" s="131"/>
    </row>
    <row r="77" spans="1:12" s="286" customFormat="1" ht="28.5" customHeight="1" x14ac:dyDescent="0.25">
      <c r="A77" s="283">
        <v>74</v>
      </c>
      <c r="B77" s="273" t="s">
        <v>3878</v>
      </c>
      <c r="C77" s="281" t="s">
        <v>4156</v>
      </c>
      <c r="D77" s="273" t="s">
        <v>33</v>
      </c>
      <c r="E77" s="274" t="s">
        <v>141</v>
      </c>
      <c r="F77" s="275">
        <v>0</v>
      </c>
      <c r="G77" s="275">
        <v>2</v>
      </c>
      <c r="H77" s="276">
        <f t="shared" si="2"/>
        <v>2</v>
      </c>
      <c r="I77" s="284">
        <v>2.16</v>
      </c>
      <c r="J77" s="278">
        <f t="shared" si="3"/>
        <v>4.32</v>
      </c>
      <c r="K77" s="285"/>
      <c r="L77" s="295" t="s">
        <v>4195</v>
      </c>
    </row>
    <row r="78" spans="1:12" s="132" customFormat="1" ht="15" customHeight="1" x14ac:dyDescent="0.25">
      <c r="A78" s="130">
        <v>75</v>
      </c>
      <c r="B78" s="160" t="s">
        <v>3896</v>
      </c>
      <c r="C78" s="160" t="s">
        <v>3896</v>
      </c>
      <c r="D78" s="160" t="s">
        <v>252</v>
      </c>
      <c r="E78" s="161" t="s">
        <v>141</v>
      </c>
      <c r="F78" s="172">
        <v>0</v>
      </c>
      <c r="G78" s="172">
        <v>1</v>
      </c>
      <c r="H78" s="173">
        <f t="shared" si="2"/>
        <v>1</v>
      </c>
      <c r="I78" s="174">
        <v>187.63</v>
      </c>
      <c r="J78" s="175">
        <f t="shared" si="3"/>
        <v>187.63</v>
      </c>
      <c r="K78" s="131"/>
    </row>
    <row r="79" spans="1:12" s="132" customFormat="1" ht="15" customHeight="1" x14ac:dyDescent="0.25">
      <c r="A79" s="130">
        <v>76</v>
      </c>
      <c r="B79" s="160" t="s">
        <v>3897</v>
      </c>
      <c r="C79" s="160" t="s">
        <v>3897</v>
      </c>
      <c r="D79" s="160" t="s">
        <v>252</v>
      </c>
      <c r="E79" s="161" t="s">
        <v>141</v>
      </c>
      <c r="F79" s="172">
        <v>0</v>
      </c>
      <c r="G79" s="172">
        <v>1</v>
      </c>
      <c r="H79" s="173">
        <f t="shared" si="2"/>
        <v>1</v>
      </c>
      <c r="I79" s="174">
        <v>187.63</v>
      </c>
      <c r="J79" s="175">
        <f t="shared" si="3"/>
        <v>187.63</v>
      </c>
      <c r="K79" s="131"/>
    </row>
    <row r="80" spans="1:12" s="132" customFormat="1" ht="15" customHeight="1" x14ac:dyDescent="0.25">
      <c r="A80" s="130">
        <v>77</v>
      </c>
      <c r="B80" s="287" t="s">
        <v>4041</v>
      </c>
      <c r="C80" s="287" t="s">
        <v>4073</v>
      </c>
      <c r="D80" s="287" t="s">
        <v>3853</v>
      </c>
      <c r="E80" s="288" t="s">
        <v>141</v>
      </c>
      <c r="F80" s="172">
        <v>0</v>
      </c>
      <c r="G80" s="288">
        <v>1</v>
      </c>
      <c r="H80" s="173">
        <f t="shared" si="2"/>
        <v>1</v>
      </c>
      <c r="I80" s="289">
        <v>1.84</v>
      </c>
      <c r="J80" s="175">
        <f t="shared" si="3"/>
        <v>1.84</v>
      </c>
      <c r="K80" s="131"/>
    </row>
    <row r="81" spans="1:11" s="132" customFormat="1" ht="15" customHeight="1" x14ac:dyDescent="0.25">
      <c r="A81" s="130">
        <v>78</v>
      </c>
      <c r="B81" s="290" t="s">
        <v>4042</v>
      </c>
      <c r="C81" s="290" t="s">
        <v>4074</v>
      </c>
      <c r="D81" s="290" t="s">
        <v>252</v>
      </c>
      <c r="E81" s="288" t="s">
        <v>141</v>
      </c>
      <c r="F81" s="172">
        <v>0</v>
      </c>
      <c r="G81" s="161">
        <v>1</v>
      </c>
      <c r="H81" s="173">
        <f t="shared" si="2"/>
        <v>1</v>
      </c>
      <c r="I81" s="291">
        <v>0.01</v>
      </c>
      <c r="J81" s="175">
        <f t="shared" si="3"/>
        <v>0.01</v>
      </c>
      <c r="K81" s="131"/>
    </row>
    <row r="82" spans="1:11" s="132" customFormat="1" ht="15" customHeight="1" x14ac:dyDescent="0.25">
      <c r="A82" s="130">
        <v>79</v>
      </c>
      <c r="B82" s="290" t="s">
        <v>4043</v>
      </c>
      <c r="C82" s="290" t="s">
        <v>4075</v>
      </c>
      <c r="D82" s="290" t="s">
        <v>252</v>
      </c>
      <c r="E82" s="161" t="s">
        <v>141</v>
      </c>
      <c r="F82" s="172">
        <v>0</v>
      </c>
      <c r="G82" s="161">
        <v>4</v>
      </c>
      <c r="H82" s="173">
        <f t="shared" si="2"/>
        <v>4</v>
      </c>
      <c r="I82" s="291">
        <v>0.01</v>
      </c>
      <c r="J82" s="175">
        <f t="shared" si="3"/>
        <v>0.04</v>
      </c>
      <c r="K82" s="131"/>
    </row>
    <row r="83" spans="1:11" s="132" customFormat="1" ht="15" customHeight="1" x14ac:dyDescent="0.25">
      <c r="A83" s="130">
        <v>80</v>
      </c>
      <c r="B83" s="290" t="s">
        <v>4044</v>
      </c>
      <c r="C83" s="290" t="s">
        <v>4076</v>
      </c>
      <c r="D83" s="290" t="s">
        <v>252</v>
      </c>
      <c r="E83" s="161" t="s">
        <v>141</v>
      </c>
      <c r="F83" s="172">
        <v>0</v>
      </c>
      <c r="G83" s="161">
        <v>2</v>
      </c>
      <c r="H83" s="173">
        <f t="shared" si="2"/>
        <v>2</v>
      </c>
      <c r="I83" s="291">
        <v>0.01</v>
      </c>
      <c r="J83" s="175">
        <f t="shared" si="3"/>
        <v>0.02</v>
      </c>
      <c r="K83" s="131"/>
    </row>
    <row r="84" spans="1:11" s="132" customFormat="1" ht="15" customHeight="1" x14ac:dyDescent="0.25">
      <c r="A84" s="130">
        <v>81</v>
      </c>
      <c r="B84" s="290" t="s">
        <v>4045</v>
      </c>
      <c r="C84" s="290" t="s">
        <v>4077</v>
      </c>
      <c r="D84" s="290" t="s">
        <v>252</v>
      </c>
      <c r="E84" s="161" t="s">
        <v>141</v>
      </c>
      <c r="F84" s="172">
        <v>0</v>
      </c>
      <c r="G84" s="161">
        <v>4</v>
      </c>
      <c r="H84" s="173">
        <f t="shared" si="2"/>
        <v>4</v>
      </c>
      <c r="I84" s="291">
        <v>0.01</v>
      </c>
      <c r="J84" s="175">
        <f t="shared" si="3"/>
        <v>0.04</v>
      </c>
      <c r="K84" s="131"/>
    </row>
    <row r="85" spans="1:11" s="132" customFormat="1" ht="15" customHeight="1" x14ac:dyDescent="0.25">
      <c r="A85" s="130">
        <v>82</v>
      </c>
      <c r="B85" s="290" t="s">
        <v>4046</v>
      </c>
      <c r="C85" s="290" t="s">
        <v>4078</v>
      </c>
      <c r="D85" s="290" t="s">
        <v>252</v>
      </c>
      <c r="E85" s="161" t="s">
        <v>141</v>
      </c>
      <c r="F85" s="172">
        <v>0</v>
      </c>
      <c r="G85" s="161">
        <v>3</v>
      </c>
      <c r="H85" s="173">
        <f t="shared" si="2"/>
        <v>3</v>
      </c>
      <c r="I85" s="291">
        <v>0.01</v>
      </c>
      <c r="J85" s="175">
        <f t="shared" si="3"/>
        <v>0.03</v>
      </c>
      <c r="K85" s="131"/>
    </row>
    <row r="86" spans="1:11" s="132" customFormat="1" ht="15" customHeight="1" x14ac:dyDescent="0.25">
      <c r="A86" s="130">
        <v>83</v>
      </c>
      <c r="B86" s="290" t="s">
        <v>4047</v>
      </c>
      <c r="C86" s="290" t="s">
        <v>4079</v>
      </c>
      <c r="D86" s="290" t="s">
        <v>252</v>
      </c>
      <c r="E86" s="161" t="s">
        <v>141</v>
      </c>
      <c r="F86" s="172">
        <v>0</v>
      </c>
      <c r="G86" s="161">
        <v>1</v>
      </c>
      <c r="H86" s="173">
        <f t="shared" si="2"/>
        <v>1</v>
      </c>
      <c r="I86" s="291">
        <v>0.01</v>
      </c>
      <c r="J86" s="175">
        <f t="shared" si="3"/>
        <v>0.01</v>
      </c>
      <c r="K86" s="131"/>
    </row>
    <row r="87" spans="1:11" s="132" customFormat="1" ht="15" customHeight="1" x14ac:dyDescent="0.25">
      <c r="A87" s="130">
        <v>84</v>
      </c>
      <c r="B87" s="290" t="s">
        <v>4048</v>
      </c>
      <c r="C87" s="290" t="s">
        <v>4080</v>
      </c>
      <c r="D87" s="290" t="s">
        <v>252</v>
      </c>
      <c r="E87" s="161" t="s">
        <v>141</v>
      </c>
      <c r="F87" s="172">
        <v>0</v>
      </c>
      <c r="G87" s="161">
        <v>2</v>
      </c>
      <c r="H87" s="173">
        <f t="shared" si="2"/>
        <v>2</v>
      </c>
      <c r="I87" s="291">
        <v>0.01</v>
      </c>
      <c r="J87" s="175">
        <f t="shared" si="3"/>
        <v>0.02</v>
      </c>
      <c r="K87" s="131"/>
    </row>
    <row r="88" spans="1:11" s="132" customFormat="1" ht="15" customHeight="1" x14ac:dyDescent="0.25">
      <c r="A88" s="130">
        <v>85</v>
      </c>
      <c r="B88" s="290" t="s">
        <v>4049</v>
      </c>
      <c r="C88" s="290" t="s">
        <v>4081</v>
      </c>
      <c r="D88" s="290" t="s">
        <v>252</v>
      </c>
      <c r="E88" s="161" t="s">
        <v>141</v>
      </c>
      <c r="F88" s="172">
        <v>0</v>
      </c>
      <c r="G88" s="161">
        <v>4</v>
      </c>
      <c r="H88" s="173">
        <f t="shared" si="2"/>
        <v>4</v>
      </c>
      <c r="I88" s="291">
        <v>0.01</v>
      </c>
      <c r="J88" s="175">
        <f t="shared" si="3"/>
        <v>0.04</v>
      </c>
      <c r="K88" s="131"/>
    </row>
    <row r="89" spans="1:11" s="132" customFormat="1" ht="15" customHeight="1" x14ac:dyDescent="0.25">
      <c r="A89" s="130">
        <v>86</v>
      </c>
      <c r="B89" s="290" t="s">
        <v>4050</v>
      </c>
      <c r="C89" s="290" t="s">
        <v>4082</v>
      </c>
      <c r="D89" s="290" t="s">
        <v>252</v>
      </c>
      <c r="E89" s="161" t="s">
        <v>141</v>
      </c>
      <c r="F89" s="172">
        <v>0</v>
      </c>
      <c r="G89" s="161">
        <v>2</v>
      </c>
      <c r="H89" s="173">
        <f t="shared" si="2"/>
        <v>2</v>
      </c>
      <c r="I89" s="291">
        <v>0.01</v>
      </c>
      <c r="J89" s="175">
        <f t="shared" si="3"/>
        <v>0.02</v>
      </c>
      <c r="K89" s="131"/>
    </row>
    <row r="90" spans="1:11" s="132" customFormat="1" ht="15" customHeight="1" x14ac:dyDescent="0.25">
      <c r="A90" s="130">
        <v>87</v>
      </c>
      <c r="B90" s="290" t="s">
        <v>4051</v>
      </c>
      <c r="C90" s="290" t="s">
        <v>4083</v>
      </c>
      <c r="D90" s="290" t="s">
        <v>252</v>
      </c>
      <c r="E90" s="161" t="s">
        <v>141</v>
      </c>
      <c r="F90" s="172">
        <v>0</v>
      </c>
      <c r="G90" s="161">
        <v>1</v>
      </c>
      <c r="H90" s="173">
        <f t="shared" si="2"/>
        <v>1</v>
      </c>
      <c r="I90" s="291">
        <v>0.01</v>
      </c>
      <c r="J90" s="175">
        <f t="shared" si="3"/>
        <v>0.01</v>
      </c>
      <c r="K90" s="131"/>
    </row>
    <row r="91" spans="1:11" s="132" customFormat="1" ht="24" customHeight="1" x14ac:dyDescent="0.25">
      <c r="A91" s="130">
        <v>88</v>
      </c>
      <c r="B91" s="290" t="s">
        <v>4052</v>
      </c>
      <c r="C91" s="290" t="s">
        <v>4084</v>
      </c>
      <c r="D91" s="290" t="s">
        <v>252</v>
      </c>
      <c r="E91" s="161" t="s">
        <v>141</v>
      </c>
      <c r="F91" s="172">
        <v>0</v>
      </c>
      <c r="G91" s="161">
        <v>2</v>
      </c>
      <c r="H91" s="173">
        <f t="shared" si="2"/>
        <v>2</v>
      </c>
      <c r="I91" s="291">
        <v>0.01</v>
      </c>
      <c r="J91" s="175">
        <f t="shared" si="3"/>
        <v>0.02</v>
      </c>
      <c r="K91" s="131"/>
    </row>
    <row r="92" spans="1:11" s="132" customFormat="1" ht="15" customHeight="1" x14ac:dyDescent="0.25">
      <c r="A92" s="130">
        <v>89</v>
      </c>
      <c r="B92" s="290" t="s">
        <v>4053</v>
      </c>
      <c r="C92" s="290" t="s">
        <v>4085</v>
      </c>
      <c r="D92" s="290" t="s">
        <v>252</v>
      </c>
      <c r="E92" s="161" t="s">
        <v>141</v>
      </c>
      <c r="F92" s="172">
        <v>0</v>
      </c>
      <c r="G92" s="161">
        <v>4</v>
      </c>
      <c r="H92" s="173">
        <f t="shared" si="2"/>
        <v>4</v>
      </c>
      <c r="I92" s="291">
        <v>0.01</v>
      </c>
      <c r="J92" s="175">
        <f t="shared" si="3"/>
        <v>0.04</v>
      </c>
      <c r="K92" s="131"/>
    </row>
    <row r="93" spans="1:11" s="132" customFormat="1" ht="25.5" customHeight="1" x14ac:dyDescent="0.25">
      <c r="A93" s="130">
        <v>90</v>
      </c>
      <c r="B93" s="290" t="s">
        <v>4054</v>
      </c>
      <c r="C93" s="292" t="s">
        <v>4157</v>
      </c>
      <c r="D93" s="290" t="s">
        <v>252</v>
      </c>
      <c r="E93" s="161" t="s">
        <v>141</v>
      </c>
      <c r="F93" s="172">
        <v>0</v>
      </c>
      <c r="G93" s="161">
        <v>4</v>
      </c>
      <c r="H93" s="173">
        <f t="shared" si="2"/>
        <v>4</v>
      </c>
      <c r="I93" s="291">
        <v>0.01</v>
      </c>
      <c r="J93" s="175">
        <f t="shared" si="3"/>
        <v>0.04</v>
      </c>
      <c r="K93" s="131"/>
    </row>
    <row r="94" spans="1:11" s="132" customFormat="1" ht="15" customHeight="1" x14ac:dyDescent="0.25">
      <c r="A94" s="130">
        <v>91</v>
      </c>
      <c r="B94" s="290" t="s">
        <v>4055</v>
      </c>
      <c r="C94" s="290" t="s">
        <v>4087</v>
      </c>
      <c r="D94" s="290" t="s">
        <v>252</v>
      </c>
      <c r="E94" s="161" t="s">
        <v>141</v>
      </c>
      <c r="F94" s="172">
        <v>0</v>
      </c>
      <c r="G94" s="161">
        <v>2</v>
      </c>
      <c r="H94" s="173">
        <f t="shared" si="2"/>
        <v>2</v>
      </c>
      <c r="I94" s="291">
        <v>0.01</v>
      </c>
      <c r="J94" s="175">
        <f t="shared" si="3"/>
        <v>0.02</v>
      </c>
      <c r="K94" s="131"/>
    </row>
    <row r="95" spans="1:11" s="132" customFormat="1" ht="15" customHeight="1" x14ac:dyDescent="0.25">
      <c r="A95" s="130">
        <v>92</v>
      </c>
      <c r="B95" s="290" t="s">
        <v>4056</v>
      </c>
      <c r="C95" s="290" t="s">
        <v>4088</v>
      </c>
      <c r="D95" s="290" t="s">
        <v>252</v>
      </c>
      <c r="E95" s="161" t="s">
        <v>141</v>
      </c>
      <c r="F95" s="172">
        <v>0</v>
      </c>
      <c r="G95" s="161">
        <v>4</v>
      </c>
      <c r="H95" s="173">
        <f t="shared" si="2"/>
        <v>4</v>
      </c>
      <c r="I95" s="291">
        <v>0.01</v>
      </c>
      <c r="J95" s="175">
        <f t="shared" si="3"/>
        <v>0.04</v>
      </c>
      <c r="K95" s="131"/>
    </row>
    <row r="96" spans="1:11" s="132" customFormat="1" ht="15" customHeight="1" x14ac:dyDescent="0.25">
      <c r="A96" s="130">
        <v>93</v>
      </c>
      <c r="B96" s="290" t="s">
        <v>4057</v>
      </c>
      <c r="C96" s="290" t="s">
        <v>4089</v>
      </c>
      <c r="D96" s="290" t="s">
        <v>252</v>
      </c>
      <c r="E96" s="161" t="s">
        <v>141</v>
      </c>
      <c r="F96" s="172">
        <v>0</v>
      </c>
      <c r="G96" s="161">
        <v>2</v>
      </c>
      <c r="H96" s="173">
        <f t="shared" si="2"/>
        <v>2</v>
      </c>
      <c r="I96" s="291">
        <v>0.01</v>
      </c>
      <c r="J96" s="175">
        <f t="shared" si="3"/>
        <v>0.02</v>
      </c>
      <c r="K96" s="131"/>
    </row>
    <row r="97" spans="1:11" s="132" customFormat="1" ht="15" customHeight="1" x14ac:dyDescent="0.25">
      <c r="A97" s="130">
        <v>94</v>
      </c>
      <c r="B97" s="290" t="s">
        <v>4058</v>
      </c>
      <c r="C97" s="290" t="s">
        <v>4081</v>
      </c>
      <c r="D97" s="290" t="s">
        <v>252</v>
      </c>
      <c r="E97" s="161" t="s">
        <v>141</v>
      </c>
      <c r="F97" s="172">
        <v>0</v>
      </c>
      <c r="G97" s="161">
        <v>8</v>
      </c>
      <c r="H97" s="173">
        <f t="shared" si="2"/>
        <v>8</v>
      </c>
      <c r="I97" s="291">
        <v>0.01</v>
      </c>
      <c r="J97" s="175">
        <f t="shared" si="3"/>
        <v>0.08</v>
      </c>
      <c r="K97" s="131"/>
    </row>
    <row r="98" spans="1:11" s="132" customFormat="1" ht="15" customHeight="1" x14ac:dyDescent="0.25">
      <c r="A98" s="130">
        <v>95</v>
      </c>
      <c r="B98" s="290" t="s">
        <v>4059</v>
      </c>
      <c r="C98" s="290" t="s">
        <v>4090</v>
      </c>
      <c r="D98" s="290" t="s">
        <v>252</v>
      </c>
      <c r="E98" s="161" t="s">
        <v>141</v>
      </c>
      <c r="F98" s="172">
        <v>0</v>
      </c>
      <c r="G98" s="161">
        <v>1</v>
      </c>
      <c r="H98" s="173">
        <f t="shared" si="2"/>
        <v>1</v>
      </c>
      <c r="I98" s="291">
        <v>0.01</v>
      </c>
      <c r="J98" s="175">
        <f t="shared" si="3"/>
        <v>0.01</v>
      </c>
      <c r="K98" s="131"/>
    </row>
    <row r="99" spans="1:11" s="132" customFormat="1" ht="15" customHeight="1" x14ac:dyDescent="0.25">
      <c r="A99" s="130">
        <v>96</v>
      </c>
      <c r="B99" s="290" t="s">
        <v>4060</v>
      </c>
      <c r="C99" s="290" t="s">
        <v>4091</v>
      </c>
      <c r="D99" s="290" t="s">
        <v>252</v>
      </c>
      <c r="E99" s="161" t="s">
        <v>141</v>
      </c>
      <c r="F99" s="172">
        <v>0</v>
      </c>
      <c r="G99" s="161">
        <v>2</v>
      </c>
      <c r="H99" s="173">
        <f t="shared" si="2"/>
        <v>2</v>
      </c>
      <c r="I99" s="291">
        <v>0.01</v>
      </c>
      <c r="J99" s="175">
        <f t="shared" si="3"/>
        <v>0.02</v>
      </c>
      <c r="K99" s="131"/>
    </row>
    <row r="100" spans="1:11" s="132" customFormat="1" ht="15" customHeight="1" x14ac:dyDescent="0.25">
      <c r="A100" s="130">
        <v>97</v>
      </c>
      <c r="B100" s="290" t="s">
        <v>4061</v>
      </c>
      <c r="C100" s="290" t="s">
        <v>4092</v>
      </c>
      <c r="D100" s="290" t="s">
        <v>252</v>
      </c>
      <c r="E100" s="161" t="s">
        <v>141</v>
      </c>
      <c r="F100" s="172">
        <v>0</v>
      </c>
      <c r="G100" s="161">
        <v>2</v>
      </c>
      <c r="H100" s="173">
        <f t="shared" si="2"/>
        <v>2</v>
      </c>
      <c r="I100" s="291">
        <v>0.01</v>
      </c>
      <c r="J100" s="175">
        <f t="shared" si="3"/>
        <v>0.02</v>
      </c>
      <c r="K100" s="131"/>
    </row>
    <row r="101" spans="1:11" s="132" customFormat="1" ht="15" customHeight="1" x14ac:dyDescent="0.25">
      <c r="A101" s="130">
        <v>98</v>
      </c>
      <c r="B101" s="290" t="s">
        <v>4062</v>
      </c>
      <c r="C101" s="290" t="s">
        <v>4093</v>
      </c>
      <c r="D101" s="290" t="s">
        <v>252</v>
      </c>
      <c r="E101" s="161" t="s">
        <v>141</v>
      </c>
      <c r="F101" s="172">
        <v>0</v>
      </c>
      <c r="G101" s="161">
        <v>4</v>
      </c>
      <c r="H101" s="173">
        <f t="shared" si="2"/>
        <v>4</v>
      </c>
      <c r="I101" s="291">
        <v>0.01</v>
      </c>
      <c r="J101" s="175">
        <f t="shared" si="3"/>
        <v>0.04</v>
      </c>
      <c r="K101" s="131"/>
    </row>
    <row r="102" spans="1:11" s="132" customFormat="1" ht="15" customHeight="1" x14ac:dyDescent="0.25">
      <c r="A102" s="130">
        <v>99</v>
      </c>
      <c r="B102" s="290" t="s">
        <v>4063</v>
      </c>
      <c r="C102" s="290" t="s">
        <v>4094</v>
      </c>
      <c r="D102" s="290" t="s">
        <v>252</v>
      </c>
      <c r="E102" s="161" t="s">
        <v>141</v>
      </c>
      <c r="F102" s="172">
        <v>0</v>
      </c>
      <c r="G102" s="161">
        <v>4</v>
      </c>
      <c r="H102" s="173">
        <f t="shared" si="2"/>
        <v>4</v>
      </c>
      <c r="I102" s="291">
        <v>0.01</v>
      </c>
      <c r="J102" s="175">
        <f t="shared" si="3"/>
        <v>0.04</v>
      </c>
      <c r="K102" s="131"/>
    </row>
    <row r="103" spans="1:11" s="132" customFormat="1" ht="15" customHeight="1" x14ac:dyDescent="0.25">
      <c r="A103" s="130">
        <v>100</v>
      </c>
      <c r="B103" s="290" t="s">
        <v>4064</v>
      </c>
      <c r="C103" s="290" t="s">
        <v>4095</v>
      </c>
      <c r="D103" s="290" t="s">
        <v>252</v>
      </c>
      <c r="E103" s="161" t="s">
        <v>141</v>
      </c>
      <c r="F103" s="172">
        <v>0</v>
      </c>
      <c r="G103" s="161">
        <v>2</v>
      </c>
      <c r="H103" s="173">
        <f t="shared" si="2"/>
        <v>2</v>
      </c>
      <c r="I103" s="291">
        <v>0.01</v>
      </c>
      <c r="J103" s="175">
        <f t="shared" si="3"/>
        <v>0.02</v>
      </c>
      <c r="K103" s="131"/>
    </row>
    <row r="104" spans="1:11" s="132" customFormat="1" ht="15" customHeight="1" x14ac:dyDescent="0.25">
      <c r="A104" s="130">
        <v>101</v>
      </c>
      <c r="B104" s="290" t="s">
        <v>4065</v>
      </c>
      <c r="C104" s="290" t="s">
        <v>4074</v>
      </c>
      <c r="D104" s="290" t="s">
        <v>252</v>
      </c>
      <c r="E104" s="161" t="s">
        <v>141</v>
      </c>
      <c r="F104" s="172">
        <v>0</v>
      </c>
      <c r="G104" s="161">
        <v>1</v>
      </c>
      <c r="H104" s="173">
        <f t="shared" si="2"/>
        <v>1</v>
      </c>
      <c r="I104" s="291">
        <v>0.01</v>
      </c>
      <c r="J104" s="175">
        <f t="shared" si="3"/>
        <v>0.01</v>
      </c>
      <c r="K104" s="131"/>
    </row>
    <row r="105" spans="1:11" s="132" customFormat="1" ht="15" customHeight="1" x14ac:dyDescent="0.25">
      <c r="A105" s="130">
        <v>102</v>
      </c>
      <c r="B105" s="290" t="s">
        <v>4066</v>
      </c>
      <c r="C105" s="290" t="s">
        <v>4125</v>
      </c>
      <c r="D105" s="290" t="s">
        <v>252</v>
      </c>
      <c r="E105" s="161" t="s">
        <v>141</v>
      </c>
      <c r="F105" s="172">
        <v>0</v>
      </c>
      <c r="G105" s="161">
        <v>3</v>
      </c>
      <c r="H105" s="173">
        <f t="shared" si="2"/>
        <v>3</v>
      </c>
      <c r="I105" s="291">
        <v>0.01</v>
      </c>
      <c r="J105" s="175">
        <f t="shared" si="3"/>
        <v>0.03</v>
      </c>
      <c r="K105" s="131"/>
    </row>
    <row r="106" spans="1:11" s="132" customFormat="1" ht="15" customHeight="1" x14ac:dyDescent="0.25">
      <c r="A106" s="130">
        <v>103</v>
      </c>
      <c r="B106" s="290" t="s">
        <v>4067</v>
      </c>
      <c r="C106" s="290" t="s">
        <v>4097</v>
      </c>
      <c r="D106" s="290" t="s">
        <v>4101</v>
      </c>
      <c r="E106" s="161" t="s">
        <v>4104</v>
      </c>
      <c r="F106" s="172">
        <v>0</v>
      </c>
      <c r="G106" s="161">
        <v>1</v>
      </c>
      <c r="H106" s="173">
        <f t="shared" si="2"/>
        <v>1</v>
      </c>
      <c r="I106" s="291">
        <v>0.01</v>
      </c>
      <c r="J106" s="175">
        <f t="shared" si="3"/>
        <v>0.01</v>
      </c>
      <c r="K106" s="131"/>
    </row>
    <row r="107" spans="1:11" s="132" customFormat="1" ht="15" customHeight="1" x14ac:dyDescent="0.25">
      <c r="A107" s="130">
        <v>104</v>
      </c>
      <c r="B107" s="290" t="s">
        <v>4068</v>
      </c>
      <c r="C107" s="290" t="s">
        <v>4098</v>
      </c>
      <c r="D107" s="290" t="s">
        <v>4102</v>
      </c>
      <c r="E107" s="161" t="s">
        <v>4105</v>
      </c>
      <c r="F107" s="172">
        <v>0</v>
      </c>
      <c r="G107" s="161">
        <v>1</v>
      </c>
      <c r="H107" s="173">
        <f t="shared" si="2"/>
        <v>1</v>
      </c>
      <c r="I107" s="291">
        <v>0.01</v>
      </c>
      <c r="J107" s="175">
        <f t="shared" si="3"/>
        <v>0.01</v>
      </c>
      <c r="K107" s="131"/>
    </row>
    <row r="108" spans="1:11" s="132" customFormat="1" ht="15" customHeight="1" x14ac:dyDescent="0.25">
      <c r="A108" s="130">
        <v>105</v>
      </c>
      <c r="B108" s="290" t="s">
        <v>4069</v>
      </c>
      <c r="C108" s="290" t="s">
        <v>4098</v>
      </c>
      <c r="D108" s="290" t="s">
        <v>4102</v>
      </c>
      <c r="E108" s="161" t="s">
        <v>4105</v>
      </c>
      <c r="F108" s="172">
        <v>0</v>
      </c>
      <c r="G108" s="161">
        <v>1</v>
      </c>
      <c r="H108" s="173">
        <f t="shared" si="2"/>
        <v>1</v>
      </c>
      <c r="I108" s="291">
        <v>0.01</v>
      </c>
      <c r="J108" s="175">
        <f t="shared" si="3"/>
        <v>0.01</v>
      </c>
      <c r="K108" s="131"/>
    </row>
    <row r="109" spans="1:11" s="132" customFormat="1" ht="15" customHeight="1" x14ac:dyDescent="0.25">
      <c r="A109" s="130">
        <v>106</v>
      </c>
      <c r="B109" s="290" t="s">
        <v>4070</v>
      </c>
      <c r="C109" s="290" t="s">
        <v>4099</v>
      </c>
      <c r="D109" s="290" t="s">
        <v>4103</v>
      </c>
      <c r="E109" s="161" t="s">
        <v>4106</v>
      </c>
      <c r="F109" s="172">
        <v>0</v>
      </c>
      <c r="G109" s="161">
        <v>8</v>
      </c>
      <c r="H109" s="173">
        <f t="shared" si="2"/>
        <v>8</v>
      </c>
      <c r="I109" s="291">
        <v>0.14000000000000001</v>
      </c>
      <c r="J109" s="175">
        <f>I109*H109</f>
        <v>1.1200000000000001</v>
      </c>
      <c r="K109" s="131"/>
    </row>
    <row r="110" spans="1:11" s="293" customFormat="1" ht="21" customHeight="1" x14ac:dyDescent="0.25">
      <c r="A110" s="130">
        <v>107</v>
      </c>
      <c r="B110" s="290" t="s">
        <v>4071</v>
      </c>
      <c r="C110" s="290" t="s">
        <v>4100</v>
      </c>
      <c r="D110" s="290" t="s">
        <v>3855</v>
      </c>
      <c r="E110" s="161" t="s">
        <v>4106</v>
      </c>
      <c r="F110" s="172">
        <v>0</v>
      </c>
      <c r="G110" s="161">
        <v>1</v>
      </c>
      <c r="H110" s="173">
        <f t="shared" si="2"/>
        <v>1</v>
      </c>
      <c r="I110" s="291">
        <v>20.09</v>
      </c>
      <c r="J110" s="175">
        <f t="shared" si="3"/>
        <v>20.09</v>
      </c>
      <c r="K110" s="131"/>
    </row>
    <row r="111" spans="1:11" s="132" customFormat="1" x14ac:dyDescent="0.25">
      <c r="A111" s="130">
        <v>108</v>
      </c>
      <c r="B111" s="290" t="s">
        <v>4072</v>
      </c>
      <c r="C111" s="290" t="s">
        <v>4100</v>
      </c>
      <c r="D111" s="290" t="s">
        <v>3855</v>
      </c>
      <c r="E111" s="161" t="s">
        <v>4106</v>
      </c>
      <c r="F111" s="172">
        <v>0</v>
      </c>
      <c r="G111" s="161">
        <v>1</v>
      </c>
      <c r="H111" s="173">
        <f t="shared" si="2"/>
        <v>1</v>
      </c>
      <c r="I111" s="291">
        <v>90.22</v>
      </c>
      <c r="J111" s="175">
        <f t="shared" si="3"/>
        <v>90.22</v>
      </c>
      <c r="K111" s="131"/>
    </row>
    <row r="112" spans="1:11" ht="18.75" x14ac:dyDescent="0.25">
      <c r="A112" s="218" t="s">
        <v>19</v>
      </c>
      <c r="B112" s="219"/>
      <c r="C112" s="219"/>
      <c r="D112" s="219"/>
      <c r="E112" s="220"/>
      <c r="F112" s="156">
        <f>SUM(F4:F111)</f>
        <v>1276</v>
      </c>
      <c r="G112" s="156">
        <f>SUM(G4:G111)</f>
        <v>1596</v>
      </c>
      <c r="H112" s="156">
        <f>SUM(H4:H111)</f>
        <v>320</v>
      </c>
      <c r="I112" s="155">
        <f>SUM(I4:I111)</f>
        <v>2732.7511428571484</v>
      </c>
      <c r="J112" s="155">
        <f>SUM(J4:J111)</f>
        <v>9607.3111428571556</v>
      </c>
      <c r="K112" s="84"/>
    </row>
    <row r="114" spans="1:9" x14ac:dyDescent="0.25">
      <c r="A114" s="204"/>
      <c r="B114" s="204"/>
      <c r="C114" s="204"/>
      <c r="D114" s="204"/>
      <c r="E114" s="204"/>
      <c r="F114" s="204"/>
      <c r="G114" s="204"/>
      <c r="H114" s="204"/>
      <c r="I114" s="204"/>
    </row>
    <row r="115" spans="1:9" x14ac:dyDescent="0.25">
      <c r="A115" s="204"/>
      <c r="B115" s="180" t="s">
        <v>3865</v>
      </c>
      <c r="C115" s="180" t="s">
        <v>4139</v>
      </c>
      <c r="D115" s="180" t="s">
        <v>4142</v>
      </c>
      <c r="E115" s="180"/>
      <c r="F115" s="204"/>
      <c r="G115" s="204"/>
      <c r="H115" s="217" t="s">
        <v>4140</v>
      </c>
      <c r="I115" s="217"/>
    </row>
    <row r="116" spans="1:9" x14ac:dyDescent="0.25">
      <c r="A116" s="204"/>
      <c r="B116" s="180" t="s">
        <v>27</v>
      </c>
      <c r="C116" s="180" t="s">
        <v>4144</v>
      </c>
      <c r="D116" s="216" t="s">
        <v>26</v>
      </c>
      <c r="E116" s="216"/>
      <c r="F116" s="204"/>
      <c r="G116" s="204"/>
      <c r="H116" s="217" t="s">
        <v>4119</v>
      </c>
      <c r="I116" s="217"/>
    </row>
    <row r="117" spans="1:9" x14ac:dyDescent="0.25">
      <c r="A117" s="204"/>
      <c r="B117" s="180" t="s">
        <v>3862</v>
      </c>
      <c r="C117" s="180" t="s">
        <v>3862</v>
      </c>
      <c r="D117" s="216" t="s">
        <v>3862</v>
      </c>
      <c r="E117" s="216"/>
      <c r="F117" s="204"/>
      <c r="G117" s="204"/>
      <c r="H117" s="217" t="s">
        <v>3862</v>
      </c>
      <c r="I117" s="217"/>
    </row>
    <row r="118" spans="1:9" x14ac:dyDescent="0.25">
      <c r="A118" s="204"/>
      <c r="B118" s="204"/>
      <c r="C118" s="204"/>
      <c r="D118" s="204"/>
      <c r="E118" s="204"/>
      <c r="F118" s="204"/>
      <c r="G118" s="204"/>
      <c r="H118" s="204"/>
      <c r="I118" s="204"/>
    </row>
    <row r="119" spans="1:9" x14ac:dyDescent="0.25">
      <c r="A119" s="204"/>
      <c r="B119" s="204"/>
      <c r="C119" s="204"/>
      <c r="D119" s="204"/>
      <c r="E119" s="204"/>
      <c r="F119" s="204"/>
      <c r="G119" s="204"/>
      <c r="H119" s="204"/>
      <c r="I119" s="204"/>
    </row>
    <row r="120" spans="1:9" x14ac:dyDescent="0.25">
      <c r="A120" s="204"/>
      <c r="B120" s="204"/>
      <c r="C120" s="204"/>
      <c r="D120" s="204"/>
      <c r="E120" s="204"/>
      <c r="F120" s="204"/>
      <c r="G120" s="204"/>
      <c r="H120" s="204"/>
      <c r="I120" s="204"/>
    </row>
    <row r="121" spans="1:9" x14ac:dyDescent="0.25">
      <c r="A121" s="204"/>
      <c r="B121" s="204"/>
      <c r="C121" s="204"/>
      <c r="D121" s="204"/>
      <c r="E121" s="204"/>
      <c r="F121" s="204"/>
      <c r="G121" s="204"/>
      <c r="H121" s="204"/>
      <c r="I121" s="204"/>
    </row>
    <row r="122" spans="1:9" x14ac:dyDescent="0.25">
      <c r="A122" s="204"/>
      <c r="B122" s="204"/>
      <c r="C122" s="204"/>
      <c r="D122" s="204"/>
      <c r="E122" s="204"/>
      <c r="F122" s="204"/>
      <c r="G122" s="204"/>
      <c r="H122" s="204"/>
      <c r="I122" s="204"/>
    </row>
    <row r="123" spans="1:9" x14ac:dyDescent="0.25">
      <c r="A123" s="204"/>
      <c r="B123" s="44" t="s">
        <v>3964</v>
      </c>
      <c r="C123" s="44"/>
      <c r="D123" s="217" t="s">
        <v>3860</v>
      </c>
      <c r="E123" s="217"/>
      <c r="F123" s="204"/>
      <c r="G123" s="204"/>
      <c r="H123" s="217"/>
      <c r="I123" s="217"/>
    </row>
    <row r="124" spans="1:9" x14ac:dyDescent="0.25">
      <c r="A124" s="204"/>
      <c r="B124" s="44" t="s">
        <v>24</v>
      </c>
      <c r="C124" s="44"/>
      <c r="D124" s="217" t="s">
        <v>3861</v>
      </c>
      <c r="E124" s="217"/>
      <c r="F124" s="204"/>
      <c r="G124" s="204"/>
      <c r="H124" s="217"/>
      <c r="I124" s="217"/>
    </row>
    <row r="125" spans="1:9" x14ac:dyDescent="0.25">
      <c r="B125" s="44" t="s">
        <v>3862</v>
      </c>
      <c r="C125" s="44"/>
      <c r="D125" s="217" t="s">
        <v>3862</v>
      </c>
      <c r="E125" s="217"/>
      <c r="F125" s="217"/>
      <c r="G125" s="217"/>
      <c r="H125" s="217"/>
      <c r="I125" s="217"/>
    </row>
    <row r="126" spans="1:9" x14ac:dyDescent="0.25">
      <c r="B126" s="204"/>
      <c r="C126" s="204"/>
      <c r="D126" s="204"/>
      <c r="E126" s="204"/>
      <c r="F126" s="204"/>
      <c r="G126" s="204"/>
    </row>
    <row r="127" spans="1:9" x14ac:dyDescent="0.25">
      <c r="B127" s="204"/>
      <c r="C127" s="204"/>
      <c r="D127" s="204"/>
      <c r="E127" s="204"/>
      <c r="F127" s="204"/>
      <c r="G127" s="204"/>
    </row>
    <row r="128" spans="1:9" x14ac:dyDescent="0.25">
      <c r="B128" s="204"/>
      <c r="C128" s="204"/>
      <c r="D128" s="204"/>
      <c r="E128" s="204"/>
      <c r="F128" s="204"/>
      <c r="G128" s="204"/>
    </row>
    <row r="129" spans="2:7" x14ac:dyDescent="0.25">
      <c r="B129" s="204"/>
      <c r="C129" s="204"/>
      <c r="D129" s="204"/>
      <c r="E129" s="204"/>
      <c r="F129" s="204"/>
      <c r="G129" s="204"/>
    </row>
    <row r="130" spans="2:7" ht="15.75" customHeight="1" x14ac:dyDescent="0.25">
      <c r="B130" s="204"/>
      <c r="C130" s="182"/>
      <c r="D130" s="181"/>
      <c r="E130" s="204"/>
      <c r="F130" s="205"/>
      <c r="G130" s="204"/>
    </row>
    <row r="131" spans="2:7" ht="15.75" x14ac:dyDescent="0.25">
      <c r="C131" s="182"/>
      <c r="D131" s="181"/>
      <c r="F131" s="205"/>
    </row>
  </sheetData>
  <autoFilter ref="A3:K112"/>
  <mergeCells count="20">
    <mergeCell ref="I2:K2"/>
    <mergeCell ref="L11:L23"/>
    <mergeCell ref="L24:L43"/>
    <mergeCell ref="L44:L63"/>
    <mergeCell ref="L64:L75"/>
    <mergeCell ref="D116:E116"/>
    <mergeCell ref="D117:E117"/>
    <mergeCell ref="A112:E112"/>
    <mergeCell ref="A1:H1"/>
    <mergeCell ref="A2:H2"/>
    <mergeCell ref="H125:I125"/>
    <mergeCell ref="D124:E124"/>
    <mergeCell ref="D125:E125"/>
    <mergeCell ref="F125:G125"/>
    <mergeCell ref="D123:E123"/>
    <mergeCell ref="H115:I115"/>
    <mergeCell ref="H116:I116"/>
    <mergeCell ref="H117:I117"/>
    <mergeCell ref="H123:I123"/>
    <mergeCell ref="H124:I124"/>
  </mergeCells>
  <pageMargins left="0.7" right="0.7" top="0.75" bottom="0.75" header="0.3" footer="0.3"/>
  <pageSetup scale="7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5"/>
  <sheetViews>
    <sheetView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2" sqref="D12"/>
    </sheetView>
  </sheetViews>
  <sheetFormatPr defaultRowHeight="15" x14ac:dyDescent="0.25"/>
  <cols>
    <col min="1" max="1" width="5" bestFit="1" customWidth="1"/>
    <col min="2" max="2" width="16.7109375" bestFit="1" customWidth="1"/>
    <col min="3" max="3" width="25.5703125" customWidth="1"/>
    <col min="4" max="4" width="19.28515625" customWidth="1"/>
    <col min="5" max="5" width="7.28515625" customWidth="1"/>
    <col min="6" max="6" width="14" customWidth="1"/>
    <col min="8" max="8" width="10.5703125" customWidth="1"/>
    <col min="9" max="10" width="11.28515625" customWidth="1"/>
    <col min="11" max="11" width="18.7109375" customWidth="1"/>
  </cols>
  <sheetData>
    <row r="1" spans="1:11" ht="41.45" customHeight="1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12</v>
      </c>
      <c r="F1" s="5" t="s">
        <v>3857</v>
      </c>
      <c r="G1" s="68" t="s">
        <v>6</v>
      </c>
      <c r="H1" s="68" t="s">
        <v>10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691970</v>
      </c>
      <c r="C2" s="9" t="s">
        <v>2379</v>
      </c>
      <c r="D2" s="54" t="s">
        <v>3876</v>
      </c>
      <c r="E2" s="7" t="s">
        <v>141</v>
      </c>
      <c r="F2" s="11">
        <v>12</v>
      </c>
      <c r="G2" s="11">
        <v>8</v>
      </c>
      <c r="H2" s="83">
        <f t="shared" ref="H2:H4" si="0">F2-G2</f>
        <v>4</v>
      </c>
      <c r="I2" s="81">
        <v>4.0633333333333335</v>
      </c>
      <c r="J2" s="66">
        <f t="shared" ref="J2:J4" si="1">I2*H2</f>
        <v>16.253333333333334</v>
      </c>
      <c r="K2" s="65"/>
    </row>
    <row r="3" spans="1:11" x14ac:dyDescent="0.25">
      <c r="A3" s="7">
        <v>2</v>
      </c>
      <c r="B3" s="9">
        <v>673638</v>
      </c>
      <c r="C3" s="9" t="s">
        <v>3039</v>
      </c>
      <c r="D3" s="9" t="s">
        <v>3851</v>
      </c>
      <c r="E3" s="7" t="s">
        <v>141</v>
      </c>
      <c r="F3" s="11">
        <v>5</v>
      </c>
      <c r="G3" s="11">
        <v>4</v>
      </c>
      <c r="H3" s="83">
        <f t="shared" si="0"/>
        <v>1</v>
      </c>
      <c r="I3" s="81">
        <v>10.95</v>
      </c>
      <c r="J3" s="66">
        <f t="shared" si="1"/>
        <v>10.95</v>
      </c>
      <c r="K3" s="65"/>
    </row>
    <row r="4" spans="1:11" x14ac:dyDescent="0.25">
      <c r="A4" s="7">
        <v>3</v>
      </c>
      <c r="B4" s="9" t="s">
        <v>1325</v>
      </c>
      <c r="C4" s="9" t="s">
        <v>3155</v>
      </c>
      <c r="D4" s="9" t="s">
        <v>3851</v>
      </c>
      <c r="E4" s="7" t="s">
        <v>141</v>
      </c>
      <c r="F4" s="11">
        <v>9</v>
      </c>
      <c r="G4" s="11">
        <v>8</v>
      </c>
      <c r="H4" s="83">
        <f t="shared" si="0"/>
        <v>1</v>
      </c>
      <c r="I4" s="81">
        <v>13.65</v>
      </c>
      <c r="J4" s="66">
        <f t="shared" si="1"/>
        <v>13.65</v>
      </c>
      <c r="K4" s="65"/>
    </row>
    <row r="5" spans="1:11" s="50" customFormat="1" ht="21.6" customHeight="1" x14ac:dyDescent="0.25">
      <c r="A5" s="226" t="s">
        <v>19</v>
      </c>
      <c r="B5" s="226"/>
      <c r="C5" s="226"/>
      <c r="D5" s="226"/>
      <c r="E5" s="226"/>
      <c r="F5" s="72">
        <f>SUM(F2:F4)</f>
        <v>26</v>
      </c>
      <c r="G5" s="72">
        <f>SUM(G2:G4)</f>
        <v>20</v>
      </c>
      <c r="H5" s="72">
        <f>SUM(H2:H4)</f>
        <v>6</v>
      </c>
      <c r="I5" s="73">
        <f>SUM(I2:I4)</f>
        <v>28.663333333333334</v>
      </c>
      <c r="J5" s="73">
        <f>SUM(J2:J4)</f>
        <v>40.853333333333332</v>
      </c>
      <c r="K5" s="86"/>
    </row>
  </sheetData>
  <autoFilter ref="A1:K5"/>
  <mergeCells count="1">
    <mergeCell ref="A5:E5"/>
  </mergeCells>
  <pageMargins left="0" right="0" top="0" bottom="0" header="0" footer="0"/>
  <pageSetup scale="90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18"/>
  <sheetViews>
    <sheetView zoomScaleNormal="100" workbookViewId="0">
      <selection activeCell="H1" sqref="H1"/>
    </sheetView>
  </sheetViews>
  <sheetFormatPr defaultRowHeight="15" x14ac:dyDescent="0.25"/>
  <cols>
    <col min="1" max="1" width="5" bestFit="1" customWidth="1"/>
    <col min="2" max="2" width="16.140625" customWidth="1"/>
    <col min="3" max="3" width="25.85546875" customWidth="1"/>
    <col min="4" max="4" width="13" customWidth="1"/>
    <col min="6" max="6" width="15.42578125" customWidth="1"/>
    <col min="8" max="8" width="9.5703125" customWidth="1"/>
    <col min="9" max="9" width="10.85546875" customWidth="1"/>
    <col min="10" max="10" width="11.28515625" customWidth="1"/>
    <col min="11" max="11" width="10.5703125" customWidth="1"/>
  </cols>
  <sheetData>
    <row r="1" spans="1:11" ht="45.6" customHeight="1" x14ac:dyDescent="0.25">
      <c r="A1" s="4" t="s">
        <v>2</v>
      </c>
      <c r="B1" s="4" t="s">
        <v>3</v>
      </c>
      <c r="C1" s="4" t="s">
        <v>4</v>
      </c>
      <c r="D1" s="5" t="s">
        <v>4151</v>
      </c>
      <c r="E1" s="4" t="s">
        <v>12</v>
      </c>
      <c r="F1" s="5" t="s">
        <v>3857</v>
      </c>
      <c r="G1" s="68" t="s">
        <v>6</v>
      </c>
      <c r="H1" s="68" t="s">
        <v>3902</v>
      </c>
      <c r="I1" s="5" t="s">
        <v>3900</v>
      </c>
      <c r="J1" s="5" t="s">
        <v>3901</v>
      </c>
      <c r="K1" s="4" t="s">
        <v>11</v>
      </c>
    </row>
    <row r="2" spans="1:11" x14ac:dyDescent="0.25">
      <c r="A2" s="7">
        <v>1</v>
      </c>
      <c r="B2" s="9">
        <v>128071012</v>
      </c>
      <c r="C2" s="9" t="s">
        <v>2089</v>
      </c>
      <c r="D2" s="9" t="s">
        <v>33</v>
      </c>
      <c r="E2" s="7" t="s">
        <v>141</v>
      </c>
      <c r="F2" s="11">
        <v>17</v>
      </c>
      <c r="G2" s="11">
        <v>17</v>
      </c>
      <c r="H2" s="7">
        <v>1</v>
      </c>
      <c r="I2" s="46">
        <v>0.37</v>
      </c>
      <c r="J2" s="70">
        <f>I2*H2</f>
        <v>0.37</v>
      </c>
      <c r="K2" s="65"/>
    </row>
    <row r="3" spans="1:11" x14ac:dyDescent="0.25">
      <c r="A3" s="7">
        <v>2</v>
      </c>
      <c r="B3" s="9">
        <v>129001014</v>
      </c>
      <c r="C3" s="9" t="s">
        <v>2091</v>
      </c>
      <c r="D3" s="9" t="s">
        <v>33</v>
      </c>
      <c r="E3" s="7" t="s">
        <v>141</v>
      </c>
      <c r="F3" s="11">
        <v>24</v>
      </c>
      <c r="G3" s="11">
        <v>24</v>
      </c>
      <c r="H3" s="7">
        <v>1</v>
      </c>
      <c r="I3" s="46">
        <v>0.1</v>
      </c>
      <c r="J3" s="70">
        <f t="shared" ref="J3:J17" si="0">I3*H3</f>
        <v>0.1</v>
      </c>
      <c r="K3" s="65"/>
    </row>
    <row r="4" spans="1:11" x14ac:dyDescent="0.25">
      <c r="A4" s="7">
        <v>3</v>
      </c>
      <c r="B4" s="9" t="s">
        <v>639</v>
      </c>
      <c r="C4" s="9" t="s">
        <v>2574</v>
      </c>
      <c r="D4" s="9" t="s">
        <v>33</v>
      </c>
      <c r="E4" s="7" t="s">
        <v>141</v>
      </c>
      <c r="F4" s="11">
        <v>4</v>
      </c>
      <c r="G4" s="11">
        <v>4</v>
      </c>
      <c r="H4" s="7">
        <v>1</v>
      </c>
      <c r="I4" s="46">
        <v>0.61</v>
      </c>
      <c r="J4" s="70">
        <f t="shared" si="0"/>
        <v>0.61</v>
      </c>
      <c r="K4" s="65"/>
    </row>
    <row r="5" spans="1:11" x14ac:dyDescent="0.25">
      <c r="A5" s="7">
        <v>4</v>
      </c>
      <c r="B5" s="9" t="s">
        <v>775</v>
      </c>
      <c r="C5" s="9" t="s">
        <v>2676</v>
      </c>
      <c r="D5" s="9" t="s">
        <v>252</v>
      </c>
      <c r="E5" s="7" t="s">
        <v>141</v>
      </c>
      <c r="F5" s="11">
        <v>5</v>
      </c>
      <c r="G5" s="11">
        <v>5</v>
      </c>
      <c r="H5" s="7">
        <v>5</v>
      </c>
      <c r="I5" s="46">
        <v>28.114285714285714</v>
      </c>
      <c r="J5" s="70">
        <f t="shared" si="0"/>
        <v>140.57142857142856</v>
      </c>
      <c r="K5" s="65"/>
    </row>
    <row r="6" spans="1:11" x14ac:dyDescent="0.25">
      <c r="A6" s="7">
        <v>5</v>
      </c>
      <c r="B6" s="9" t="s">
        <v>776</v>
      </c>
      <c r="C6" s="9" t="s">
        <v>2677</v>
      </c>
      <c r="D6" s="9" t="s">
        <v>252</v>
      </c>
      <c r="E6" s="7" t="s">
        <v>141</v>
      </c>
      <c r="F6" s="11">
        <v>7</v>
      </c>
      <c r="G6" s="11">
        <v>7</v>
      </c>
      <c r="H6" s="7">
        <v>7</v>
      </c>
      <c r="I6" s="46">
        <v>3</v>
      </c>
      <c r="J6" s="70">
        <f t="shared" si="0"/>
        <v>21</v>
      </c>
      <c r="K6" s="65"/>
    </row>
    <row r="7" spans="1:11" x14ac:dyDescent="0.25">
      <c r="A7" s="7">
        <v>6</v>
      </c>
      <c r="B7" s="9" t="s">
        <v>1162</v>
      </c>
      <c r="C7" s="9" t="s">
        <v>1162</v>
      </c>
      <c r="D7" s="9" t="s">
        <v>252</v>
      </c>
      <c r="E7" s="7" t="s">
        <v>141</v>
      </c>
      <c r="F7" s="11">
        <v>2</v>
      </c>
      <c r="G7" s="11">
        <v>2</v>
      </c>
      <c r="H7" s="7">
        <v>1</v>
      </c>
      <c r="I7" s="46">
        <v>2.5</v>
      </c>
      <c r="J7" s="70">
        <f t="shared" si="0"/>
        <v>2.5</v>
      </c>
      <c r="K7" s="65"/>
    </row>
    <row r="8" spans="1:11" x14ac:dyDescent="0.25">
      <c r="A8" s="7">
        <v>7</v>
      </c>
      <c r="B8" s="9" t="s">
        <v>1193</v>
      </c>
      <c r="C8" s="9" t="s">
        <v>2987</v>
      </c>
      <c r="D8" s="9" t="s">
        <v>3851</v>
      </c>
      <c r="E8" s="7" t="s">
        <v>141</v>
      </c>
      <c r="F8" s="11">
        <v>1</v>
      </c>
      <c r="G8" s="11">
        <v>1</v>
      </c>
      <c r="H8" s="7">
        <v>1</v>
      </c>
      <c r="I8" s="46">
        <v>2.66</v>
      </c>
      <c r="J8" s="70">
        <f t="shared" si="0"/>
        <v>2.66</v>
      </c>
      <c r="K8" s="65"/>
    </row>
    <row r="9" spans="1:11" x14ac:dyDescent="0.25">
      <c r="A9" s="7">
        <v>8</v>
      </c>
      <c r="B9" s="9" t="s">
        <v>1467</v>
      </c>
      <c r="C9" s="9" t="s">
        <v>3290</v>
      </c>
      <c r="D9" s="9" t="s">
        <v>67</v>
      </c>
      <c r="E9" s="55" t="s">
        <v>242</v>
      </c>
      <c r="F9" s="11">
        <v>4</v>
      </c>
      <c r="G9" s="137">
        <v>4</v>
      </c>
      <c r="H9" s="7">
        <v>1</v>
      </c>
      <c r="I9" s="46">
        <v>70</v>
      </c>
      <c r="J9" s="70">
        <f t="shared" si="0"/>
        <v>70</v>
      </c>
      <c r="K9" s="65"/>
    </row>
    <row r="10" spans="1:11" x14ac:dyDescent="0.25">
      <c r="A10" s="7">
        <v>9</v>
      </c>
      <c r="B10" s="9" t="s">
        <v>1474</v>
      </c>
      <c r="C10" s="9" t="s">
        <v>3297</v>
      </c>
      <c r="D10" s="9" t="s">
        <v>67</v>
      </c>
      <c r="E10" s="7" t="s">
        <v>141</v>
      </c>
      <c r="F10" s="11">
        <v>2</v>
      </c>
      <c r="G10" s="137">
        <v>3</v>
      </c>
      <c r="H10" s="7">
        <v>1</v>
      </c>
      <c r="I10" s="46">
        <v>1.7</v>
      </c>
      <c r="J10" s="70">
        <f t="shared" si="0"/>
        <v>1.7</v>
      </c>
      <c r="K10" s="65"/>
    </row>
    <row r="11" spans="1:11" x14ac:dyDescent="0.25">
      <c r="A11" s="7">
        <v>10</v>
      </c>
      <c r="B11" s="9" t="s">
        <v>1514</v>
      </c>
      <c r="C11" s="9" t="s">
        <v>3331</v>
      </c>
      <c r="D11" s="9" t="s">
        <v>67</v>
      </c>
      <c r="E11" s="7" t="s">
        <v>141</v>
      </c>
      <c r="F11" s="11">
        <v>8</v>
      </c>
      <c r="G11" s="137">
        <v>16</v>
      </c>
      <c r="H11" s="7">
        <v>8</v>
      </c>
      <c r="I11" s="46">
        <v>1.8</v>
      </c>
      <c r="J11" s="70">
        <f t="shared" si="0"/>
        <v>14.4</v>
      </c>
      <c r="K11" s="65"/>
    </row>
    <row r="12" spans="1:11" x14ac:dyDescent="0.25">
      <c r="A12" s="7">
        <v>11</v>
      </c>
      <c r="B12" s="9" t="s">
        <v>1556</v>
      </c>
      <c r="C12" s="9" t="s">
        <v>3372</v>
      </c>
      <c r="D12" s="9" t="s">
        <v>3852</v>
      </c>
      <c r="E12" s="7" t="s">
        <v>141</v>
      </c>
      <c r="F12" s="11">
        <v>3</v>
      </c>
      <c r="G12" s="137">
        <v>3</v>
      </c>
      <c r="H12" s="7">
        <v>1</v>
      </c>
      <c r="I12" s="46">
        <v>4.0199999999999996</v>
      </c>
      <c r="J12" s="70">
        <f t="shared" si="0"/>
        <v>4.0199999999999996</v>
      </c>
      <c r="K12" s="65"/>
    </row>
    <row r="13" spans="1:11" x14ac:dyDescent="0.25">
      <c r="A13" s="7">
        <v>12</v>
      </c>
      <c r="B13" s="9" t="s">
        <v>1810</v>
      </c>
      <c r="C13" s="9" t="s">
        <v>3602</v>
      </c>
      <c r="D13" s="9" t="s">
        <v>241</v>
      </c>
      <c r="E13" s="7" t="s">
        <v>141</v>
      </c>
      <c r="F13" s="11">
        <v>7</v>
      </c>
      <c r="G13" s="137">
        <v>7</v>
      </c>
      <c r="H13" s="7">
        <v>1</v>
      </c>
      <c r="I13" s="46">
        <v>1.98</v>
      </c>
      <c r="J13" s="70">
        <f t="shared" si="0"/>
        <v>1.98</v>
      </c>
      <c r="K13" s="65"/>
    </row>
    <row r="14" spans="1:11" x14ac:dyDescent="0.25">
      <c r="A14" s="7">
        <v>13</v>
      </c>
      <c r="B14" s="9" t="s">
        <v>1959</v>
      </c>
      <c r="C14" s="9" t="s">
        <v>3749</v>
      </c>
      <c r="D14" s="9" t="s">
        <v>67</v>
      </c>
      <c r="E14" s="7" t="s">
        <v>141</v>
      </c>
      <c r="F14" s="11">
        <v>24</v>
      </c>
      <c r="G14" s="137">
        <v>48</v>
      </c>
      <c r="H14" s="7">
        <v>24</v>
      </c>
      <c r="I14" s="46">
        <v>1.2</v>
      </c>
      <c r="J14" s="70">
        <f t="shared" si="0"/>
        <v>28.799999999999997</v>
      </c>
      <c r="K14" s="65"/>
    </row>
    <row r="15" spans="1:11" x14ac:dyDescent="0.25">
      <c r="A15" s="7">
        <v>14</v>
      </c>
      <c r="B15" s="9" t="s">
        <v>1961</v>
      </c>
      <c r="C15" s="9" t="s">
        <v>3751</v>
      </c>
      <c r="D15" s="9" t="s">
        <v>67</v>
      </c>
      <c r="E15" s="7" t="s">
        <v>141</v>
      </c>
      <c r="F15" s="11">
        <v>40</v>
      </c>
      <c r="G15" s="137">
        <v>47</v>
      </c>
      <c r="H15" s="7">
        <v>7</v>
      </c>
      <c r="I15" s="46">
        <v>1.4</v>
      </c>
      <c r="J15" s="70">
        <f t="shared" si="0"/>
        <v>9.7999999999999989</v>
      </c>
      <c r="K15" s="65"/>
    </row>
    <row r="16" spans="1:11" x14ac:dyDescent="0.25">
      <c r="A16" s="7">
        <v>15</v>
      </c>
      <c r="B16" s="9" t="s">
        <v>282</v>
      </c>
      <c r="C16" s="9" t="s">
        <v>301</v>
      </c>
      <c r="D16" s="9" t="s">
        <v>67</v>
      </c>
      <c r="E16" s="55" t="s">
        <v>242</v>
      </c>
      <c r="F16" s="11">
        <v>150</v>
      </c>
      <c r="G16" s="137">
        <v>173</v>
      </c>
      <c r="H16" s="7">
        <v>22</v>
      </c>
      <c r="I16" s="46">
        <v>3</v>
      </c>
      <c r="J16" s="70">
        <f t="shared" si="0"/>
        <v>66</v>
      </c>
      <c r="K16" s="65"/>
    </row>
    <row r="17" spans="1:11" x14ac:dyDescent="0.25">
      <c r="A17" s="7">
        <v>16</v>
      </c>
      <c r="B17" s="9" t="s">
        <v>1976</v>
      </c>
      <c r="C17" s="9" t="s">
        <v>3763</v>
      </c>
      <c r="D17" s="9" t="s">
        <v>3852</v>
      </c>
      <c r="E17" s="7" t="s">
        <v>141</v>
      </c>
      <c r="F17" s="11">
        <v>1</v>
      </c>
      <c r="G17" s="11">
        <v>1</v>
      </c>
      <c r="H17" s="7">
        <v>1</v>
      </c>
      <c r="I17" s="46">
        <v>0.41</v>
      </c>
      <c r="J17" s="70">
        <f t="shared" si="0"/>
        <v>0.41</v>
      </c>
      <c r="K17" s="65"/>
    </row>
    <row r="18" spans="1:11" s="50" customFormat="1" ht="21" customHeight="1" x14ac:dyDescent="0.25">
      <c r="A18" s="71"/>
      <c r="B18" s="71"/>
      <c r="C18" s="71"/>
      <c r="D18" s="218" t="s">
        <v>19</v>
      </c>
      <c r="E18" s="220"/>
      <c r="F18" s="72">
        <f>SUM(F2:F17)</f>
        <v>299</v>
      </c>
      <c r="G18" s="72">
        <f>SUM(G2:G17)</f>
        <v>362</v>
      </c>
      <c r="H18" s="72">
        <f>SUM(H2:H17)</f>
        <v>83</v>
      </c>
      <c r="I18" s="73">
        <f>SUM(I2:I17)</f>
        <v>122.86428571428571</v>
      </c>
      <c r="J18" s="73">
        <f>SUM(J2:J17)</f>
        <v>364.92142857142863</v>
      </c>
      <c r="K18" s="67"/>
    </row>
  </sheetData>
  <autoFilter ref="A1:K18"/>
  <mergeCells count="1">
    <mergeCell ref="D18:E18"/>
  </mergeCells>
  <pageMargins left="0.7" right="0.7" top="0" bottom="0" header="0.3" footer="0.3"/>
  <pageSetup scale="9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66"/>
  <sheetViews>
    <sheetView topLeftCell="A58" workbookViewId="0">
      <selection activeCell="S12" sqref="S12"/>
    </sheetView>
  </sheetViews>
  <sheetFormatPr defaultColWidth="9" defaultRowHeight="15" x14ac:dyDescent="0.25"/>
  <cols>
    <col min="1" max="1" width="3.7109375" style="121" customWidth="1"/>
    <col min="2" max="16" width="9" style="121"/>
    <col min="17" max="17" width="3.7109375" style="121" customWidth="1"/>
    <col min="18" max="16384" width="9" style="121"/>
  </cols>
  <sheetData>
    <row r="1" spans="1:17" ht="24.75" customHeight="1" thickBot="1" x14ac:dyDescent="0.3">
      <c r="A1" s="227" t="s">
        <v>4146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</row>
    <row r="2" spans="1:17" ht="18.75" customHeight="1" x14ac:dyDescent="0.25">
      <c r="A2" s="122"/>
      <c r="B2" s="230" t="s">
        <v>4122</v>
      </c>
      <c r="C2" s="230"/>
      <c r="D2" s="230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x14ac:dyDescent="0.25">
      <c r="A3" s="125"/>
      <c r="Q3" s="126"/>
    </row>
    <row r="4" spans="1:17" x14ac:dyDescent="0.25">
      <c r="A4" s="125"/>
      <c r="Q4" s="126"/>
    </row>
    <row r="5" spans="1:17" x14ac:dyDescent="0.25">
      <c r="A5" s="125"/>
      <c r="Q5" s="126"/>
    </row>
    <row r="6" spans="1:17" x14ac:dyDescent="0.25">
      <c r="A6" s="125"/>
      <c r="Q6" s="126"/>
    </row>
    <row r="7" spans="1:17" x14ac:dyDescent="0.25">
      <c r="A7" s="125"/>
      <c r="Q7" s="126"/>
    </row>
    <row r="8" spans="1:17" x14ac:dyDescent="0.25">
      <c r="A8" s="125"/>
      <c r="Q8" s="126"/>
    </row>
    <row r="9" spans="1:17" x14ac:dyDescent="0.25">
      <c r="A9" s="125"/>
      <c r="Q9" s="126"/>
    </row>
    <row r="10" spans="1:17" x14ac:dyDescent="0.25">
      <c r="A10" s="125"/>
      <c r="Q10" s="126"/>
    </row>
    <row r="11" spans="1:17" x14ac:dyDescent="0.25">
      <c r="A11" s="125"/>
      <c r="Q11" s="126"/>
    </row>
    <row r="12" spans="1:17" x14ac:dyDescent="0.25">
      <c r="A12" s="125"/>
      <c r="Q12" s="126"/>
    </row>
    <row r="13" spans="1:17" x14ac:dyDescent="0.25">
      <c r="A13" s="125"/>
      <c r="Q13" s="126"/>
    </row>
    <row r="14" spans="1:17" x14ac:dyDescent="0.25">
      <c r="A14" s="125"/>
      <c r="Q14" s="126"/>
    </row>
    <row r="15" spans="1:17" x14ac:dyDescent="0.25">
      <c r="A15" s="125"/>
      <c r="Q15" s="126"/>
    </row>
    <row r="16" spans="1:17" x14ac:dyDescent="0.25">
      <c r="A16" s="125"/>
      <c r="Q16" s="126"/>
    </row>
    <row r="17" spans="1:17" x14ac:dyDescent="0.25">
      <c r="A17" s="125"/>
      <c r="Q17" s="126"/>
    </row>
    <row r="18" spans="1:17" x14ac:dyDescent="0.25">
      <c r="A18" s="125"/>
      <c r="Q18" s="126"/>
    </row>
    <row r="19" spans="1:17" x14ac:dyDescent="0.25">
      <c r="A19" s="125"/>
      <c r="Q19" s="126"/>
    </row>
    <row r="20" spans="1:17" x14ac:dyDescent="0.25">
      <c r="A20" s="125"/>
      <c r="Q20" s="126"/>
    </row>
    <row r="21" spans="1:17" x14ac:dyDescent="0.25">
      <c r="A21" s="125"/>
      <c r="Q21" s="126"/>
    </row>
    <row r="22" spans="1:17" x14ac:dyDescent="0.25">
      <c r="A22" s="125"/>
      <c r="Q22" s="126"/>
    </row>
    <row r="23" spans="1:17" x14ac:dyDescent="0.25">
      <c r="A23" s="125"/>
      <c r="Q23" s="126"/>
    </row>
    <row r="24" spans="1:17" x14ac:dyDescent="0.25">
      <c r="A24" s="125"/>
      <c r="Q24" s="126"/>
    </row>
    <row r="25" spans="1:17" x14ac:dyDescent="0.25">
      <c r="A25" s="125"/>
      <c r="Q25" s="126"/>
    </row>
    <row r="26" spans="1:17" x14ac:dyDescent="0.25">
      <c r="A26" s="125"/>
      <c r="Q26" s="126"/>
    </row>
    <row r="27" spans="1:17" x14ac:dyDescent="0.25">
      <c r="A27" s="125"/>
      <c r="Q27" s="126"/>
    </row>
    <row r="28" spans="1:17" x14ac:dyDescent="0.25">
      <c r="A28" s="125"/>
      <c r="Q28" s="126"/>
    </row>
    <row r="29" spans="1:17" ht="15.75" customHeight="1" x14ac:dyDescent="0.25">
      <c r="A29" s="125"/>
      <c r="Q29" s="126"/>
    </row>
    <row r="30" spans="1:17" ht="15.75" customHeight="1" x14ac:dyDescent="0.25">
      <c r="A30" s="125"/>
      <c r="Q30" s="126"/>
    </row>
    <row r="31" spans="1:17" ht="15.75" customHeight="1" x14ac:dyDescent="0.25">
      <c r="A31" s="125"/>
      <c r="Q31" s="126"/>
    </row>
    <row r="32" spans="1:17" ht="15.75" customHeight="1" x14ac:dyDescent="0.25">
      <c r="A32" s="125"/>
      <c r="Q32" s="126"/>
    </row>
    <row r="33" spans="1:17" ht="15.75" customHeight="1" x14ac:dyDescent="0.25">
      <c r="A33" s="125"/>
      <c r="Q33" s="126"/>
    </row>
    <row r="34" spans="1:17" ht="15.75" customHeight="1" x14ac:dyDescent="0.25">
      <c r="A34" s="125"/>
      <c r="Q34" s="126"/>
    </row>
    <row r="35" spans="1:17" ht="15.75" customHeight="1" x14ac:dyDescent="0.25">
      <c r="A35" s="125"/>
      <c r="Q35" s="126"/>
    </row>
    <row r="36" spans="1:17" ht="15.75" customHeight="1" x14ac:dyDescent="0.25">
      <c r="A36" s="125"/>
      <c r="Q36" s="126"/>
    </row>
    <row r="37" spans="1:17" ht="15.75" customHeight="1" x14ac:dyDescent="0.25">
      <c r="A37" s="125"/>
      <c r="Q37" s="126"/>
    </row>
    <row r="38" spans="1:17" x14ac:dyDescent="0.25">
      <c r="A38" s="125"/>
      <c r="Q38" s="126"/>
    </row>
    <row r="39" spans="1:17" ht="15.75" thickBot="1" x14ac:dyDescent="0.3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9"/>
    </row>
    <row r="40" spans="1:17" ht="15.75" thickBot="1" x14ac:dyDescent="0.3"/>
    <row r="41" spans="1:17" ht="27" thickBot="1" x14ac:dyDescent="0.3">
      <c r="A41" s="227" t="s">
        <v>4147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9"/>
    </row>
    <row r="42" spans="1:17" ht="17.25" x14ac:dyDescent="0.25">
      <c r="A42" s="122"/>
      <c r="B42" s="230" t="s">
        <v>4122</v>
      </c>
      <c r="C42" s="230"/>
      <c r="D42" s="230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4"/>
    </row>
    <row r="43" spans="1:17" x14ac:dyDescent="0.25">
      <c r="A43" s="125"/>
      <c r="Q43" s="126"/>
    </row>
    <row r="44" spans="1:17" x14ac:dyDescent="0.25">
      <c r="A44" s="125"/>
      <c r="Q44" s="126"/>
    </row>
    <row r="45" spans="1:17" x14ac:dyDescent="0.25">
      <c r="A45" s="125"/>
      <c r="Q45" s="126"/>
    </row>
    <row r="46" spans="1:17" x14ac:dyDescent="0.25">
      <c r="A46" s="125"/>
      <c r="Q46" s="126"/>
    </row>
    <row r="47" spans="1:17" x14ac:dyDescent="0.25">
      <c r="A47" s="125"/>
      <c r="Q47" s="126"/>
    </row>
    <row r="48" spans="1:17" x14ac:dyDescent="0.25">
      <c r="A48" s="125"/>
      <c r="Q48" s="126"/>
    </row>
    <row r="49" spans="1:17" x14ac:dyDescent="0.25">
      <c r="A49" s="125"/>
      <c r="Q49" s="126"/>
    </row>
    <row r="50" spans="1:17" x14ac:dyDescent="0.25">
      <c r="A50" s="125"/>
      <c r="Q50" s="126"/>
    </row>
    <row r="51" spans="1:17" x14ac:dyDescent="0.25">
      <c r="A51" s="125"/>
      <c r="Q51" s="126"/>
    </row>
    <row r="52" spans="1:17" x14ac:dyDescent="0.25">
      <c r="A52" s="125"/>
      <c r="Q52" s="126"/>
    </row>
    <row r="53" spans="1:17" x14ac:dyDescent="0.25">
      <c r="A53" s="125"/>
      <c r="Q53" s="126"/>
    </row>
    <row r="54" spans="1:17" x14ac:dyDescent="0.25">
      <c r="A54" s="125"/>
      <c r="Q54" s="126"/>
    </row>
    <row r="55" spans="1:17" x14ac:dyDescent="0.25">
      <c r="A55" s="125"/>
      <c r="Q55" s="126"/>
    </row>
    <row r="56" spans="1:17" x14ac:dyDescent="0.25">
      <c r="A56" s="125"/>
      <c r="Q56" s="126"/>
    </row>
    <row r="57" spans="1:17" x14ac:dyDescent="0.25">
      <c r="A57" s="125"/>
      <c r="Q57" s="126"/>
    </row>
    <row r="58" spans="1:17" x14ac:dyDescent="0.25">
      <c r="A58" s="125"/>
      <c r="Q58" s="126"/>
    </row>
    <row r="59" spans="1:17" x14ac:dyDescent="0.25">
      <c r="A59" s="125"/>
      <c r="Q59" s="126"/>
    </row>
    <row r="60" spans="1:17" x14ac:dyDescent="0.25">
      <c r="A60" s="125"/>
      <c r="Q60" s="126"/>
    </row>
    <row r="61" spans="1:17" x14ac:dyDescent="0.25">
      <c r="A61" s="125"/>
      <c r="Q61" s="126"/>
    </row>
    <row r="62" spans="1:17" x14ac:dyDescent="0.25">
      <c r="A62" s="125"/>
      <c r="Q62" s="126"/>
    </row>
    <row r="63" spans="1:17" x14ac:dyDescent="0.25">
      <c r="A63" s="125"/>
      <c r="Q63" s="126"/>
    </row>
    <row r="64" spans="1:17" x14ac:dyDescent="0.25">
      <c r="A64" s="125"/>
      <c r="Q64" s="126"/>
    </row>
    <row r="65" spans="1:17" x14ac:dyDescent="0.25">
      <c r="A65" s="125"/>
      <c r="Q65" s="126"/>
    </row>
    <row r="66" spans="1:17" ht="15.75" thickBot="1" x14ac:dyDescent="0.3">
      <c r="A66" s="127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9"/>
    </row>
  </sheetData>
  <mergeCells count="4">
    <mergeCell ref="A1:Q1"/>
    <mergeCell ref="B2:D2"/>
    <mergeCell ref="A41:Q41"/>
    <mergeCell ref="B42:D42"/>
  </mergeCells>
  <pageMargins left="0.7" right="0.7" top="0.75" bottom="0.75" header="0.3" footer="0.3"/>
  <pageSetup orientation="portrait" horizontalDpi="1200" verticalDpi="12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38"/>
  <sheetViews>
    <sheetView topLeftCell="A19" workbookViewId="0">
      <selection activeCell="C30" sqref="C30:F32"/>
    </sheetView>
  </sheetViews>
  <sheetFormatPr defaultRowHeight="15" x14ac:dyDescent="0.25"/>
  <cols>
    <col min="1" max="1" width="5.5703125" customWidth="1"/>
    <col min="2" max="2" width="16.5703125" customWidth="1"/>
    <col min="3" max="3" width="27.85546875" customWidth="1"/>
    <col min="4" max="4" width="7.28515625" bestFit="1" customWidth="1"/>
    <col min="5" max="5" width="18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4167</v>
      </c>
      <c r="B1" s="232"/>
      <c r="C1" s="232"/>
      <c r="D1" s="232"/>
      <c r="E1" s="232"/>
      <c r="F1" s="232"/>
      <c r="G1" s="107"/>
      <c r="H1" s="233" t="s">
        <v>4168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42.75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4172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ht="105" customHeight="1" x14ac:dyDescent="0.25">
      <c r="A3" s="203">
        <v>1</v>
      </c>
      <c r="B3" s="203">
        <v>128071012</v>
      </c>
      <c r="C3" s="203" t="s">
        <v>2089</v>
      </c>
      <c r="D3" s="203" t="s">
        <v>141</v>
      </c>
      <c r="E3" s="203">
        <v>1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ht="114.75" customHeight="1" x14ac:dyDescent="0.25">
      <c r="A4" s="203">
        <v>2</v>
      </c>
      <c r="B4" s="65">
        <v>129001014</v>
      </c>
      <c r="C4" s="65" t="s">
        <v>2091</v>
      </c>
      <c r="D4" s="203" t="s">
        <v>141</v>
      </c>
      <c r="E4" s="203">
        <v>1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ht="110.25" customHeight="1" x14ac:dyDescent="0.25">
      <c r="A5" s="203">
        <v>3</v>
      </c>
      <c r="B5" s="65" t="s">
        <v>639</v>
      </c>
      <c r="C5" s="65" t="s">
        <v>2574</v>
      </c>
      <c r="D5" s="203" t="s">
        <v>141</v>
      </c>
      <c r="E5" s="203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ht="99" customHeight="1" x14ac:dyDescent="0.25">
      <c r="A6" s="203">
        <v>4</v>
      </c>
      <c r="B6" s="203" t="s">
        <v>775</v>
      </c>
      <c r="C6" s="203" t="s">
        <v>2676</v>
      </c>
      <c r="D6" s="203" t="s">
        <v>141</v>
      </c>
      <c r="E6" s="203">
        <v>5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ht="108" customHeight="1" x14ac:dyDescent="0.25">
      <c r="A7" s="203">
        <v>5</v>
      </c>
      <c r="B7" s="203" t="s">
        <v>776</v>
      </c>
      <c r="C7" s="203" t="s">
        <v>2677</v>
      </c>
      <c r="D7" s="203" t="s">
        <v>141</v>
      </c>
      <c r="E7" s="203">
        <v>7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ht="120" customHeight="1" x14ac:dyDescent="0.25">
      <c r="A8" s="203">
        <v>6</v>
      </c>
      <c r="B8" s="203" t="s">
        <v>1162</v>
      </c>
      <c r="C8" s="203" t="s">
        <v>1162</v>
      </c>
      <c r="D8" s="203" t="s">
        <v>141</v>
      </c>
      <c r="E8" s="203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ht="98.25" customHeight="1" x14ac:dyDescent="0.25">
      <c r="A9" s="203">
        <v>7</v>
      </c>
      <c r="B9" s="203" t="s">
        <v>1193</v>
      </c>
      <c r="C9" s="203" t="s">
        <v>2987</v>
      </c>
      <c r="D9" s="203" t="s">
        <v>141</v>
      </c>
      <c r="E9" s="203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ht="204" customHeight="1" x14ac:dyDescent="0.25">
      <c r="A10" s="203">
        <v>8</v>
      </c>
      <c r="B10" s="65" t="s">
        <v>1467</v>
      </c>
      <c r="C10" s="65" t="s">
        <v>3290</v>
      </c>
      <c r="D10" s="203" t="s">
        <v>242</v>
      </c>
      <c r="E10" s="203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ht="96" customHeight="1" x14ac:dyDescent="0.25">
      <c r="A11" s="203">
        <v>9</v>
      </c>
      <c r="B11" s="203" t="s">
        <v>1474</v>
      </c>
      <c r="C11" s="203" t="s">
        <v>3297</v>
      </c>
      <c r="D11" s="203" t="s">
        <v>141</v>
      </c>
      <c r="E11" s="203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ht="114.75" customHeight="1" x14ac:dyDescent="0.25">
      <c r="A12" s="203">
        <v>10</v>
      </c>
      <c r="B12" s="203" t="s">
        <v>1514</v>
      </c>
      <c r="C12" s="203" t="s">
        <v>3331</v>
      </c>
      <c r="D12" s="203" t="s">
        <v>141</v>
      </c>
      <c r="E12" s="203">
        <v>8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ht="83.25" customHeight="1" x14ac:dyDescent="0.25">
      <c r="A13" s="203">
        <v>11</v>
      </c>
      <c r="B13" s="203" t="s">
        <v>1556</v>
      </c>
      <c r="C13" s="203" t="s">
        <v>3372</v>
      </c>
      <c r="D13" s="203" t="s">
        <v>141</v>
      </c>
      <c r="E13" s="203">
        <v>1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ht="116.25" customHeight="1" x14ac:dyDescent="0.25">
      <c r="A14" s="203">
        <v>12</v>
      </c>
      <c r="B14" s="65" t="s">
        <v>1810</v>
      </c>
      <c r="C14" s="65" t="s">
        <v>3602</v>
      </c>
      <c r="D14" s="203" t="s">
        <v>141</v>
      </c>
      <c r="E14" s="203">
        <v>1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ht="99" customHeight="1" x14ac:dyDescent="0.25">
      <c r="A15" s="203">
        <v>13</v>
      </c>
      <c r="B15" s="203" t="s">
        <v>1959</v>
      </c>
      <c r="C15" s="203" t="s">
        <v>3749</v>
      </c>
      <c r="D15" s="203" t="s">
        <v>141</v>
      </c>
      <c r="E15" s="203">
        <v>24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ht="100.5" customHeight="1" x14ac:dyDescent="0.25">
      <c r="A16" s="203">
        <v>14</v>
      </c>
      <c r="B16" s="203" t="s">
        <v>1961</v>
      </c>
      <c r="C16" s="203" t="s">
        <v>3751</v>
      </c>
      <c r="D16" s="203" t="s">
        <v>141</v>
      </c>
      <c r="E16" s="203">
        <v>7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ht="92.25" customHeight="1" x14ac:dyDescent="0.25">
      <c r="A17" s="203">
        <v>15</v>
      </c>
      <c r="B17" s="203" t="s">
        <v>282</v>
      </c>
      <c r="C17" s="203" t="s">
        <v>301</v>
      </c>
      <c r="D17" s="203" t="s">
        <v>242</v>
      </c>
      <c r="E17" s="203">
        <v>22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ht="105.75" customHeight="1" x14ac:dyDescent="0.25">
      <c r="A18" s="203">
        <v>16</v>
      </c>
      <c r="B18" s="203" t="s">
        <v>1976</v>
      </c>
      <c r="C18" s="203" t="s">
        <v>3763</v>
      </c>
      <c r="D18" s="203" t="s">
        <v>141</v>
      </c>
      <c r="E18" s="203">
        <v>1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ht="21" x14ac:dyDescent="0.25">
      <c r="A19" s="75"/>
      <c r="B19" s="75"/>
      <c r="C19" s="75"/>
      <c r="D19" s="75"/>
      <c r="E19" s="97">
        <f>SUM(E3:E18)</f>
        <v>83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204"/>
      <c r="B21" s="204"/>
      <c r="C21" s="204"/>
      <c r="D21" s="204"/>
      <c r="E21" s="204"/>
      <c r="F21" s="204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ht="15.75" thickBot="1" x14ac:dyDescent="0.3">
      <c r="A22" s="204"/>
      <c r="B22" s="204"/>
      <c r="C22" s="204"/>
      <c r="D22" s="204"/>
      <c r="E22" s="204"/>
      <c r="F22" s="204"/>
      <c r="G22" s="90"/>
      <c r="H22" s="104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6"/>
    </row>
    <row r="23" spans="1:21" x14ac:dyDescent="0.25">
      <c r="A23" s="216" t="s">
        <v>3865</v>
      </c>
      <c r="B23" s="216"/>
      <c r="C23" s="216" t="s">
        <v>4139</v>
      </c>
      <c r="D23" s="216"/>
      <c r="E23" s="216" t="s">
        <v>4142</v>
      </c>
      <c r="F23" s="216"/>
      <c r="G23" s="90"/>
      <c r="H23" s="231" t="s">
        <v>26</v>
      </c>
      <c r="I23" s="231"/>
      <c r="J23" s="183"/>
    </row>
    <row r="24" spans="1:21" x14ac:dyDescent="0.25">
      <c r="A24" s="216" t="s">
        <v>27</v>
      </c>
      <c r="B24" s="216"/>
      <c r="C24" s="216" t="s">
        <v>4144</v>
      </c>
      <c r="D24" s="216"/>
      <c r="E24" s="216" t="s">
        <v>26</v>
      </c>
      <c r="F24" s="216"/>
      <c r="G24" s="90"/>
      <c r="H24" s="231" t="s">
        <v>3862</v>
      </c>
      <c r="I24" s="231"/>
      <c r="J24" s="183"/>
    </row>
    <row r="25" spans="1:21" x14ac:dyDescent="0.25">
      <c r="A25" s="216" t="s">
        <v>3862</v>
      </c>
      <c r="B25" s="216"/>
      <c r="C25" s="216" t="s">
        <v>3862</v>
      </c>
      <c r="D25" s="216"/>
      <c r="E25" s="216" t="s">
        <v>3862</v>
      </c>
      <c r="F25" s="216"/>
      <c r="G25" s="90"/>
      <c r="H25" s="90"/>
      <c r="I25" s="92"/>
      <c r="J25" s="183"/>
    </row>
    <row r="26" spans="1:21" x14ac:dyDescent="0.25">
      <c r="A26" s="204"/>
      <c r="B26" s="204"/>
      <c r="C26" s="204"/>
      <c r="D26" s="204"/>
      <c r="E26" s="204"/>
      <c r="F26" s="204"/>
      <c r="G26" s="90"/>
      <c r="H26" s="90"/>
      <c r="I26" s="92"/>
      <c r="J26" s="183"/>
    </row>
    <row r="27" spans="1:21" x14ac:dyDescent="0.25">
      <c r="A27" s="204"/>
      <c r="B27" s="204"/>
      <c r="C27" s="204"/>
      <c r="D27" s="204"/>
      <c r="E27" s="204"/>
      <c r="F27" s="204"/>
      <c r="G27" s="90"/>
      <c r="H27" s="90"/>
      <c r="I27" s="183"/>
      <c r="J27" s="90"/>
    </row>
    <row r="28" spans="1:21" x14ac:dyDescent="0.25">
      <c r="A28" s="204"/>
      <c r="B28" s="204"/>
      <c r="C28" s="204"/>
      <c r="D28" s="204"/>
      <c r="E28" s="204"/>
      <c r="F28" s="204"/>
      <c r="G28" s="90"/>
      <c r="H28" s="231" t="s">
        <v>4117</v>
      </c>
      <c r="I28" s="231"/>
      <c r="J28" s="90"/>
    </row>
    <row r="29" spans="1:21" x14ac:dyDescent="0.25">
      <c r="A29" s="204"/>
      <c r="B29" s="204"/>
      <c r="C29" s="204"/>
      <c r="D29" s="204"/>
      <c r="E29" s="204"/>
      <c r="F29" s="204"/>
      <c r="G29" s="90"/>
      <c r="H29" s="231" t="s">
        <v>24</v>
      </c>
      <c r="I29" s="231"/>
      <c r="J29" s="90"/>
    </row>
    <row r="30" spans="1:21" x14ac:dyDescent="0.25">
      <c r="A30" s="217" t="s">
        <v>4140</v>
      </c>
      <c r="B30" s="217"/>
      <c r="C30" s="217" t="s">
        <v>3964</v>
      </c>
      <c r="D30" s="217"/>
      <c r="E30" s="217" t="s">
        <v>3860</v>
      </c>
      <c r="F30" s="217"/>
      <c r="G30" s="90"/>
      <c r="H30" s="231" t="s">
        <v>3862</v>
      </c>
      <c r="I30" s="231"/>
      <c r="J30" s="93"/>
    </row>
    <row r="31" spans="1:21" x14ac:dyDescent="0.25">
      <c r="A31" s="217" t="s">
        <v>4119</v>
      </c>
      <c r="B31" s="217"/>
      <c r="C31" s="217" t="s">
        <v>24</v>
      </c>
      <c r="D31" s="217"/>
      <c r="E31" s="217" t="s">
        <v>3861</v>
      </c>
      <c r="F31" s="217"/>
      <c r="G31" s="90"/>
      <c r="H31" s="90"/>
      <c r="I31" s="90"/>
      <c r="J31" s="90"/>
    </row>
    <row r="32" spans="1:21" x14ac:dyDescent="0.25">
      <c r="A32" s="217" t="s">
        <v>3862</v>
      </c>
      <c r="B32" s="217"/>
      <c r="C32" s="217" t="s">
        <v>3862</v>
      </c>
      <c r="D32" s="217"/>
      <c r="E32" s="217" t="s">
        <v>3862</v>
      </c>
      <c r="F32" s="217"/>
      <c r="G32" s="94"/>
      <c r="H32" s="94"/>
      <c r="I32" s="94"/>
      <c r="J32" s="96"/>
    </row>
    <row r="33" spans="1:6" x14ac:dyDescent="0.25">
      <c r="A33" s="204"/>
      <c r="B33" s="204"/>
      <c r="C33" s="204"/>
      <c r="D33" s="204"/>
      <c r="E33" s="204"/>
      <c r="F33" s="204"/>
    </row>
    <row r="34" spans="1:6" x14ac:dyDescent="0.25">
      <c r="A34" s="204"/>
      <c r="B34" s="204"/>
      <c r="C34" s="204"/>
      <c r="D34" s="204"/>
      <c r="E34" s="204"/>
      <c r="F34" s="204"/>
    </row>
    <row r="35" spans="1:6" x14ac:dyDescent="0.25">
      <c r="A35" s="204"/>
      <c r="B35" s="204"/>
      <c r="C35" s="204"/>
      <c r="D35" s="204"/>
      <c r="E35" s="204"/>
      <c r="F35" s="204"/>
    </row>
    <row r="36" spans="1:6" x14ac:dyDescent="0.25">
      <c r="A36" s="204"/>
      <c r="B36" s="204"/>
      <c r="C36" s="204"/>
      <c r="D36" s="204"/>
      <c r="E36" s="204"/>
      <c r="F36" s="204"/>
    </row>
    <row r="37" spans="1:6" ht="15.75" x14ac:dyDescent="0.25">
      <c r="A37" s="204"/>
      <c r="B37" s="182" t="s">
        <v>3863</v>
      </c>
      <c r="C37" s="181"/>
      <c r="D37" s="204"/>
      <c r="E37" s="205" t="s">
        <v>4143</v>
      </c>
      <c r="F37" s="204"/>
    </row>
    <row r="38" spans="1:6" ht="15.75" x14ac:dyDescent="0.25">
      <c r="B38" s="182" t="s">
        <v>3864</v>
      </c>
      <c r="C38" s="181"/>
      <c r="E38" s="205" t="s">
        <v>4141</v>
      </c>
    </row>
  </sheetData>
  <mergeCells count="26">
    <mergeCell ref="A1:F1"/>
    <mergeCell ref="H1:U1"/>
    <mergeCell ref="I2:J2"/>
    <mergeCell ref="H23:I23"/>
    <mergeCell ref="A32:B32"/>
    <mergeCell ref="H24:I24"/>
    <mergeCell ref="H28:I28"/>
    <mergeCell ref="H29:I29"/>
    <mergeCell ref="E25:F25"/>
    <mergeCell ref="E23:F23"/>
    <mergeCell ref="E24:F24"/>
    <mergeCell ref="H30:I30"/>
    <mergeCell ref="A30:B30"/>
    <mergeCell ref="A31:B31"/>
    <mergeCell ref="A23:B23"/>
    <mergeCell ref="A24:B24"/>
    <mergeCell ref="A25:B25"/>
    <mergeCell ref="C23:D23"/>
    <mergeCell ref="C24:D24"/>
    <mergeCell ref="C25:D25"/>
    <mergeCell ref="C30:D30"/>
    <mergeCell ref="C31:D31"/>
    <mergeCell ref="C32:D32"/>
    <mergeCell ref="E30:F30"/>
    <mergeCell ref="E31:F31"/>
    <mergeCell ref="E32:F32"/>
  </mergeCells>
  <pageMargins left="0.7" right="0.7" top="0.75" bottom="0.75" header="0.3" footer="0.3"/>
  <pageSetup scale="9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U37"/>
  <sheetViews>
    <sheetView topLeftCell="A7" workbookViewId="0">
      <selection activeCell="D14" sqref="D14"/>
    </sheetView>
  </sheetViews>
  <sheetFormatPr defaultRowHeight="15" x14ac:dyDescent="0.25"/>
  <cols>
    <col min="1" max="1" width="5.5703125" customWidth="1"/>
    <col min="2" max="2" width="16.5703125" bestFit="1" customWidth="1"/>
    <col min="3" max="3" width="31.42578125" bestFit="1" customWidth="1"/>
    <col min="4" max="4" width="7.28515625" bestFit="1" customWidth="1"/>
    <col min="5" max="5" width="26.5703125" customWidth="1"/>
    <col min="6" max="6" width="18.28515625" customWidth="1"/>
    <col min="7" max="7" width="3.140625" customWidth="1"/>
    <col min="8" max="8" width="6.140625" customWidth="1"/>
    <col min="9" max="9" width="13.42578125" customWidth="1"/>
    <col min="10" max="10" width="20.42578125" customWidth="1"/>
  </cols>
  <sheetData>
    <row r="1" spans="1:21" ht="19.149999999999999" customHeight="1" thickBot="1" x14ac:dyDescent="0.3">
      <c r="A1" s="232" t="s">
        <v>4113</v>
      </c>
      <c r="B1" s="232"/>
      <c r="C1" s="232"/>
      <c r="D1" s="232"/>
      <c r="E1" s="232"/>
      <c r="F1" s="232"/>
      <c r="G1" s="107"/>
      <c r="H1" s="233" t="s">
        <v>4121</v>
      </c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</row>
    <row r="2" spans="1:21" ht="27" customHeight="1" x14ac:dyDescent="0.25">
      <c r="A2" s="87" t="s">
        <v>2</v>
      </c>
      <c r="B2" s="87" t="s">
        <v>3</v>
      </c>
      <c r="C2" s="87" t="s">
        <v>4</v>
      </c>
      <c r="D2" s="87" t="s">
        <v>12</v>
      </c>
      <c r="E2" s="88" t="s">
        <v>3903</v>
      </c>
      <c r="F2" s="88" t="s">
        <v>11</v>
      </c>
      <c r="G2" s="108"/>
      <c r="H2" s="98"/>
      <c r="I2" s="234" t="s">
        <v>4122</v>
      </c>
      <c r="J2" s="234"/>
      <c r="K2" s="99"/>
      <c r="L2" s="99"/>
      <c r="M2" s="99"/>
      <c r="N2" s="99"/>
      <c r="O2" s="99"/>
      <c r="P2" s="99"/>
      <c r="Q2" s="99"/>
      <c r="R2" s="99"/>
      <c r="S2" s="99"/>
      <c r="T2" s="99"/>
      <c r="U2" s="100"/>
    </row>
    <row r="3" spans="1:21" x14ac:dyDescent="0.25">
      <c r="A3" s="7">
        <v>1</v>
      </c>
      <c r="B3" s="9">
        <v>41502</v>
      </c>
      <c r="C3" s="9" t="s">
        <v>3904</v>
      </c>
      <c r="D3" s="7" t="s">
        <v>3905</v>
      </c>
      <c r="E3" s="7">
        <v>2</v>
      </c>
      <c r="F3" s="75"/>
      <c r="H3" s="101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3"/>
    </row>
    <row r="4" spans="1:21" x14ac:dyDescent="0.25">
      <c r="A4" s="7">
        <v>2</v>
      </c>
      <c r="B4" s="9" t="s">
        <v>3906</v>
      </c>
      <c r="C4" s="9" t="s">
        <v>3907</v>
      </c>
      <c r="D4" s="7" t="s">
        <v>242</v>
      </c>
      <c r="E4" s="7">
        <v>2</v>
      </c>
      <c r="F4" s="75"/>
      <c r="H4" s="101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3"/>
    </row>
    <row r="5" spans="1:21" x14ac:dyDescent="0.25">
      <c r="A5" s="7">
        <v>3</v>
      </c>
      <c r="B5" s="9" t="s">
        <v>3908</v>
      </c>
      <c r="C5" s="9" t="s">
        <v>3909</v>
      </c>
      <c r="D5" s="7" t="s">
        <v>3905</v>
      </c>
      <c r="E5" s="7">
        <v>1</v>
      </c>
      <c r="F5" s="75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3"/>
    </row>
    <row r="6" spans="1:21" x14ac:dyDescent="0.25">
      <c r="A6" s="7">
        <v>4</v>
      </c>
      <c r="B6" s="9" t="s">
        <v>3910</v>
      </c>
      <c r="C6" s="9" t="s">
        <v>3911</v>
      </c>
      <c r="D6" s="7" t="s">
        <v>3905</v>
      </c>
      <c r="E6" s="7">
        <v>1</v>
      </c>
      <c r="F6" s="75"/>
      <c r="H6" s="10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3"/>
    </row>
    <row r="7" spans="1:21" x14ac:dyDescent="0.25">
      <c r="A7" s="7">
        <v>5</v>
      </c>
      <c r="B7" s="9" t="s">
        <v>3912</v>
      </c>
      <c r="C7" s="9" t="s">
        <v>3913</v>
      </c>
      <c r="D7" s="7" t="s">
        <v>3905</v>
      </c>
      <c r="E7" s="7">
        <v>1</v>
      </c>
      <c r="F7" s="75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3"/>
    </row>
    <row r="8" spans="1:21" x14ac:dyDescent="0.25">
      <c r="A8" s="7">
        <v>6</v>
      </c>
      <c r="B8" s="9" t="s">
        <v>3914</v>
      </c>
      <c r="C8" s="9" t="s">
        <v>3915</v>
      </c>
      <c r="D8" s="7" t="s">
        <v>3905</v>
      </c>
      <c r="E8" s="7">
        <v>1</v>
      </c>
      <c r="F8" s="75"/>
      <c r="H8" s="101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3"/>
    </row>
    <row r="9" spans="1:21" x14ac:dyDescent="0.25">
      <c r="A9" s="7">
        <v>7</v>
      </c>
      <c r="B9" s="9" t="s">
        <v>3916</v>
      </c>
      <c r="C9" s="9" t="s">
        <v>3917</v>
      </c>
      <c r="D9" s="7" t="s">
        <v>3905</v>
      </c>
      <c r="E9" s="7">
        <v>1</v>
      </c>
      <c r="F9" s="75"/>
      <c r="H9" s="101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3"/>
    </row>
    <row r="10" spans="1:21" x14ac:dyDescent="0.25">
      <c r="A10" s="7">
        <v>8</v>
      </c>
      <c r="B10" s="9" t="s">
        <v>3918</v>
      </c>
      <c r="C10" s="9" t="s">
        <v>3919</v>
      </c>
      <c r="D10" s="7" t="s">
        <v>3905</v>
      </c>
      <c r="E10" s="7">
        <v>1</v>
      </c>
      <c r="F10" s="75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3"/>
    </row>
    <row r="11" spans="1:21" x14ac:dyDescent="0.25">
      <c r="A11" s="7">
        <v>9</v>
      </c>
      <c r="B11" s="9" t="s">
        <v>3920</v>
      </c>
      <c r="C11" s="9" t="s">
        <v>3921</v>
      </c>
      <c r="D11" s="7" t="s">
        <v>3905</v>
      </c>
      <c r="E11" s="7">
        <v>1</v>
      </c>
      <c r="F11" s="75"/>
      <c r="H11" s="101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3"/>
    </row>
    <row r="12" spans="1:21" x14ac:dyDescent="0.25">
      <c r="A12" s="7">
        <v>10</v>
      </c>
      <c r="B12" s="9" t="s">
        <v>3922</v>
      </c>
      <c r="C12" s="9" t="s">
        <v>3923</v>
      </c>
      <c r="D12" s="7" t="s">
        <v>3905</v>
      </c>
      <c r="E12" s="7">
        <v>1</v>
      </c>
      <c r="F12" s="75"/>
      <c r="H12" s="101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3"/>
    </row>
    <row r="13" spans="1:21" x14ac:dyDescent="0.25">
      <c r="A13" s="7">
        <v>11</v>
      </c>
      <c r="B13" s="9" t="s">
        <v>3924</v>
      </c>
      <c r="C13" s="9" t="s">
        <v>3925</v>
      </c>
      <c r="D13" s="7" t="s">
        <v>3905</v>
      </c>
      <c r="E13" s="7">
        <v>5</v>
      </c>
      <c r="F13" s="75"/>
      <c r="H13" s="101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3"/>
    </row>
    <row r="14" spans="1:21" x14ac:dyDescent="0.25">
      <c r="A14" s="7">
        <v>12</v>
      </c>
      <c r="B14" s="9" t="s">
        <v>3926</v>
      </c>
      <c r="C14" s="9" t="s">
        <v>3927</v>
      </c>
      <c r="D14" s="7" t="s">
        <v>3905</v>
      </c>
      <c r="E14" s="7">
        <v>2</v>
      </c>
      <c r="F14" s="75"/>
      <c r="H14" s="101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3"/>
    </row>
    <row r="15" spans="1:21" x14ac:dyDescent="0.25">
      <c r="A15" s="7">
        <v>13</v>
      </c>
      <c r="B15" s="9" t="s">
        <v>3928</v>
      </c>
      <c r="C15" s="9" t="s">
        <v>3929</v>
      </c>
      <c r="D15" s="7" t="s">
        <v>3905</v>
      </c>
      <c r="E15" s="7">
        <v>2</v>
      </c>
      <c r="F15" s="75"/>
      <c r="H15" s="101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3"/>
    </row>
    <row r="16" spans="1:21" x14ac:dyDescent="0.25">
      <c r="A16" s="7">
        <v>14</v>
      </c>
      <c r="B16" s="9" t="s">
        <v>3930</v>
      </c>
      <c r="C16" s="9" t="s">
        <v>3931</v>
      </c>
      <c r="D16" s="7" t="s">
        <v>3905</v>
      </c>
      <c r="E16" s="7">
        <v>1</v>
      </c>
      <c r="F16" s="75"/>
      <c r="H16" s="101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3"/>
    </row>
    <row r="17" spans="1:21" x14ac:dyDescent="0.25">
      <c r="A17" s="7">
        <v>15</v>
      </c>
      <c r="B17" s="9" t="s">
        <v>1483</v>
      </c>
      <c r="C17" s="9" t="s">
        <v>3304</v>
      </c>
      <c r="D17" s="7" t="s">
        <v>3905</v>
      </c>
      <c r="E17" s="7">
        <v>3</v>
      </c>
      <c r="F17" s="7"/>
      <c r="G17" s="41"/>
      <c r="H17" s="101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3"/>
    </row>
    <row r="18" spans="1:21" x14ac:dyDescent="0.25">
      <c r="A18" s="7">
        <v>16</v>
      </c>
      <c r="B18" s="9" t="s">
        <v>1372</v>
      </c>
      <c r="C18" s="9" t="s">
        <v>3202</v>
      </c>
      <c r="D18" s="7" t="s">
        <v>3905</v>
      </c>
      <c r="E18" s="7">
        <v>4</v>
      </c>
      <c r="F18" s="7"/>
      <c r="G18" s="41"/>
      <c r="H18" s="101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3"/>
    </row>
    <row r="19" spans="1:21" x14ac:dyDescent="0.25">
      <c r="A19" s="7">
        <v>17</v>
      </c>
      <c r="B19" s="9" t="s">
        <v>3932</v>
      </c>
      <c r="C19" s="9" t="s">
        <v>3932</v>
      </c>
      <c r="D19" s="7" t="s">
        <v>3905</v>
      </c>
      <c r="E19" s="7">
        <v>4</v>
      </c>
      <c r="F19" s="75"/>
      <c r="H19" s="101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3"/>
    </row>
    <row r="20" spans="1:21" x14ac:dyDescent="0.25">
      <c r="A20" s="7">
        <v>18</v>
      </c>
      <c r="B20" s="9" t="s">
        <v>3933</v>
      </c>
      <c r="C20" s="9" t="s">
        <v>3933</v>
      </c>
      <c r="D20" s="7" t="s">
        <v>3905</v>
      </c>
      <c r="E20" s="7">
        <v>6</v>
      </c>
      <c r="F20" s="75"/>
      <c r="H20" s="101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3"/>
    </row>
    <row r="21" spans="1:21" x14ac:dyDescent="0.25">
      <c r="A21" s="7">
        <v>19</v>
      </c>
      <c r="B21" s="9" t="s">
        <v>3934</v>
      </c>
      <c r="C21" s="9" t="s">
        <v>3934</v>
      </c>
      <c r="D21" s="7" t="s">
        <v>3905</v>
      </c>
      <c r="E21" s="7">
        <v>2</v>
      </c>
      <c r="F21" s="75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</row>
    <row r="22" spans="1:21" x14ac:dyDescent="0.25">
      <c r="A22" s="7">
        <v>20</v>
      </c>
      <c r="B22" s="9" t="s">
        <v>3935</v>
      </c>
      <c r="C22" s="9" t="s">
        <v>3935</v>
      </c>
      <c r="D22" s="7" t="s">
        <v>3905</v>
      </c>
      <c r="E22" s="7">
        <v>3</v>
      </c>
      <c r="F22" s="75"/>
      <c r="H22" s="101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/>
    </row>
    <row r="23" spans="1:21" x14ac:dyDescent="0.25">
      <c r="A23" s="7">
        <v>21</v>
      </c>
      <c r="B23" s="9" t="s">
        <v>3936</v>
      </c>
      <c r="C23" s="9" t="s">
        <v>3937</v>
      </c>
      <c r="D23" s="7" t="s">
        <v>3905</v>
      </c>
      <c r="E23" s="7">
        <v>1</v>
      </c>
      <c r="F23" s="75"/>
      <c r="H23" s="101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3"/>
    </row>
    <row r="24" spans="1:21" ht="21" x14ac:dyDescent="0.25">
      <c r="A24" s="75"/>
      <c r="B24" s="75"/>
      <c r="C24" s="75"/>
      <c r="D24" s="75"/>
      <c r="E24" s="97">
        <f>SUM(E3:E23)</f>
        <v>45</v>
      </c>
      <c r="F24" s="75"/>
      <c r="H24" s="101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3"/>
    </row>
    <row r="25" spans="1:21" x14ac:dyDescent="0.25">
      <c r="H25" s="101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3"/>
    </row>
    <row r="26" spans="1:21" x14ac:dyDescent="0.25">
      <c r="H26" s="101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3"/>
    </row>
    <row r="27" spans="1:21" ht="15.75" thickBot="1" x14ac:dyDescent="0.3">
      <c r="A27" s="231" t="s">
        <v>20</v>
      </c>
      <c r="B27" s="231"/>
      <c r="C27" s="231"/>
      <c r="D27" s="231" t="s">
        <v>21</v>
      </c>
      <c r="E27" s="231"/>
      <c r="F27" s="90"/>
      <c r="G27" s="90"/>
      <c r="H27" s="104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6"/>
    </row>
    <row r="28" spans="1:21" x14ac:dyDescent="0.25">
      <c r="A28" s="231" t="s">
        <v>4114</v>
      </c>
      <c r="B28" s="231"/>
      <c r="C28" s="231"/>
      <c r="D28" s="231" t="s">
        <v>4114</v>
      </c>
      <c r="E28" s="231"/>
      <c r="F28" s="90"/>
      <c r="G28" s="90"/>
      <c r="H28" s="231" t="s">
        <v>26</v>
      </c>
      <c r="I28" s="231"/>
      <c r="J28" s="89"/>
    </row>
    <row r="29" spans="1:21" x14ac:dyDescent="0.25">
      <c r="A29" s="231" t="s">
        <v>22</v>
      </c>
      <c r="B29" s="231"/>
      <c r="C29" s="231"/>
      <c r="D29" s="231" t="s">
        <v>22</v>
      </c>
      <c r="E29" s="231"/>
      <c r="F29" s="90"/>
      <c r="G29" s="90"/>
      <c r="H29" s="231" t="s">
        <v>3862</v>
      </c>
      <c r="I29" s="231"/>
      <c r="J29" s="89"/>
    </row>
    <row r="30" spans="1:21" x14ac:dyDescent="0.25">
      <c r="A30" s="90"/>
      <c r="B30" s="89"/>
      <c r="C30" s="90"/>
      <c r="D30" s="91"/>
      <c r="E30" s="91"/>
      <c r="F30" s="90"/>
      <c r="G30" s="90"/>
      <c r="H30" s="90"/>
      <c r="I30" s="92"/>
      <c r="J30" s="89"/>
    </row>
    <row r="31" spans="1:21" x14ac:dyDescent="0.25">
      <c r="A31" s="90"/>
      <c r="B31" s="89"/>
      <c r="C31" s="90"/>
      <c r="D31" s="91"/>
      <c r="E31" s="91"/>
      <c r="F31" s="90"/>
      <c r="G31" s="90"/>
      <c r="H31" s="90"/>
      <c r="I31" s="92"/>
      <c r="J31" s="89"/>
    </row>
    <row r="32" spans="1:21" x14ac:dyDescent="0.25">
      <c r="A32" s="90"/>
      <c r="B32" s="89"/>
      <c r="C32" s="90"/>
      <c r="D32" s="91"/>
      <c r="E32" s="91"/>
      <c r="F32" s="90"/>
      <c r="G32" s="90"/>
      <c r="H32" s="90"/>
      <c r="I32" s="89"/>
      <c r="J32" s="90"/>
    </row>
    <row r="33" spans="1:10" x14ac:dyDescent="0.25">
      <c r="A33" s="231" t="s">
        <v>4115</v>
      </c>
      <c r="B33" s="231"/>
      <c r="C33" s="231"/>
      <c r="D33" s="89"/>
      <c r="E33" s="89" t="s">
        <v>4116</v>
      </c>
      <c r="F33" s="90"/>
      <c r="G33" s="90"/>
      <c r="H33" s="231" t="s">
        <v>4117</v>
      </c>
      <c r="I33" s="231"/>
      <c r="J33" s="90"/>
    </row>
    <row r="34" spans="1:10" x14ac:dyDescent="0.25">
      <c r="A34" s="231" t="s">
        <v>4118</v>
      </c>
      <c r="B34" s="231"/>
      <c r="C34" s="231"/>
      <c r="D34" s="89"/>
      <c r="E34" s="89" t="s">
        <v>4119</v>
      </c>
      <c r="F34" s="90"/>
      <c r="G34" s="90"/>
      <c r="H34" s="231" t="s">
        <v>24</v>
      </c>
      <c r="I34" s="231"/>
      <c r="J34" s="90"/>
    </row>
    <row r="35" spans="1:10" x14ac:dyDescent="0.25">
      <c r="A35" s="231" t="s">
        <v>4120</v>
      </c>
      <c r="B35" s="231"/>
      <c r="C35" s="231"/>
      <c r="D35" s="89"/>
      <c r="E35" s="89" t="s">
        <v>3862</v>
      </c>
      <c r="F35" s="90"/>
      <c r="G35" s="90"/>
      <c r="H35" s="231" t="s">
        <v>3862</v>
      </c>
      <c r="I35" s="231"/>
      <c r="J35" s="93"/>
    </row>
    <row r="36" spans="1:10" x14ac:dyDescent="0.25">
      <c r="A36" s="90"/>
      <c r="B36" s="90"/>
      <c r="C36" s="90"/>
      <c r="D36" s="90"/>
      <c r="E36" s="89"/>
      <c r="F36" s="90"/>
      <c r="G36" s="90"/>
      <c r="H36" s="90"/>
      <c r="I36" s="90"/>
      <c r="J36" s="90"/>
    </row>
    <row r="37" spans="1:10" x14ac:dyDescent="0.25">
      <c r="A37" s="94"/>
      <c r="B37" s="95"/>
      <c r="C37" s="94"/>
      <c r="D37" s="94"/>
      <c r="E37" s="94"/>
      <c r="F37" s="94"/>
      <c r="G37" s="94"/>
      <c r="H37" s="94"/>
      <c r="I37" s="94"/>
      <c r="J37" s="96"/>
    </row>
  </sheetData>
  <mergeCells count="17">
    <mergeCell ref="A35:C35"/>
    <mergeCell ref="H35:I35"/>
    <mergeCell ref="A33:C33"/>
    <mergeCell ref="H33:I33"/>
    <mergeCell ref="A34:C34"/>
    <mergeCell ref="H34:I34"/>
    <mergeCell ref="H1:U1"/>
    <mergeCell ref="I2:J2"/>
    <mergeCell ref="A29:C29"/>
    <mergeCell ref="D29:E29"/>
    <mergeCell ref="H29:I29"/>
    <mergeCell ref="A1:F1"/>
    <mergeCell ref="A27:C27"/>
    <mergeCell ref="D27:E27"/>
    <mergeCell ref="A28:C28"/>
    <mergeCell ref="D28:E28"/>
    <mergeCell ref="H28:I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BMC Mail Data (2)</vt:lpstr>
      <vt:lpstr>Summary List</vt:lpstr>
      <vt:lpstr>BMC Mail Data</vt:lpstr>
      <vt:lpstr>Surplus (2)</vt:lpstr>
      <vt:lpstr>Surplus (3)</vt:lpstr>
      <vt:lpstr>Surplus (4)</vt:lpstr>
      <vt:lpstr>Surplus</vt:lpstr>
      <vt:lpstr>Shortage</vt:lpstr>
      <vt:lpstr>Damage</vt:lpstr>
      <vt:lpstr>Actual Photo</vt:lpstr>
      <vt:lpstr>Damage  List&amp;Photo (2)</vt:lpstr>
      <vt:lpstr>Marketing List&amp;Photo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2024-02-10T08:50:34Z</dcterms:modified>
</cp:coreProperties>
</file>