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E:\Zin Nyein Aye\Budget Request to Ma Win Zar\BUD May'25\"/>
    </mc:Choice>
  </mc:AlternateContent>
  <bookViews>
    <workbookView xWindow="0" yWindow="0" windowWidth="20490" windowHeight="7755" tabRatio="599"/>
  </bookViews>
  <sheets>
    <sheet name="budget request for May'25" sheetId="15" r:id="rId1"/>
    <sheet name="Budget Vs Actual Comparison " sheetId="7" state="hidden" r:id="rId2"/>
    <sheet name="Cash Book" sheetId="6" state="hidden" r:id="rId3"/>
    <sheet name="COA - for reference only" sheetId="2" state="hidden" r:id="rId4"/>
  </sheets>
  <definedNames>
    <definedName name="_xlnm._FilterDatabase" localSheetId="0" hidden="1">'budget request for May''25'!$A$3:$AJ$67</definedName>
    <definedName name="_xlnm._FilterDatabase" localSheetId="1" hidden="1">'Budget Vs Actual Comparison '!$A$1:$M$89</definedName>
    <definedName name="_xlnm._FilterDatabase" localSheetId="2" hidden="1">'Cash Book'!$A$1:$I$78</definedName>
    <definedName name="_xlnm.Print_Area" localSheetId="0">'budget request for May''25'!$A$1:$N$70</definedName>
    <definedName name="_xlnm.Print_Area" localSheetId="1">'Budget Vs Actual Comparison '!$A$1:$G$83</definedName>
    <definedName name="_xlnm.Print_Titles" localSheetId="1">'Budget Vs Actual Comparison 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5" l="1"/>
  <c r="D45" i="15"/>
  <c r="D12" i="15"/>
  <c r="I56" i="15" l="1"/>
  <c r="I12" i="15"/>
  <c r="M56" i="15" l="1"/>
  <c r="K60" i="15"/>
  <c r="K12" i="15"/>
  <c r="C12" i="15" l="1"/>
  <c r="M7" i="15" l="1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7" i="15"/>
  <c r="M58" i="15"/>
  <c r="M59" i="15"/>
  <c r="M60" i="15"/>
  <c r="M6" i="15"/>
  <c r="M66" i="15" l="1"/>
  <c r="C7" i="7"/>
  <c r="N6" i="15" l="1"/>
  <c r="L66" i="15" l="1"/>
  <c r="I66" i="15" l="1"/>
  <c r="K66" i="15" l="1"/>
  <c r="F66" i="15"/>
  <c r="D66" i="15"/>
  <c r="C66" i="15"/>
  <c r="E69" i="7" l="1"/>
  <c r="H66" i="15" l="1"/>
  <c r="G66" i="15" l="1"/>
  <c r="E62" i="7"/>
  <c r="E24" i="7"/>
  <c r="L67" i="7"/>
  <c r="E67" i="7" s="1"/>
  <c r="L62" i="7"/>
  <c r="K62" i="7"/>
  <c r="D62" i="7" s="1"/>
  <c r="L8" i="7"/>
  <c r="L9" i="7"/>
  <c r="L10" i="7"/>
  <c r="L11" i="7"/>
  <c r="E11" i="7" s="1"/>
  <c r="L12" i="7"/>
  <c r="L13" i="7"/>
  <c r="L14" i="7"/>
  <c r="E14" i="7" s="1"/>
  <c r="L15" i="7"/>
  <c r="L16" i="7"/>
  <c r="E16" i="7" s="1"/>
  <c r="L17" i="7"/>
  <c r="L18" i="7"/>
  <c r="E18" i="7" s="1"/>
  <c r="L19" i="7"/>
  <c r="L20" i="7"/>
  <c r="L21" i="7"/>
  <c r="L22" i="7"/>
  <c r="L23" i="7"/>
  <c r="L24" i="7"/>
  <c r="L25" i="7"/>
  <c r="L26" i="7"/>
  <c r="L27" i="7"/>
  <c r="E27" i="7" s="1"/>
  <c r="L28" i="7"/>
  <c r="L29" i="7"/>
  <c r="L30" i="7"/>
  <c r="E30" i="7" s="1"/>
  <c r="L31" i="7"/>
  <c r="L32" i="7"/>
  <c r="L33" i="7"/>
  <c r="L34" i="7"/>
  <c r="L35" i="7"/>
  <c r="E35" i="7" s="1"/>
  <c r="L36" i="7"/>
  <c r="L37" i="7"/>
  <c r="L38" i="7"/>
  <c r="L39" i="7"/>
  <c r="L40" i="7"/>
  <c r="L41" i="7"/>
  <c r="L42" i="7"/>
  <c r="L43" i="7"/>
  <c r="L44" i="7"/>
  <c r="L45" i="7"/>
  <c r="L46" i="7"/>
  <c r="L47" i="7"/>
  <c r="E47" i="7" s="1"/>
  <c r="L48" i="7"/>
  <c r="L49" i="7"/>
  <c r="L50" i="7"/>
  <c r="E50" i="7" s="1"/>
  <c r="L7" i="7"/>
  <c r="E7" i="7" s="1"/>
  <c r="N9" i="15" l="1"/>
  <c r="E66" i="15"/>
  <c r="J66" i="15"/>
  <c r="C18" i="7"/>
  <c r="G18" i="7" s="1"/>
  <c r="C29" i="7"/>
  <c r="C50" i="7"/>
  <c r="G50" i="7" s="1"/>
  <c r="C61" i="7"/>
  <c r="C62" i="7" l="1"/>
  <c r="G62" i="7" s="1"/>
  <c r="N56" i="15"/>
  <c r="B62" i="7" s="1"/>
  <c r="F62" i="7" s="1"/>
  <c r="K63" i="7" l="1"/>
  <c r="K64" i="7"/>
  <c r="K65" i="7"/>
  <c r="K66" i="7"/>
  <c r="K67" i="7"/>
  <c r="K68" i="7"/>
  <c r="K61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7" i="7"/>
  <c r="K69" i="7" l="1"/>
  <c r="F79" i="6"/>
  <c r="B65" i="7"/>
  <c r="B8" i="7"/>
  <c r="N7" i="15" l="1"/>
  <c r="B9" i="7" s="1"/>
  <c r="N8" i="15"/>
  <c r="B10" i="7" s="1"/>
  <c r="B11" i="7"/>
  <c r="N10" i="15"/>
  <c r="B12" i="7" s="1"/>
  <c r="N11" i="15"/>
  <c r="B13" i="7" s="1"/>
  <c r="N12" i="15"/>
  <c r="B14" i="7" s="1"/>
  <c r="N13" i="15"/>
  <c r="B15" i="7" s="1"/>
  <c r="N14" i="15"/>
  <c r="B16" i="7" s="1"/>
  <c r="N15" i="15"/>
  <c r="B17" i="7" s="1"/>
  <c r="N16" i="15"/>
  <c r="B18" i="7" s="1"/>
  <c r="N17" i="15"/>
  <c r="B19" i="7" s="1"/>
  <c r="N18" i="15"/>
  <c r="B20" i="7" s="1"/>
  <c r="N19" i="15"/>
  <c r="B21" i="7" s="1"/>
  <c r="N20" i="15"/>
  <c r="B22" i="7" s="1"/>
  <c r="N21" i="15"/>
  <c r="B23" i="7" s="1"/>
  <c r="N22" i="15"/>
  <c r="B24" i="7" s="1"/>
  <c r="N23" i="15"/>
  <c r="B25" i="7" s="1"/>
  <c r="N24" i="15"/>
  <c r="B26" i="7" s="1"/>
  <c r="N25" i="15"/>
  <c r="B27" i="7" s="1"/>
  <c r="N26" i="15"/>
  <c r="B28" i="7" s="1"/>
  <c r="N27" i="15"/>
  <c r="B29" i="7" s="1"/>
  <c r="N28" i="15"/>
  <c r="B30" i="7" s="1"/>
  <c r="N29" i="15"/>
  <c r="B31" i="7" s="1"/>
  <c r="N30" i="15"/>
  <c r="B32" i="7" s="1"/>
  <c r="N31" i="15"/>
  <c r="B33" i="7" s="1"/>
  <c r="N32" i="15"/>
  <c r="B34" i="7" s="1"/>
  <c r="N33" i="15"/>
  <c r="B35" i="7" s="1"/>
  <c r="N34" i="15"/>
  <c r="B36" i="7" s="1"/>
  <c r="N35" i="15"/>
  <c r="B37" i="7" s="1"/>
  <c r="N36" i="15"/>
  <c r="B38" i="7" s="1"/>
  <c r="N37" i="15"/>
  <c r="B39" i="7" s="1"/>
  <c r="N38" i="15"/>
  <c r="B40" i="7" s="1"/>
  <c r="N39" i="15"/>
  <c r="B41" i="7" s="1"/>
  <c r="N40" i="15"/>
  <c r="B42" i="7" s="1"/>
  <c r="N41" i="15"/>
  <c r="B43" i="7" s="1"/>
  <c r="N42" i="15"/>
  <c r="B44" i="7" s="1"/>
  <c r="N43" i="15"/>
  <c r="B45" i="7" s="1"/>
  <c r="N44" i="15"/>
  <c r="B46" i="7" s="1"/>
  <c r="N45" i="15"/>
  <c r="B47" i="7" s="1"/>
  <c r="N46" i="15"/>
  <c r="B48" i="7" s="1"/>
  <c r="N47" i="15"/>
  <c r="B49" i="7" s="1"/>
  <c r="N48" i="15"/>
  <c r="B50" i="7" s="1"/>
  <c r="N49" i="15"/>
  <c r="B51" i="7" s="1"/>
  <c r="N50" i="15"/>
  <c r="B52" i="7" s="1"/>
  <c r="N51" i="15"/>
  <c r="B53" i="7" s="1"/>
  <c r="N52" i="15"/>
  <c r="B54" i="7" s="1"/>
  <c r="N53" i="15"/>
  <c r="B55" i="7" s="1"/>
  <c r="N54" i="15"/>
  <c r="N55" i="15"/>
  <c r="B61" i="7" s="1"/>
  <c r="N57" i="15"/>
  <c r="B63" i="7" s="1"/>
  <c r="N58" i="15"/>
  <c r="B64" i="7" s="1"/>
  <c r="N59" i="15"/>
  <c r="B66" i="7" s="1"/>
  <c r="N60" i="15"/>
  <c r="B67" i="7" s="1"/>
  <c r="N61" i="15"/>
  <c r="B68" i="7" s="1"/>
  <c r="N62" i="15"/>
  <c r="N63" i="15"/>
  <c r="N64" i="15"/>
  <c r="N65" i="15"/>
  <c r="N5" i="15"/>
  <c r="B6" i="7" s="1"/>
  <c r="N66" i="15" l="1"/>
  <c r="B69" i="7"/>
  <c r="B7" i="7"/>
  <c r="M61" i="15"/>
  <c r="M62" i="15"/>
  <c r="M63" i="15"/>
  <c r="M64" i="15"/>
  <c r="M65" i="15"/>
  <c r="M5" i="15"/>
  <c r="C6" i="7" l="1"/>
  <c r="B56" i="7"/>
  <c r="B57" i="7" s="1"/>
  <c r="G7" i="7" l="1"/>
  <c r="C11" i="7"/>
  <c r="G11" i="7" s="1"/>
  <c r="C14" i="7"/>
  <c r="G14" i="7" s="1"/>
  <c r="K6" i="7" l="1"/>
  <c r="D6" i="7" l="1"/>
  <c r="K56" i="7"/>
  <c r="C55" i="7"/>
  <c r="K58" i="7" l="1"/>
  <c r="L6" i="7"/>
  <c r="E6" i="7" l="1"/>
  <c r="D9" i="7"/>
  <c r="E79" i="6"/>
  <c r="B72" i="7" l="1"/>
  <c r="B71" i="7"/>
  <c r="C72" i="7"/>
  <c r="F73" i="7"/>
  <c r="K72" i="7" l="1"/>
  <c r="D72" i="7" s="1"/>
  <c r="K71" i="7"/>
  <c r="D71" i="7" s="1"/>
  <c r="K70" i="7"/>
  <c r="D63" i="7"/>
  <c r="D64" i="7"/>
  <c r="D65" i="7"/>
  <c r="D66" i="7"/>
  <c r="D67" i="7"/>
  <c r="D61" i="7"/>
  <c r="D55" i="7"/>
  <c r="D7" i="7"/>
  <c r="F7" i="7" s="1"/>
  <c r="D8" i="7"/>
  <c r="D10" i="7"/>
  <c r="D11" i="7"/>
  <c r="F11" i="7" s="1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L53" i="7"/>
  <c r="L71" i="7"/>
  <c r="L73" i="7" s="1"/>
  <c r="B73" i="7"/>
  <c r="B75" i="7" s="1"/>
  <c r="D69" i="7" l="1"/>
  <c r="D56" i="7"/>
  <c r="D73" i="7"/>
  <c r="K73" i="7"/>
  <c r="K75" i="7" s="1"/>
  <c r="E72" i="7"/>
  <c r="L65" i="7"/>
  <c r="E65" i="7" s="1"/>
  <c r="L64" i="7"/>
  <c r="E64" i="7" s="1"/>
  <c r="L63" i="7"/>
  <c r="E63" i="7" s="1"/>
  <c r="D75" i="7" l="1"/>
  <c r="D57" i="7"/>
  <c r="L51" i="7"/>
  <c r="L52" i="7"/>
  <c r="E52" i="7" s="1"/>
  <c r="E51" i="7" l="1"/>
  <c r="F6" i="7"/>
  <c r="C66" i="7"/>
  <c r="C63" i="7"/>
  <c r="C67" i="7"/>
  <c r="G67" i="7" s="1"/>
  <c r="C52" i="7"/>
  <c r="G52" i="7" s="1"/>
  <c r="C51" i="7"/>
  <c r="C16" i="7"/>
  <c r="G16" i="7" s="1"/>
  <c r="C15" i="7"/>
  <c r="C13" i="7"/>
  <c r="C12" i="7"/>
  <c r="C10" i="7"/>
  <c r="C9" i="7"/>
  <c r="C8" i="7"/>
  <c r="L66" i="7"/>
  <c r="L68" i="7"/>
  <c r="L61" i="7"/>
  <c r="L69" i="7" s="1"/>
  <c r="L54" i="7"/>
  <c r="L56" i="7" s="1"/>
  <c r="L55" i="7"/>
  <c r="E55" i="7" s="1"/>
  <c r="G55" i="7" s="1"/>
  <c r="G51" i="7" l="1"/>
  <c r="L58" i="7"/>
  <c r="L75" i="7"/>
  <c r="C65" i="7"/>
  <c r="G65" i="7" s="1"/>
  <c r="F64" i="7"/>
  <c r="F63" i="7"/>
  <c r="F65" i="7"/>
  <c r="F51" i="7"/>
  <c r="F52" i="7"/>
  <c r="F61" i="7"/>
  <c r="G6" i="7"/>
  <c r="G63" i="7"/>
  <c r="E71" i="7"/>
  <c r="E73" i="7" s="1"/>
  <c r="E9" i="7"/>
  <c r="G9" i="7" s="1"/>
  <c r="E33" i="7"/>
  <c r="C71" i="7" l="1"/>
  <c r="C73" i="7" s="1"/>
  <c r="G73" i="7" s="1"/>
  <c r="C17" i="7"/>
  <c r="C19" i="7"/>
  <c r="G19" i="7" s="1"/>
  <c r="C20" i="7"/>
  <c r="C21" i="7"/>
  <c r="C22" i="7"/>
  <c r="C23" i="7"/>
  <c r="C24" i="7"/>
  <c r="G24" i="7" s="1"/>
  <c r="C25" i="7"/>
  <c r="C26" i="7"/>
  <c r="C27" i="7"/>
  <c r="G27" i="7" s="1"/>
  <c r="C28" i="7"/>
  <c r="C30" i="7"/>
  <c r="G30" i="7" s="1"/>
  <c r="C31" i="7"/>
  <c r="C32" i="7"/>
  <c r="C33" i="7"/>
  <c r="G33" i="7" s="1"/>
  <c r="C34" i="7"/>
  <c r="C35" i="7"/>
  <c r="G35" i="7" s="1"/>
  <c r="C36" i="7"/>
  <c r="C37" i="7"/>
  <c r="C38" i="7"/>
  <c r="C39" i="7"/>
  <c r="C40" i="7"/>
  <c r="C41" i="7"/>
  <c r="C42" i="7"/>
  <c r="C43" i="7"/>
  <c r="C44" i="7"/>
  <c r="C45" i="7"/>
  <c r="C46" i="7"/>
  <c r="C47" i="7"/>
  <c r="G47" i="7" s="1"/>
  <c r="C48" i="7"/>
  <c r="C49" i="7"/>
  <c r="C53" i="7"/>
  <c r="C54" i="7"/>
  <c r="C68" i="7"/>
  <c r="C56" i="7" l="1"/>
  <c r="C64" i="7"/>
  <c r="C69" i="7" s="1"/>
  <c r="C75" i="7" l="1"/>
  <c r="C57" i="7"/>
  <c r="G64" i="7"/>
  <c r="E17" i="7" l="1"/>
  <c r="G17" i="7" s="1"/>
  <c r="E26" i="7"/>
  <c r="G26" i="7" s="1"/>
  <c r="E31" i="7"/>
  <c r="G31" i="7" s="1"/>
  <c r="C74" i="7" l="1"/>
  <c r="E61" i="7" l="1"/>
  <c r="G61" i="7" l="1"/>
  <c r="F26" i="7"/>
  <c r="F8" i="7" l="1"/>
  <c r="G72" i="7" l="1"/>
  <c r="E70" i="7"/>
  <c r="G70" i="7" s="1"/>
  <c r="F68" i="7" l="1"/>
  <c r="F67" i="7"/>
  <c r="F66" i="7"/>
  <c r="F55" i="7"/>
  <c r="F54" i="7"/>
  <c r="F53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0" i="7"/>
  <c r="F9" i="7"/>
  <c r="F69" i="7" l="1"/>
  <c r="F56" i="7"/>
  <c r="F57" i="7" l="1"/>
  <c r="F75" i="7"/>
  <c r="E42" i="7"/>
  <c r="G42" i="7" s="1"/>
  <c r="E41" i="7"/>
  <c r="G41" i="7" s="1"/>
  <c r="E68" i="7"/>
  <c r="G68" i="7" s="1"/>
  <c r="E38" i="7"/>
  <c r="G38" i="7" s="1"/>
  <c r="E22" i="7"/>
  <c r="G22" i="7" s="1"/>
  <c r="E37" i="7"/>
  <c r="G37" i="7" s="1"/>
  <c r="E21" i="7"/>
  <c r="G21" i="7" s="1"/>
  <c r="E12" i="7"/>
  <c r="G12" i="7" s="1"/>
  <c r="E32" i="7"/>
  <c r="G32" i="7" s="1"/>
  <c r="E8" i="7"/>
  <c r="E54" i="7"/>
  <c r="G54" i="7" s="1"/>
  <c r="E53" i="7"/>
  <c r="G53" i="7" s="1"/>
  <c r="E45" i="7"/>
  <c r="G45" i="7" s="1"/>
  <c r="E20" i="7"/>
  <c r="G20" i="7" s="1"/>
  <c r="E15" i="7"/>
  <c r="G15" i="7" s="1"/>
  <c r="E36" i="7"/>
  <c r="G36" i="7" s="1"/>
  <c r="E46" i="7"/>
  <c r="G46" i="7" s="1"/>
  <c r="E23" i="7"/>
  <c r="G23" i="7" s="1"/>
  <c r="E48" i="7"/>
  <c r="G48" i="7" s="1"/>
  <c r="E44" i="7"/>
  <c r="G44" i="7" s="1"/>
  <c r="E28" i="7"/>
  <c r="G28" i="7" s="1"/>
  <c r="E25" i="7"/>
  <c r="G25" i="7" s="1"/>
  <c r="E34" i="7"/>
  <c r="G34" i="7" s="1"/>
  <c r="E43" i="7"/>
  <c r="G43" i="7" s="1"/>
  <c r="E10" i="7"/>
  <c r="G10" i="7" s="1"/>
  <c r="E40" i="7"/>
  <c r="G40" i="7" s="1"/>
  <c r="E13" i="7"/>
  <c r="G13" i="7" s="1"/>
  <c r="E49" i="7"/>
  <c r="G49" i="7" s="1"/>
  <c r="E29" i="7"/>
  <c r="G29" i="7" s="1"/>
  <c r="E39" i="7"/>
  <c r="G39" i="7" s="1"/>
  <c r="G8" i="7" l="1"/>
  <c r="E56" i="7"/>
  <c r="G56" i="7" s="1"/>
  <c r="G57" i="7" s="1"/>
  <c r="G58" i="7" s="1"/>
  <c r="E66" i="7"/>
  <c r="E57" i="7" l="1"/>
  <c r="E75" i="7"/>
  <c r="G71" i="7"/>
  <c r="G66" i="7"/>
  <c r="G69" i="7" s="1"/>
  <c r="G76" i="7" l="1"/>
  <c r="G75" i="7"/>
</calcChain>
</file>

<file path=xl/sharedStrings.xml><?xml version="1.0" encoding="utf-8"?>
<sst xmlns="http://schemas.openxmlformats.org/spreadsheetml/2006/main" count="396" uniqueCount="262">
  <si>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</si>
  <si>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</si>
  <si>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</si>
  <si>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</si>
  <si>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</si>
  <si>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</si>
  <si>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</si>
  <si>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</si>
  <si>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</si>
  <si>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</si>
  <si>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</si>
  <si>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</si>
  <si>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</si>
  <si>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</si>
  <si>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</si>
  <si>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</si>
  <si>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</si>
  <si>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</si>
  <si>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</si>
  <si>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</si>
  <si>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</si>
  <si>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</si>
  <si>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</si>
  <si>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</si>
  <si>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</si>
  <si>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</si>
  <si>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</si>
  <si>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</si>
  <si>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</si>
  <si>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</si>
  <si>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</si>
  <si>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</si>
  <si>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</si>
  <si>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</si>
  <si>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</si>
  <si>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</si>
  <si>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</si>
  <si>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</si>
  <si>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</si>
  <si>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</si>
  <si>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</si>
  <si>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</si>
  <si>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</si>
  <si>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</si>
  <si>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</si>
  <si>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</si>
  <si>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</si>
  <si>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</si>
  <si>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</si>
  <si>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</si>
  <si>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</si>
  <si>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</si>
  <si>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</si>
  <si>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Fixed Assets(CAPX)</t>
  </si>
  <si>
    <t>Repossess Expenses</t>
  </si>
  <si>
    <t>Total Amount</t>
  </si>
  <si>
    <t>COGS</t>
  </si>
  <si>
    <t>OPEX</t>
  </si>
  <si>
    <t>Description</t>
  </si>
  <si>
    <t>[15025000] FA - Furniture and Fixture</t>
  </si>
  <si>
    <t>Prepared By</t>
  </si>
  <si>
    <t>Approved By</t>
  </si>
  <si>
    <t>Budget
(USD)</t>
  </si>
  <si>
    <t>Actual
(USD)</t>
  </si>
  <si>
    <t>Variance
(USD)</t>
  </si>
  <si>
    <t>Exchange Rate</t>
  </si>
  <si>
    <t>Conbined Amount(MMK)</t>
  </si>
  <si>
    <t>Bank Charges</t>
  </si>
  <si>
    <t>Audit Charges</t>
  </si>
  <si>
    <t>Commission give to agents and Incentive give to employee</t>
  </si>
  <si>
    <t>Purchase mouse , keyboard , Ram , Laptop battery /Repair Computer</t>
  </si>
  <si>
    <t>SSB for Employee</t>
  </si>
  <si>
    <t>[15024000] FA - Motor Vehicle</t>
  </si>
  <si>
    <t>[15020001] FA - Computer and Electrical Equipment</t>
  </si>
  <si>
    <t>51010054 COGS - Commission Units</t>
  </si>
  <si>
    <t>Broker Fee</t>
  </si>
  <si>
    <t>51020046COGS - Mecc Alte Spare Parts</t>
  </si>
  <si>
    <t xml:space="preserve">S'part Dept; for local part purchase order; Customer urgent order &amp; inventory stock </t>
  </si>
  <si>
    <t xml:space="preserve">Repossess machine transportation charges </t>
  </si>
  <si>
    <t>Meter Bill</t>
  </si>
  <si>
    <t>Rent Machine/Printer</t>
  </si>
  <si>
    <t>Provide meal to employees</t>
  </si>
  <si>
    <t xml:space="preserve">Birthday Cake, Wedding Present , Provide Funeral </t>
  </si>
  <si>
    <t>Employee Uniform , Shoe</t>
  </si>
  <si>
    <t>Saff Party Expenses</t>
  </si>
  <si>
    <t>Machine Repair Charges/ Installation Charges</t>
  </si>
  <si>
    <t xml:space="preserve"> Repair Body &amp; Paint / Buying Tyre/Change Engine and Engine Oil/Change Car Battery / Cycle Repair / Motor Bike Repair/ Forklift Repair</t>
  </si>
  <si>
    <t>Operator Chg for units Machine Unloading</t>
  </si>
  <si>
    <t xml:space="preserve">Software Maintenance Fees/ Sever Adminstration  </t>
  </si>
  <si>
    <t>Watercooler,…....</t>
  </si>
  <si>
    <t>Computer ,Color Printer , Printer,…......</t>
  </si>
  <si>
    <t>Purchase Cycle , Car,Forklift ,Bike,.....</t>
  </si>
  <si>
    <t xml:space="preserve">Bonus /EOM Award  </t>
  </si>
  <si>
    <t>Duty &amp; Clearance Charges</t>
  </si>
  <si>
    <t>Daily Wages /Outsource Labour</t>
  </si>
  <si>
    <t>Give to Customer</t>
  </si>
  <si>
    <t>Extension Business License</t>
  </si>
  <si>
    <t>Testing Charges</t>
  </si>
  <si>
    <t>Car Parking , Bridge pass charges</t>
  </si>
  <si>
    <t>Car/ Cycle Licence Extension, Wheel Tax Fee</t>
  </si>
  <si>
    <t xml:space="preserve">Security OT/ Cleaner OT/  Service Team OT/….... And Gazetted Holiday </t>
  </si>
  <si>
    <t>Expenses for diesel, gasoline, Octane and CNG of all company's cars and motor cycle</t>
  </si>
  <si>
    <t>Description(BU/BR)</t>
  </si>
  <si>
    <t>Travelling Charges for sale team , Sale &amp; Marketing &amp; Rental Transporter Way Job.</t>
  </si>
  <si>
    <t>Family of MD and CEO 's Birthday Donation , Warso Thingan Donation , Kahtain Thingan Donation</t>
  </si>
  <si>
    <t>Office Rental Charges , Hostel Rental Charges for Employees (Yearly Payment)</t>
  </si>
  <si>
    <t>Daily Employee Salary / Contract Employee Salary</t>
  </si>
  <si>
    <t>YCDC License / Garbage Monthly Fees</t>
  </si>
  <si>
    <t>ID Card and Purchase Invoice , Voucher, Paper Roll , A4,Pen , Stapler, Stapler Pin ,Book , Ruler ,Marker Pen, Plastic File , Paper File,...….</t>
  </si>
  <si>
    <t xml:space="preserve">DHL Duty Charges and Border charges </t>
  </si>
  <si>
    <t>Telephone Bill / Internet Bill /Wifi Adapter</t>
  </si>
  <si>
    <t>Expenses for Customer entertainment and Deal Customer / Skynet Charges</t>
  </si>
  <si>
    <t>Monthly Regular Copier Service Charges/ Repair Copier Machine</t>
  </si>
  <si>
    <t>Repair &amp; Maintenance Generator  , Fuel Charges for Generator</t>
  </si>
  <si>
    <t>Comsuable Charges , Purchase Contract</t>
  </si>
  <si>
    <t>Training Charges/ A3 Project/ Program Employee In Class Training</t>
  </si>
  <si>
    <t>Purchase Medicine , covid testing , Mask , Handgel , Plaster , Medicial check-up</t>
  </si>
  <si>
    <t>Building Maintenance/Condo Maintenance/ Repair Toilet / Repair Office Building/ Repair Fence</t>
  </si>
  <si>
    <t xml:space="preserve">Tools &amp;  S'part Packing Expense , Purchase equipment for CE Job </t>
  </si>
  <si>
    <t>Expenses for stock maintenance fuel charges &amp; battery charger , Stock cleaning charges</t>
  </si>
  <si>
    <t>Cost for service job  Expenses</t>
  </si>
  <si>
    <t>Flower , Fruit,Drinking Water , Small Expenses, Cleaning Expenses, General Expenses , Food of Dog , Electric Bulb , Plastic Bag , Soap</t>
  </si>
  <si>
    <t>Making Sign Board /Signboard installation /Repair Signboard /Pamphlet Charges/Sticker Printing/Article Fees for Online Facebook Page/Booklets/ Vinyl</t>
  </si>
  <si>
    <t>Taxi Fare, Expenses for which carrying materials or stock from one place to another place (BR), Tender Unit Delivery , Contract Unit Delivery , MAC Transport Chgs to Customer</t>
  </si>
  <si>
    <t>Water Bill , Repair Water Pump , Water pipe Installation , Office မိလ္လာကန် Service ပြုလုပ်ရန် , Repair Cash Machine , Plants Fertilizer</t>
  </si>
  <si>
    <t>Travelling Charges and Trip Charges/ Service Job /Technical Support/Branch Visit /Go to job site with boat/ Travelling Allowance for KPI Meeting /Customer appoinment trip</t>
  </si>
  <si>
    <t>OPEX Variance %</t>
  </si>
  <si>
    <t>TOTAL Monthly Cash Budget Vs Actual Comparison</t>
  </si>
  <si>
    <t xml:space="preserve">                 Measurement for Salary</t>
  </si>
  <si>
    <t>Fixed Assets(CAPEX)</t>
  </si>
  <si>
    <t>TOTAL OPEX</t>
  </si>
  <si>
    <t>TOTAL COGS</t>
  </si>
  <si>
    <t>TOTAL CAPEX</t>
  </si>
  <si>
    <t>Insurance for Employee</t>
  </si>
  <si>
    <t>Please insert COA (as per ERP) if required.</t>
  </si>
  <si>
    <t>Voucher No</t>
  </si>
  <si>
    <t>Comer</t>
  </si>
  <si>
    <t>Note</t>
  </si>
  <si>
    <t>Amount</t>
  </si>
  <si>
    <t>Exp</t>
  </si>
  <si>
    <t xml:space="preserve">Employee Travelling Expenses - Local Trip </t>
  </si>
  <si>
    <t>dd</t>
  </si>
  <si>
    <t>Cash COA</t>
  </si>
  <si>
    <t>Tools and Equipment</t>
  </si>
  <si>
    <t>Transportation Charges-Units</t>
  </si>
  <si>
    <t>Date</t>
  </si>
  <si>
    <t>Income</t>
  </si>
  <si>
    <t>Cogs Variance %</t>
  </si>
  <si>
    <t>MMK</t>
  </si>
  <si>
    <t>USD</t>
  </si>
  <si>
    <t>Out</t>
  </si>
  <si>
    <t>Aye Min Htoon</t>
  </si>
  <si>
    <t>ACOO/COO</t>
  </si>
  <si>
    <t>Prepared By                                        Checked by</t>
  </si>
  <si>
    <t>Finance &amp; Account                       Finance &amp; Account</t>
  </si>
  <si>
    <t xml:space="preserve">                                   Approved By</t>
  </si>
  <si>
    <t>Actual Net(out)
(MMK)</t>
  </si>
  <si>
    <t>[21060011] PERSONAL INCOME TAX-PSG</t>
  </si>
  <si>
    <t>62010009 Admin - Computer &amp; Copier Repair Chgs</t>
  </si>
  <si>
    <t>62010060 Admin - Sales and Marketing Expenses</t>
  </si>
  <si>
    <t>COGS - DHL Charges / Border Charges</t>
  </si>
  <si>
    <t xml:space="preserve"> COGS - Part</t>
  </si>
  <si>
    <t>[51040005] Cost of Rental-PSG</t>
  </si>
  <si>
    <t>51010054 COGS - Commission Units, ASM /Sales man Incentive</t>
  </si>
  <si>
    <t xml:space="preserve">Project Sales </t>
  </si>
  <si>
    <t xml:space="preserve">Service </t>
  </si>
  <si>
    <t>Sales Support</t>
  </si>
  <si>
    <t>HR&amp;GA</t>
  </si>
  <si>
    <t>Procurement</t>
  </si>
  <si>
    <t>Project Implementation</t>
  </si>
  <si>
    <t xml:space="preserve">Sale and Marketing </t>
  </si>
  <si>
    <t>(MMK)</t>
  </si>
  <si>
    <t>(USD)</t>
  </si>
  <si>
    <t>Checked  By</t>
  </si>
  <si>
    <t>Please do not change COA as menitoned above.</t>
  </si>
  <si>
    <t>Su Su Hlaing                                        Nway Nway</t>
  </si>
  <si>
    <t>PERSONAL INCOME TAX-PSG</t>
  </si>
  <si>
    <t xml:space="preserve">Employee Training Expenses - Local </t>
  </si>
  <si>
    <t>Cost of Rental-PSG</t>
  </si>
  <si>
    <t>COGS - Units Licence And Duty Cost</t>
  </si>
  <si>
    <t>COGS-Commission Units, ASM /Sales man Incentive</t>
  </si>
  <si>
    <t>COGS-Mecc Alte Spare Parts</t>
  </si>
  <si>
    <t>COGS - Part</t>
  </si>
  <si>
    <t>BU: -----------REN----------------</t>
  </si>
  <si>
    <t>Actual Net(out)
(USD)</t>
  </si>
  <si>
    <t>Commission and Incentive</t>
  </si>
  <si>
    <t>Advertising Expenses</t>
  </si>
  <si>
    <t>Audit Fees</t>
  </si>
  <si>
    <t>Car Fuel Expenses</t>
  </si>
  <si>
    <t>Car Licence Charges</t>
  </si>
  <si>
    <t>Car Repair &amp; Maintenance Charges</t>
  </si>
  <si>
    <t xml:space="preserve">Communication &amp; Telephone Expenses </t>
  </si>
  <si>
    <t>Computer &amp; Copier Repair Chgs</t>
  </si>
  <si>
    <t>Copy and Binding Charges</t>
  </si>
  <si>
    <t>Dhl Charges</t>
  </si>
  <si>
    <t>Donation Expenses</t>
  </si>
  <si>
    <t>Electricity Expenses</t>
  </si>
  <si>
    <t>Employee Bonus</t>
  </si>
  <si>
    <t>Employee Overtime Charges</t>
  </si>
  <si>
    <t>Employee Salary Expenses</t>
  </si>
  <si>
    <t>Employee Uniform Expenses</t>
  </si>
  <si>
    <t>Employee Welfare Expenses</t>
  </si>
  <si>
    <t xml:space="preserve">Entertainment Expenses </t>
  </si>
  <si>
    <t>Gift &amp; Present Expenses</t>
  </si>
  <si>
    <t>Miscellaneous Expenses</t>
  </si>
  <si>
    <t>Office Rental Expenses</t>
  </si>
  <si>
    <t>Office Repair &amp; Maintenance Charges</t>
  </si>
  <si>
    <t>Office Supplies Expenses</t>
  </si>
  <si>
    <t xml:space="preserve">Printing and Stationery </t>
  </si>
  <si>
    <t>Business License Expenses</t>
  </si>
  <si>
    <t xml:space="preserve">Employee Party Expenses </t>
  </si>
  <si>
    <t>Legal Fees</t>
  </si>
  <si>
    <t>R &amp; D Expenses</t>
  </si>
  <si>
    <t>Labour Cost</t>
  </si>
  <si>
    <t>Taxes, fees and charges</t>
  </si>
  <si>
    <t>External service cost</t>
  </si>
  <si>
    <t>Stock Maintenance (units,parts)</t>
  </si>
  <si>
    <t xml:space="preserve">Car Bridge Charges Expenses </t>
  </si>
  <si>
    <t>Generator &amp; Other Machine repair and Maintain</t>
  </si>
  <si>
    <t>Employee Transportation &amp; Ferry Charges</t>
  </si>
  <si>
    <t xml:space="preserve">Employee Meal Allowance </t>
  </si>
  <si>
    <t xml:space="preserve">Employee Medical Expenses </t>
  </si>
  <si>
    <t>Employee SSB Expenses</t>
  </si>
  <si>
    <t>Operation Expenses</t>
  </si>
  <si>
    <t xml:space="preserve">Machine Rental Chgs </t>
  </si>
  <si>
    <t xml:space="preserve">Software Expenses </t>
  </si>
  <si>
    <t>Machine Repair &amp; Maintenance</t>
  </si>
  <si>
    <t>Sales and Marketing Expenses</t>
  </si>
  <si>
    <t>Travelling cost of sale team</t>
  </si>
  <si>
    <t>Employee Social Insurance</t>
  </si>
  <si>
    <t>Remark</t>
  </si>
  <si>
    <t xml:space="preserve">                                      Phyo Thu</t>
  </si>
  <si>
    <t xml:space="preserve">                                    AGM/GM</t>
  </si>
  <si>
    <t xml:space="preserve">BU:  Renewable Energy </t>
  </si>
  <si>
    <t xml:space="preserve">                                                    Acknowledged By</t>
  </si>
  <si>
    <t>Finance &amp; Account</t>
  </si>
  <si>
    <t>AGM/GM</t>
  </si>
  <si>
    <t xml:space="preserve">                                                      ACOO/COO/VCM</t>
  </si>
  <si>
    <t>MD/CWM</t>
  </si>
  <si>
    <t>[51010001] COGS - Units  &amp; Parts</t>
  </si>
  <si>
    <t>COGS - Units  &amp; Parts</t>
  </si>
  <si>
    <t>Cash Budget Vs Actual Comparison -Mar''24</t>
  </si>
  <si>
    <t>For April'25</t>
  </si>
  <si>
    <t>Labour charges</t>
  </si>
  <si>
    <t>Matador Lectro and Winning Way facebook boosting for Apr'24
For South Dagon Branch Sighboard</t>
  </si>
  <si>
    <t>For customer Khaing Zin Yaw Trading</t>
  </si>
  <si>
    <t>drinking water and flower cash</t>
  </si>
  <si>
    <t xml:space="preserve"> For May born</t>
  </si>
  <si>
    <t>Cycle License Extension(84W/44468)</t>
  </si>
  <si>
    <t>Building Rental Office Charges</t>
  </si>
  <si>
    <t>Income tax for April'25 (Phyo Thu, Aung Ko Ko Oo, Hay Mar Soe, Thin Zar Kham Aung,Kaung Myat Kyaw, Aung Myat Thu)</t>
  </si>
  <si>
    <t>For ASM Tint Lwin Oo,San Naing Lin,Arkar Kyaw
For ASM Apr'25
incentive for Mar'25</t>
  </si>
  <si>
    <t>Local Purchase for Spare Part
For Travelling
For travelling and office use
Loading 40ft Container@2 at Wi Food, Crane unloading charges of Solar Pallet @5 at HO,Transport Solar 10pallet from HO to MKN,Transportation &amp; Crane unloading charges if have sales ,we need to transport machine and arrange for delivery &amp; crane loading/ unloading process.
Delivery Purchase Materials for Mandalay and Unloading Crane Charges for 11KV Materials in Myeik
Materials Charges of 200KW On-Grid Solar System Installation .(200KW Solar Stand,DB &amp; Busbar Panel).(Final Payment 25%) (Customer Daw Swe Swe Myint)..
Installation Charges for 150KW HV On/Off Grid Hybrid Solar System Installation.   (Customer U San Htun) , (Down Payment 50 %).
Materials  Charges for 150KW HV On/Off Grid Hybrid Solar System Installation.      (Customer U San Htun)
Materials Charges of 150KW HV On/Off Grid Hybrid Solar System Installation .(150KW Solar Stand,DB &amp; Busbar Panel).(Down Payment 75%) (Customer U San Htun)
TGY,YGN,MDY,MLM,Myeik,Dawei,Nyaung-U,TCL,NLP,ect….</t>
  </si>
  <si>
    <t>For Mandaly/Nyaung U / Meikhtilar
Mandalay,Nyaung U
TA &amp; MA Charges (Myeik , Mandalay).
TGY,MDY,MLM,Myeik,Dawei,Nyaung-U,TCL,NLP,ect…</t>
  </si>
  <si>
    <t xml:space="preserve">9Q/3986 Car Fuel Charges.
For Mandaly/Nyaung U / Meikhtilar
Mandalay,Nyaung U
Monthly fuel charges 3I-1627
Monthly fuel charges 5E/4761
For customer visit,appointment and site survey 
Monthly Fuel Charges of 9L/7702 (May'25).
Monthly Fuel Charges of 1D/8707(May'25) &amp; Clear for (Apr'25).
Trip Fuel Charges for Mandalay .4D/2109
5I/4841
TGY,YGN,MDY,MLM,Myeik,Dawei,Nyaung-U,TCL,NLP,ect…
</t>
  </si>
  <si>
    <t xml:space="preserve">DHL Charges / Border Charges
Installation &amp; Labour Charges
</t>
  </si>
  <si>
    <t>TGY,YGN,MDY,MLM,Myeik,Dawei,Nyaung-U,TCL,NLP,ect…
Office use (For cash out &amp; other necessary)</t>
  </si>
  <si>
    <t>For YCC Event   
For April'2025</t>
  </si>
  <si>
    <t>1MW project maintenance (U San Maung)</t>
  </si>
  <si>
    <t>Mirrror Repair.
For 5E/4761
Car repair for 9L/7702.
4D/2109
5I/4841</t>
  </si>
  <si>
    <t>Tool Charges ( Meter 1000V)
 Tool charges (DC Angle Grinder)
Hydraulic Crimping Tools ( Cable Press)</t>
  </si>
  <si>
    <t>Monthly Cash Budget Request -May'25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</si>
</sst>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000%"/>
    <numFmt numFmtId="167" formatCode="[$-409]d\-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Light"/>
      <family val="1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sz val="11"/>
      <color rgb="FF00B050"/>
      <name val="Calibri"/>
      <family val="2"/>
      <scheme val="minor"/>
    </font>
    <font>
      <sz val="12"/>
      <color rgb="FF00B050"/>
      <name val="Cambria"/>
      <family val="1"/>
    </font>
    <font>
      <sz val="11"/>
      <color rgb="FF00B050"/>
      <name val="Calibri Light"/>
      <family val="1"/>
      <scheme val="major"/>
    </font>
    <font>
      <sz val="11"/>
      <color rgb="FF00B050"/>
      <name val="Cambria"/>
      <family val="1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auto="1"/>
      </left>
      <right style="double">
        <color indexed="64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3" fontId="10" fillId="0" borderId="0" applyFont="0" applyFill="0" applyBorder="0" applyAlignment="0" applyProtection="0"/>
    <xf numFmtId="0" fontId="1" fillId="0" borderId="0"/>
  </cellStyleXfs>
  <cellXfs count="25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/>
    <xf numFmtId="9" fontId="0" fillId="0" borderId="0" xfId="2" applyFont="1"/>
    <xf numFmtId="164" fontId="0" fillId="0" borderId="0" xfId="1" applyNumberFormat="1" applyFont="1"/>
    <xf numFmtId="9" fontId="0" fillId="0" borderId="0" xfId="2" applyFont="1" applyFill="1"/>
    <xf numFmtId="166" fontId="5" fillId="0" borderId="0" xfId="2" applyNumberFormat="1" applyFont="1" applyFill="1" applyAlignment="1">
      <alignment vertical="center"/>
    </xf>
    <xf numFmtId="164" fontId="11" fillId="0" borderId="0" xfId="1" applyNumberFormat="1" applyFont="1"/>
    <xf numFmtId="164" fontId="0" fillId="0" borderId="0" xfId="1" applyNumberFormat="1" applyFont="1" applyFill="1"/>
    <xf numFmtId="0" fontId="0" fillId="0" borderId="0" xfId="0" applyAlignment="1">
      <alignment horizontal="left" vertical="center"/>
    </xf>
    <xf numFmtId="0" fontId="0" fillId="3" borderId="32" xfId="0" applyFill="1" applyBorder="1" applyAlignment="1">
      <alignment horizontal="center" vertical="center"/>
    </xf>
    <xf numFmtId="164" fontId="3" fillId="0" borderId="0" xfId="1" applyNumberFormat="1" applyFont="1" applyFill="1"/>
    <xf numFmtId="44" fontId="0" fillId="0" borderId="0" xfId="3" applyFont="1" applyFill="1"/>
    <xf numFmtId="164" fontId="0" fillId="2" borderId="0" xfId="1" applyNumberFormat="1" applyFont="1" applyFill="1"/>
    <xf numFmtId="165" fontId="0" fillId="2" borderId="0" xfId="3" applyNumberFormat="1" applyFont="1" applyFill="1"/>
    <xf numFmtId="9" fontId="0" fillId="0" borderId="0" xfId="2" applyFont="1" applyFill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3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4" fontId="12" fillId="3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2" xfId="0" applyFont="1" applyBorder="1" applyAlignment="1">
      <alignment vertical="center"/>
    </xf>
    <xf numFmtId="166" fontId="0" fillId="0" borderId="0" xfId="2" applyNumberFormat="1" applyFont="1" applyFill="1" applyAlignment="1">
      <alignment vertical="center"/>
    </xf>
    <xf numFmtId="164" fontId="1" fillId="3" borderId="32" xfId="1" applyNumberFormat="1" applyFont="1" applyFill="1" applyBorder="1" applyAlignment="1">
      <alignment horizontal="center" vertical="center"/>
    </xf>
    <xf numFmtId="164" fontId="1" fillId="3" borderId="13" xfId="1" applyNumberFormat="1" applyFont="1" applyFill="1" applyBorder="1" applyAlignment="1">
      <alignment horizontal="left" vertical="center"/>
    </xf>
    <xf numFmtId="164" fontId="1" fillId="0" borderId="0" xfId="1" applyNumberFormat="1" applyFont="1" applyFill="1" applyBorder="1" applyAlignment="1">
      <alignment horizontal="left" vertical="center"/>
    </xf>
    <xf numFmtId="0" fontId="5" fillId="0" borderId="0" xfId="0" applyFont="1"/>
    <xf numFmtId="165" fontId="5" fillId="0" borderId="0" xfId="3" applyNumberFormat="1" applyFont="1"/>
    <xf numFmtId="165" fontId="0" fillId="0" borderId="0" xfId="3" applyNumberFormat="1" applyFont="1"/>
    <xf numFmtId="0" fontId="7" fillId="0" borderId="3" xfId="0" applyFont="1" applyBorder="1" applyAlignment="1">
      <alignment vertical="center"/>
    </xf>
    <xf numFmtId="0" fontId="15" fillId="0" borderId="0" xfId="0" applyFont="1"/>
    <xf numFmtId="165" fontId="14" fillId="0" borderId="0" xfId="3" applyNumberFormat="1" applyFont="1"/>
    <xf numFmtId="0" fontId="14" fillId="0" borderId="0" xfId="0" applyFont="1"/>
    <xf numFmtId="164" fontId="14" fillId="0" borderId="0" xfId="1" applyNumberFormat="1" applyFont="1" applyFill="1"/>
    <xf numFmtId="0" fontId="14" fillId="2" borderId="0" xfId="0" applyFont="1" applyFill="1"/>
    <xf numFmtId="164" fontId="14" fillId="2" borderId="0" xfId="1" applyNumberFormat="1" applyFont="1" applyFill="1"/>
    <xf numFmtId="164" fontId="14" fillId="0" borderId="0" xfId="1" applyNumberFormat="1" applyFont="1"/>
    <xf numFmtId="165" fontId="15" fillId="0" borderId="0" xfId="3" applyNumberFormat="1" applyFont="1"/>
    <xf numFmtId="164" fontId="15" fillId="0" borderId="0" xfId="1" applyNumberFormat="1" applyFont="1"/>
    <xf numFmtId="0" fontId="16" fillId="0" borderId="1" xfId="0" applyFont="1" applyBorder="1" applyAlignment="1">
      <alignment horizontal="center" vertical="center"/>
    </xf>
    <xf numFmtId="165" fontId="16" fillId="0" borderId="2" xfId="3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64" fontId="16" fillId="0" borderId="3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165" fontId="15" fillId="0" borderId="2" xfId="3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5" fontId="15" fillId="0" borderId="2" xfId="3" applyNumberFormat="1" applyFont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/>
    <xf numFmtId="166" fontId="0" fillId="0" borderId="0" xfId="2" applyNumberFormat="1" applyFont="1" applyFill="1"/>
    <xf numFmtId="164" fontId="15" fillId="0" borderId="3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5" fontId="7" fillId="0" borderId="2" xfId="3" applyNumberFormat="1" applyFont="1" applyBorder="1"/>
    <xf numFmtId="164" fontId="7" fillId="0" borderId="3" xfId="1" applyNumberFormat="1" applyFont="1" applyFill="1" applyBorder="1" applyAlignment="1">
      <alignment vertical="center"/>
    </xf>
    <xf numFmtId="165" fontId="7" fillId="0" borderId="2" xfId="3" applyNumberFormat="1" applyFont="1" applyFill="1" applyBorder="1"/>
    <xf numFmtId="165" fontId="11" fillId="0" borderId="7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/>
    <xf numFmtId="164" fontId="7" fillId="0" borderId="3" xfId="1" applyNumberFormat="1" applyFont="1" applyBorder="1"/>
    <xf numFmtId="164" fontId="7" fillId="0" borderId="3" xfId="1" applyNumberFormat="1" applyFont="1" applyFill="1" applyBorder="1"/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5" fontId="11" fillId="0" borderId="20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165" fontId="15" fillId="0" borderId="22" xfId="3" applyNumberFormat="1" applyFont="1" applyBorder="1"/>
    <xf numFmtId="165" fontId="15" fillId="0" borderId="22" xfId="3" applyNumberFormat="1" applyFont="1" applyFill="1" applyBorder="1" applyAlignment="1">
      <alignment vertical="center"/>
    </xf>
    <xf numFmtId="164" fontId="15" fillId="0" borderId="19" xfId="0" applyNumberFormat="1" applyFont="1" applyBorder="1" applyAlignment="1">
      <alignment vertical="center"/>
    </xf>
    <xf numFmtId="164" fontId="11" fillId="0" borderId="3" xfId="0" applyNumberFormat="1" applyFont="1" applyBorder="1"/>
    <xf numFmtId="164" fontId="15" fillId="0" borderId="19" xfId="1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164" fontId="15" fillId="0" borderId="23" xfId="0" applyNumberFormat="1" applyFont="1" applyBorder="1"/>
    <xf numFmtId="164" fontId="15" fillId="0" borderId="11" xfId="1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165" fontId="15" fillId="0" borderId="9" xfId="3" applyNumberFormat="1" applyFont="1" applyBorder="1" applyAlignment="1">
      <alignment vertical="center"/>
    </xf>
    <xf numFmtId="165" fontId="15" fillId="0" borderId="24" xfId="3" applyNumberFormat="1" applyFont="1" applyBorder="1"/>
    <xf numFmtId="165" fontId="15" fillId="0" borderId="10" xfId="3" applyNumberFormat="1" applyFont="1" applyBorder="1"/>
    <xf numFmtId="10" fontId="15" fillId="0" borderId="23" xfId="2" applyNumberFormat="1" applyFont="1" applyFill="1" applyBorder="1" applyAlignment="1">
      <alignment vertical="center"/>
    </xf>
    <xf numFmtId="164" fontId="15" fillId="0" borderId="23" xfId="1" applyNumberFormat="1" applyFont="1" applyBorder="1"/>
    <xf numFmtId="165" fontId="15" fillId="0" borderId="25" xfId="3" applyNumberFormat="1" applyFont="1" applyBorder="1"/>
    <xf numFmtId="164" fontId="15" fillId="0" borderId="15" xfId="0" applyNumberFormat="1" applyFont="1" applyBorder="1"/>
    <xf numFmtId="165" fontId="14" fillId="0" borderId="25" xfId="3" applyNumberFormat="1" applyFont="1" applyBorder="1"/>
    <xf numFmtId="165" fontId="14" fillId="0" borderId="0" xfId="3" applyNumberFormat="1" applyFont="1" applyBorder="1"/>
    <xf numFmtId="9" fontId="15" fillId="0" borderId="15" xfId="2" applyFont="1" applyBorder="1"/>
    <xf numFmtId="164" fontId="15" fillId="0" borderId="15" xfId="1" applyNumberFormat="1" applyFont="1" applyBorder="1"/>
    <xf numFmtId="0" fontId="15" fillId="0" borderId="28" xfId="0" applyFont="1" applyBorder="1" applyAlignment="1">
      <alignment horizontal="left" vertical="center"/>
    </xf>
    <xf numFmtId="165" fontId="15" fillId="0" borderId="17" xfId="3" applyNumberFormat="1" applyFont="1" applyBorder="1"/>
    <xf numFmtId="164" fontId="14" fillId="0" borderId="16" xfId="1" applyNumberFormat="1" applyFont="1" applyBorder="1"/>
    <xf numFmtId="165" fontId="14" fillId="0" borderId="17" xfId="3" applyNumberFormat="1" applyFont="1" applyBorder="1"/>
    <xf numFmtId="165" fontId="15" fillId="0" borderId="18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/>
    <xf numFmtId="164" fontId="7" fillId="0" borderId="3" xfId="1" applyNumberFormat="1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164" fontId="15" fillId="0" borderId="6" xfId="1" applyNumberFormat="1" applyFont="1" applyFill="1" applyBorder="1" applyAlignment="1">
      <alignment vertical="center"/>
    </xf>
    <xf numFmtId="165" fontId="15" fillId="0" borderId="27" xfId="0" applyNumberFormat="1" applyFont="1" applyBorder="1" applyAlignment="1">
      <alignment horizontal="center" vertical="center" wrapText="1"/>
    </xf>
    <xf numFmtId="164" fontId="15" fillId="0" borderId="6" xfId="1" applyNumberFormat="1" applyFont="1" applyBorder="1" applyAlignment="1">
      <alignment vertical="center"/>
    </xf>
    <xf numFmtId="0" fontId="15" fillId="0" borderId="5" xfId="0" applyFont="1" applyBorder="1" applyAlignment="1">
      <alignment horizontal="left"/>
    </xf>
    <xf numFmtId="165" fontId="14" fillId="0" borderId="8" xfId="3" applyNumberFormat="1" applyFont="1" applyBorder="1"/>
    <xf numFmtId="165" fontId="14" fillId="0" borderId="2" xfId="3" applyNumberFormat="1" applyFont="1" applyFill="1" applyBorder="1"/>
    <xf numFmtId="164" fontId="14" fillId="0" borderId="3" xfId="1" applyNumberFormat="1" applyFont="1" applyBorder="1"/>
    <xf numFmtId="0" fontId="14" fillId="0" borderId="12" xfId="0" applyFont="1" applyBorder="1"/>
    <xf numFmtId="165" fontId="15" fillId="0" borderId="20" xfId="0" applyNumberFormat="1" applyFont="1" applyBorder="1" applyAlignment="1">
      <alignment horizontal="center" vertical="center" wrapText="1"/>
    </xf>
    <xf numFmtId="164" fontId="14" fillId="0" borderId="15" xfId="1" applyNumberFormat="1" applyFont="1" applyBorder="1"/>
    <xf numFmtId="0" fontId="15" fillId="0" borderId="14" xfId="0" applyFont="1" applyBorder="1"/>
    <xf numFmtId="165" fontId="15" fillId="0" borderId="26" xfId="3" applyNumberFormat="1" applyFont="1" applyBorder="1"/>
    <xf numFmtId="164" fontId="11" fillId="0" borderId="4" xfId="1" applyNumberFormat="1" applyFont="1" applyFill="1" applyBorder="1" applyAlignment="1">
      <alignment vertical="center"/>
    </xf>
    <xf numFmtId="165" fontId="15" fillId="0" borderId="29" xfId="3" applyNumberFormat="1" applyFont="1" applyFill="1" applyBorder="1"/>
    <xf numFmtId="164" fontId="11" fillId="0" borderId="3" xfId="0" applyNumberFormat="1" applyFont="1" applyBorder="1" applyAlignment="1">
      <alignment vertical="center"/>
    </xf>
    <xf numFmtId="164" fontId="14" fillId="0" borderId="6" xfId="1" applyNumberFormat="1" applyFont="1" applyBorder="1"/>
    <xf numFmtId="0" fontId="14" fillId="0" borderId="14" xfId="0" applyFont="1" applyBorder="1"/>
    <xf numFmtId="164" fontId="15" fillId="0" borderId="15" xfId="1" applyNumberFormat="1" applyFont="1" applyFill="1" applyBorder="1"/>
    <xf numFmtId="164" fontId="15" fillId="0" borderId="33" xfId="1" applyNumberFormat="1" applyFont="1" applyFill="1" applyBorder="1"/>
    <xf numFmtId="165" fontId="15" fillId="0" borderId="33" xfId="3" applyNumberFormat="1" applyFont="1" applyFill="1" applyBorder="1"/>
    <xf numFmtId="164" fontId="15" fillId="0" borderId="15" xfId="0" applyNumberFormat="1" applyFont="1" applyBorder="1" applyAlignment="1">
      <alignment vertical="center"/>
    </xf>
    <xf numFmtId="0" fontId="15" fillId="0" borderId="21" xfId="0" applyFont="1" applyBorder="1"/>
    <xf numFmtId="164" fontId="15" fillId="0" borderId="19" xfId="1" applyNumberFormat="1" applyFont="1" applyBorder="1"/>
    <xf numFmtId="165" fontId="15" fillId="0" borderId="34" xfId="3" applyNumberFormat="1" applyFont="1" applyBorder="1" applyAlignment="1">
      <alignment vertical="center"/>
    </xf>
    <xf numFmtId="165" fontId="15" fillId="0" borderId="34" xfId="3" applyNumberFormat="1" applyFont="1" applyFill="1" applyBorder="1"/>
    <xf numFmtId="9" fontId="15" fillId="0" borderId="34" xfId="2" applyFont="1" applyFill="1" applyBorder="1"/>
    <xf numFmtId="10" fontId="15" fillId="0" borderId="34" xfId="2" applyNumberFormat="1" applyFont="1" applyFill="1" applyBorder="1"/>
    <xf numFmtId="165" fontId="15" fillId="0" borderId="0" xfId="3" applyNumberFormat="1" applyFont="1" applyBorder="1"/>
    <xf numFmtId="164" fontId="15" fillId="0" borderId="0" xfId="1" applyNumberFormat="1" applyFont="1" applyBorder="1"/>
    <xf numFmtId="165" fontId="15" fillId="0" borderId="0" xfId="3" applyNumberFormat="1" applyFont="1" applyFill="1" applyBorder="1"/>
    <xf numFmtId="9" fontId="15" fillId="0" borderId="0" xfId="2" applyFont="1" applyFill="1" applyBorder="1"/>
    <xf numFmtId="164" fontId="17" fillId="0" borderId="0" xfId="1" applyNumberFormat="1" applyFont="1" applyAlignment="1">
      <alignment vertical="center"/>
    </xf>
    <xf numFmtId="164" fontId="16" fillId="0" borderId="0" xfId="1" applyNumberFormat="1" applyFont="1" applyAlignment="1">
      <alignment vertical="center"/>
    </xf>
    <xf numFmtId="43" fontId="14" fillId="0" borderId="0" xfId="1" applyFont="1"/>
    <xf numFmtId="165" fontId="14" fillId="0" borderId="0" xfId="3" applyNumberFormat="1" applyFont="1" applyFill="1"/>
    <xf numFmtId="164" fontId="14" fillId="0" borderId="0" xfId="0" applyNumberFormat="1" applyFont="1"/>
    <xf numFmtId="0" fontId="6" fillId="0" borderId="12" xfId="6" applyFont="1" applyBorder="1" applyAlignment="1">
      <alignment vertical="center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vertical="center"/>
    </xf>
    <xf numFmtId="165" fontId="0" fillId="0" borderId="0" xfId="0" applyNumberFormat="1" applyFont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3" borderId="32" xfId="0" applyFont="1" applyFill="1" applyBorder="1" applyAlignment="1">
      <alignment horizontal="left" vertical="center"/>
    </xf>
    <xf numFmtId="164" fontId="12" fillId="3" borderId="13" xfId="0" applyNumberFormat="1" applyFont="1" applyFill="1" applyBorder="1" applyAlignment="1">
      <alignment horizontal="left" vertical="center"/>
    </xf>
    <xf numFmtId="165" fontId="15" fillId="0" borderId="23" xfId="3" applyNumberFormat="1" applyFont="1" applyBorder="1"/>
    <xf numFmtId="165" fontId="11" fillId="0" borderId="7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/>
    <xf numFmtId="43" fontId="13" fillId="0" borderId="12" xfId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left" vertical="center"/>
    </xf>
    <xf numFmtId="0" fontId="6" fillId="0" borderId="12" xfId="6" applyNumberFormat="1" applyFont="1" applyBorder="1" applyAlignment="1">
      <alignment horizontal="left" vertical="center"/>
    </xf>
    <xf numFmtId="0" fontId="6" fillId="0" borderId="12" xfId="0" applyNumberFormat="1" applyFont="1" applyBorder="1" applyAlignment="1">
      <alignment horizontal="left" vertical="center"/>
    </xf>
    <xf numFmtId="0" fontId="18" fillId="0" borderId="12" xfId="1" applyNumberFormat="1" applyFont="1" applyFill="1" applyBorder="1" applyAlignment="1">
      <alignment horizontal="left"/>
    </xf>
    <xf numFmtId="0" fontId="8" fillId="0" borderId="12" xfId="2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right" vertical="center"/>
    </xf>
    <xf numFmtId="0" fontId="6" fillId="0" borderId="12" xfId="6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left" vertical="center"/>
    </xf>
    <xf numFmtId="167" fontId="19" fillId="0" borderId="12" xfId="1" applyNumberFormat="1" applyFont="1" applyFill="1" applyBorder="1" applyAlignment="1">
      <alignment horizontal="center"/>
    </xf>
    <xf numFmtId="0" fontId="12" fillId="0" borderId="12" xfId="0" applyNumberFormat="1" applyFont="1" applyBorder="1" applyAlignment="1">
      <alignment horizontal="center" vertical="center"/>
    </xf>
    <xf numFmtId="166" fontId="0" fillId="0" borderId="12" xfId="2" applyNumberFormat="1" applyFont="1" applyFill="1" applyBorder="1" applyAlignment="1">
      <alignment horizontal="left" vertical="center"/>
    </xf>
    <xf numFmtId="43" fontId="13" fillId="0" borderId="12" xfId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12" fillId="0" borderId="12" xfId="0" applyNumberFormat="1" applyFont="1" applyBorder="1" applyAlignment="1">
      <alignment horizontal="left" vertical="center"/>
    </xf>
    <xf numFmtId="167" fontId="21" fillId="0" borderId="12" xfId="1" applyNumberFormat="1" applyFont="1" applyFill="1" applyBorder="1" applyAlignment="1">
      <alignment horizontal="center"/>
    </xf>
    <xf numFmtId="0" fontId="20" fillId="0" borderId="12" xfId="6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left" vertical="center"/>
    </xf>
    <xf numFmtId="43" fontId="22" fillId="0" borderId="12" xfId="1" applyFont="1" applyBorder="1" applyAlignment="1">
      <alignment horizontal="left" vertical="center"/>
    </xf>
    <xf numFmtId="164" fontId="20" fillId="0" borderId="12" xfId="1" applyNumberFormat="1" applyFont="1" applyFill="1" applyBorder="1" applyAlignment="1">
      <alignment horizontal="left" vertical="center"/>
    </xf>
    <xf numFmtId="0" fontId="23" fillId="0" borderId="12" xfId="1" applyNumberFormat="1" applyFont="1" applyFill="1" applyBorder="1" applyAlignment="1">
      <alignment horizontal="left"/>
    </xf>
    <xf numFmtId="16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64" fontId="23" fillId="0" borderId="12" xfId="1" applyNumberFormat="1" applyFont="1" applyFill="1" applyBorder="1" applyAlignment="1">
      <alignment horizontal="left"/>
    </xf>
    <xf numFmtId="0" fontId="22" fillId="0" borderId="12" xfId="0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center" vertical="center"/>
    </xf>
    <xf numFmtId="166" fontId="20" fillId="0" borderId="12" xfId="2" applyNumberFormat="1" applyFont="1" applyFill="1" applyBorder="1" applyAlignment="1">
      <alignment horizontal="left" vertical="center"/>
    </xf>
    <xf numFmtId="0" fontId="22" fillId="0" borderId="12" xfId="0" applyFont="1" applyBorder="1" applyAlignment="1">
      <alignment vertical="center"/>
    </xf>
    <xf numFmtId="164" fontId="20" fillId="0" borderId="12" xfId="1" applyNumberFormat="1" applyFont="1" applyFill="1" applyBorder="1" applyAlignment="1">
      <alignment horizontal="right" vertical="center"/>
    </xf>
    <xf numFmtId="43" fontId="8" fillId="0" borderId="12" xfId="2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Fill="1" applyAlignment="1">
      <alignment vertical="center"/>
    </xf>
    <xf numFmtId="164" fontId="5" fillId="0" borderId="0" xfId="1" applyNumberFormat="1" applyFont="1" applyAlignment="1">
      <alignment vertical="center"/>
    </xf>
    <xf numFmtId="164" fontId="5" fillId="0" borderId="0" xfId="1" applyNumberFormat="1" applyFont="1" applyFill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 wrapText="1"/>
    </xf>
    <xf numFmtId="164" fontId="24" fillId="5" borderId="1" xfId="1" applyNumberFormat="1" applyFont="1" applyFill="1" applyBorder="1" applyAlignment="1">
      <alignment horizontal="center" vertical="center" wrapText="1"/>
    </xf>
    <xf numFmtId="164" fontId="24" fillId="5" borderId="12" xfId="1" applyNumberFormat="1" applyFont="1" applyFill="1" applyBorder="1" applyAlignment="1">
      <alignment horizontal="center" vertical="center" wrapText="1"/>
    </xf>
    <xf numFmtId="164" fontId="24" fillId="5" borderId="1" xfId="1" applyNumberFormat="1" applyFont="1" applyFill="1" applyBorder="1" applyAlignment="1">
      <alignment horizontal="center" vertical="center"/>
    </xf>
    <xf numFmtId="164" fontId="24" fillId="5" borderId="5" xfId="1" applyNumberFormat="1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 wrapText="1"/>
    </xf>
    <xf numFmtId="164" fontId="24" fillId="4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164" fontId="6" fillId="4" borderId="12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24" fillId="0" borderId="0" xfId="1" applyNumberFormat="1" applyFont="1" applyFill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 wrapText="1"/>
    </xf>
    <xf numFmtId="164" fontId="24" fillId="0" borderId="5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vertical="center"/>
    </xf>
    <xf numFmtId="164" fontId="0" fillId="0" borderId="12" xfId="1" applyNumberFormat="1" applyFont="1" applyFill="1" applyBorder="1" applyAlignment="1">
      <alignment horizontal="right" vertical="center"/>
    </xf>
    <xf numFmtId="164" fontId="5" fillId="0" borderId="12" xfId="1" applyNumberFormat="1" applyFont="1" applyFill="1" applyBorder="1" applyAlignment="1">
      <alignment horizontal="right" vertical="center"/>
    </xf>
    <xf numFmtId="164" fontId="5" fillId="0" borderId="39" xfId="1" applyNumberFormat="1" applyFont="1" applyFill="1" applyBorder="1" applyAlignment="1">
      <alignment horizontal="right" vertical="center"/>
    </xf>
    <xf numFmtId="0" fontId="24" fillId="0" borderId="37" xfId="0" applyFont="1" applyFill="1" applyBorder="1" applyAlignment="1">
      <alignment horizontal="right" vertical="center"/>
    </xf>
    <xf numFmtId="164" fontId="24" fillId="0" borderId="12" xfId="1" applyNumberFormat="1" applyFont="1" applyFill="1" applyBorder="1" applyAlignment="1">
      <alignment horizontal="right" vertical="center"/>
    </xf>
    <xf numFmtId="164" fontId="24" fillId="0" borderId="5" xfId="1" applyNumberFormat="1" applyFont="1" applyFill="1" applyBorder="1" applyAlignment="1">
      <alignment horizontal="right" vertical="center"/>
    </xf>
    <xf numFmtId="164" fontId="6" fillId="4" borderId="5" xfId="1" applyNumberFormat="1" applyFont="1" applyFill="1" applyBorder="1" applyAlignment="1">
      <alignment horizontal="right" vertical="center"/>
    </xf>
    <xf numFmtId="164" fontId="24" fillId="0" borderId="13" xfId="1" applyNumberFormat="1" applyFont="1" applyFill="1" applyBorder="1" applyAlignment="1">
      <alignment horizontal="right" vertical="center"/>
    </xf>
    <xf numFmtId="164" fontId="24" fillId="0" borderId="38" xfId="1" applyNumberFormat="1" applyFont="1" applyFill="1" applyBorder="1" applyAlignment="1">
      <alignment horizontal="right" vertical="center"/>
    </xf>
    <xf numFmtId="164" fontId="5" fillId="0" borderId="36" xfId="1" applyNumberFormat="1" applyFont="1" applyFill="1" applyBorder="1" applyAlignment="1">
      <alignment horizontal="right" vertical="center"/>
    </xf>
    <xf numFmtId="164" fontId="5" fillId="0" borderId="7" xfId="1" applyNumberFormat="1" applyFont="1" applyFill="1" applyBorder="1" applyAlignment="1">
      <alignment horizontal="right" vertical="center"/>
    </xf>
    <xf numFmtId="0" fontId="0" fillId="0" borderId="2" xfId="0" applyFont="1" applyBorder="1" applyAlignment="1">
      <alignment horizontal="left" vertical="center" wrapText="1"/>
    </xf>
    <xf numFmtId="16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0" fillId="0" borderId="12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5" fillId="0" borderId="24" xfId="0" applyNumberFormat="1" applyFont="1" applyBorder="1" applyAlignment="1">
      <alignment horizontal="left" vertical="center"/>
    </xf>
    <xf numFmtId="0" fontId="5" fillId="0" borderId="35" xfId="0" applyNumberFormat="1" applyFont="1" applyBorder="1" applyAlignment="1">
      <alignment horizontal="left" vertical="center" wrapText="1"/>
    </xf>
    <xf numFmtId="164" fontId="5" fillId="0" borderId="35" xfId="1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/>
    </xf>
    <xf numFmtId="164" fontId="6" fillId="0" borderId="0" xfId="1" applyNumberFormat="1" applyFont="1" applyFill="1" applyAlignment="1">
      <alignment horizontal="center" vertical="center"/>
    </xf>
    <xf numFmtId="164" fontId="6" fillId="4" borderId="0" xfId="1" applyNumberFormat="1" applyFont="1" applyFill="1"/>
    <xf numFmtId="164" fontId="24" fillId="0" borderId="0" xfId="1" applyNumberFormat="1" applyFont="1" applyFill="1" applyAlignment="1">
      <alignment horizontal="center" vertical="center" wrapText="1"/>
    </xf>
    <xf numFmtId="164" fontId="6" fillId="4" borderId="0" xfId="1" applyNumberFormat="1" applyFont="1" applyFill="1" applyAlignment="1">
      <alignment wrapText="1"/>
    </xf>
    <xf numFmtId="164" fontId="24" fillId="0" borderId="0" xfId="1" applyNumberFormat="1" applyFont="1" applyFill="1" applyBorder="1" applyAlignment="1">
      <alignment horizontal="center" vertical="center"/>
    </xf>
    <xf numFmtId="164" fontId="24" fillId="4" borderId="0" xfId="1" applyNumberFormat="1" applyFont="1" applyFill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quotePrefix="1" applyFont="1" applyBorder="1" applyAlignment="1">
      <alignment horizontal="left" vertical="top" wrapText="1"/>
    </xf>
    <xf numFmtId="0" fontId="14" fillId="0" borderId="12" xfId="0" applyFont="1" applyBorder="1" applyAlignment="1">
      <alignment vertical="top"/>
    </xf>
    <xf numFmtId="0" fontId="14" fillId="0" borderId="12" xfId="0" applyFont="1" applyBorder="1" applyAlignment="1">
      <alignment horizontal="left" vertical="center" wrapText="1"/>
    </xf>
    <xf numFmtId="0" fontId="14" fillId="0" borderId="12" xfId="0" applyFont="1" applyBorder="1" applyAlignment="1">
      <alignment vertical="top" wrapText="1"/>
    </xf>
    <xf numFmtId="0" fontId="14" fillId="0" borderId="12" xfId="0" applyFont="1" applyBorder="1" applyAlignment="1">
      <alignment horizontal="left" vertical="top"/>
    </xf>
    <xf numFmtId="0" fontId="14" fillId="0" borderId="12" xfId="0" applyFont="1" applyFill="1" applyBorder="1" applyAlignment="1">
      <alignment vertical="center" wrapText="1"/>
    </xf>
    <xf numFmtId="0" fontId="14" fillId="0" borderId="12" xfId="0" quotePrefix="1" applyFont="1" applyBorder="1" applyAlignment="1">
      <alignment horizontal="left" vertical="center" wrapText="1"/>
    </xf>
    <xf numFmtId="164" fontId="14" fillId="0" borderId="12" xfId="1" applyNumberFormat="1" applyFont="1" applyFill="1" applyBorder="1" applyAlignment="1">
      <alignment vertical="top" wrapText="1"/>
    </xf>
    <xf numFmtId="0" fontId="14" fillId="0" borderId="12" xfId="0" applyFont="1" applyBorder="1" applyAlignment="1">
      <alignment horizontal="left" vertical="center"/>
    </xf>
    <xf numFmtId="0" fontId="14" fillId="0" borderId="12" xfId="0" applyFont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right" vertical="center"/>
    </xf>
    <xf numFmtId="3" fontId="0" fillId="0" borderId="0" xfId="0" applyNumberFormat="1" applyFont="1" applyAlignment="1">
      <alignment vertical="center"/>
    </xf>
    <xf numFmtId="164" fontId="24" fillId="5" borderId="1" xfId="1" applyNumberFormat="1" applyFont="1" applyFill="1" applyBorder="1" applyAlignment="1">
      <alignment horizontal="center" vertical="center" wrapText="1"/>
    </xf>
    <xf numFmtId="164" fontId="24" fillId="5" borderId="36" xfId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Comma 4" xfId="5"/>
    <cellStyle name="Currency" xfId="3" builtinId="4"/>
    <cellStyle name="Normal" xfId="0" builtinId="0"/>
    <cellStyle name="Normal 2" xfId="4"/>
    <cellStyle name="Normal 3" xfId="6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8694420" y="5802630"/>
          <a:ext cx="441960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158381</xdr:colOff>
      <xdr:row>75</xdr:row>
      <xdr:rowOff>9996</xdr:rowOff>
    </xdr:from>
    <xdr:to>
      <xdr:col>7</xdr:col>
      <xdr:colOff>600341</xdr:colOff>
      <xdr:row>76</xdr:row>
      <xdr:rowOff>9996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7378946" y="8152335"/>
          <a:ext cx="441960" cy="2048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91"/>
  <sheetViews>
    <sheetView tabSelected="1" topLeftCell="B1" zoomScale="85" zoomScaleNormal="85" workbookViewId="0">
      <pane ySplit="3" topLeftCell="A48" activePane="bottomLeft" state="frozen"/>
      <selection pane="bottomLeft" activeCell="I69" sqref="I69"/>
    </sheetView>
  </sheetViews>
  <sheetFormatPr defaultColWidth="11.42578125" defaultRowHeight="18.75" customHeight="1" x14ac:dyDescent="0.25"/>
  <cols>
    <col min="1" max="1" width="51.7109375" style="237" customWidth="1"/>
    <col min="2" max="2" width="44.42578125" style="238" customWidth="1"/>
    <col min="3" max="3" width="11.7109375" style="186" customWidth="1"/>
    <col min="4" max="4" width="14.85546875" style="186" customWidth="1"/>
    <col min="5" max="5" width="8.140625" style="186" hidden="1" customWidth="1"/>
    <col min="6" max="6" width="13.85546875" style="187" customWidth="1"/>
    <col min="7" max="7" width="13.7109375" style="187" customWidth="1"/>
    <col min="8" max="8" width="13.140625" style="187" customWidth="1"/>
    <col min="9" max="9" width="16" style="186" customWidth="1"/>
    <col min="10" max="10" width="14.5703125" style="186" hidden="1" customWidth="1"/>
    <col min="11" max="11" width="14.85546875" style="186" customWidth="1"/>
    <col min="12" max="12" width="8.85546875" style="186" customWidth="1"/>
    <col min="13" max="13" width="16.42578125" style="188" customWidth="1"/>
    <col min="14" max="14" width="11" style="186" customWidth="1"/>
    <col min="15" max="16384" width="11.42578125" style="143"/>
  </cols>
  <sheetData>
    <row r="1" spans="1:14" ht="18.75" customHeight="1" x14ac:dyDescent="0.25">
      <c r="A1" s="184" t="s">
        <v>261</v>
      </c>
      <c r="B1" s="185"/>
    </row>
    <row r="2" spans="1:14" ht="17.25" customHeight="1" thickBot="1" x14ac:dyDescent="0.3">
      <c r="A2" s="184" t="s">
        <v>233</v>
      </c>
      <c r="B2" s="185"/>
      <c r="C2" s="188"/>
      <c r="D2" s="188"/>
      <c r="E2" s="188"/>
      <c r="F2" s="189"/>
      <c r="G2" s="189"/>
      <c r="H2" s="189"/>
      <c r="I2" s="188"/>
      <c r="J2" s="188"/>
      <c r="K2" s="188"/>
      <c r="L2" s="188"/>
      <c r="N2" s="188"/>
    </row>
    <row r="3" spans="1:14" ht="35.25" customHeight="1" thickTop="1" thickBot="1" x14ac:dyDescent="0.3">
      <c r="A3" s="190" t="s">
        <v>0</v>
      </c>
      <c r="B3" s="191" t="s">
        <v>58</v>
      </c>
      <c r="C3" s="192" t="s">
        <v>164</v>
      </c>
      <c r="D3" s="252" t="s">
        <v>165</v>
      </c>
      <c r="E3" s="253"/>
      <c r="F3" s="193" t="s">
        <v>166</v>
      </c>
      <c r="G3" s="194" t="s">
        <v>167</v>
      </c>
      <c r="H3" s="195" t="s">
        <v>168</v>
      </c>
      <c r="I3" s="252" t="s">
        <v>169</v>
      </c>
      <c r="J3" s="253"/>
      <c r="K3" s="252" t="s">
        <v>170</v>
      </c>
      <c r="L3" s="253"/>
      <c r="M3" s="193" t="s">
        <v>1</v>
      </c>
      <c r="N3" s="193" t="s">
        <v>62</v>
      </c>
    </row>
    <row r="4" spans="1:14" ht="16.5" customHeight="1" thickTop="1" x14ac:dyDescent="0.25">
      <c r="A4" s="196" t="s">
        <v>57</v>
      </c>
      <c r="B4" s="197"/>
      <c r="C4" s="198" t="s">
        <v>171</v>
      </c>
      <c r="D4" s="199" t="s">
        <v>171</v>
      </c>
      <c r="E4" s="199" t="s">
        <v>172</v>
      </c>
      <c r="F4" s="199" t="s">
        <v>171</v>
      </c>
      <c r="G4" s="199" t="s">
        <v>171</v>
      </c>
      <c r="H4" s="199" t="s">
        <v>171</v>
      </c>
      <c r="I4" s="199" t="s">
        <v>171</v>
      </c>
      <c r="J4" s="200" t="s">
        <v>172</v>
      </c>
      <c r="K4" s="199" t="s">
        <v>171</v>
      </c>
      <c r="L4" s="200" t="s">
        <v>172</v>
      </c>
      <c r="M4" s="199" t="s">
        <v>171</v>
      </c>
      <c r="N4" s="200" t="s">
        <v>172</v>
      </c>
    </row>
    <row r="5" spans="1:14" ht="34.5" hidden="1" customHeight="1" x14ac:dyDescent="0.25">
      <c r="A5" s="201" t="s">
        <v>157</v>
      </c>
      <c r="B5" s="202"/>
      <c r="C5" s="203"/>
      <c r="D5" s="204"/>
      <c r="E5" s="204"/>
      <c r="F5" s="204"/>
      <c r="G5" s="205"/>
      <c r="H5" s="206"/>
      <c r="I5" s="200"/>
      <c r="J5" s="207"/>
      <c r="K5" s="207"/>
      <c r="L5" s="200"/>
      <c r="M5" s="206">
        <f t="shared" ref="M5" si="0">SUM(C5:K5)</f>
        <v>0</v>
      </c>
      <c r="N5" s="208">
        <f>L5+E5+J5</f>
        <v>0</v>
      </c>
    </row>
    <row r="6" spans="1:14" ht="41.25" customHeight="1" x14ac:dyDescent="0.25">
      <c r="A6" s="201" t="s">
        <v>4</v>
      </c>
      <c r="B6" s="239" t="s">
        <v>260</v>
      </c>
      <c r="C6" s="209"/>
      <c r="D6" s="210">
        <f>450000+420000+230000</f>
        <v>1100000</v>
      </c>
      <c r="E6" s="211"/>
      <c r="F6" s="212"/>
      <c r="G6" s="213"/>
      <c r="H6" s="213"/>
      <c r="I6" s="213"/>
      <c r="J6" s="214"/>
      <c r="K6" s="214"/>
      <c r="L6" s="213"/>
      <c r="M6" s="208">
        <f>C6+D6+F6+G6+H6+I6+K6</f>
        <v>1100000</v>
      </c>
      <c r="N6" s="208">
        <f>L6+E6+J6</f>
        <v>0</v>
      </c>
    </row>
    <row r="7" spans="1:14" ht="34.5" hidden="1" customHeight="1" x14ac:dyDescent="0.25">
      <c r="A7" s="201" t="s">
        <v>6</v>
      </c>
      <c r="B7" s="240"/>
      <c r="C7" s="215"/>
      <c r="D7" s="216"/>
      <c r="E7" s="217"/>
      <c r="F7" s="217"/>
      <c r="G7" s="217"/>
      <c r="H7" s="213"/>
      <c r="I7" s="213"/>
      <c r="J7" s="214"/>
      <c r="K7" s="214"/>
      <c r="L7" s="213"/>
      <c r="M7" s="208">
        <f t="shared" ref="M7:M60" si="1">C7+D7+F7+G7+H7+I7+K7</f>
        <v>0</v>
      </c>
      <c r="N7" s="208">
        <f t="shared" ref="N7:N65" si="2">L7+E7+J7</f>
        <v>0</v>
      </c>
    </row>
    <row r="8" spans="1:14" ht="34.5" hidden="1" customHeight="1" x14ac:dyDescent="0.25">
      <c r="A8" s="201" t="s">
        <v>7</v>
      </c>
      <c r="B8" s="239"/>
      <c r="C8" s="215"/>
      <c r="D8" s="216"/>
      <c r="E8" s="217"/>
      <c r="F8" s="218"/>
      <c r="G8" s="218"/>
      <c r="H8" s="218"/>
      <c r="I8" s="218"/>
      <c r="J8" s="219"/>
      <c r="K8" s="219"/>
      <c r="L8" s="210"/>
      <c r="M8" s="208">
        <f t="shared" si="1"/>
        <v>0</v>
      </c>
      <c r="N8" s="208">
        <f t="shared" si="2"/>
        <v>0</v>
      </c>
    </row>
    <row r="9" spans="1:14" ht="51" customHeight="1" x14ac:dyDescent="0.25">
      <c r="A9" s="201" t="s">
        <v>8</v>
      </c>
      <c r="B9" s="239" t="s">
        <v>244</v>
      </c>
      <c r="C9" s="210"/>
      <c r="D9" s="210"/>
      <c r="E9" s="210"/>
      <c r="F9" s="210"/>
      <c r="G9" s="210"/>
      <c r="H9" s="210"/>
      <c r="I9" s="210"/>
      <c r="J9" s="210"/>
      <c r="K9" s="210">
        <v>600000</v>
      </c>
      <c r="L9" s="210">
        <v>300</v>
      </c>
      <c r="M9" s="208">
        <f t="shared" si="1"/>
        <v>600000</v>
      </c>
      <c r="N9" s="208">
        <f>L9+E9+J9</f>
        <v>300</v>
      </c>
    </row>
    <row r="10" spans="1:14" ht="34.5" hidden="1" customHeight="1" x14ac:dyDescent="0.25">
      <c r="A10" s="201" t="s">
        <v>9</v>
      </c>
      <c r="B10" s="239"/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08">
        <f t="shared" si="1"/>
        <v>0</v>
      </c>
      <c r="N10" s="208">
        <f t="shared" si="2"/>
        <v>0</v>
      </c>
    </row>
    <row r="11" spans="1:14" ht="47.25" hidden="1" customHeight="1" x14ac:dyDescent="0.25">
      <c r="A11" s="201" t="s">
        <v>10</v>
      </c>
      <c r="B11" s="241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08">
        <f t="shared" si="1"/>
        <v>0</v>
      </c>
      <c r="N11" s="208">
        <f t="shared" si="2"/>
        <v>0</v>
      </c>
    </row>
    <row r="12" spans="1:14" ht="96.75" customHeight="1" x14ac:dyDescent="0.25">
      <c r="A12" s="201" t="s">
        <v>11</v>
      </c>
      <c r="B12" s="239" t="s">
        <v>254</v>
      </c>
      <c r="C12" s="210">
        <f>300000+300000</f>
        <v>600000</v>
      </c>
      <c r="D12" s="210">
        <f>240000+220000+500000</f>
        <v>960000</v>
      </c>
      <c r="E12" s="210"/>
      <c r="F12" s="210"/>
      <c r="G12" s="210"/>
      <c r="H12" s="210"/>
      <c r="I12" s="210">
        <f>200000+450000+500000</f>
        <v>1150000</v>
      </c>
      <c r="J12" s="210"/>
      <c r="K12" s="210">
        <f>500000+800000+50000</f>
        <v>1350000</v>
      </c>
      <c r="L12" s="210"/>
      <c r="M12" s="208">
        <f t="shared" si="1"/>
        <v>4060000</v>
      </c>
      <c r="N12" s="208">
        <f t="shared" si="2"/>
        <v>0</v>
      </c>
    </row>
    <row r="13" spans="1:14" ht="22.5" hidden="1" customHeight="1" x14ac:dyDescent="0.25">
      <c r="A13" s="201" t="s">
        <v>12</v>
      </c>
      <c r="B13" s="239"/>
      <c r="C13" s="210"/>
      <c r="D13" s="210"/>
      <c r="E13" s="210"/>
      <c r="F13" s="210"/>
      <c r="G13" s="210"/>
      <c r="H13" s="210"/>
      <c r="I13" s="210"/>
      <c r="J13" s="210"/>
      <c r="K13" s="210"/>
      <c r="L13" s="210"/>
      <c r="M13" s="208">
        <f t="shared" si="1"/>
        <v>0</v>
      </c>
      <c r="N13" s="208">
        <f t="shared" si="2"/>
        <v>0</v>
      </c>
    </row>
    <row r="14" spans="1:14" ht="25.5" customHeight="1" x14ac:dyDescent="0.25">
      <c r="A14" s="220" t="s">
        <v>13</v>
      </c>
      <c r="B14" s="239" t="s">
        <v>259</v>
      </c>
      <c r="C14" s="210">
        <v>300000</v>
      </c>
      <c r="D14" s="210">
        <v>350000</v>
      </c>
      <c r="E14" s="210"/>
      <c r="F14" s="210"/>
      <c r="G14" s="210"/>
      <c r="H14" s="210"/>
      <c r="I14" s="210">
        <v>500000</v>
      </c>
      <c r="J14" s="210"/>
      <c r="K14" s="210">
        <v>300000</v>
      </c>
      <c r="L14" s="210"/>
      <c r="M14" s="208">
        <f t="shared" si="1"/>
        <v>1450000</v>
      </c>
      <c r="N14" s="208">
        <f t="shared" si="2"/>
        <v>0</v>
      </c>
    </row>
    <row r="15" spans="1:14" ht="19.5" customHeight="1" x14ac:dyDescent="0.25">
      <c r="A15" s="220" t="s">
        <v>14</v>
      </c>
      <c r="B15" s="239" t="s">
        <v>258</v>
      </c>
      <c r="C15" s="210"/>
      <c r="D15" s="210">
        <v>800000</v>
      </c>
      <c r="E15" s="210"/>
      <c r="F15" s="210"/>
      <c r="G15" s="210"/>
      <c r="H15" s="210"/>
      <c r="I15" s="210"/>
      <c r="J15" s="210"/>
      <c r="K15" s="210"/>
      <c r="L15" s="210"/>
      <c r="M15" s="208">
        <f t="shared" si="1"/>
        <v>800000</v>
      </c>
      <c r="N15" s="208">
        <f t="shared" si="2"/>
        <v>0</v>
      </c>
    </row>
    <row r="16" spans="1:14" ht="23.25" hidden="1" customHeight="1" x14ac:dyDescent="0.25">
      <c r="A16" s="220" t="s">
        <v>158</v>
      </c>
      <c r="B16" s="240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08">
        <f t="shared" si="1"/>
        <v>0</v>
      </c>
      <c r="N16" s="208">
        <f t="shared" si="2"/>
        <v>0</v>
      </c>
    </row>
    <row r="17" spans="1:16" ht="34.5" hidden="1" customHeight="1" x14ac:dyDescent="0.25">
      <c r="A17" s="201" t="s">
        <v>16</v>
      </c>
      <c r="B17" s="239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08">
        <f t="shared" si="1"/>
        <v>0</v>
      </c>
      <c r="N17" s="208">
        <f t="shared" si="2"/>
        <v>0</v>
      </c>
    </row>
    <row r="18" spans="1:16" ht="34.5" hidden="1" customHeight="1" x14ac:dyDescent="0.25">
      <c r="A18" s="201" t="s">
        <v>17</v>
      </c>
      <c r="B18" s="239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08">
        <f t="shared" si="1"/>
        <v>0</v>
      </c>
      <c r="N18" s="208">
        <f t="shared" si="2"/>
        <v>0</v>
      </c>
    </row>
    <row r="19" spans="1:16" ht="34.5" hidden="1" customHeight="1" x14ac:dyDescent="0.25">
      <c r="A19" s="201" t="s">
        <v>18</v>
      </c>
      <c r="B19" s="239"/>
      <c r="C19" s="210"/>
      <c r="D19" s="210"/>
      <c r="E19" s="210"/>
      <c r="F19" s="210"/>
      <c r="G19" s="210"/>
      <c r="H19" s="210"/>
      <c r="I19" s="210"/>
      <c r="J19" s="210"/>
      <c r="K19" s="210"/>
      <c r="L19" s="210"/>
      <c r="M19" s="208">
        <f t="shared" si="1"/>
        <v>0</v>
      </c>
      <c r="N19" s="208">
        <f t="shared" si="2"/>
        <v>0</v>
      </c>
    </row>
    <row r="20" spans="1:16" ht="34.5" hidden="1" customHeight="1" x14ac:dyDescent="0.25">
      <c r="A20" s="201" t="s">
        <v>19</v>
      </c>
      <c r="B20" s="241"/>
      <c r="C20" s="210"/>
      <c r="D20" s="210"/>
      <c r="E20" s="210"/>
      <c r="F20" s="210"/>
      <c r="G20" s="210"/>
      <c r="H20" s="210"/>
      <c r="I20" s="210"/>
      <c r="J20" s="210"/>
      <c r="K20" s="210"/>
      <c r="L20" s="210"/>
      <c r="M20" s="208">
        <f t="shared" si="1"/>
        <v>0</v>
      </c>
      <c r="N20" s="208">
        <f t="shared" si="2"/>
        <v>0</v>
      </c>
    </row>
    <row r="21" spans="1:16" ht="34.5" hidden="1" customHeight="1" x14ac:dyDescent="0.25">
      <c r="A21" s="201" t="s">
        <v>20</v>
      </c>
      <c r="B21" s="240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08">
        <f t="shared" si="1"/>
        <v>0</v>
      </c>
      <c r="N21" s="208">
        <f t="shared" si="2"/>
        <v>0</v>
      </c>
    </row>
    <row r="22" spans="1:16" ht="26.25" customHeight="1" x14ac:dyDescent="0.25">
      <c r="A22" s="220" t="s">
        <v>21</v>
      </c>
      <c r="B22" s="242" t="s">
        <v>257</v>
      </c>
      <c r="C22" s="210"/>
      <c r="D22" s="210">
        <v>200000</v>
      </c>
      <c r="E22" s="210"/>
      <c r="F22" s="210"/>
      <c r="G22" s="210"/>
      <c r="H22" s="210"/>
      <c r="I22" s="210"/>
      <c r="J22" s="210"/>
      <c r="K22" s="210">
        <v>50000</v>
      </c>
      <c r="L22" s="210"/>
      <c r="M22" s="208">
        <f t="shared" si="1"/>
        <v>250000</v>
      </c>
      <c r="N22" s="208">
        <f t="shared" si="2"/>
        <v>0</v>
      </c>
    </row>
    <row r="23" spans="1:16" ht="34.5" hidden="1" customHeight="1" x14ac:dyDescent="0.25">
      <c r="A23" s="201" t="s">
        <v>22</v>
      </c>
      <c r="B23" s="239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08">
        <f t="shared" si="1"/>
        <v>0</v>
      </c>
      <c r="N23" s="208">
        <f t="shared" si="2"/>
        <v>0</v>
      </c>
    </row>
    <row r="24" spans="1:16" ht="18" hidden="1" customHeight="1" x14ac:dyDescent="0.25">
      <c r="A24" s="201" t="s">
        <v>23</v>
      </c>
      <c r="B24" s="243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08">
        <f t="shared" si="1"/>
        <v>0</v>
      </c>
      <c r="N24" s="208">
        <f t="shared" si="2"/>
        <v>0</v>
      </c>
    </row>
    <row r="25" spans="1:16" ht="54.75" customHeight="1" x14ac:dyDescent="0.25">
      <c r="A25" s="220" t="s">
        <v>24</v>
      </c>
      <c r="B25" s="239" t="s">
        <v>253</v>
      </c>
      <c r="C25" s="210">
        <v>800000</v>
      </c>
      <c r="D25" s="210">
        <v>4000000</v>
      </c>
      <c r="E25" s="210"/>
      <c r="F25" s="210"/>
      <c r="G25" s="210"/>
      <c r="H25" s="210"/>
      <c r="I25" s="210">
        <v>800000</v>
      </c>
      <c r="J25" s="210"/>
      <c r="K25" s="210">
        <v>800000</v>
      </c>
      <c r="L25" s="210"/>
      <c r="M25" s="208">
        <f t="shared" si="1"/>
        <v>6400000</v>
      </c>
      <c r="N25" s="208">
        <f t="shared" si="2"/>
        <v>0</v>
      </c>
    </row>
    <row r="26" spans="1:16" ht="34.5" hidden="1" customHeight="1" x14ac:dyDescent="0.25">
      <c r="A26" s="201" t="s">
        <v>25</v>
      </c>
      <c r="B26" s="239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08">
        <f t="shared" si="1"/>
        <v>0</v>
      </c>
      <c r="N26" s="208">
        <f t="shared" si="2"/>
        <v>0</v>
      </c>
    </row>
    <row r="27" spans="1:16" ht="25.5" customHeight="1" x14ac:dyDescent="0.25">
      <c r="A27" s="220" t="s">
        <v>26</v>
      </c>
      <c r="B27" s="242" t="s">
        <v>247</v>
      </c>
      <c r="C27" s="210"/>
      <c r="D27" s="210"/>
      <c r="E27" s="210"/>
      <c r="F27" s="210"/>
      <c r="G27" s="210">
        <v>25000</v>
      </c>
      <c r="H27" s="210"/>
      <c r="I27" s="210"/>
      <c r="J27" s="210"/>
      <c r="K27" s="210"/>
      <c r="L27" s="210"/>
      <c r="M27" s="208">
        <f t="shared" si="1"/>
        <v>25000</v>
      </c>
      <c r="N27" s="208">
        <f t="shared" si="2"/>
        <v>0</v>
      </c>
    </row>
    <row r="28" spans="1:16" ht="17.25" customHeight="1" x14ac:dyDescent="0.25">
      <c r="A28" s="220" t="s">
        <v>27</v>
      </c>
      <c r="B28" s="239" t="s">
        <v>245</v>
      </c>
      <c r="C28" s="210"/>
      <c r="D28" s="210"/>
      <c r="E28" s="210"/>
      <c r="F28" s="210"/>
      <c r="G28" s="210"/>
      <c r="H28" s="210"/>
      <c r="I28" s="210"/>
      <c r="J28" s="210"/>
      <c r="K28" s="210">
        <v>40000</v>
      </c>
      <c r="L28" s="210"/>
      <c r="M28" s="208">
        <f t="shared" si="1"/>
        <v>40000</v>
      </c>
      <c r="N28" s="208">
        <f t="shared" si="2"/>
        <v>0</v>
      </c>
    </row>
    <row r="29" spans="1:16" ht="34.5" hidden="1" customHeight="1" x14ac:dyDescent="0.25">
      <c r="A29" s="201" t="s">
        <v>28</v>
      </c>
      <c r="B29" s="239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08">
        <f t="shared" si="1"/>
        <v>0</v>
      </c>
      <c r="N29" s="208">
        <f t="shared" si="2"/>
        <v>0</v>
      </c>
    </row>
    <row r="30" spans="1:16" ht="30.75" hidden="1" customHeight="1" x14ac:dyDescent="0.25">
      <c r="A30" s="201" t="s">
        <v>29</v>
      </c>
      <c r="B30" s="244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08">
        <f t="shared" si="1"/>
        <v>0</v>
      </c>
      <c r="N30" s="208">
        <f t="shared" si="2"/>
        <v>0</v>
      </c>
      <c r="P30" s="221"/>
    </row>
    <row r="31" spans="1:16" ht="15.75" customHeight="1" x14ac:dyDescent="0.25">
      <c r="A31" s="201" t="s">
        <v>30</v>
      </c>
      <c r="B31" s="239" t="s">
        <v>249</v>
      </c>
      <c r="C31" s="210"/>
      <c r="D31" s="210"/>
      <c r="E31" s="210"/>
      <c r="F31" s="210"/>
      <c r="G31" s="210">
        <v>10000000</v>
      </c>
      <c r="H31" s="210"/>
      <c r="I31" s="210"/>
      <c r="J31" s="210"/>
      <c r="K31" s="210"/>
      <c r="L31" s="210"/>
      <c r="M31" s="208">
        <f t="shared" si="1"/>
        <v>10000000</v>
      </c>
      <c r="N31" s="208">
        <f t="shared" si="2"/>
        <v>0</v>
      </c>
    </row>
    <row r="32" spans="1:16" ht="30.75" hidden="1" customHeight="1" x14ac:dyDescent="0.25">
      <c r="A32" s="220" t="s">
        <v>31</v>
      </c>
      <c r="B32" s="239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08">
        <f t="shared" si="1"/>
        <v>0</v>
      </c>
      <c r="N32" s="208">
        <f t="shared" si="2"/>
        <v>0</v>
      </c>
    </row>
    <row r="33" spans="1:15" ht="33" customHeight="1" x14ac:dyDescent="0.25">
      <c r="A33" s="201" t="s">
        <v>32</v>
      </c>
      <c r="B33" s="245" t="s">
        <v>246</v>
      </c>
      <c r="C33" s="210"/>
      <c r="D33" s="210"/>
      <c r="E33" s="210"/>
      <c r="F33" s="210"/>
      <c r="G33" s="210">
        <v>100000</v>
      </c>
      <c r="H33" s="210"/>
      <c r="I33" s="210"/>
      <c r="J33" s="210"/>
      <c r="K33" s="210"/>
      <c r="L33" s="210"/>
      <c r="M33" s="208">
        <f t="shared" si="1"/>
        <v>100000</v>
      </c>
      <c r="N33" s="208">
        <f t="shared" si="2"/>
        <v>0</v>
      </c>
      <c r="O33" s="222"/>
    </row>
    <row r="34" spans="1:15" ht="34.5" hidden="1" customHeight="1" x14ac:dyDescent="0.25">
      <c r="A34" s="201" t="s">
        <v>33</v>
      </c>
      <c r="B34" s="246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08">
        <f t="shared" si="1"/>
        <v>0</v>
      </c>
      <c r="N34" s="208">
        <f t="shared" si="2"/>
        <v>0</v>
      </c>
      <c r="O34" s="222"/>
    </row>
    <row r="35" spans="1:15" ht="25.5" customHeight="1" x14ac:dyDescent="0.25">
      <c r="A35" s="201" t="s">
        <v>34</v>
      </c>
      <c r="B35" s="239" t="s">
        <v>248</v>
      </c>
      <c r="C35" s="210"/>
      <c r="D35" s="210"/>
      <c r="E35" s="210"/>
      <c r="F35" s="210"/>
      <c r="G35" s="210">
        <v>80000</v>
      </c>
      <c r="H35" s="210"/>
      <c r="I35" s="210"/>
      <c r="J35" s="210"/>
      <c r="K35" s="210"/>
      <c r="L35" s="210"/>
      <c r="M35" s="208">
        <f t="shared" si="1"/>
        <v>80000</v>
      </c>
      <c r="N35" s="208">
        <f t="shared" si="2"/>
        <v>0</v>
      </c>
    </row>
    <row r="36" spans="1:15" ht="34.5" hidden="1" customHeight="1" x14ac:dyDescent="0.25">
      <c r="A36" s="201" t="s">
        <v>35</v>
      </c>
      <c r="B36" s="239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08">
        <f t="shared" si="1"/>
        <v>0</v>
      </c>
      <c r="N36" s="208">
        <f t="shared" si="2"/>
        <v>0</v>
      </c>
    </row>
    <row r="37" spans="1:15" ht="34.5" hidden="1" customHeight="1" x14ac:dyDescent="0.25">
      <c r="A37" s="201" t="s">
        <v>36</v>
      </c>
      <c r="B37" s="239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08">
        <f t="shared" si="1"/>
        <v>0</v>
      </c>
      <c r="N37" s="208">
        <f t="shared" si="2"/>
        <v>0</v>
      </c>
    </row>
    <row r="38" spans="1:15" ht="34.5" hidden="1" customHeight="1" x14ac:dyDescent="0.25">
      <c r="A38" s="201" t="s">
        <v>37</v>
      </c>
      <c r="B38" s="239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08">
        <f t="shared" si="1"/>
        <v>0</v>
      </c>
      <c r="N38" s="208">
        <f t="shared" si="2"/>
        <v>0</v>
      </c>
    </row>
    <row r="39" spans="1:15" ht="19.5" customHeight="1" x14ac:dyDescent="0.25">
      <c r="A39" s="201" t="s">
        <v>38</v>
      </c>
      <c r="B39" s="239" t="s">
        <v>243</v>
      </c>
      <c r="C39" s="210"/>
      <c r="D39" s="210"/>
      <c r="E39" s="210"/>
      <c r="F39" s="210">
        <v>300000</v>
      </c>
      <c r="G39" s="210"/>
      <c r="H39" s="210"/>
      <c r="I39" s="210"/>
      <c r="J39" s="210"/>
      <c r="K39" s="210"/>
      <c r="L39" s="210"/>
      <c r="M39" s="208">
        <f t="shared" si="1"/>
        <v>300000</v>
      </c>
      <c r="N39" s="208">
        <f t="shared" si="2"/>
        <v>0</v>
      </c>
    </row>
    <row r="40" spans="1:15" ht="22.5" customHeight="1" x14ac:dyDescent="0.25">
      <c r="A40" s="201" t="s">
        <v>39</v>
      </c>
      <c r="B40" s="239" t="s">
        <v>250</v>
      </c>
      <c r="C40" s="210"/>
      <c r="D40" s="210"/>
      <c r="E40" s="210"/>
      <c r="F40" s="210"/>
      <c r="G40" s="210">
        <v>54032</v>
      </c>
      <c r="H40" s="210"/>
      <c r="I40" s="210"/>
      <c r="J40" s="210"/>
      <c r="K40" s="210"/>
      <c r="L40" s="210"/>
      <c r="M40" s="208">
        <f t="shared" si="1"/>
        <v>54032</v>
      </c>
      <c r="N40" s="208">
        <f t="shared" si="2"/>
        <v>0</v>
      </c>
    </row>
    <row r="41" spans="1:15" ht="50.25" hidden="1" customHeight="1" x14ac:dyDescent="0.25">
      <c r="A41" s="201" t="s">
        <v>40</v>
      </c>
      <c r="B41" s="247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08">
        <f t="shared" si="1"/>
        <v>0</v>
      </c>
      <c r="N41" s="208">
        <f t="shared" si="2"/>
        <v>0</v>
      </c>
    </row>
    <row r="42" spans="1:15" ht="34.5" hidden="1" customHeight="1" x14ac:dyDescent="0.25">
      <c r="A42" s="201" t="s">
        <v>41</v>
      </c>
      <c r="B42" s="239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08">
        <f t="shared" si="1"/>
        <v>0</v>
      </c>
      <c r="N42" s="208">
        <f t="shared" si="2"/>
        <v>0</v>
      </c>
    </row>
    <row r="43" spans="1:15" ht="34.5" hidden="1" customHeight="1" x14ac:dyDescent="0.25">
      <c r="A43" s="201" t="s">
        <v>42</v>
      </c>
      <c r="B43" s="24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08">
        <f t="shared" si="1"/>
        <v>0</v>
      </c>
      <c r="N43" s="208">
        <f t="shared" si="2"/>
        <v>0</v>
      </c>
    </row>
    <row r="44" spans="1:15" ht="15" hidden="1" customHeight="1" x14ac:dyDescent="0.25">
      <c r="A44" s="201" t="s">
        <v>43</v>
      </c>
      <c r="B44" s="239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08">
        <f t="shared" si="1"/>
        <v>0</v>
      </c>
      <c r="N44" s="208">
        <f t="shared" si="2"/>
        <v>0</v>
      </c>
    </row>
    <row r="45" spans="1:15" ht="40.5" customHeight="1" x14ac:dyDescent="0.25">
      <c r="A45" s="220" t="s">
        <v>44</v>
      </c>
      <c r="B45" s="239" t="s">
        <v>256</v>
      </c>
      <c r="C45" s="210">
        <v>30000</v>
      </c>
      <c r="D45" s="210">
        <f>200000+80000</f>
        <v>280000</v>
      </c>
      <c r="E45" s="210"/>
      <c r="F45" s="210"/>
      <c r="G45" s="210"/>
      <c r="H45" s="210"/>
      <c r="I45" s="210"/>
      <c r="J45" s="210"/>
      <c r="K45" s="210">
        <v>50000</v>
      </c>
      <c r="L45" s="210"/>
      <c r="M45" s="208">
        <f t="shared" si="1"/>
        <v>360000</v>
      </c>
      <c r="N45" s="208">
        <f t="shared" si="2"/>
        <v>0</v>
      </c>
    </row>
    <row r="46" spans="1:15" ht="34.5" hidden="1" customHeight="1" x14ac:dyDescent="0.25">
      <c r="A46" s="201" t="s">
        <v>45</v>
      </c>
      <c r="B46" s="239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08">
        <f t="shared" si="1"/>
        <v>0</v>
      </c>
      <c r="N46" s="208">
        <f t="shared" si="2"/>
        <v>0</v>
      </c>
    </row>
    <row r="47" spans="1:15" ht="34.5" hidden="1" customHeight="1" x14ac:dyDescent="0.25">
      <c r="A47" s="201" t="s">
        <v>46</v>
      </c>
      <c r="B47" s="239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08">
        <f t="shared" si="1"/>
        <v>0</v>
      </c>
      <c r="N47" s="208">
        <f t="shared" si="2"/>
        <v>0</v>
      </c>
    </row>
    <row r="48" spans="1:15" ht="18" customHeight="1" x14ac:dyDescent="0.25">
      <c r="A48" s="201" t="s">
        <v>47</v>
      </c>
      <c r="B48" s="239" t="s">
        <v>242</v>
      </c>
      <c r="C48" s="210"/>
      <c r="D48" s="210"/>
      <c r="E48" s="210"/>
      <c r="F48" s="210"/>
      <c r="G48" s="210">
        <v>657500</v>
      </c>
      <c r="H48" s="210"/>
      <c r="I48" s="210"/>
      <c r="J48" s="210"/>
      <c r="K48" s="210"/>
      <c r="L48" s="210"/>
      <c r="M48" s="208">
        <f t="shared" si="1"/>
        <v>657500</v>
      </c>
      <c r="N48" s="208">
        <f t="shared" si="2"/>
        <v>0</v>
      </c>
    </row>
    <row r="49" spans="1:14" ht="34.5" hidden="1" customHeight="1" x14ac:dyDescent="0.25">
      <c r="A49" s="201" t="s">
        <v>48</v>
      </c>
      <c r="B49" s="239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08">
        <f t="shared" si="1"/>
        <v>0</v>
      </c>
      <c r="N49" s="208">
        <f t="shared" si="2"/>
        <v>0</v>
      </c>
    </row>
    <row r="50" spans="1:14" ht="34.5" hidden="1" customHeight="1" x14ac:dyDescent="0.25">
      <c r="A50" s="201" t="s">
        <v>49</v>
      </c>
      <c r="B50" s="239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08">
        <f t="shared" si="1"/>
        <v>0</v>
      </c>
      <c r="N50" s="208">
        <f t="shared" si="2"/>
        <v>0</v>
      </c>
    </row>
    <row r="51" spans="1:14" ht="34.5" hidden="1" customHeight="1" x14ac:dyDescent="0.25">
      <c r="A51" s="201" t="s">
        <v>50</v>
      </c>
      <c r="B51" s="239"/>
      <c r="C51" s="210"/>
      <c r="D51" s="210"/>
      <c r="E51" s="210"/>
      <c r="F51" s="210"/>
      <c r="G51" s="210"/>
      <c r="H51" s="210"/>
      <c r="I51" s="210"/>
      <c r="J51" s="210"/>
      <c r="K51" s="210"/>
      <c r="L51" s="210"/>
      <c r="M51" s="208">
        <f t="shared" si="1"/>
        <v>0</v>
      </c>
      <c r="N51" s="208">
        <f t="shared" si="2"/>
        <v>0</v>
      </c>
    </row>
    <row r="52" spans="1:14" ht="34.5" hidden="1" customHeight="1" x14ac:dyDescent="0.25">
      <c r="A52" s="201" t="s">
        <v>51</v>
      </c>
      <c r="B52" s="239"/>
      <c r="C52" s="210"/>
      <c r="D52" s="210"/>
      <c r="E52" s="210"/>
      <c r="F52" s="210"/>
      <c r="G52" s="210"/>
      <c r="H52" s="210"/>
      <c r="I52" s="210"/>
      <c r="J52" s="210"/>
      <c r="K52" s="210"/>
      <c r="L52" s="210"/>
      <c r="M52" s="208">
        <f t="shared" si="1"/>
        <v>0</v>
      </c>
      <c r="N52" s="208">
        <f t="shared" si="2"/>
        <v>0</v>
      </c>
    </row>
    <row r="53" spans="1:14" ht="34.5" hidden="1" customHeight="1" x14ac:dyDescent="0.25">
      <c r="A53" s="201" t="s">
        <v>159</v>
      </c>
      <c r="B53" s="239"/>
      <c r="C53" s="210"/>
      <c r="D53" s="210"/>
      <c r="E53" s="210"/>
      <c r="F53" s="210"/>
      <c r="G53" s="210"/>
      <c r="H53" s="210"/>
      <c r="I53" s="210"/>
      <c r="J53" s="210"/>
      <c r="K53" s="210"/>
      <c r="L53" s="210"/>
      <c r="M53" s="208">
        <f t="shared" si="1"/>
        <v>0</v>
      </c>
      <c r="N53" s="208">
        <f t="shared" si="2"/>
        <v>0</v>
      </c>
    </row>
    <row r="54" spans="1:14" ht="22.5" hidden="1" customHeight="1" x14ac:dyDescent="0.25">
      <c r="A54" s="223" t="s">
        <v>56</v>
      </c>
      <c r="B54" s="239"/>
      <c r="C54" s="210"/>
      <c r="D54" s="210"/>
      <c r="E54" s="210"/>
      <c r="F54" s="210"/>
      <c r="G54" s="210"/>
      <c r="H54" s="210"/>
      <c r="I54" s="210"/>
      <c r="J54" s="210"/>
      <c r="K54" s="210"/>
      <c r="L54" s="210"/>
      <c r="M54" s="208">
        <f t="shared" si="1"/>
        <v>0</v>
      </c>
      <c r="N54" s="208">
        <f t="shared" si="2"/>
        <v>0</v>
      </c>
    </row>
    <row r="55" spans="1:14" ht="18" customHeight="1" x14ac:dyDescent="0.25">
      <c r="A55" s="201" t="s">
        <v>160</v>
      </c>
      <c r="B55" s="239" t="s">
        <v>255</v>
      </c>
      <c r="C55" s="210"/>
      <c r="D55" s="210">
        <v>1500000</v>
      </c>
      <c r="E55" s="210"/>
      <c r="F55" s="210"/>
      <c r="G55" s="210"/>
      <c r="H55" s="210">
        <v>400000</v>
      </c>
      <c r="I55" s="210"/>
      <c r="J55" s="210"/>
      <c r="K55" s="210"/>
      <c r="L55" s="210"/>
      <c r="M55" s="208">
        <f t="shared" si="1"/>
        <v>1900000</v>
      </c>
      <c r="N55" s="208">
        <f t="shared" si="2"/>
        <v>0</v>
      </c>
    </row>
    <row r="56" spans="1:14" ht="98.25" customHeight="1" x14ac:dyDescent="0.25">
      <c r="A56" s="201" t="s">
        <v>239</v>
      </c>
      <c r="B56" s="243" t="s">
        <v>252</v>
      </c>
      <c r="C56" s="210"/>
      <c r="D56" s="210">
        <v>20000000</v>
      </c>
      <c r="E56" s="210"/>
      <c r="F56" s="210">
        <v>30000000</v>
      </c>
      <c r="G56" s="210"/>
      <c r="H56" s="210">
        <v>30000000</v>
      </c>
      <c r="I56" s="210">
        <f>800000+3449500+13500000+19000000+10348500</f>
        <v>47098000</v>
      </c>
      <c r="J56" s="210"/>
      <c r="K56" s="210"/>
      <c r="L56" s="210"/>
      <c r="M56" s="208">
        <f>C56+D56+F56+G56+H56+I56+K56</f>
        <v>127098000</v>
      </c>
      <c r="N56" s="208">
        <f>L56+E56+J56</f>
        <v>0</v>
      </c>
    </row>
    <row r="57" spans="1:14" ht="35.25" hidden="1" customHeight="1" x14ac:dyDescent="0.25">
      <c r="A57" s="201" t="s">
        <v>161</v>
      </c>
      <c r="B57" s="248"/>
      <c r="C57" s="210"/>
      <c r="D57" s="210"/>
      <c r="E57" s="210"/>
      <c r="F57" s="210"/>
      <c r="G57" s="210"/>
      <c r="H57" s="210"/>
      <c r="I57" s="210"/>
      <c r="J57" s="210"/>
      <c r="K57" s="210"/>
      <c r="L57" s="210"/>
      <c r="M57" s="208">
        <f t="shared" si="1"/>
        <v>0</v>
      </c>
      <c r="N57" s="208">
        <f t="shared" si="2"/>
        <v>0</v>
      </c>
    </row>
    <row r="58" spans="1:14" ht="34.5" hidden="1" customHeight="1" x14ac:dyDescent="0.25">
      <c r="A58" s="201" t="s">
        <v>144</v>
      </c>
      <c r="B58" s="249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08">
        <f t="shared" si="1"/>
        <v>0</v>
      </c>
      <c r="N58" s="208">
        <f t="shared" si="2"/>
        <v>0</v>
      </c>
    </row>
    <row r="59" spans="1:14" ht="34.5" hidden="1" customHeight="1" x14ac:dyDescent="0.25">
      <c r="A59" s="201" t="s">
        <v>76</v>
      </c>
      <c r="B59" s="249"/>
      <c r="C59" s="210"/>
      <c r="D59" s="210"/>
      <c r="E59" s="210"/>
      <c r="F59" s="210"/>
      <c r="G59" s="210"/>
      <c r="H59" s="210"/>
      <c r="I59" s="210"/>
      <c r="J59" s="210"/>
      <c r="K59" s="210"/>
      <c r="L59" s="210"/>
      <c r="M59" s="208">
        <f t="shared" si="1"/>
        <v>0</v>
      </c>
      <c r="N59" s="208">
        <f t="shared" si="2"/>
        <v>0</v>
      </c>
    </row>
    <row r="60" spans="1:14" ht="40.5" customHeight="1" thickBot="1" x14ac:dyDescent="0.3">
      <c r="A60" s="220" t="s">
        <v>163</v>
      </c>
      <c r="B60" s="242" t="s">
        <v>251</v>
      </c>
      <c r="C60" s="210"/>
      <c r="D60" s="210"/>
      <c r="E60" s="210"/>
      <c r="F60" s="210">
        <v>224200</v>
      </c>
      <c r="G60" s="210"/>
      <c r="H60" s="210"/>
      <c r="I60" s="210"/>
      <c r="J60" s="210"/>
      <c r="K60" s="210">
        <f>900000+1000000</f>
        <v>1900000</v>
      </c>
      <c r="L60" s="210"/>
      <c r="M60" s="208">
        <f t="shared" si="1"/>
        <v>2124200</v>
      </c>
      <c r="N60" s="208">
        <f t="shared" si="2"/>
        <v>0</v>
      </c>
    </row>
    <row r="61" spans="1:14" ht="34.5" hidden="1" customHeight="1" x14ac:dyDescent="0.25">
      <c r="A61" s="201" t="s">
        <v>52</v>
      </c>
      <c r="B61" s="224"/>
      <c r="C61" s="210"/>
      <c r="D61" s="210"/>
      <c r="E61" s="210"/>
      <c r="F61" s="210"/>
      <c r="G61" s="210"/>
      <c r="H61" s="210"/>
      <c r="I61" s="210"/>
      <c r="J61" s="210"/>
      <c r="K61" s="210"/>
      <c r="L61" s="210"/>
      <c r="M61" s="206">
        <f t="shared" ref="M61:M65" si="3">SUM(C61:K61)</f>
        <v>0</v>
      </c>
      <c r="N61" s="208">
        <f t="shared" si="2"/>
        <v>0</v>
      </c>
    </row>
    <row r="62" spans="1:14" ht="34.5" hidden="1" customHeight="1" x14ac:dyDescent="0.25">
      <c r="A62" s="201" t="s">
        <v>54</v>
      </c>
      <c r="B62" s="225"/>
      <c r="C62" s="210"/>
      <c r="D62" s="210"/>
      <c r="E62" s="210"/>
      <c r="F62" s="210"/>
      <c r="G62" s="210"/>
      <c r="H62" s="210"/>
      <c r="I62" s="210"/>
      <c r="J62" s="210"/>
      <c r="K62" s="210"/>
      <c r="L62" s="210"/>
      <c r="M62" s="206">
        <f t="shared" si="3"/>
        <v>0</v>
      </c>
      <c r="N62" s="208">
        <f t="shared" si="2"/>
        <v>0</v>
      </c>
    </row>
    <row r="63" spans="1:14" ht="34.5" hidden="1" customHeight="1" x14ac:dyDescent="0.25">
      <c r="A63" s="223" t="s">
        <v>53</v>
      </c>
      <c r="B63" s="225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06">
        <f t="shared" si="3"/>
        <v>0</v>
      </c>
      <c r="N63" s="208">
        <f t="shared" si="2"/>
        <v>0</v>
      </c>
    </row>
    <row r="64" spans="1:14" ht="34.5" hidden="1" customHeight="1" x14ac:dyDescent="0.25">
      <c r="A64" s="226"/>
      <c r="B64" s="226"/>
      <c r="C64" s="210"/>
      <c r="D64" s="210"/>
      <c r="E64" s="210"/>
      <c r="F64" s="210"/>
      <c r="G64" s="210"/>
      <c r="H64" s="210"/>
      <c r="I64" s="210"/>
      <c r="J64" s="210"/>
      <c r="K64" s="210"/>
      <c r="L64" s="210"/>
      <c r="M64" s="206">
        <f t="shared" si="3"/>
        <v>0</v>
      </c>
      <c r="N64" s="208">
        <f t="shared" si="2"/>
        <v>0</v>
      </c>
    </row>
    <row r="65" spans="1:36" ht="22.5" hidden="1" customHeight="1" thickBot="1" x14ac:dyDescent="0.3">
      <c r="A65" s="226" t="s">
        <v>73</v>
      </c>
      <c r="B65" s="226"/>
      <c r="C65" s="210"/>
      <c r="D65" s="210"/>
      <c r="E65" s="210"/>
      <c r="F65" s="210"/>
      <c r="G65" s="210"/>
      <c r="H65" s="210"/>
      <c r="I65" s="210"/>
      <c r="J65" s="210"/>
      <c r="K65" s="210"/>
      <c r="L65" s="210"/>
      <c r="M65" s="206">
        <f t="shared" si="3"/>
        <v>0</v>
      </c>
      <c r="N65" s="208">
        <f t="shared" si="2"/>
        <v>0</v>
      </c>
    </row>
    <row r="66" spans="1:36" s="230" customFormat="1" ht="32.25" customHeight="1" thickTop="1" thickBot="1" x14ac:dyDescent="0.3">
      <c r="A66" s="227" t="s">
        <v>55</v>
      </c>
      <c r="B66" s="228"/>
      <c r="C66" s="229">
        <f>SUBTOTAL(9,C5:C65)</f>
        <v>1730000</v>
      </c>
      <c r="D66" s="229">
        <f>SUBTOTAL(9,D5:D65)</f>
        <v>29190000</v>
      </c>
      <c r="E66" s="229">
        <f t="shared" ref="E66:J66" si="4">SUBTOTAL(9,E5:E65)</f>
        <v>0</v>
      </c>
      <c r="F66" s="229">
        <f>SUBTOTAL(9,F5:F65)</f>
        <v>30524200</v>
      </c>
      <c r="G66" s="229">
        <f>SUBTOTAL(9,G5:G65)</f>
        <v>10916532</v>
      </c>
      <c r="H66" s="229">
        <f>SUBTOTAL(9,H5:H65)</f>
        <v>30400000</v>
      </c>
      <c r="I66" s="229">
        <f>SUBTOTAL(9,I5:I65)</f>
        <v>49548000</v>
      </c>
      <c r="J66" s="229">
        <f t="shared" si="4"/>
        <v>0</v>
      </c>
      <c r="K66" s="229">
        <f>SUBTOTAL(9,K5:K65)</f>
        <v>5090000</v>
      </c>
      <c r="L66" s="229">
        <f>SUBTOTAL(9,L5:L65)</f>
        <v>300</v>
      </c>
      <c r="M66" s="229">
        <f>SUBTOTAL(9,M5:M65)</f>
        <v>157398732</v>
      </c>
      <c r="N66" s="229">
        <f>SUBTOTAL(9,N5:N65)</f>
        <v>300</v>
      </c>
      <c r="P66" s="251"/>
      <c r="R66" s="221"/>
    </row>
    <row r="67" spans="1:36" s="232" customFormat="1" ht="19.5" customHeight="1" thickTop="1" x14ac:dyDescent="0.25">
      <c r="A67" s="205" t="s">
        <v>60</v>
      </c>
      <c r="B67" s="205" t="s">
        <v>173</v>
      </c>
      <c r="C67" s="205"/>
      <c r="D67" s="205"/>
      <c r="E67" s="205"/>
      <c r="F67" s="205" t="s">
        <v>61</v>
      </c>
      <c r="G67" s="205"/>
      <c r="H67" s="205" t="s">
        <v>234</v>
      </c>
      <c r="I67" s="205"/>
      <c r="J67" s="205"/>
      <c r="K67" s="231"/>
      <c r="L67" s="205"/>
      <c r="M67" s="205" t="s">
        <v>61</v>
      </c>
      <c r="N67" s="205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</row>
    <row r="68" spans="1:36" s="232" customFormat="1" ht="19.5" customHeight="1" x14ac:dyDescent="0.25">
      <c r="A68" s="205"/>
      <c r="B68" s="205"/>
      <c r="C68" s="205"/>
      <c r="D68" s="205"/>
      <c r="E68" s="205"/>
      <c r="F68" s="205"/>
      <c r="G68" s="205"/>
      <c r="H68" s="205"/>
      <c r="I68" s="205"/>
      <c r="J68" s="205"/>
      <c r="K68" s="231"/>
      <c r="L68" s="205"/>
      <c r="M68" s="205"/>
      <c r="N68" s="205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  <c r="AD68" s="143"/>
      <c r="AE68" s="143"/>
      <c r="AF68" s="143"/>
      <c r="AG68" s="143"/>
      <c r="AH68" s="143"/>
      <c r="AI68" s="143"/>
      <c r="AJ68" s="143"/>
    </row>
    <row r="69" spans="1:36" s="232" customFormat="1" ht="24" customHeight="1" x14ac:dyDescent="0.25">
      <c r="A69" s="205"/>
      <c r="B69" s="205"/>
      <c r="C69" s="205"/>
      <c r="D69" s="205"/>
      <c r="E69" s="205"/>
      <c r="F69" s="205"/>
      <c r="G69" s="205"/>
      <c r="H69" s="205"/>
      <c r="I69" s="205"/>
      <c r="J69" s="205"/>
      <c r="K69" s="231"/>
      <c r="L69" s="205"/>
      <c r="M69" s="205"/>
      <c r="N69" s="23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  <c r="AJ69" s="143"/>
    </row>
    <row r="70" spans="1:36" s="232" customFormat="1" ht="42.75" customHeight="1" x14ac:dyDescent="0.25">
      <c r="A70" s="205" t="s">
        <v>235</v>
      </c>
      <c r="B70" s="205" t="s">
        <v>235</v>
      </c>
      <c r="C70" s="205"/>
      <c r="D70" s="205"/>
      <c r="E70" s="205"/>
      <c r="F70" s="205" t="s">
        <v>236</v>
      </c>
      <c r="G70" s="205"/>
      <c r="H70" s="205" t="s">
        <v>237</v>
      </c>
      <c r="I70" s="250"/>
      <c r="J70" s="205"/>
      <c r="K70" s="231"/>
      <c r="L70" s="233"/>
      <c r="M70" s="205" t="s">
        <v>238</v>
      </c>
      <c r="N70" s="234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143"/>
      <c r="AH70" s="143"/>
      <c r="AI70" s="143"/>
      <c r="AJ70" s="143"/>
    </row>
    <row r="71" spans="1:36" s="232" customFormat="1" ht="15" hidden="1" x14ac:dyDescent="0.25">
      <c r="B71" s="234"/>
      <c r="C71" s="205"/>
      <c r="D71" s="205"/>
      <c r="E71" s="205"/>
      <c r="F71" s="235"/>
      <c r="G71" s="235"/>
      <c r="H71" s="205"/>
      <c r="I71" s="205"/>
      <c r="J71" s="205"/>
      <c r="K71" s="231"/>
      <c r="L71" s="205"/>
      <c r="M71" s="205"/>
      <c r="N71" s="205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</row>
    <row r="72" spans="1:36" s="232" customFormat="1" ht="15" hidden="1" x14ac:dyDescent="0.25">
      <c r="A72" s="236" t="s">
        <v>134</v>
      </c>
      <c r="B72" s="234"/>
      <c r="C72" s="205"/>
      <c r="D72" s="205"/>
      <c r="E72" s="205"/>
      <c r="F72" s="205"/>
      <c r="G72" s="205"/>
      <c r="H72" s="205"/>
      <c r="I72" s="205"/>
      <c r="J72" s="205"/>
      <c r="K72" s="231"/>
      <c r="L72" s="205"/>
      <c r="M72" s="205"/>
      <c r="N72" s="205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  <c r="AA72" s="143"/>
      <c r="AB72" s="143"/>
      <c r="AC72" s="143"/>
      <c r="AD72" s="143"/>
      <c r="AE72" s="143"/>
      <c r="AF72" s="143"/>
      <c r="AG72" s="143"/>
      <c r="AH72" s="143"/>
      <c r="AI72" s="143"/>
      <c r="AJ72" s="143"/>
    </row>
    <row r="73" spans="1:36" s="232" customFormat="1" ht="15" hidden="1" x14ac:dyDescent="0.25">
      <c r="A73" s="236"/>
      <c r="B73" s="234"/>
      <c r="C73" s="205"/>
      <c r="D73" s="205"/>
      <c r="E73" s="205"/>
      <c r="F73" s="231"/>
      <c r="G73" s="205"/>
      <c r="H73" s="231"/>
      <c r="I73" s="231"/>
      <c r="J73" s="231"/>
      <c r="K73" s="231"/>
      <c r="L73" s="231"/>
      <c r="M73" s="205"/>
      <c r="N73" s="205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</row>
    <row r="74" spans="1:36" s="232" customFormat="1" ht="15" hidden="1" x14ac:dyDescent="0.25">
      <c r="A74" s="236" t="s">
        <v>174</v>
      </c>
      <c r="B74" s="234"/>
      <c r="C74" s="205"/>
      <c r="D74" s="205"/>
      <c r="E74" s="205"/>
      <c r="F74" s="231"/>
      <c r="G74" s="205"/>
      <c r="H74" s="231"/>
      <c r="I74" s="231"/>
      <c r="J74" s="231"/>
      <c r="K74" s="231"/>
      <c r="L74" s="231"/>
      <c r="M74" s="205"/>
      <c r="N74" s="205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3"/>
      <c r="AF74" s="143"/>
      <c r="AG74" s="143"/>
      <c r="AH74" s="143"/>
      <c r="AI74" s="143"/>
      <c r="AJ74" s="143"/>
    </row>
    <row r="75" spans="1:36" ht="18.75" hidden="1" customHeight="1" x14ac:dyDescent="0.25">
      <c r="B75" s="186"/>
      <c r="C75" s="205"/>
      <c r="D75" s="205"/>
      <c r="E75" s="205"/>
      <c r="M75" s="205"/>
      <c r="N75" s="205"/>
    </row>
    <row r="76" spans="1:36" ht="18.75" hidden="1" customHeight="1" x14ac:dyDescent="0.25">
      <c r="B76" s="186"/>
      <c r="M76" s="205"/>
      <c r="N76" s="205"/>
    </row>
    <row r="77" spans="1:36" ht="18.75" customHeight="1" x14ac:dyDescent="0.25">
      <c r="B77" s="186"/>
      <c r="M77" s="205"/>
      <c r="N77" s="205"/>
    </row>
    <row r="78" spans="1:36" ht="18.75" customHeight="1" x14ac:dyDescent="0.25">
      <c r="B78" s="186"/>
      <c r="M78" s="205"/>
      <c r="N78" s="205"/>
    </row>
    <row r="79" spans="1:36" ht="18.75" customHeight="1" x14ac:dyDescent="0.25">
      <c r="B79" s="186"/>
      <c r="M79" s="205"/>
      <c r="N79" s="205"/>
    </row>
    <row r="80" spans="1:36" ht="18.75" customHeight="1" x14ac:dyDescent="0.25">
      <c r="B80" s="186"/>
      <c r="M80" s="205"/>
      <c r="N80" s="205"/>
    </row>
    <row r="81" spans="2:14" ht="18.75" customHeight="1" x14ac:dyDescent="0.25">
      <c r="B81" s="186"/>
      <c r="M81" s="205"/>
      <c r="N81" s="205"/>
    </row>
    <row r="82" spans="2:14" ht="18.75" customHeight="1" x14ac:dyDescent="0.25">
      <c r="B82" s="186"/>
      <c r="M82" s="3"/>
    </row>
    <row r="83" spans="2:14" ht="18.75" customHeight="1" x14ac:dyDescent="0.25">
      <c r="B83" s="186"/>
      <c r="M83" s="3"/>
    </row>
    <row r="84" spans="2:14" ht="18.75" customHeight="1" x14ac:dyDescent="0.25">
      <c r="B84" s="186"/>
      <c r="M84" s="3"/>
    </row>
    <row r="85" spans="2:14" ht="18.75" customHeight="1" x14ac:dyDescent="0.25">
      <c r="B85" s="186"/>
      <c r="M85" s="3"/>
    </row>
    <row r="86" spans="2:14" ht="18.75" customHeight="1" x14ac:dyDescent="0.25">
      <c r="B86" s="186"/>
      <c r="M86" s="3"/>
    </row>
    <row r="87" spans="2:14" ht="18.75" customHeight="1" x14ac:dyDescent="0.25">
      <c r="B87" s="186"/>
      <c r="M87" s="3"/>
    </row>
    <row r="88" spans="2:14" ht="18.75" customHeight="1" x14ac:dyDescent="0.25">
      <c r="B88" s="186"/>
      <c r="M88" s="3"/>
    </row>
    <row r="89" spans="2:14" ht="18.75" customHeight="1" x14ac:dyDescent="0.25">
      <c r="B89" s="186"/>
      <c r="M89" s="3"/>
    </row>
    <row r="90" spans="2:14" ht="18.75" customHeight="1" x14ac:dyDescent="0.25">
      <c r="B90" s="186"/>
      <c r="M90" s="3"/>
    </row>
    <row r="91" spans="2:14" ht="18.75" customHeight="1" x14ac:dyDescent="0.25">
      <c r="B91" s="186"/>
      <c r="M91" s="3"/>
    </row>
  </sheetData>
  <autoFilter ref="A3:AJ67">
    <filterColumn colId="10" showButton="0"/>
  </autoFilter>
  <mergeCells count="3">
    <mergeCell ref="K3:L3"/>
    <mergeCell ref="D3:E3"/>
    <mergeCell ref="I3:J3"/>
  </mergeCells>
  <printOptions horizontalCentered="1" verticalCentered="1"/>
  <pageMargins left="0.12" right="0.26" top="0.12" bottom="0.13" header="0.12" footer="0.12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91"/>
  <sheetViews>
    <sheetView workbookViewId="0">
      <selection activeCell="C7" sqref="C7"/>
    </sheetView>
  </sheetViews>
  <sheetFormatPr defaultRowHeight="15" x14ac:dyDescent="0.25"/>
  <cols>
    <col min="1" max="1" width="39.140625" style="43" customWidth="1"/>
    <col min="2" max="2" width="11" style="42" customWidth="1"/>
    <col min="3" max="3" width="13.85546875" style="43" customWidth="1"/>
    <col min="4" max="4" width="9.140625" style="42" customWidth="1"/>
    <col min="5" max="5" width="12.85546875" style="43" customWidth="1"/>
    <col min="6" max="6" width="13.85546875" style="43" customWidth="1"/>
    <col min="7" max="7" width="15.7109375" style="43" customWidth="1"/>
    <col min="8" max="8" width="13.28515625" style="141" customWidth="1"/>
    <col min="9" max="9" width="16" style="141" customWidth="1"/>
    <col min="10" max="10" width="38.5703125" style="61" customWidth="1"/>
    <col min="11" max="11" width="11.42578125" style="61" customWidth="1"/>
    <col min="12" max="12" width="12.7109375" style="47" customWidth="1"/>
    <col min="13" max="13" width="11" style="141" bestFit="1" customWidth="1"/>
    <col min="14" max="16384" width="9.140625" style="141"/>
  </cols>
  <sheetData>
    <row r="1" spans="1:13" ht="15.75" customHeight="1" x14ac:dyDescent="0.25">
      <c r="A1" s="41" t="s">
        <v>241</v>
      </c>
      <c r="D1" s="44"/>
      <c r="E1" s="45" t="s">
        <v>146</v>
      </c>
      <c r="F1" s="46" t="s">
        <v>148</v>
      </c>
      <c r="G1" s="15"/>
      <c r="H1" s="14"/>
      <c r="J1" s="10"/>
      <c r="K1" s="10"/>
    </row>
    <row r="2" spans="1:13" ht="15.75" customHeight="1" x14ac:dyDescent="0.25">
      <c r="A2" s="41"/>
      <c r="D2" s="44"/>
      <c r="E2" s="45"/>
      <c r="F2" s="46" t="s">
        <v>149</v>
      </c>
      <c r="G2" s="16"/>
      <c r="H2" s="10"/>
      <c r="J2" s="10"/>
      <c r="K2" s="10"/>
    </row>
    <row r="3" spans="1:13" ht="21" customHeight="1" x14ac:dyDescent="0.25">
      <c r="A3" s="41" t="s">
        <v>183</v>
      </c>
      <c r="C3" s="41"/>
      <c r="D3" s="48"/>
      <c r="E3" s="41" t="s">
        <v>65</v>
      </c>
      <c r="F3" s="41"/>
      <c r="G3" s="41"/>
      <c r="J3" s="6"/>
      <c r="K3" s="6"/>
      <c r="L3" s="49"/>
    </row>
    <row r="4" spans="1:13" s="4" customFormat="1" ht="30.75" customHeight="1" x14ac:dyDescent="0.2">
      <c r="A4" s="50" t="s">
        <v>0</v>
      </c>
      <c r="B4" s="51" t="s">
        <v>62</v>
      </c>
      <c r="C4" s="52" t="s">
        <v>1</v>
      </c>
      <c r="D4" s="51" t="s">
        <v>63</v>
      </c>
      <c r="E4" s="52" t="s">
        <v>2</v>
      </c>
      <c r="F4" s="53" t="s">
        <v>64</v>
      </c>
      <c r="G4" s="52" t="s">
        <v>3</v>
      </c>
      <c r="J4" s="9" t="s">
        <v>142</v>
      </c>
      <c r="K4" s="54" t="s">
        <v>184</v>
      </c>
      <c r="L4" s="54" t="s">
        <v>156</v>
      </c>
    </row>
    <row r="5" spans="1:13" ht="20.25" customHeight="1" x14ac:dyDescent="0.25">
      <c r="A5" s="55" t="s">
        <v>57</v>
      </c>
      <c r="B5" s="56"/>
      <c r="C5" s="57"/>
      <c r="D5" s="58"/>
      <c r="E5" s="57"/>
      <c r="F5" s="59"/>
      <c r="G5" s="60"/>
      <c r="K5" s="62"/>
      <c r="L5" s="62"/>
    </row>
    <row r="6" spans="1:13" ht="15.75" hidden="1" customHeight="1" x14ac:dyDescent="0.25">
      <c r="A6" s="63" t="s">
        <v>157</v>
      </c>
      <c r="B6" s="64">
        <f>SUMIF('budget request for May''25'!$A:$A,'Budget Vs Actual Comparison '!$A:$A,'budget request for May''25'!$N:$N)</f>
        <v>0</v>
      </c>
      <c r="C6" s="65">
        <f>SUMIF('budget request for May''25'!$A:$A,'Budget Vs Actual Comparison '!$A:$A,'budget request for May''25'!$M:$M)</f>
        <v>0</v>
      </c>
      <c r="D6" s="66">
        <f>K6</f>
        <v>0</v>
      </c>
      <c r="E6" s="65">
        <f>L6</f>
        <v>0</v>
      </c>
      <c r="F6" s="67">
        <f>D6-B6</f>
        <v>0</v>
      </c>
      <c r="G6" s="68">
        <f>E6-C6</f>
        <v>0</v>
      </c>
      <c r="H6" s="5"/>
      <c r="J6" s="33" t="s">
        <v>176</v>
      </c>
      <c r="K6" s="69">
        <f>SUMIFS('Cash Book'!$E:$E,'Cash Book'!$H:$H,'Budget Vs Actual Comparison '!$J:$J)</f>
        <v>0</v>
      </c>
      <c r="L6" s="69">
        <f>SUMIFS('Cash Book'!$F:$F,'Cash Book'!$H:$H,'Budget Vs Actual Comparison '!$J:$J)</f>
        <v>0</v>
      </c>
    </row>
    <row r="7" spans="1:13" ht="15.75" customHeight="1" x14ac:dyDescent="0.25">
      <c r="A7" s="63" t="s">
        <v>4</v>
      </c>
      <c r="B7" s="64">
        <f>SUMIF('budget request for May''25'!$A:$A,'Budget Vs Actual Comparison '!$A:$A,'budget request for May''25'!$N:$N)</f>
        <v>0</v>
      </c>
      <c r="C7" s="65">
        <f>SUMIF('budget request for May''25'!$A:$A,'Budget Vs Actual Comparison '!$A:$A,'budget request for May''25'!$M:$M)</f>
        <v>1100000</v>
      </c>
      <c r="D7" s="66">
        <f t="shared" ref="D7:D55" si="0">K7</f>
        <v>0</v>
      </c>
      <c r="E7" s="70">
        <f>L7</f>
        <v>0</v>
      </c>
      <c r="F7" s="150">
        <f>D7-B7</f>
        <v>0</v>
      </c>
      <c r="G7" s="151">
        <f>E7-C7</f>
        <v>-1100000</v>
      </c>
      <c r="H7" s="5"/>
      <c r="J7" s="33" t="s">
        <v>143</v>
      </c>
      <c r="K7" s="69">
        <f>SUMIF('Cash Book'!H:H,'Budget Vs Actual Comparison '!J:J,'Cash Book'!E:E)</f>
        <v>0</v>
      </c>
      <c r="L7" s="69">
        <f>SUMIFS('Cash Book'!$F:$F,'Cash Book'!$H:$H,'Budget Vs Actual Comparison '!$J:$J)</f>
        <v>0</v>
      </c>
    </row>
    <row r="8" spans="1:13" ht="15.75" hidden="1" customHeight="1" x14ac:dyDescent="0.25">
      <c r="A8" s="63" t="s">
        <v>5</v>
      </c>
      <c r="B8" s="64">
        <f>SUMIF('budget request for May''25'!$A:$A,'Budget Vs Actual Comparison '!$A:$A,'budget request for May''25'!$N:$N)</f>
        <v>0</v>
      </c>
      <c r="C8" s="65">
        <f>SUMIF('budget request for May''25'!$A:$A,'Budget Vs Actual Comparison '!$A:$A,'budget request for May''25'!$M:$M)</f>
        <v>0</v>
      </c>
      <c r="D8" s="66">
        <f t="shared" si="0"/>
        <v>0</v>
      </c>
      <c r="E8" s="70">
        <f t="shared" ref="E8:E55" si="1">L8</f>
        <v>0</v>
      </c>
      <c r="F8" s="67">
        <f t="shared" ref="F8:F68" si="2">D8-B8</f>
        <v>0</v>
      </c>
      <c r="G8" s="151">
        <f t="shared" ref="G8:G55" si="3">E8-C8</f>
        <v>0</v>
      </c>
      <c r="H8" s="5"/>
      <c r="J8" s="33" t="s">
        <v>228</v>
      </c>
      <c r="K8" s="69">
        <f>SUMIF('Cash Book'!H:H,'Budget Vs Actual Comparison '!J:J,'Cash Book'!E:E)</f>
        <v>0</v>
      </c>
      <c r="L8" s="69">
        <f>SUMIFS('Cash Book'!$F:$F,'Cash Book'!$H:$H,'Budget Vs Actual Comparison '!$J:$J)</f>
        <v>0</v>
      </c>
    </row>
    <row r="9" spans="1:13" ht="15.75" hidden="1" customHeight="1" x14ac:dyDescent="0.25">
      <c r="A9" s="63" t="s">
        <v>6</v>
      </c>
      <c r="B9" s="64">
        <f>SUMIF('budget request for May''25'!$A:$A,'Budget Vs Actual Comparison '!$A:$A,'budget request for May''25'!$N:$N)</f>
        <v>0</v>
      </c>
      <c r="C9" s="65">
        <f>SUMIF('budget request for May''25'!$A:$A,'Budget Vs Actual Comparison '!$A:$A,'budget request for May''25'!$M:$M)</f>
        <v>0</v>
      </c>
      <c r="D9" s="66">
        <f>K9</f>
        <v>0</v>
      </c>
      <c r="E9" s="70">
        <f>L9</f>
        <v>0</v>
      </c>
      <c r="F9" s="67">
        <f>D9-B9</f>
        <v>0</v>
      </c>
      <c r="G9" s="151">
        <f t="shared" si="3"/>
        <v>0</v>
      </c>
      <c r="H9" s="5"/>
      <c r="J9" s="17" t="s">
        <v>229</v>
      </c>
      <c r="K9" s="69">
        <f>SUMIF('Cash Book'!H:H,'Budget Vs Actual Comparison '!J:J,'Cash Book'!E:E)</f>
        <v>0</v>
      </c>
      <c r="L9" s="69">
        <f>SUMIFS('Cash Book'!$F:$F,'Cash Book'!$H:$H,'Budget Vs Actual Comparison '!$J:$J)</f>
        <v>0</v>
      </c>
    </row>
    <row r="10" spans="1:13" ht="15.75" hidden="1" customHeight="1" x14ac:dyDescent="0.25">
      <c r="A10" s="71" t="s">
        <v>7</v>
      </c>
      <c r="B10" s="64">
        <f>SUMIF('budget request for May''25'!$A:$A,'Budget Vs Actual Comparison '!$A:$A,'budget request for May''25'!$N:$N)</f>
        <v>0</v>
      </c>
      <c r="C10" s="65">
        <f>SUMIF('budget request for May''25'!$A:$A,'Budget Vs Actual Comparison '!$A:$A,'budget request for May''25'!$M:$M)</f>
        <v>0</v>
      </c>
      <c r="D10" s="66">
        <f t="shared" si="0"/>
        <v>0</v>
      </c>
      <c r="E10" s="65">
        <f t="shared" si="1"/>
        <v>0</v>
      </c>
      <c r="F10" s="67">
        <f t="shared" si="2"/>
        <v>0</v>
      </c>
      <c r="G10" s="151">
        <f t="shared" si="3"/>
        <v>0</v>
      </c>
      <c r="H10" s="5"/>
      <c r="J10" s="17" t="s">
        <v>185</v>
      </c>
      <c r="K10" s="69">
        <f>SUMIF('Cash Book'!H:H,'Budget Vs Actual Comparison '!J:J,'Cash Book'!E:E)</f>
        <v>0</v>
      </c>
      <c r="L10" s="69">
        <f>SUMIFS('Cash Book'!$F:$F,'Cash Book'!$H:$H,'Budget Vs Actual Comparison '!$J:$J)</f>
        <v>0</v>
      </c>
    </row>
    <row r="11" spans="1:13" ht="18.75" customHeight="1" x14ac:dyDescent="0.25">
      <c r="A11" s="72" t="s">
        <v>8</v>
      </c>
      <c r="B11" s="64">
        <f>SUMIF('budget request for May''25'!$A:$A,'Budget Vs Actual Comparison '!$A:$A,'budget request for May''25'!$N:$N)</f>
        <v>300</v>
      </c>
      <c r="C11" s="65">
        <f>SUMIF('budget request for May''25'!$A:$A,'Budget Vs Actual Comparison '!$A:$A,'budget request for May''25'!$M:$M)</f>
        <v>600000</v>
      </c>
      <c r="D11" s="66">
        <f t="shared" si="0"/>
        <v>0</v>
      </c>
      <c r="E11" s="70">
        <f>L11</f>
        <v>0</v>
      </c>
      <c r="F11" s="67">
        <f>D11-B11</f>
        <v>-300</v>
      </c>
      <c r="G11" s="151">
        <f t="shared" si="3"/>
        <v>-600000</v>
      </c>
      <c r="H11" s="5"/>
      <c r="J11" s="17" t="s">
        <v>186</v>
      </c>
      <c r="K11" s="69">
        <f>SUMIF('Cash Book'!H:H,'Budget Vs Actual Comparison '!J:J,'Cash Book'!E:E)</f>
        <v>0</v>
      </c>
      <c r="L11" s="69">
        <f>SUMIFS('Cash Book'!$F:$F,'Cash Book'!$H:$H,'Budget Vs Actual Comparison '!$J:$J)</f>
        <v>0</v>
      </c>
    </row>
    <row r="12" spans="1:13" ht="15.75" hidden="1" customHeight="1" x14ac:dyDescent="0.25">
      <c r="A12" s="71" t="s">
        <v>9</v>
      </c>
      <c r="B12" s="64">
        <f>SUMIF('budget request for May''25'!$A:$A,'Budget Vs Actual Comparison '!$A:$A,'budget request for May''25'!$N:$N)</f>
        <v>0</v>
      </c>
      <c r="C12" s="65">
        <f>SUMIF('budget request for May''25'!$A:$A,'Budget Vs Actual Comparison '!$A:$A,'budget request for May''25'!$M:$M)</f>
        <v>0</v>
      </c>
      <c r="D12" s="66">
        <f t="shared" si="0"/>
        <v>0</v>
      </c>
      <c r="E12" s="70">
        <f t="shared" si="1"/>
        <v>0</v>
      </c>
      <c r="F12" s="67">
        <f t="shared" si="2"/>
        <v>0</v>
      </c>
      <c r="G12" s="151">
        <f t="shared" si="3"/>
        <v>0</v>
      </c>
      <c r="H12" s="5"/>
      <c r="J12" s="17" t="s">
        <v>187</v>
      </c>
      <c r="K12" s="69">
        <f>SUMIF('Cash Book'!H:H,'Budget Vs Actual Comparison '!J:J,'Cash Book'!E:E)</f>
        <v>0</v>
      </c>
      <c r="L12" s="69">
        <f>SUMIFS('Cash Book'!$F:$F,'Cash Book'!$H:$H,'Budget Vs Actual Comparison '!$J:$J)</f>
        <v>0</v>
      </c>
    </row>
    <row r="13" spans="1:13" ht="15.75" hidden="1" customHeight="1" x14ac:dyDescent="0.25">
      <c r="A13" s="71" t="s">
        <v>10</v>
      </c>
      <c r="B13" s="64">
        <f>SUMIF('budget request for May''25'!$A:$A,'Budget Vs Actual Comparison '!$A:$A,'budget request for May''25'!$N:$N)</f>
        <v>0</v>
      </c>
      <c r="C13" s="65">
        <f>SUMIF('budget request for May''25'!$A:$A,'Budget Vs Actual Comparison '!$A:$A,'budget request for May''25'!$M:$M)</f>
        <v>0</v>
      </c>
      <c r="D13" s="66">
        <f t="shared" si="0"/>
        <v>0</v>
      </c>
      <c r="E13" s="65">
        <f t="shared" si="1"/>
        <v>0</v>
      </c>
      <c r="F13" s="150">
        <f t="shared" si="2"/>
        <v>0</v>
      </c>
      <c r="G13" s="151">
        <f t="shared" si="3"/>
        <v>0</v>
      </c>
      <c r="H13" s="5"/>
      <c r="J13" s="17" t="s">
        <v>67</v>
      </c>
      <c r="K13" s="69">
        <f>SUMIF('Cash Book'!H:H,'Budget Vs Actual Comparison '!J:J,'Cash Book'!E:E)</f>
        <v>0</v>
      </c>
      <c r="L13" s="69">
        <f>SUMIFS('Cash Book'!$F:$F,'Cash Book'!$H:$H,'Budget Vs Actual Comparison '!$J:$J)</f>
        <v>0</v>
      </c>
      <c r="M13" s="142"/>
    </row>
    <row r="14" spans="1:13" ht="15.75" customHeight="1" x14ac:dyDescent="0.25">
      <c r="A14" s="71" t="s">
        <v>11</v>
      </c>
      <c r="B14" s="64">
        <f>SUMIF('budget request for May''25'!$A:$A,'Budget Vs Actual Comparison '!$A:$A,'budget request for May''25'!$N:$N)</f>
        <v>0</v>
      </c>
      <c r="C14" s="65">
        <f>SUMIF('budget request for May''25'!$A:$A,'Budget Vs Actual Comparison '!$A:$A,'budget request for May''25'!$M:$M)</f>
        <v>4060000</v>
      </c>
      <c r="D14" s="66">
        <f t="shared" si="0"/>
        <v>0</v>
      </c>
      <c r="E14" s="65">
        <f>L14</f>
        <v>0</v>
      </c>
      <c r="F14" s="150">
        <f t="shared" si="2"/>
        <v>0</v>
      </c>
      <c r="G14" s="151">
        <f t="shared" si="3"/>
        <v>-4060000</v>
      </c>
      <c r="H14" s="5"/>
      <c r="J14" s="17" t="s">
        <v>188</v>
      </c>
      <c r="K14" s="69">
        <f>SUMIF('Cash Book'!H:H,'Budget Vs Actual Comparison '!J:J,'Cash Book'!E:E)</f>
        <v>0</v>
      </c>
      <c r="L14" s="69">
        <f>SUMIFS('Cash Book'!$F:$F,'Cash Book'!$H:$H,'Budget Vs Actual Comparison '!$J:$J)</f>
        <v>0</v>
      </c>
    </row>
    <row r="15" spans="1:13" ht="15.75" hidden="1" customHeight="1" x14ac:dyDescent="0.25">
      <c r="A15" s="71" t="s">
        <v>12</v>
      </c>
      <c r="B15" s="64">
        <f>SUMIF('budget request for May''25'!$A:$A,'Budget Vs Actual Comparison '!$A:$A,'budget request for May''25'!$N:$N)</f>
        <v>0</v>
      </c>
      <c r="C15" s="65">
        <f>SUMIF('budget request for May''25'!$A:$A,'Budget Vs Actual Comparison '!$A:$A,'budget request for May''25'!$M:$M)</f>
        <v>0</v>
      </c>
      <c r="D15" s="66">
        <f t="shared" si="0"/>
        <v>0</v>
      </c>
      <c r="E15" s="65">
        <f t="shared" si="1"/>
        <v>0</v>
      </c>
      <c r="F15" s="150">
        <f t="shared" si="2"/>
        <v>0</v>
      </c>
      <c r="G15" s="151">
        <f t="shared" si="3"/>
        <v>0</v>
      </c>
      <c r="H15" s="7"/>
      <c r="J15" s="61" t="s">
        <v>189</v>
      </c>
      <c r="K15" s="69">
        <f>SUMIF('Cash Book'!H:H,'Budget Vs Actual Comparison '!J:J,'Cash Book'!E:E)</f>
        <v>0</v>
      </c>
      <c r="L15" s="69">
        <f>SUMIFS('Cash Book'!$F:$F,'Cash Book'!$H:$H,'Budget Vs Actual Comparison '!$J:$J)</f>
        <v>0</v>
      </c>
    </row>
    <row r="16" spans="1:13" ht="15.75" customHeight="1" x14ac:dyDescent="0.25">
      <c r="A16" s="71" t="s">
        <v>13</v>
      </c>
      <c r="B16" s="64">
        <f>SUMIF('budget request for May''25'!$A:$A,'Budget Vs Actual Comparison '!$A:$A,'budget request for May''25'!$N:$N)</f>
        <v>0</v>
      </c>
      <c r="C16" s="65">
        <f>SUMIF('budget request for May''25'!$A:$A,'Budget Vs Actual Comparison '!$A:$A,'budget request for May''25'!$M:$M)</f>
        <v>1450000</v>
      </c>
      <c r="D16" s="66">
        <f t="shared" si="0"/>
        <v>0</v>
      </c>
      <c r="E16" s="65">
        <f>L16</f>
        <v>0</v>
      </c>
      <c r="F16" s="150">
        <f t="shared" si="2"/>
        <v>0</v>
      </c>
      <c r="G16" s="151">
        <f t="shared" si="3"/>
        <v>-1450000</v>
      </c>
      <c r="H16" s="7"/>
      <c r="J16" s="17" t="s">
        <v>190</v>
      </c>
      <c r="K16" s="69">
        <f>SUMIF('Cash Book'!H:H,'Budget Vs Actual Comparison '!J:J,'Cash Book'!E:E)</f>
        <v>0</v>
      </c>
      <c r="L16" s="69">
        <f>SUMIFS('Cash Book'!$F:$F,'Cash Book'!$H:$H,'Budget Vs Actual Comparison '!$J:$J)</f>
        <v>0</v>
      </c>
    </row>
    <row r="17" spans="1:12" ht="15.75" customHeight="1" x14ac:dyDescent="0.25">
      <c r="A17" s="71" t="s">
        <v>14</v>
      </c>
      <c r="B17" s="64">
        <f>SUMIF('budget request for May''25'!$A:$A,'Budget Vs Actual Comparison '!$A:$A,'budget request for May''25'!$N:$N)</f>
        <v>0</v>
      </c>
      <c r="C17" s="65">
        <f>SUMIF('budget request for May''25'!$A:$A,'Budget Vs Actual Comparison '!$A:$A,'budget request for May''25'!$M:$M)</f>
        <v>800000</v>
      </c>
      <c r="D17" s="66">
        <f t="shared" si="0"/>
        <v>0</v>
      </c>
      <c r="E17" s="65">
        <f t="shared" si="1"/>
        <v>0</v>
      </c>
      <c r="F17" s="150">
        <f t="shared" si="2"/>
        <v>0</v>
      </c>
      <c r="G17" s="151">
        <f t="shared" si="3"/>
        <v>-800000</v>
      </c>
      <c r="H17" s="7"/>
      <c r="J17" s="17" t="s">
        <v>191</v>
      </c>
      <c r="K17" s="69">
        <f>SUMIF('Cash Book'!H:H,'Budget Vs Actual Comparison '!J:J,'Cash Book'!E:E)</f>
        <v>0</v>
      </c>
      <c r="L17" s="69">
        <f>SUMIFS('Cash Book'!$F:$F,'Cash Book'!$H:$H,'Budget Vs Actual Comparison '!$J:$J)</f>
        <v>0</v>
      </c>
    </row>
    <row r="18" spans="1:12" ht="15.75" customHeight="1" x14ac:dyDescent="0.25">
      <c r="A18" s="71" t="s">
        <v>158</v>
      </c>
      <c r="B18" s="64">
        <f>SUMIF('budget request for May''25'!$A:$A,'Budget Vs Actual Comparison '!$A:$A,'budget request for May''25'!$N:$N)</f>
        <v>0</v>
      </c>
      <c r="C18" s="65">
        <f>SUMIF('budget request for May''25'!$A:$A,'Budget Vs Actual Comparison '!$A:$A,'budget request for May''25'!$M:$M)</f>
        <v>0</v>
      </c>
      <c r="D18" s="66">
        <f t="shared" si="0"/>
        <v>0</v>
      </c>
      <c r="E18" s="65">
        <f>L18</f>
        <v>0</v>
      </c>
      <c r="F18" s="150">
        <f t="shared" si="2"/>
        <v>0</v>
      </c>
      <c r="G18" s="151">
        <f t="shared" si="3"/>
        <v>0</v>
      </c>
      <c r="H18" s="7"/>
      <c r="J18" s="17" t="s">
        <v>192</v>
      </c>
      <c r="K18" s="69">
        <f>SUMIF('Cash Book'!H:H,'Budget Vs Actual Comparison '!J:J,'Cash Book'!E:E)</f>
        <v>0</v>
      </c>
      <c r="L18" s="69">
        <f>SUMIFS('Cash Book'!$F:$F,'Cash Book'!$H:$H,'Budget Vs Actual Comparison '!$J:$J)</f>
        <v>0</v>
      </c>
    </row>
    <row r="19" spans="1:12" ht="15.75" hidden="1" customHeight="1" x14ac:dyDescent="0.25">
      <c r="A19" s="71" t="s">
        <v>16</v>
      </c>
      <c r="B19" s="64">
        <f>SUMIF('budget request for May''25'!$A:$A,'Budget Vs Actual Comparison '!$A:$A,'budget request for May''25'!$N:$N)</f>
        <v>0</v>
      </c>
      <c r="C19" s="65">
        <f>SUMIF('budget request for May''25'!$A:$A,'Budget Vs Actual Comparison '!$A:$A,'budget request for May''25'!$M:$M)</f>
        <v>0</v>
      </c>
      <c r="D19" s="66">
        <f t="shared" si="0"/>
        <v>0</v>
      </c>
      <c r="E19" s="65"/>
      <c r="F19" s="150">
        <f t="shared" si="2"/>
        <v>0</v>
      </c>
      <c r="G19" s="151">
        <f t="shared" si="3"/>
        <v>0</v>
      </c>
      <c r="H19" s="7"/>
      <c r="J19" s="17" t="s">
        <v>193</v>
      </c>
      <c r="K19" s="69">
        <f>SUMIF('Cash Book'!H:H,'Budget Vs Actual Comparison '!J:J,'Cash Book'!E:E)</f>
        <v>0</v>
      </c>
      <c r="L19" s="69">
        <f>SUMIFS('Cash Book'!$F:$F,'Cash Book'!$H:$H,'Budget Vs Actual Comparison '!$J:$J)</f>
        <v>0</v>
      </c>
    </row>
    <row r="20" spans="1:12" ht="15.75" hidden="1" customHeight="1" x14ac:dyDescent="0.25">
      <c r="A20" s="71" t="s">
        <v>17</v>
      </c>
      <c r="B20" s="64">
        <f>SUMIF('budget request for May''25'!$A:$A,'Budget Vs Actual Comparison '!$A:$A,'budget request for May''25'!$N:$N)</f>
        <v>0</v>
      </c>
      <c r="C20" s="65">
        <f>SUMIF('budget request for May''25'!$A:$A,'Budget Vs Actual Comparison '!$A:$A,'budget request for May''25'!$M:$M)</f>
        <v>0</v>
      </c>
      <c r="D20" s="66">
        <f t="shared" si="0"/>
        <v>0</v>
      </c>
      <c r="E20" s="65">
        <f t="shared" si="1"/>
        <v>0</v>
      </c>
      <c r="F20" s="150">
        <f t="shared" si="2"/>
        <v>0</v>
      </c>
      <c r="G20" s="151">
        <f t="shared" si="3"/>
        <v>0</v>
      </c>
      <c r="H20" s="5"/>
      <c r="J20" s="17" t="s">
        <v>194</v>
      </c>
      <c r="K20" s="69">
        <f>SUMIF('Cash Book'!H:H,'Budget Vs Actual Comparison '!J:J,'Cash Book'!E:E)</f>
        <v>0</v>
      </c>
      <c r="L20" s="69">
        <f>SUMIFS('Cash Book'!$F:$F,'Cash Book'!$H:$H,'Budget Vs Actual Comparison '!$J:$J)</f>
        <v>0</v>
      </c>
    </row>
    <row r="21" spans="1:12" ht="15.75" hidden="1" customHeight="1" x14ac:dyDescent="0.25">
      <c r="A21" s="71" t="s">
        <v>18</v>
      </c>
      <c r="B21" s="64">
        <f>SUMIF('budget request for May''25'!$A:$A,'Budget Vs Actual Comparison '!$A:$A,'budget request for May''25'!$N:$N)</f>
        <v>0</v>
      </c>
      <c r="C21" s="65">
        <f>SUMIF('budget request for May''25'!$A:$A,'Budget Vs Actual Comparison '!$A:$A,'budget request for May''25'!$M:$M)</f>
        <v>0</v>
      </c>
      <c r="D21" s="66">
        <f t="shared" si="0"/>
        <v>0</v>
      </c>
      <c r="E21" s="65">
        <f t="shared" si="1"/>
        <v>0</v>
      </c>
      <c r="F21" s="150">
        <f t="shared" si="2"/>
        <v>0</v>
      </c>
      <c r="G21" s="151">
        <f t="shared" si="3"/>
        <v>0</v>
      </c>
      <c r="H21" s="5"/>
      <c r="J21" s="17" t="s">
        <v>195</v>
      </c>
      <c r="K21" s="69">
        <f>SUMIF('Cash Book'!H:H,'Budget Vs Actual Comparison '!J:J,'Cash Book'!E:E)</f>
        <v>0</v>
      </c>
      <c r="L21" s="69">
        <f>SUMIFS('Cash Book'!$F:$F,'Cash Book'!$H:$H,'Budget Vs Actual Comparison '!$J:$J)</f>
        <v>0</v>
      </c>
    </row>
    <row r="22" spans="1:12" ht="15.75" hidden="1" customHeight="1" x14ac:dyDescent="0.25">
      <c r="A22" s="71" t="s">
        <v>19</v>
      </c>
      <c r="B22" s="64">
        <f>SUMIF('budget request for May''25'!$A:$A,'Budget Vs Actual Comparison '!$A:$A,'budget request for May''25'!$N:$N)</f>
        <v>0</v>
      </c>
      <c r="C22" s="65">
        <f>SUMIF('budget request for May''25'!$A:$A,'Budget Vs Actual Comparison '!$A:$A,'budget request for May''25'!$M:$M)</f>
        <v>0</v>
      </c>
      <c r="D22" s="66">
        <f t="shared" si="0"/>
        <v>0</v>
      </c>
      <c r="E22" s="65">
        <f t="shared" si="1"/>
        <v>0</v>
      </c>
      <c r="F22" s="150">
        <f t="shared" si="2"/>
        <v>0</v>
      </c>
      <c r="G22" s="151">
        <f t="shared" si="3"/>
        <v>0</v>
      </c>
      <c r="H22" s="7"/>
      <c r="J22" s="17" t="s">
        <v>196</v>
      </c>
      <c r="K22" s="69">
        <f>SUMIF('Cash Book'!H:H,'Budget Vs Actual Comparison '!J:J,'Cash Book'!E:E)</f>
        <v>0</v>
      </c>
      <c r="L22" s="69">
        <f>SUMIFS('Cash Book'!$F:$F,'Cash Book'!$H:$H,'Budget Vs Actual Comparison '!$J:$J)</f>
        <v>0</v>
      </c>
    </row>
    <row r="23" spans="1:12" ht="15.75" hidden="1" customHeight="1" x14ac:dyDescent="0.25">
      <c r="A23" s="71" t="s">
        <v>20</v>
      </c>
      <c r="B23" s="64">
        <f>SUMIF('budget request for May''25'!$A:$A,'Budget Vs Actual Comparison '!$A:$A,'budget request for May''25'!$N:$N)</f>
        <v>0</v>
      </c>
      <c r="C23" s="65">
        <f>SUMIF('budget request for May''25'!$A:$A,'Budget Vs Actual Comparison '!$A:$A,'budget request for May''25'!$M:$M)</f>
        <v>0</v>
      </c>
      <c r="D23" s="66">
        <f t="shared" si="0"/>
        <v>0</v>
      </c>
      <c r="E23" s="65">
        <f t="shared" si="1"/>
        <v>0</v>
      </c>
      <c r="F23" s="150">
        <f t="shared" si="2"/>
        <v>0</v>
      </c>
      <c r="G23" s="151">
        <f t="shared" si="3"/>
        <v>0</v>
      </c>
      <c r="H23" s="7"/>
      <c r="J23" s="17" t="s">
        <v>197</v>
      </c>
      <c r="K23" s="69">
        <f>SUMIF('Cash Book'!H:H,'Budget Vs Actual Comparison '!J:J,'Cash Book'!E:E)</f>
        <v>0</v>
      </c>
      <c r="L23" s="69">
        <f>SUMIFS('Cash Book'!$F:$F,'Cash Book'!$H:$H,'Budget Vs Actual Comparison '!$J:$J)</f>
        <v>0</v>
      </c>
    </row>
    <row r="24" spans="1:12" ht="15.75" customHeight="1" x14ac:dyDescent="0.25">
      <c r="A24" s="71" t="s">
        <v>21</v>
      </c>
      <c r="B24" s="64">
        <f>SUMIF('budget request for May''25'!$A:$A,'Budget Vs Actual Comparison '!$A:$A,'budget request for May''25'!$N:$N)</f>
        <v>0</v>
      </c>
      <c r="C24" s="65">
        <f>SUMIF('budget request for May''25'!$A:$A,'Budget Vs Actual Comparison '!$A:$A,'budget request for May''25'!$M:$M)</f>
        <v>250000</v>
      </c>
      <c r="D24" s="66">
        <f t="shared" si="0"/>
        <v>0</v>
      </c>
      <c r="E24" s="65">
        <f>L24</f>
        <v>0</v>
      </c>
      <c r="F24" s="150">
        <f t="shared" si="2"/>
        <v>0</v>
      </c>
      <c r="G24" s="151">
        <f t="shared" si="3"/>
        <v>-250000</v>
      </c>
      <c r="H24" s="7"/>
      <c r="J24" s="17" t="s">
        <v>198</v>
      </c>
      <c r="K24" s="69">
        <f>SUMIF('Cash Book'!H:H,'Budget Vs Actual Comparison '!J:J,'Cash Book'!E:E)</f>
        <v>0</v>
      </c>
      <c r="L24" s="69">
        <f>SUMIFS('Cash Book'!$F:$F,'Cash Book'!$H:$H,'Budget Vs Actual Comparison '!$J:$J)</f>
        <v>0</v>
      </c>
    </row>
    <row r="25" spans="1:12" ht="15.75" hidden="1" customHeight="1" x14ac:dyDescent="0.25">
      <c r="A25" s="40" t="s">
        <v>22</v>
      </c>
      <c r="B25" s="64">
        <f>SUMIF('budget request for May''25'!$A:$A,'Budget Vs Actual Comparison '!$A:$A,'budget request for May''25'!$N:$N)</f>
        <v>0</v>
      </c>
      <c r="C25" s="65">
        <f>SUMIF('budget request for May''25'!$A:$A,'Budget Vs Actual Comparison '!$A:$A,'budget request for May''25'!$M:$M)</f>
        <v>0</v>
      </c>
      <c r="D25" s="66">
        <f t="shared" si="0"/>
        <v>0</v>
      </c>
      <c r="E25" s="65">
        <f t="shared" si="1"/>
        <v>0</v>
      </c>
      <c r="F25" s="150">
        <f t="shared" si="2"/>
        <v>0</v>
      </c>
      <c r="G25" s="151">
        <f t="shared" si="3"/>
        <v>0</v>
      </c>
      <c r="H25" s="5"/>
      <c r="J25" s="17" t="s">
        <v>199</v>
      </c>
      <c r="K25" s="69">
        <f>SUMIF('Cash Book'!H:H,'Budget Vs Actual Comparison '!J:J,'Cash Book'!E:E)</f>
        <v>0</v>
      </c>
      <c r="L25" s="69">
        <f>SUMIFS('Cash Book'!$F:$F,'Cash Book'!$H:$H,'Budget Vs Actual Comparison '!$J:$J)</f>
        <v>0</v>
      </c>
    </row>
    <row r="26" spans="1:12" ht="15.75" hidden="1" customHeight="1" x14ac:dyDescent="0.25">
      <c r="A26" s="40" t="s">
        <v>23</v>
      </c>
      <c r="B26" s="64">
        <f>SUMIF('budget request for May''25'!$A:$A,'Budget Vs Actual Comparison '!$A:$A,'budget request for May''25'!$N:$N)</f>
        <v>0</v>
      </c>
      <c r="C26" s="65">
        <f>SUMIF('budget request for May''25'!$A:$A,'Budget Vs Actual Comparison '!$A:$A,'budget request for May''25'!$M:$M)</f>
        <v>0</v>
      </c>
      <c r="D26" s="66">
        <f t="shared" si="0"/>
        <v>0</v>
      </c>
      <c r="E26" s="65">
        <f t="shared" si="1"/>
        <v>0</v>
      </c>
      <c r="F26" s="150">
        <f>D26-B26</f>
        <v>0</v>
      </c>
      <c r="G26" s="151">
        <f t="shared" si="3"/>
        <v>0</v>
      </c>
      <c r="H26" s="5"/>
      <c r="J26" s="17" t="s">
        <v>177</v>
      </c>
      <c r="K26" s="69">
        <f>SUMIF('Cash Book'!H:H,'Budget Vs Actual Comparison '!J:J,'Cash Book'!E:E)</f>
        <v>0</v>
      </c>
      <c r="L26" s="69">
        <f>SUMIFS('Cash Book'!$F:$F,'Cash Book'!$H:$H,'Budget Vs Actual Comparison '!$J:$J)</f>
        <v>0</v>
      </c>
    </row>
    <row r="27" spans="1:12" ht="15.75" customHeight="1" x14ac:dyDescent="0.25">
      <c r="A27" s="71" t="s">
        <v>24</v>
      </c>
      <c r="B27" s="64">
        <f>SUMIF('budget request for May''25'!$A:$A,'Budget Vs Actual Comparison '!$A:$A,'budget request for May''25'!$N:$N)</f>
        <v>0</v>
      </c>
      <c r="C27" s="65">
        <f>SUMIF('budget request for May''25'!$A:$A,'Budget Vs Actual Comparison '!$A:$A,'budget request for May''25'!$M:$M)</f>
        <v>6400000</v>
      </c>
      <c r="D27" s="66">
        <f t="shared" si="0"/>
        <v>0</v>
      </c>
      <c r="E27" s="65">
        <f>L27</f>
        <v>0</v>
      </c>
      <c r="F27" s="150">
        <f t="shared" si="2"/>
        <v>0</v>
      </c>
      <c r="G27" s="151">
        <f t="shared" si="3"/>
        <v>-6400000</v>
      </c>
      <c r="H27" s="7"/>
      <c r="J27" s="17" t="s">
        <v>140</v>
      </c>
      <c r="K27" s="69">
        <f>SUMIF('Cash Book'!H:H,'Budget Vs Actual Comparison '!J:J,'Cash Book'!E:E)</f>
        <v>0</v>
      </c>
      <c r="L27" s="69">
        <f>SUMIFS('Cash Book'!$F:$F,'Cash Book'!$H:$H,'Budget Vs Actual Comparison '!$J:$J)</f>
        <v>0</v>
      </c>
    </row>
    <row r="28" spans="1:12" ht="15.75" hidden="1" customHeight="1" x14ac:dyDescent="0.25">
      <c r="A28" s="71" t="s">
        <v>25</v>
      </c>
      <c r="B28" s="64">
        <f>SUMIF('budget request for May''25'!$A:$A,'Budget Vs Actual Comparison '!$A:$A,'budget request for May''25'!$N:$N)</f>
        <v>0</v>
      </c>
      <c r="C28" s="65">
        <f>SUMIF('budget request for May''25'!$A:$A,'Budget Vs Actual Comparison '!$A:$A,'budget request for May''25'!$M:$M)</f>
        <v>0</v>
      </c>
      <c r="D28" s="66">
        <f t="shared" si="0"/>
        <v>0</v>
      </c>
      <c r="E28" s="65">
        <f t="shared" si="1"/>
        <v>0</v>
      </c>
      <c r="F28" s="150">
        <f t="shared" si="2"/>
        <v>0</v>
      </c>
      <c r="G28" s="151">
        <f t="shared" si="3"/>
        <v>0</v>
      </c>
      <c r="H28" s="5"/>
      <c r="J28" s="17" t="s">
        <v>200</v>
      </c>
      <c r="K28" s="69">
        <f>SUMIF('Cash Book'!H:H,'Budget Vs Actual Comparison '!J:J,'Cash Book'!E:E)</f>
        <v>0</v>
      </c>
      <c r="L28" s="69">
        <f>SUMIFS('Cash Book'!$F:$F,'Cash Book'!$H:$H,'Budget Vs Actual Comparison '!$J:$J)</f>
        <v>0</v>
      </c>
    </row>
    <row r="29" spans="1:12" ht="15.75" customHeight="1" x14ac:dyDescent="0.25">
      <c r="A29" s="71" t="s">
        <v>26</v>
      </c>
      <c r="B29" s="64">
        <f>SUMIF('budget request for May''25'!$A:$A,'Budget Vs Actual Comparison '!$A:$A,'budget request for May''25'!$N:$N)</f>
        <v>0</v>
      </c>
      <c r="C29" s="65">
        <f>SUMIF('budget request for May''25'!$A:$A,'Budget Vs Actual Comparison '!$A:$A,'budget request for May''25'!$M:$M)</f>
        <v>25000</v>
      </c>
      <c r="D29" s="66">
        <f t="shared" si="0"/>
        <v>0</v>
      </c>
      <c r="E29" s="65">
        <f t="shared" si="1"/>
        <v>0</v>
      </c>
      <c r="F29" s="150">
        <f t="shared" si="2"/>
        <v>0</v>
      </c>
      <c r="G29" s="151">
        <f t="shared" si="3"/>
        <v>-25000</v>
      </c>
      <c r="H29" s="5"/>
      <c r="J29" s="17" t="s">
        <v>201</v>
      </c>
      <c r="K29" s="69">
        <f>SUMIF('Cash Book'!H:H,'Budget Vs Actual Comparison '!J:J,'Cash Book'!E:E)</f>
        <v>0</v>
      </c>
      <c r="L29" s="69">
        <f>SUMIFS('Cash Book'!$F:$F,'Cash Book'!$H:$H,'Budget Vs Actual Comparison '!$J:$J)</f>
        <v>0</v>
      </c>
    </row>
    <row r="30" spans="1:12" ht="15.75" customHeight="1" x14ac:dyDescent="0.25">
      <c r="A30" s="71" t="s">
        <v>27</v>
      </c>
      <c r="B30" s="64">
        <f>SUMIF('budget request for May''25'!$A:$A,'Budget Vs Actual Comparison '!$A:$A,'budget request for May''25'!$N:$N)</f>
        <v>0</v>
      </c>
      <c r="C30" s="65">
        <f>SUMIF('budget request for May''25'!$A:$A,'Budget Vs Actual Comparison '!$A:$A,'budget request for May''25'!$M:$M)</f>
        <v>40000</v>
      </c>
      <c r="D30" s="66">
        <f t="shared" si="0"/>
        <v>0</v>
      </c>
      <c r="E30" s="65">
        <f>L30</f>
        <v>0</v>
      </c>
      <c r="F30" s="150">
        <f t="shared" si="2"/>
        <v>0</v>
      </c>
      <c r="G30" s="151">
        <f t="shared" si="3"/>
        <v>-40000</v>
      </c>
      <c r="H30" s="5"/>
      <c r="J30" s="17" t="s">
        <v>202</v>
      </c>
      <c r="K30" s="69">
        <f>SUMIF('Cash Book'!H:H,'Budget Vs Actual Comparison '!J:J,'Cash Book'!E:E)</f>
        <v>0</v>
      </c>
      <c r="L30" s="69">
        <f>SUMIFS('Cash Book'!$F:$F,'Cash Book'!$H:$H,'Budget Vs Actual Comparison '!$J:$J)</f>
        <v>0</v>
      </c>
    </row>
    <row r="31" spans="1:12" ht="15.75" hidden="1" customHeight="1" x14ac:dyDescent="0.25">
      <c r="A31" s="71" t="s">
        <v>28</v>
      </c>
      <c r="B31" s="64">
        <f>SUMIF('budget request for May''25'!$A:$A,'Budget Vs Actual Comparison '!$A:$A,'budget request for May''25'!$N:$N)</f>
        <v>0</v>
      </c>
      <c r="C31" s="65">
        <f>SUMIF('budget request for May''25'!$A:$A,'Budget Vs Actual Comparison '!$A:$A,'budget request for May''25'!$M:$M)</f>
        <v>0</v>
      </c>
      <c r="D31" s="66">
        <f t="shared" si="0"/>
        <v>0</v>
      </c>
      <c r="E31" s="65">
        <f t="shared" si="1"/>
        <v>0</v>
      </c>
      <c r="F31" s="67">
        <f t="shared" si="2"/>
        <v>0</v>
      </c>
      <c r="G31" s="151">
        <f t="shared" si="3"/>
        <v>0</v>
      </c>
      <c r="H31" s="5"/>
      <c r="J31" s="17" t="s">
        <v>203</v>
      </c>
      <c r="K31" s="69">
        <f>SUMIF('Cash Book'!H:H,'Budget Vs Actual Comparison '!J:J,'Cash Book'!E:E)</f>
        <v>0</v>
      </c>
      <c r="L31" s="69">
        <f>SUMIFS('Cash Book'!$F:$F,'Cash Book'!$H:$H,'Budget Vs Actual Comparison '!$J:$J)</f>
        <v>0</v>
      </c>
    </row>
    <row r="32" spans="1:12" ht="15.75" hidden="1" customHeight="1" x14ac:dyDescent="0.25">
      <c r="A32" s="71" t="s">
        <v>29</v>
      </c>
      <c r="B32" s="64">
        <f>SUMIF('budget request for May''25'!$A:$A,'Budget Vs Actual Comparison '!$A:$A,'budget request for May''25'!$N:$N)</f>
        <v>0</v>
      </c>
      <c r="C32" s="65">
        <f>SUMIF('budget request for May''25'!$A:$A,'Budget Vs Actual Comparison '!$A:$A,'budget request for May''25'!$M:$M)</f>
        <v>0</v>
      </c>
      <c r="D32" s="66">
        <f t="shared" si="0"/>
        <v>0</v>
      </c>
      <c r="E32" s="65">
        <f t="shared" si="1"/>
        <v>0</v>
      </c>
      <c r="F32" s="67">
        <f t="shared" si="2"/>
        <v>0</v>
      </c>
      <c r="G32" s="151">
        <f t="shared" si="3"/>
        <v>0</v>
      </c>
      <c r="H32" s="5"/>
      <c r="J32" s="17" t="s">
        <v>204</v>
      </c>
      <c r="K32" s="69">
        <f>SUMIF('Cash Book'!H:H,'Budget Vs Actual Comparison '!J:J,'Cash Book'!E:E)</f>
        <v>0</v>
      </c>
      <c r="L32" s="69">
        <f>SUMIFS('Cash Book'!$F:$F,'Cash Book'!$H:$H,'Budget Vs Actual Comparison '!$J:$J)</f>
        <v>0</v>
      </c>
    </row>
    <row r="33" spans="1:12" ht="15.75" customHeight="1" x14ac:dyDescent="0.25">
      <c r="A33" s="71" t="s">
        <v>30</v>
      </c>
      <c r="B33" s="64">
        <f>SUMIF('budget request for May''25'!$A:$A,'Budget Vs Actual Comparison '!$A:$A,'budget request for May''25'!$N:$N)</f>
        <v>0</v>
      </c>
      <c r="C33" s="65">
        <f>SUMIF('budget request for May''25'!$A:$A,'Budget Vs Actual Comparison '!$A:$A,'budget request for May''25'!$M:$M)</f>
        <v>10000000</v>
      </c>
      <c r="D33" s="66">
        <f t="shared" si="0"/>
        <v>0</v>
      </c>
      <c r="E33" s="65">
        <f t="shared" si="1"/>
        <v>0</v>
      </c>
      <c r="F33" s="67">
        <f t="shared" si="2"/>
        <v>0</v>
      </c>
      <c r="G33" s="151">
        <f t="shared" si="3"/>
        <v>-10000000</v>
      </c>
      <c r="H33" s="5"/>
      <c r="J33" s="17" t="s">
        <v>205</v>
      </c>
      <c r="K33" s="69">
        <f>SUMIF('Cash Book'!H:H,'Budget Vs Actual Comparison '!J:J,'Cash Book'!E:E)</f>
        <v>0</v>
      </c>
      <c r="L33" s="69">
        <f>SUMIFS('Cash Book'!$F:$F,'Cash Book'!$H:$H,'Budget Vs Actual Comparison '!$J:$J)</f>
        <v>0</v>
      </c>
    </row>
    <row r="34" spans="1:12" ht="15.75" hidden="1" customHeight="1" x14ac:dyDescent="0.25">
      <c r="A34" s="71" t="s">
        <v>31</v>
      </c>
      <c r="B34" s="64">
        <f>SUMIF('budget request for May''25'!$A:$A,'Budget Vs Actual Comparison '!$A:$A,'budget request for May''25'!$N:$N)</f>
        <v>0</v>
      </c>
      <c r="C34" s="65">
        <f>SUMIF('budget request for May''25'!$A:$A,'Budget Vs Actual Comparison '!$A:$A,'budget request for May''25'!$M:$M)</f>
        <v>0</v>
      </c>
      <c r="D34" s="66">
        <f t="shared" si="0"/>
        <v>0</v>
      </c>
      <c r="E34" s="65">
        <f t="shared" si="1"/>
        <v>0</v>
      </c>
      <c r="F34" s="67">
        <f t="shared" si="2"/>
        <v>0</v>
      </c>
      <c r="G34" s="151">
        <f t="shared" si="3"/>
        <v>0</v>
      </c>
      <c r="H34" s="5"/>
      <c r="J34" s="17" t="s">
        <v>206</v>
      </c>
      <c r="K34" s="69">
        <f>SUMIF('Cash Book'!H:H,'Budget Vs Actual Comparison '!J:J,'Cash Book'!E:E)</f>
        <v>0</v>
      </c>
      <c r="L34" s="69">
        <f>SUMIFS('Cash Book'!$F:$F,'Cash Book'!$H:$H,'Budget Vs Actual Comparison '!$J:$J)</f>
        <v>0</v>
      </c>
    </row>
    <row r="35" spans="1:12" ht="15.75" customHeight="1" x14ac:dyDescent="0.25">
      <c r="A35" s="71" t="s">
        <v>32</v>
      </c>
      <c r="B35" s="64">
        <f>SUMIF('budget request for May''25'!$A:$A,'Budget Vs Actual Comparison '!$A:$A,'budget request for May''25'!$N:$N)</f>
        <v>0</v>
      </c>
      <c r="C35" s="65">
        <f>SUMIF('budget request for May''25'!$A:$A,'Budget Vs Actual Comparison '!$A:$A,'budget request for May''25'!$M:$M)</f>
        <v>100000</v>
      </c>
      <c r="D35" s="66">
        <f t="shared" si="0"/>
        <v>0</v>
      </c>
      <c r="E35" s="65">
        <f>L35</f>
        <v>0</v>
      </c>
      <c r="F35" s="67">
        <f t="shared" si="2"/>
        <v>0</v>
      </c>
      <c r="G35" s="151">
        <f t="shared" si="3"/>
        <v>-100000</v>
      </c>
      <c r="H35" s="5"/>
      <c r="J35" s="17" t="s">
        <v>207</v>
      </c>
      <c r="K35" s="69">
        <f>SUMIF('Cash Book'!H:H,'Budget Vs Actual Comparison '!J:J,'Cash Book'!E:E)</f>
        <v>0</v>
      </c>
      <c r="L35" s="69">
        <f>SUMIFS('Cash Book'!$F:$F,'Cash Book'!$H:$H,'Budget Vs Actual Comparison '!$J:$J)</f>
        <v>0</v>
      </c>
    </row>
    <row r="36" spans="1:12" ht="15.75" hidden="1" customHeight="1" x14ac:dyDescent="0.25">
      <c r="A36" s="72" t="s">
        <v>33</v>
      </c>
      <c r="B36" s="64">
        <f>SUMIF('budget request for May''25'!$A:$A,'Budget Vs Actual Comparison '!$A:$A,'budget request for May''25'!$N:$N)</f>
        <v>0</v>
      </c>
      <c r="C36" s="65">
        <f>SUMIF('budget request for May''25'!$A:$A,'Budget Vs Actual Comparison '!$A:$A,'budget request for May''25'!$M:$M)</f>
        <v>0</v>
      </c>
      <c r="D36" s="66">
        <f t="shared" si="0"/>
        <v>0</v>
      </c>
      <c r="E36" s="65">
        <f t="shared" si="1"/>
        <v>0</v>
      </c>
      <c r="F36" s="67">
        <f t="shared" si="2"/>
        <v>0</v>
      </c>
      <c r="G36" s="151">
        <f t="shared" si="3"/>
        <v>0</v>
      </c>
      <c r="H36" s="5"/>
      <c r="J36" s="17" t="s">
        <v>208</v>
      </c>
      <c r="K36" s="69">
        <f>SUMIF('Cash Book'!H:H,'Budget Vs Actual Comparison '!J:J,'Cash Book'!E:E)</f>
        <v>0</v>
      </c>
      <c r="L36" s="69">
        <f>SUMIFS('Cash Book'!$F:$F,'Cash Book'!$H:$H,'Budget Vs Actual Comparison '!$J:$J)</f>
        <v>0</v>
      </c>
    </row>
    <row r="37" spans="1:12" ht="15.75" hidden="1" customHeight="1" x14ac:dyDescent="0.25">
      <c r="A37" s="71" t="s">
        <v>34</v>
      </c>
      <c r="B37" s="64">
        <f>SUMIF('budget request for May''25'!$A:$A,'Budget Vs Actual Comparison '!$A:$A,'budget request for May''25'!$N:$N)</f>
        <v>0</v>
      </c>
      <c r="C37" s="65">
        <f>SUMIF('budget request for May''25'!$A:$A,'Budget Vs Actual Comparison '!$A:$A,'budget request for May''25'!$M:$M)</f>
        <v>80000</v>
      </c>
      <c r="D37" s="66">
        <f t="shared" si="0"/>
        <v>0</v>
      </c>
      <c r="E37" s="65">
        <f t="shared" si="1"/>
        <v>0</v>
      </c>
      <c r="F37" s="67">
        <f t="shared" si="2"/>
        <v>0</v>
      </c>
      <c r="G37" s="151">
        <f t="shared" si="3"/>
        <v>-80000</v>
      </c>
      <c r="H37" s="5"/>
      <c r="J37" s="17" t="s">
        <v>209</v>
      </c>
      <c r="K37" s="69">
        <f>SUMIF('Cash Book'!H:H,'Budget Vs Actual Comparison '!J:J,'Cash Book'!E:E)</f>
        <v>0</v>
      </c>
      <c r="L37" s="69">
        <f>SUMIFS('Cash Book'!$F:$F,'Cash Book'!$H:$H,'Budget Vs Actual Comparison '!$J:$J)</f>
        <v>0</v>
      </c>
    </row>
    <row r="38" spans="1:12" ht="15.75" hidden="1" customHeight="1" x14ac:dyDescent="0.25">
      <c r="A38" s="71" t="s">
        <v>35</v>
      </c>
      <c r="B38" s="64">
        <f>SUMIF('budget request for May''25'!$A:$A,'Budget Vs Actual Comparison '!$A:$A,'budget request for May''25'!$N:$N)</f>
        <v>0</v>
      </c>
      <c r="C38" s="65">
        <f>SUMIF('budget request for May''25'!$A:$A,'Budget Vs Actual Comparison '!$A:$A,'budget request for May''25'!$M:$M)</f>
        <v>0</v>
      </c>
      <c r="D38" s="66">
        <f t="shared" si="0"/>
        <v>0</v>
      </c>
      <c r="E38" s="65">
        <f t="shared" si="1"/>
        <v>0</v>
      </c>
      <c r="F38" s="67">
        <f t="shared" si="2"/>
        <v>0</v>
      </c>
      <c r="G38" s="151">
        <f t="shared" si="3"/>
        <v>0</v>
      </c>
      <c r="H38" s="5"/>
      <c r="J38" s="17" t="s">
        <v>210</v>
      </c>
      <c r="K38" s="69">
        <f>SUMIF('Cash Book'!H:H,'Budget Vs Actual Comparison '!J:J,'Cash Book'!E:E)</f>
        <v>0</v>
      </c>
      <c r="L38" s="69">
        <f>SUMIFS('Cash Book'!$F:$F,'Cash Book'!$H:$H,'Budget Vs Actual Comparison '!$J:$J)</f>
        <v>0</v>
      </c>
    </row>
    <row r="39" spans="1:12" ht="15.75" hidden="1" customHeight="1" x14ac:dyDescent="0.25">
      <c r="A39" s="71" t="s">
        <v>36</v>
      </c>
      <c r="B39" s="64">
        <f>SUMIF('budget request for May''25'!$A:$A,'Budget Vs Actual Comparison '!$A:$A,'budget request for May''25'!$N:$N)</f>
        <v>0</v>
      </c>
      <c r="C39" s="65">
        <f>SUMIF('budget request for May''25'!$A:$A,'Budget Vs Actual Comparison '!$A:$A,'budget request for May''25'!$M:$M)</f>
        <v>0</v>
      </c>
      <c r="D39" s="66">
        <f t="shared" si="0"/>
        <v>0</v>
      </c>
      <c r="E39" s="65">
        <f t="shared" si="1"/>
        <v>0</v>
      </c>
      <c r="F39" s="67">
        <f t="shared" si="2"/>
        <v>0</v>
      </c>
      <c r="G39" s="151">
        <f t="shared" si="3"/>
        <v>0</v>
      </c>
      <c r="H39" s="5"/>
      <c r="J39" s="17" t="s">
        <v>211</v>
      </c>
      <c r="K39" s="69">
        <f>SUMIF('Cash Book'!H:H,'Budget Vs Actual Comparison '!J:J,'Cash Book'!E:E)</f>
        <v>0</v>
      </c>
      <c r="L39" s="69">
        <f>SUMIFS('Cash Book'!$F:$F,'Cash Book'!$H:$H,'Budget Vs Actual Comparison '!$J:$J)</f>
        <v>0</v>
      </c>
    </row>
    <row r="40" spans="1:12" ht="15.75" hidden="1" customHeight="1" x14ac:dyDescent="0.25">
      <c r="A40" s="71" t="s">
        <v>37</v>
      </c>
      <c r="B40" s="64">
        <f>SUMIF('budget request for May''25'!$A:$A,'Budget Vs Actual Comparison '!$A:$A,'budget request for May''25'!$N:$N)</f>
        <v>0</v>
      </c>
      <c r="C40" s="65">
        <f>SUMIF('budget request for May''25'!$A:$A,'Budget Vs Actual Comparison '!$A:$A,'budget request for May''25'!$M:$M)</f>
        <v>0</v>
      </c>
      <c r="D40" s="66">
        <f t="shared" si="0"/>
        <v>0</v>
      </c>
      <c r="E40" s="65">
        <f t="shared" si="1"/>
        <v>0</v>
      </c>
      <c r="F40" s="67">
        <f t="shared" si="2"/>
        <v>0</v>
      </c>
      <c r="G40" s="151">
        <f t="shared" si="3"/>
        <v>0</v>
      </c>
      <c r="H40" s="5"/>
      <c r="J40" s="17" t="s">
        <v>212</v>
      </c>
      <c r="K40" s="69">
        <f>SUMIF('Cash Book'!H:H,'Budget Vs Actual Comparison '!J:J,'Cash Book'!E:E)</f>
        <v>0</v>
      </c>
      <c r="L40" s="69">
        <f>SUMIFS('Cash Book'!$F:$F,'Cash Book'!$H:$H,'Budget Vs Actual Comparison '!$J:$J)</f>
        <v>0</v>
      </c>
    </row>
    <row r="41" spans="1:12" ht="15.75" hidden="1" customHeight="1" x14ac:dyDescent="0.25">
      <c r="A41" s="71" t="s">
        <v>38</v>
      </c>
      <c r="B41" s="64">
        <f>SUMIF('budget request for May''25'!$A:$A,'Budget Vs Actual Comparison '!$A:$A,'budget request for May''25'!$N:$N)</f>
        <v>0</v>
      </c>
      <c r="C41" s="65">
        <f>SUMIF('budget request for May''25'!$A:$A,'Budget Vs Actual Comparison '!$A:$A,'budget request for May''25'!$M:$M)</f>
        <v>300000</v>
      </c>
      <c r="D41" s="66">
        <f t="shared" si="0"/>
        <v>0</v>
      </c>
      <c r="E41" s="65">
        <f t="shared" si="1"/>
        <v>0</v>
      </c>
      <c r="F41" s="67">
        <f t="shared" si="2"/>
        <v>0</v>
      </c>
      <c r="G41" s="151">
        <f t="shared" si="3"/>
        <v>-300000</v>
      </c>
      <c r="H41" s="5"/>
      <c r="J41" s="17" t="s">
        <v>213</v>
      </c>
      <c r="K41" s="69">
        <f>SUMIF('Cash Book'!H:H,'Budget Vs Actual Comparison '!J:J,'Cash Book'!E:E)</f>
        <v>0</v>
      </c>
      <c r="L41" s="69">
        <f>SUMIFS('Cash Book'!$F:$F,'Cash Book'!$H:$H,'Budget Vs Actual Comparison '!$J:$J)</f>
        <v>0</v>
      </c>
    </row>
    <row r="42" spans="1:12" ht="15.75" customHeight="1" x14ac:dyDescent="0.25">
      <c r="A42" s="72" t="s">
        <v>39</v>
      </c>
      <c r="B42" s="64">
        <f>SUMIF('budget request for May''25'!$A:$A,'Budget Vs Actual Comparison '!$A:$A,'budget request for May''25'!$N:$N)</f>
        <v>0</v>
      </c>
      <c r="C42" s="65">
        <f>SUMIF('budget request for May''25'!$A:$A,'Budget Vs Actual Comparison '!$A:$A,'budget request for May''25'!$M:$M)</f>
        <v>54032</v>
      </c>
      <c r="D42" s="66">
        <f t="shared" si="0"/>
        <v>0</v>
      </c>
      <c r="E42" s="65">
        <f t="shared" si="1"/>
        <v>0</v>
      </c>
      <c r="F42" s="67">
        <f t="shared" si="2"/>
        <v>0</v>
      </c>
      <c r="G42" s="151">
        <f t="shared" si="3"/>
        <v>-54032</v>
      </c>
      <c r="H42" s="5"/>
      <c r="J42" s="17" t="s">
        <v>214</v>
      </c>
      <c r="K42" s="69">
        <f>SUMIF('Cash Book'!H:H,'Budget Vs Actual Comparison '!J:J,'Cash Book'!E:E)</f>
        <v>0</v>
      </c>
      <c r="L42" s="69">
        <f>SUMIFS('Cash Book'!$F:$F,'Cash Book'!$H:$H,'Budget Vs Actual Comparison '!$J:$J)</f>
        <v>0</v>
      </c>
    </row>
    <row r="43" spans="1:12" ht="15.75" hidden="1" customHeight="1" x14ac:dyDescent="0.25">
      <c r="A43" s="72" t="s">
        <v>40</v>
      </c>
      <c r="B43" s="64">
        <f>SUMIF('budget request for May''25'!$A:$A,'Budget Vs Actual Comparison '!$A:$A,'budget request for May''25'!$N:$N)</f>
        <v>0</v>
      </c>
      <c r="C43" s="65">
        <f>SUMIF('budget request for May''25'!$A:$A,'Budget Vs Actual Comparison '!$A:$A,'budget request for May''25'!$M:$M)</f>
        <v>0</v>
      </c>
      <c r="D43" s="66">
        <f t="shared" si="0"/>
        <v>0</v>
      </c>
      <c r="E43" s="65">
        <f t="shared" si="1"/>
        <v>0</v>
      </c>
      <c r="F43" s="67">
        <f t="shared" si="2"/>
        <v>0</v>
      </c>
      <c r="G43" s="151">
        <f t="shared" si="3"/>
        <v>0</v>
      </c>
      <c r="H43" s="5"/>
      <c r="J43" s="17" t="s">
        <v>215</v>
      </c>
      <c r="K43" s="69">
        <f>SUMIF('Cash Book'!H:H,'Budget Vs Actual Comparison '!J:J,'Cash Book'!E:E)</f>
        <v>0</v>
      </c>
      <c r="L43" s="69">
        <f>SUMIFS('Cash Book'!$F:$F,'Cash Book'!$H:$H,'Budget Vs Actual Comparison '!$J:$J)</f>
        <v>0</v>
      </c>
    </row>
    <row r="44" spans="1:12" ht="15.75" hidden="1" customHeight="1" x14ac:dyDescent="0.25">
      <c r="A44" s="71" t="s">
        <v>41</v>
      </c>
      <c r="B44" s="64">
        <f>SUMIF('budget request for May''25'!$A:$A,'Budget Vs Actual Comparison '!$A:$A,'budget request for May''25'!$N:$N)</f>
        <v>0</v>
      </c>
      <c r="C44" s="65">
        <f>SUMIF('budget request for May''25'!$A:$A,'Budget Vs Actual Comparison '!$A:$A,'budget request for May''25'!$M:$M)</f>
        <v>0</v>
      </c>
      <c r="D44" s="66">
        <f t="shared" si="0"/>
        <v>0</v>
      </c>
      <c r="E44" s="65">
        <f t="shared" si="1"/>
        <v>0</v>
      </c>
      <c r="F44" s="67">
        <f t="shared" si="2"/>
        <v>0</v>
      </c>
      <c r="G44" s="151">
        <f t="shared" si="3"/>
        <v>0</v>
      </c>
      <c r="H44" s="5"/>
      <c r="J44" s="17" t="s">
        <v>216</v>
      </c>
      <c r="K44" s="69">
        <f>SUMIF('Cash Book'!H:H,'Budget Vs Actual Comparison '!J:J,'Cash Book'!E:E)</f>
        <v>0</v>
      </c>
      <c r="L44" s="69">
        <f>SUMIFS('Cash Book'!$F:$F,'Cash Book'!$H:$H,'Budget Vs Actual Comparison '!$J:$J)</f>
        <v>0</v>
      </c>
    </row>
    <row r="45" spans="1:12" ht="15.75" hidden="1" customHeight="1" x14ac:dyDescent="0.25">
      <c r="A45" s="71" t="s">
        <v>42</v>
      </c>
      <c r="B45" s="64">
        <f>SUMIF('budget request for May''25'!$A:$A,'Budget Vs Actual Comparison '!$A:$A,'budget request for May''25'!$N:$N)</f>
        <v>0</v>
      </c>
      <c r="C45" s="65">
        <f>SUMIF('budget request for May''25'!$A:$A,'Budget Vs Actual Comparison '!$A:$A,'budget request for May''25'!$M:$M)</f>
        <v>0</v>
      </c>
      <c r="D45" s="66">
        <f t="shared" si="0"/>
        <v>0</v>
      </c>
      <c r="E45" s="65">
        <f t="shared" si="1"/>
        <v>0</v>
      </c>
      <c r="F45" s="67">
        <f t="shared" si="2"/>
        <v>0</v>
      </c>
      <c r="G45" s="151">
        <f t="shared" si="3"/>
        <v>0</v>
      </c>
      <c r="H45" s="5"/>
      <c r="J45" s="17" t="s">
        <v>217</v>
      </c>
      <c r="K45" s="69">
        <f>SUMIF('Cash Book'!H:H,'Budget Vs Actual Comparison '!J:J,'Cash Book'!E:E)</f>
        <v>0</v>
      </c>
      <c r="L45" s="69">
        <f>SUMIFS('Cash Book'!$F:$F,'Cash Book'!$H:$H,'Budget Vs Actual Comparison '!$J:$J)</f>
        <v>0</v>
      </c>
    </row>
    <row r="46" spans="1:12" ht="15.75" hidden="1" customHeight="1" x14ac:dyDescent="0.25">
      <c r="A46" s="71" t="s">
        <v>43</v>
      </c>
      <c r="B46" s="64">
        <f>SUMIF('budget request for May''25'!$A:$A,'Budget Vs Actual Comparison '!$A:$A,'budget request for May''25'!$N:$N)</f>
        <v>0</v>
      </c>
      <c r="C46" s="65">
        <f>SUMIF('budget request for May''25'!$A:$A,'Budget Vs Actual Comparison '!$A:$A,'budget request for May''25'!$M:$M)</f>
        <v>0</v>
      </c>
      <c r="D46" s="66">
        <f t="shared" si="0"/>
        <v>0</v>
      </c>
      <c r="E46" s="65">
        <f t="shared" si="1"/>
        <v>0</v>
      </c>
      <c r="F46" s="67">
        <f t="shared" si="2"/>
        <v>0</v>
      </c>
      <c r="G46" s="151">
        <f t="shared" si="3"/>
        <v>0</v>
      </c>
      <c r="H46" s="5"/>
      <c r="J46" s="17" t="s">
        <v>218</v>
      </c>
      <c r="K46" s="69">
        <f>SUMIF('Cash Book'!H:H,'Budget Vs Actual Comparison '!J:J,'Cash Book'!E:E)</f>
        <v>0</v>
      </c>
      <c r="L46" s="69">
        <f>SUMIFS('Cash Book'!$F:$F,'Cash Book'!$H:$H,'Budget Vs Actual Comparison '!$J:$J)</f>
        <v>0</v>
      </c>
    </row>
    <row r="47" spans="1:12" ht="15.75" customHeight="1" x14ac:dyDescent="0.25">
      <c r="A47" s="71" t="s">
        <v>44</v>
      </c>
      <c r="B47" s="64">
        <f>SUMIF('budget request for May''25'!$A:$A,'Budget Vs Actual Comparison '!$A:$A,'budget request for May''25'!$N:$N)</f>
        <v>0</v>
      </c>
      <c r="C47" s="65">
        <f>SUMIF('budget request for May''25'!$A:$A,'Budget Vs Actual Comparison '!$A:$A,'budget request for May''25'!$M:$M)</f>
        <v>360000</v>
      </c>
      <c r="D47" s="66">
        <f t="shared" si="0"/>
        <v>0</v>
      </c>
      <c r="E47" s="65">
        <f>L47</f>
        <v>0</v>
      </c>
      <c r="F47" s="67">
        <f t="shared" si="2"/>
        <v>0</v>
      </c>
      <c r="G47" s="151">
        <f t="shared" si="3"/>
        <v>-360000</v>
      </c>
      <c r="H47" s="5"/>
      <c r="J47" s="17" t="s">
        <v>219</v>
      </c>
      <c r="K47" s="69">
        <f>SUMIF('Cash Book'!H:H,'Budget Vs Actual Comparison '!J:J,'Cash Book'!E:E)</f>
        <v>0</v>
      </c>
      <c r="L47" s="69">
        <f>SUMIFS('Cash Book'!$F:$F,'Cash Book'!$H:$H,'Budget Vs Actual Comparison '!$J:$J)</f>
        <v>0</v>
      </c>
    </row>
    <row r="48" spans="1:12" ht="15.75" hidden="1" customHeight="1" x14ac:dyDescent="0.25">
      <c r="A48" s="71" t="s">
        <v>45</v>
      </c>
      <c r="B48" s="64">
        <f>SUMIF('budget request for May''25'!$A:$A,'Budget Vs Actual Comparison '!$A:$A,'budget request for May''25'!$N:$N)</f>
        <v>0</v>
      </c>
      <c r="C48" s="65">
        <f>SUMIF('budget request for May''25'!$A:$A,'Budget Vs Actual Comparison '!$A:$A,'budget request for May''25'!$M:$M)</f>
        <v>0</v>
      </c>
      <c r="D48" s="66">
        <f t="shared" si="0"/>
        <v>0</v>
      </c>
      <c r="E48" s="65">
        <f t="shared" si="1"/>
        <v>0</v>
      </c>
      <c r="F48" s="67">
        <f t="shared" si="2"/>
        <v>0</v>
      </c>
      <c r="G48" s="151">
        <f t="shared" si="3"/>
        <v>0</v>
      </c>
      <c r="H48" s="5"/>
      <c r="J48" s="17" t="s">
        <v>220</v>
      </c>
      <c r="K48" s="69">
        <f>SUMIF('Cash Book'!H:H,'Budget Vs Actual Comparison '!J:J,'Cash Book'!E:E)</f>
        <v>0</v>
      </c>
      <c r="L48" s="69">
        <f>SUMIFS('Cash Book'!$F:$F,'Cash Book'!$H:$H,'Budget Vs Actual Comparison '!$J:$J)</f>
        <v>0</v>
      </c>
    </row>
    <row r="49" spans="1:13" ht="15.75" hidden="1" customHeight="1" x14ac:dyDescent="0.25">
      <c r="A49" s="71" t="s">
        <v>46</v>
      </c>
      <c r="B49" s="64">
        <f>SUMIF('budget request for May''25'!$A:$A,'Budget Vs Actual Comparison '!$A:$A,'budget request for May''25'!$N:$N)</f>
        <v>0</v>
      </c>
      <c r="C49" s="65">
        <f>SUMIF('budget request for May''25'!$A:$A,'Budget Vs Actual Comparison '!$A:$A,'budget request for May''25'!$M:$M)</f>
        <v>0</v>
      </c>
      <c r="D49" s="66">
        <f t="shared" si="0"/>
        <v>0</v>
      </c>
      <c r="E49" s="65">
        <f t="shared" si="1"/>
        <v>0</v>
      </c>
      <c r="F49" s="67">
        <f t="shared" si="2"/>
        <v>0</v>
      </c>
      <c r="G49" s="151">
        <f t="shared" si="3"/>
        <v>0</v>
      </c>
      <c r="H49" s="5"/>
      <c r="J49" s="17" t="s">
        <v>221</v>
      </c>
      <c r="K49" s="69">
        <f>SUMIF('Cash Book'!H:H,'Budget Vs Actual Comparison '!J:J,'Cash Book'!E:E)</f>
        <v>0</v>
      </c>
      <c r="L49" s="69">
        <f>SUMIFS('Cash Book'!$F:$F,'Cash Book'!$H:$H,'Budget Vs Actual Comparison '!$J:$J)</f>
        <v>0</v>
      </c>
    </row>
    <row r="50" spans="1:13" ht="13.5" customHeight="1" thickBot="1" x14ac:dyDescent="0.3">
      <c r="A50" s="72" t="s">
        <v>47</v>
      </c>
      <c r="B50" s="64">
        <f>SUMIF('budget request for May''25'!$A:$A,'Budget Vs Actual Comparison '!$A:$A,'budget request for May''25'!$N:$N)</f>
        <v>0</v>
      </c>
      <c r="C50" s="65">
        <f>SUMIF('budget request for May''25'!$A:$A,'Budget Vs Actual Comparison '!$A:$A,'budget request for May''25'!$M:$M)</f>
        <v>657500</v>
      </c>
      <c r="D50" s="66">
        <f t="shared" si="0"/>
        <v>0</v>
      </c>
      <c r="E50" s="65">
        <f>L50</f>
        <v>0</v>
      </c>
      <c r="F50" s="67">
        <f t="shared" si="2"/>
        <v>0</v>
      </c>
      <c r="G50" s="151">
        <f t="shared" si="3"/>
        <v>-657500</v>
      </c>
      <c r="H50" s="5"/>
      <c r="J50" s="17" t="s">
        <v>222</v>
      </c>
      <c r="K50" s="69">
        <f>SUMIF('Cash Book'!H:H,'Budget Vs Actual Comparison '!J:J,'Cash Book'!E:E)</f>
        <v>0</v>
      </c>
      <c r="L50" s="69">
        <f>SUMIFS('Cash Book'!$F:$F,'Cash Book'!$H:$H,'Budget Vs Actual Comparison '!$J:$J)</f>
        <v>0</v>
      </c>
    </row>
    <row r="51" spans="1:13" ht="15.75" hidden="1" customHeight="1" x14ac:dyDescent="0.25">
      <c r="A51" s="72" t="s">
        <v>48</v>
      </c>
      <c r="B51" s="64">
        <f>SUMIF('budget request for May''25'!$A:$A,'Budget Vs Actual Comparison '!$A:$A,'budget request for May''25'!$N:$N)</f>
        <v>0</v>
      </c>
      <c r="C51" s="65">
        <f>SUMIF('budget request for May''25'!$A:$A,'Budget Vs Actual Comparison '!$A:$A,'budget request for May''25'!$M:$M)</f>
        <v>0</v>
      </c>
      <c r="D51" s="66">
        <f t="shared" si="0"/>
        <v>0</v>
      </c>
      <c r="E51" s="65">
        <f t="shared" si="1"/>
        <v>0</v>
      </c>
      <c r="F51" s="67">
        <f t="shared" si="2"/>
        <v>0</v>
      </c>
      <c r="G51" s="151">
        <f t="shared" si="3"/>
        <v>0</v>
      </c>
      <c r="H51" s="5"/>
      <c r="J51" s="33" t="s">
        <v>223</v>
      </c>
      <c r="K51" s="69">
        <f>SUMIF('Cash Book'!H:H,'Budget Vs Actual Comparison '!J:J,'Cash Book'!E:E)</f>
        <v>0</v>
      </c>
      <c r="L51" s="69">
        <f>SUMIFS('Cash Book'!$F:$F,'Cash Book'!$H:$H,'Budget Vs Actual Comparison '!$J:$J)</f>
        <v>0</v>
      </c>
    </row>
    <row r="52" spans="1:13" ht="15.75" hidden="1" customHeight="1" x14ac:dyDescent="0.25">
      <c r="A52" s="72" t="s">
        <v>49</v>
      </c>
      <c r="B52" s="64">
        <f>SUMIF('budget request for May''25'!$A:$A,'Budget Vs Actual Comparison '!$A:$A,'budget request for May''25'!$N:$N)</f>
        <v>0</v>
      </c>
      <c r="C52" s="65">
        <f>SUMIF('budget request for May''25'!$A:$A,'Budget Vs Actual Comparison '!$A:$A,'budget request for May''25'!$M:$M)</f>
        <v>0</v>
      </c>
      <c r="D52" s="66">
        <f t="shared" si="0"/>
        <v>0</v>
      </c>
      <c r="E52" s="65">
        <f t="shared" ref="E52" si="4">L52</f>
        <v>0</v>
      </c>
      <c r="F52" s="67">
        <f t="shared" ref="F52" si="5">D52-B52</f>
        <v>0</v>
      </c>
      <c r="G52" s="151">
        <f t="shared" si="3"/>
        <v>0</v>
      </c>
      <c r="H52" s="5"/>
      <c r="J52" s="33" t="s">
        <v>224</v>
      </c>
      <c r="K52" s="69">
        <f>SUMIF('Cash Book'!H:H,'Budget Vs Actual Comparison '!J:J,'Cash Book'!E:E)</f>
        <v>0</v>
      </c>
      <c r="L52" s="69">
        <f>SUMIFS('Cash Book'!$F:$F,'Cash Book'!$H:$H,'Budget Vs Actual Comparison '!$J:$J)</f>
        <v>0</v>
      </c>
    </row>
    <row r="53" spans="1:13" ht="15.75" hidden="1" customHeight="1" x14ac:dyDescent="0.25">
      <c r="A53" s="72" t="s">
        <v>50</v>
      </c>
      <c r="B53" s="64">
        <f>SUMIF('budget request for May''25'!$A:$A,'Budget Vs Actual Comparison '!$A:$A,'budget request for May''25'!$N:$N)</f>
        <v>0</v>
      </c>
      <c r="C53" s="65">
        <f>SUMIF('budget request for May''25'!$A:$A,'Budget Vs Actual Comparison '!$A:$A,'budget request for May''25'!$M:$M)</f>
        <v>0</v>
      </c>
      <c r="D53" s="66">
        <f t="shared" si="0"/>
        <v>0</v>
      </c>
      <c r="E53" s="65">
        <f t="shared" si="1"/>
        <v>0</v>
      </c>
      <c r="F53" s="67">
        <f t="shared" si="2"/>
        <v>0</v>
      </c>
      <c r="G53" s="151">
        <f t="shared" si="3"/>
        <v>0</v>
      </c>
      <c r="H53" s="5"/>
      <c r="J53" s="33" t="s">
        <v>225</v>
      </c>
      <c r="K53" s="69">
        <f>SUMIF('Cash Book'!H:H,'Budget Vs Actual Comparison '!J:J,'Cash Book'!E:E)</f>
        <v>0</v>
      </c>
      <c r="L53" s="69">
        <f>SUMIFS('Cash Book'!$F:$F,'Cash Book'!$H:$H,'Budget Vs Actual Comparison '!$J:$J)</f>
        <v>0</v>
      </c>
    </row>
    <row r="54" spans="1:13" ht="4.5" hidden="1" customHeight="1" x14ac:dyDescent="0.25">
      <c r="A54" s="72" t="s">
        <v>51</v>
      </c>
      <c r="B54" s="64">
        <f>SUMIF('budget request for May''25'!$A:$A,'Budget Vs Actual Comparison '!$A:$A,'budget request for May''25'!$N:$N)</f>
        <v>0</v>
      </c>
      <c r="C54" s="65">
        <f>SUMIF('budget request for May''25'!$A:$A,'Budget Vs Actual Comparison '!$A:$A,'budget request for May''25'!$M:$M)</f>
        <v>0</v>
      </c>
      <c r="D54" s="66">
        <f t="shared" si="0"/>
        <v>0</v>
      </c>
      <c r="E54" s="65">
        <f t="shared" si="1"/>
        <v>0</v>
      </c>
      <c r="F54" s="67">
        <f t="shared" si="2"/>
        <v>0</v>
      </c>
      <c r="G54" s="151">
        <f t="shared" si="3"/>
        <v>0</v>
      </c>
      <c r="H54" s="5"/>
      <c r="J54" s="33" t="s">
        <v>226</v>
      </c>
      <c r="K54" s="69">
        <f>SUMIF('Cash Book'!H:H,'Budget Vs Actual Comparison '!J:J,'Cash Book'!E:E)</f>
        <v>0</v>
      </c>
      <c r="L54" s="69">
        <f>SUMIFS('Cash Book'!$F:$F,'Cash Book'!$H:$H,'Budget Vs Actual Comparison '!$J:$J)</f>
        <v>0</v>
      </c>
      <c r="M54" s="142"/>
    </row>
    <row r="55" spans="1:13" ht="15.75" hidden="1" customHeight="1" thickBot="1" x14ac:dyDescent="0.3">
      <c r="A55" s="72" t="s">
        <v>159</v>
      </c>
      <c r="B55" s="64">
        <f>SUMIF('budget request for May''25'!$A:$A,'Budget Vs Actual Comparison '!$A:$A,'budget request for May''25'!$N:$N)</f>
        <v>0</v>
      </c>
      <c r="C55" s="65">
        <f>SUMIF('budget request for May''25'!$A:$A,'Budget Vs Actual Comparison '!$A:$A,'budget request for May''25'!$M:$M)</f>
        <v>0</v>
      </c>
      <c r="D55" s="66">
        <f t="shared" si="0"/>
        <v>0</v>
      </c>
      <c r="E55" s="65">
        <f t="shared" si="1"/>
        <v>0</v>
      </c>
      <c r="F55" s="73">
        <f>D55-B55</f>
        <v>0</v>
      </c>
      <c r="G55" s="151">
        <f t="shared" si="3"/>
        <v>0</v>
      </c>
      <c r="H55" s="5"/>
      <c r="J55" s="143" t="s">
        <v>227</v>
      </c>
      <c r="K55" s="69">
        <f>SUMIF('Cash Book'!H:H,'Budget Vs Actual Comparison '!J:J,'Cash Book'!E:E)</f>
        <v>0</v>
      </c>
      <c r="L55" s="69">
        <f>SUMIFS('Cash Book'!$F:$F,'Cash Book'!$H:$H,'Budget Vs Actual Comparison '!$J:$J)</f>
        <v>0</v>
      </c>
    </row>
    <row r="56" spans="1:13" ht="15.75" customHeight="1" thickBot="1" x14ac:dyDescent="0.3">
      <c r="A56" s="75" t="s">
        <v>130</v>
      </c>
      <c r="B56" s="76">
        <f>SUM(B6:B55)</f>
        <v>300</v>
      </c>
      <c r="C56" s="78">
        <f>SUM(C6:C55)</f>
        <v>26276532</v>
      </c>
      <c r="D56" s="77">
        <f>SUM(D6:D55)</f>
        <v>0</v>
      </c>
      <c r="E56" s="78">
        <f>SUM(E6:E55)</f>
        <v>0</v>
      </c>
      <c r="F56" s="76">
        <f>B56-D56</f>
        <v>300</v>
      </c>
      <c r="G56" s="79">
        <f>E56-C56</f>
        <v>-26276532</v>
      </c>
      <c r="H56" s="142"/>
      <c r="I56" s="5"/>
      <c r="K56" s="80">
        <f>SUM(K6:K55)</f>
        <v>0</v>
      </c>
      <c r="L56" s="80">
        <f>SUM(L6:L55)</f>
        <v>0</v>
      </c>
    </row>
    <row r="57" spans="1:13" ht="15.75" customHeight="1" thickTop="1" thickBot="1" x14ac:dyDescent="0.3">
      <c r="A57" s="81" t="s">
        <v>66</v>
      </c>
      <c r="B57" s="76">
        <f>B56</f>
        <v>300</v>
      </c>
      <c r="C57" s="78">
        <f>C56</f>
        <v>26276532</v>
      </c>
      <c r="D57" s="149">
        <f t="shared" ref="D57" si="6">D56</f>
        <v>0</v>
      </c>
      <c r="E57" s="82">
        <f>E56</f>
        <v>0</v>
      </c>
      <c r="F57" s="76">
        <f>F56</f>
        <v>300</v>
      </c>
      <c r="G57" s="79">
        <f>G56</f>
        <v>-26276532</v>
      </c>
      <c r="H57" s="142"/>
      <c r="K57" s="83"/>
      <c r="L57" s="83"/>
    </row>
    <row r="58" spans="1:13" ht="15.75" customHeight="1" thickTop="1" thickBot="1" x14ac:dyDescent="0.3">
      <c r="A58" s="84"/>
      <c r="B58" s="85" t="s">
        <v>126</v>
      </c>
      <c r="C58" s="82"/>
      <c r="D58" s="86"/>
      <c r="E58" s="82"/>
      <c r="F58" s="87"/>
      <c r="G58" s="88">
        <f>G57/C57</f>
        <v>-1</v>
      </c>
      <c r="H58" s="3" t="s">
        <v>128</v>
      </c>
      <c r="J58" s="8"/>
      <c r="K58" s="89">
        <f>K56</f>
        <v>0</v>
      </c>
      <c r="L58" s="89">
        <f>L56</f>
        <v>0</v>
      </c>
    </row>
    <row r="59" spans="1:13" ht="2.25" customHeight="1" thickTop="1" x14ac:dyDescent="0.25">
      <c r="A59" s="84"/>
      <c r="B59" s="90"/>
      <c r="C59" s="91"/>
      <c r="D59" s="92"/>
      <c r="E59" s="91"/>
      <c r="F59" s="93"/>
      <c r="G59" s="94"/>
      <c r="K59" s="95"/>
      <c r="L59" s="95"/>
    </row>
    <row r="60" spans="1:13" ht="15.75" customHeight="1" x14ac:dyDescent="0.25">
      <c r="A60" s="96" t="s">
        <v>56</v>
      </c>
      <c r="B60" s="97"/>
      <c r="C60" s="98"/>
      <c r="D60" s="99"/>
      <c r="E60" s="98"/>
      <c r="F60" s="100"/>
      <c r="G60" s="101"/>
      <c r="K60" s="98"/>
      <c r="L60" s="98"/>
    </row>
    <row r="61" spans="1:13" ht="15" customHeight="1" x14ac:dyDescent="0.25">
      <c r="A61" s="72" t="s">
        <v>160</v>
      </c>
      <c r="B61" s="64">
        <f>SUMIF('budget request for May''25'!$A:$A,'Budget Vs Actual Comparison '!$A:$A,'budget request for May''25'!$N:$N)</f>
        <v>0</v>
      </c>
      <c r="C61" s="65">
        <f>SUMIF('budget request for May''25'!$A:$A,'Budget Vs Actual Comparison '!$A:$A,'budget request for May''25'!$M:$M)</f>
        <v>1900000</v>
      </c>
      <c r="D61" s="66">
        <f t="shared" ref="D61:D67" si="7">K61</f>
        <v>0</v>
      </c>
      <c r="E61" s="70">
        <f t="shared" ref="E61:E68" si="8">L61</f>
        <v>0</v>
      </c>
      <c r="F61" s="67">
        <f>D61-B61</f>
        <v>0</v>
      </c>
      <c r="G61" s="74">
        <f>E61-C61</f>
        <v>-1900000</v>
      </c>
      <c r="H61" s="5"/>
      <c r="J61" s="33" t="s">
        <v>160</v>
      </c>
      <c r="K61" s="69">
        <f>SUMIF('Cash Book'!H:H,'Budget Vs Actual Comparison '!J:J,'Cash Book'!E:E)</f>
        <v>0</v>
      </c>
      <c r="L61" s="102">
        <f>SUMIFS('Cash Book'!$F:$F,'Cash Book'!$H:$H,'Budget Vs Actual Comparison '!$J:$J)</f>
        <v>0</v>
      </c>
    </row>
    <row r="62" spans="1:13" ht="15" customHeight="1" x14ac:dyDescent="0.25">
      <c r="A62" s="72" t="s">
        <v>239</v>
      </c>
      <c r="B62" s="64">
        <f>SUMIF('budget request for May''25'!$A:$A,'Budget Vs Actual Comparison '!$A:$A,'budget request for May''25'!$N:$N)</f>
        <v>0</v>
      </c>
      <c r="C62" s="65">
        <f>SUMIF('budget request for May''25'!$A:$A,'Budget Vs Actual Comparison '!$A:$A,'budget request for May''25'!$M:$M)</f>
        <v>127098000</v>
      </c>
      <c r="D62" s="66">
        <f>K62</f>
        <v>0</v>
      </c>
      <c r="E62" s="70">
        <f>L62</f>
        <v>0</v>
      </c>
      <c r="F62" s="67">
        <f>D62-B62</f>
        <v>0</v>
      </c>
      <c r="G62" s="68">
        <f>E62-C62</f>
        <v>-127098000</v>
      </c>
      <c r="H62" s="5"/>
      <c r="J62" s="33" t="s">
        <v>240</v>
      </c>
      <c r="K62" s="69">
        <f>SUMIF('Cash Book'!H:H,'Budget Vs Actual Comparison '!J:J,'Cash Book'!E:E)</f>
        <v>0</v>
      </c>
      <c r="L62" s="102">
        <f>SUMIFS('Cash Book'!$F:$F,'Cash Book'!$H:$H,'Budget Vs Actual Comparison '!$J:$J)</f>
        <v>0</v>
      </c>
    </row>
    <row r="63" spans="1:13" ht="15" hidden="1" customHeight="1" x14ac:dyDescent="0.25">
      <c r="A63" s="72" t="s">
        <v>161</v>
      </c>
      <c r="B63" s="64">
        <f>SUMIF('budget request for May''25'!$A:$A,'Budget Vs Actual Comparison '!$A:$A,'budget request for May''25'!$N:$N)</f>
        <v>0</v>
      </c>
      <c r="C63" s="65">
        <f>SUMIF('budget request for May''25'!$A:$A,'Budget Vs Actual Comparison '!$A:$A,'budget request for May''25'!$M:$M)</f>
        <v>0</v>
      </c>
      <c r="D63" s="66">
        <f t="shared" si="7"/>
        <v>0</v>
      </c>
      <c r="E63" s="70">
        <f t="shared" si="8"/>
        <v>0</v>
      </c>
      <c r="F63" s="67">
        <f t="shared" ref="F63:F65" si="9">D63-B63</f>
        <v>0</v>
      </c>
      <c r="G63" s="68">
        <f t="shared" ref="G63:G68" si="10">E63-C63</f>
        <v>0</v>
      </c>
      <c r="J63" s="33" t="s">
        <v>182</v>
      </c>
      <c r="K63" s="69">
        <f>SUMIF('Cash Book'!H:H,'Budget Vs Actual Comparison '!J:J,'Cash Book'!E:E)</f>
        <v>0</v>
      </c>
      <c r="L63" s="102">
        <f>SUMIFS('Cash Book'!$F:$F,'Cash Book'!$H:$H,'Budget Vs Actual Comparison '!$J:$J)</f>
        <v>0</v>
      </c>
    </row>
    <row r="64" spans="1:13" ht="15" hidden="1" customHeight="1" x14ac:dyDescent="0.25">
      <c r="A64" s="72" t="s">
        <v>144</v>
      </c>
      <c r="B64" s="64">
        <f>SUMIF('budget request for May''25'!$A:$A,'Budget Vs Actual Comparison '!$A:$A,'budget request for May''25'!$N:$N)</f>
        <v>0</v>
      </c>
      <c r="C64" s="65">
        <f>SUMIF('budget request for May''25'!$A:$A,'Budget Vs Actual Comparison '!$A:$A,'budget request for May''25'!$M:$M)</f>
        <v>0</v>
      </c>
      <c r="D64" s="66">
        <f t="shared" si="7"/>
        <v>0</v>
      </c>
      <c r="E64" s="70">
        <f t="shared" si="8"/>
        <v>0</v>
      </c>
      <c r="F64" s="67">
        <f t="shared" si="9"/>
        <v>0</v>
      </c>
      <c r="G64" s="68">
        <f t="shared" si="10"/>
        <v>0</v>
      </c>
      <c r="J64" s="33" t="s">
        <v>144</v>
      </c>
      <c r="K64" s="69">
        <f>SUMIF('Cash Book'!H:H,'Budget Vs Actual Comparison '!J:J,'Cash Book'!E:E)</f>
        <v>0</v>
      </c>
      <c r="L64" s="102">
        <f>SUMIFS('Cash Book'!$F:$F,'Cash Book'!$H:$H,'Budget Vs Actual Comparison '!$J:$J)</f>
        <v>0</v>
      </c>
    </row>
    <row r="65" spans="1:12" ht="15" hidden="1" customHeight="1" x14ac:dyDescent="0.25">
      <c r="A65" s="72" t="s">
        <v>162</v>
      </c>
      <c r="B65" s="64">
        <f>SUMIF('budget request for May''25'!$A:$A,'Budget Vs Actual Comparison '!$A:$A,'budget request for May''25'!$N:$N)</f>
        <v>0</v>
      </c>
      <c r="C65" s="65">
        <f>SUMIF('budget request for May''25'!$A:$A,'Budget Vs Actual Comparison '!$A:$A,'budget request for May''25'!$M:$M)</f>
        <v>0</v>
      </c>
      <c r="D65" s="66">
        <f t="shared" si="7"/>
        <v>0</v>
      </c>
      <c r="E65" s="70">
        <f t="shared" si="8"/>
        <v>0</v>
      </c>
      <c r="F65" s="67">
        <f t="shared" si="9"/>
        <v>0</v>
      </c>
      <c r="G65" s="74">
        <f t="shared" si="10"/>
        <v>0</v>
      </c>
      <c r="J65" s="33" t="s">
        <v>178</v>
      </c>
      <c r="K65" s="69">
        <f>SUMIF('Cash Book'!H:H,'Budget Vs Actual Comparison '!J:J,'Cash Book'!E:E)</f>
        <v>0</v>
      </c>
      <c r="L65" s="102">
        <f>SUMIFS('Cash Book'!$F:$F,'Cash Book'!$H:$H,'Budget Vs Actual Comparison '!$J:$J)</f>
        <v>0</v>
      </c>
    </row>
    <row r="66" spans="1:12" ht="15" hidden="1" customHeight="1" x14ac:dyDescent="0.25">
      <c r="A66" s="72" t="s">
        <v>76</v>
      </c>
      <c r="B66" s="64">
        <f>SUMIF('budget request for May''25'!$A:$A,'Budget Vs Actual Comparison '!$A:$A,'budget request for May''25'!$N:$N)</f>
        <v>0</v>
      </c>
      <c r="C66" s="65">
        <f>SUMIF('budget request for May''25'!$A:$A,'Budget Vs Actual Comparison '!$A:$A,'budget request for May''25'!$M:$M)</f>
        <v>0</v>
      </c>
      <c r="D66" s="66">
        <f t="shared" si="7"/>
        <v>0</v>
      </c>
      <c r="E66" s="70">
        <f t="shared" si="8"/>
        <v>0</v>
      </c>
      <c r="F66" s="67">
        <f t="shared" si="2"/>
        <v>0</v>
      </c>
      <c r="G66" s="68">
        <f t="shared" si="10"/>
        <v>0</v>
      </c>
      <c r="H66" s="5"/>
      <c r="J66" s="33" t="s">
        <v>181</v>
      </c>
      <c r="K66" s="69">
        <f>SUMIF('Cash Book'!H:H,'Budget Vs Actual Comparison '!J:J,'Cash Book'!E:E)</f>
        <v>0</v>
      </c>
      <c r="L66" s="102">
        <f>SUMIFS('Cash Book'!$F:$F,'Cash Book'!$H:$H,'Budget Vs Actual Comparison '!$J:$J)</f>
        <v>0</v>
      </c>
    </row>
    <row r="67" spans="1:12" ht="15" customHeight="1" x14ac:dyDescent="0.25">
      <c r="A67" s="72" t="s">
        <v>163</v>
      </c>
      <c r="B67" s="64">
        <f>SUMIF('budget request for May''25'!$A:$A,'Budget Vs Actual Comparison '!$A:$A,'budget request for May''25'!$N:$N)</f>
        <v>0</v>
      </c>
      <c r="C67" s="65">
        <f>SUMIF('budget request for May''25'!$A:$A,'Budget Vs Actual Comparison '!$A:$A,'budget request for May''25'!$M:$M)</f>
        <v>2124200</v>
      </c>
      <c r="D67" s="66">
        <f t="shared" si="7"/>
        <v>0</v>
      </c>
      <c r="E67" s="70">
        <f>L67</f>
        <v>0</v>
      </c>
      <c r="F67" s="67">
        <f t="shared" si="2"/>
        <v>0</v>
      </c>
      <c r="G67" s="68">
        <f>E67-C67</f>
        <v>-2124200</v>
      </c>
      <c r="J67" s="33" t="s">
        <v>180</v>
      </c>
      <c r="K67" s="69">
        <f>SUMIF('Cash Book'!H:H,'Budget Vs Actual Comparison '!J:J,'Cash Book'!E:E)</f>
        <v>0</v>
      </c>
      <c r="L67" s="102">
        <f>SUMIFS('Cash Book'!$F:$F,'Cash Book'!$H:$H,'Budget Vs Actual Comparison '!$J:$J)</f>
        <v>0</v>
      </c>
    </row>
    <row r="68" spans="1:12" ht="15" customHeight="1" x14ac:dyDescent="0.25">
      <c r="A68" s="72" t="s">
        <v>52</v>
      </c>
      <c r="B68" s="64">
        <f>SUMIF('budget request for May''25'!$A:$A,'Budget Vs Actual Comparison '!$A:$A,'budget request for May''25'!$N:$N)</f>
        <v>0</v>
      </c>
      <c r="C68" s="65">
        <f>SUMIF('budget request for May''25'!$A:$A,'Budget Vs Actual Comparison '!$A:$A,'budget request for May''25'!$M:$M)</f>
        <v>0</v>
      </c>
      <c r="D68" s="66"/>
      <c r="E68" s="70">
        <f t="shared" si="8"/>
        <v>0</v>
      </c>
      <c r="F68" s="67">
        <f t="shared" si="2"/>
        <v>0</v>
      </c>
      <c r="G68" s="68">
        <f t="shared" si="10"/>
        <v>0</v>
      </c>
      <c r="J68" s="33" t="s">
        <v>179</v>
      </c>
      <c r="K68" s="69">
        <f>SUMIF('Cash Book'!H:H,'Budget Vs Actual Comparison '!J:J,'Cash Book'!E:E)</f>
        <v>0</v>
      </c>
      <c r="L68" s="102">
        <f>SUMIFS('Cash Book'!$F:$F,'Cash Book'!$H:$H,'Budget Vs Actual Comparison '!$J:$J)</f>
        <v>0</v>
      </c>
    </row>
    <row r="69" spans="1:12" s="143" customFormat="1" ht="15.75" customHeight="1" thickBot="1" x14ac:dyDescent="0.3">
      <c r="A69" s="103" t="s">
        <v>131</v>
      </c>
      <c r="B69" s="104">
        <f t="shared" ref="B69:F69" si="11">SUM(B60:B68)</f>
        <v>0</v>
      </c>
      <c r="C69" s="104">
        <f t="shared" si="11"/>
        <v>131122200</v>
      </c>
      <c r="D69" s="104">
        <f t="shared" si="11"/>
        <v>0</v>
      </c>
      <c r="E69" s="104">
        <f>SUM(E60:E68)</f>
        <v>0</v>
      </c>
      <c r="F69" s="104">
        <f t="shared" si="11"/>
        <v>0</v>
      </c>
      <c r="G69" s="104">
        <f>SUM(G60:G68)</f>
        <v>-131122200</v>
      </c>
      <c r="J69" s="33"/>
      <c r="K69" s="106">
        <f>SUM(K61:K68)</f>
        <v>0</v>
      </c>
      <c r="L69" s="106">
        <f>SUM(L61:L68)</f>
        <v>0</v>
      </c>
    </row>
    <row r="70" spans="1:12" ht="15.75" customHeight="1" thickTop="1" x14ac:dyDescent="0.25">
      <c r="A70" s="107" t="s">
        <v>129</v>
      </c>
      <c r="B70" s="108"/>
      <c r="C70" s="65"/>
      <c r="D70" s="109"/>
      <c r="E70" s="70">
        <f>L70</f>
        <v>0</v>
      </c>
      <c r="F70" s="59"/>
      <c r="G70" s="74">
        <f>E70-C70</f>
        <v>0</v>
      </c>
      <c r="K70" s="69">
        <f>SUMIF('Cash Book'!$E:$E,'Cash Book'!$H:$H,'Budget Vs Actual Comparison '!$J:$J)</f>
        <v>0</v>
      </c>
      <c r="L70" s="110"/>
    </row>
    <row r="71" spans="1:12" ht="15.75" customHeight="1" x14ac:dyDescent="0.25">
      <c r="A71" s="111" t="s">
        <v>73</v>
      </c>
      <c r="B71" s="64">
        <f>SUMIF($A:$A,'budget request for May''25'!$A:$A,'budget request for May''25'!$N:$N)</f>
        <v>0</v>
      </c>
      <c r="C71" s="65">
        <f>SUMIF('budget request for May''25'!$A:$A,'Budget Vs Actual Comparison '!$A:$A,'budget request for May''25'!$M:$M)</f>
        <v>0</v>
      </c>
      <c r="D71" s="66">
        <f t="shared" ref="D71:D72" si="12">K71</f>
        <v>0</v>
      </c>
      <c r="E71" s="70">
        <f t="shared" ref="E71:E72" si="13">L71</f>
        <v>0</v>
      </c>
      <c r="F71" s="112"/>
      <c r="G71" s="74">
        <f>E71-C71</f>
        <v>0</v>
      </c>
      <c r="K71" s="69">
        <f>SUMIF('Cash Book'!$E:$E,'Cash Book'!$H:$H,'Budget Vs Actual Comparison '!$J:$J)</f>
        <v>0</v>
      </c>
      <c r="L71" s="69">
        <f>SUMIFS('Cash Book'!$F:$F,'Cash Book'!$H:$H,'Budget Vs Actual Comparison '!$J:$J)</f>
        <v>0</v>
      </c>
    </row>
    <row r="72" spans="1:12" ht="15.75" customHeight="1" x14ac:dyDescent="0.25">
      <c r="A72" s="111" t="s">
        <v>72</v>
      </c>
      <c r="B72" s="64">
        <f>SUMIF($A:$A,'budget request for May''25'!$A:$A,'budget request for May''25'!$N:$N)</f>
        <v>0</v>
      </c>
      <c r="C72" s="65">
        <f>SUMIF('budget request for May''25'!$A:$A,'Budget Vs Actual Comparison '!$A:$A,'budget request for May''25'!$M:$M)</f>
        <v>0</v>
      </c>
      <c r="D72" s="66">
        <f t="shared" si="12"/>
        <v>0</v>
      </c>
      <c r="E72" s="70">
        <f t="shared" si="13"/>
        <v>0</v>
      </c>
      <c r="F72" s="112"/>
      <c r="G72" s="74">
        <f>E72-C72</f>
        <v>0</v>
      </c>
      <c r="K72" s="69">
        <f>SUMIF('Cash Book'!$E:$E,'Cash Book'!$H:$H,'Budget Vs Actual Comparison '!$J:$J)</f>
        <v>0</v>
      </c>
      <c r="L72" s="113"/>
    </row>
    <row r="73" spans="1:12" ht="15.75" customHeight="1" thickBot="1" x14ac:dyDescent="0.3">
      <c r="A73" s="114" t="s">
        <v>132</v>
      </c>
      <c r="B73" s="115">
        <f>SUM(B71:B72)</f>
        <v>0</v>
      </c>
      <c r="C73" s="116">
        <f>SUM(C71:C72)</f>
        <v>0</v>
      </c>
      <c r="D73" s="117">
        <f>SUM(D71:D72)</f>
        <v>0</v>
      </c>
      <c r="E73" s="116">
        <f>SUM(E71:E72)</f>
        <v>0</v>
      </c>
      <c r="F73" s="105">
        <f>SUM(F71:F72)</f>
        <v>0</v>
      </c>
      <c r="G73" s="118">
        <f>E73-C73</f>
        <v>0</v>
      </c>
      <c r="K73" s="119">
        <f>SUM(K70:K72)</f>
        <v>0</v>
      </c>
      <c r="L73" s="119">
        <f>SUM(L70:L72)</f>
        <v>0</v>
      </c>
    </row>
    <row r="74" spans="1:12" ht="15.75" customHeight="1" thickTop="1" thickBot="1" x14ac:dyDescent="0.3">
      <c r="A74" s="120"/>
      <c r="B74" s="121"/>
      <c r="C74" s="122">
        <f>SUMIF('budget request for May''25'!A:A,'Budget Vs Actual Comparison '!A:A,'budget request for May''25'!M:M)</f>
        <v>0</v>
      </c>
      <c r="D74" s="122"/>
      <c r="E74" s="123"/>
      <c r="F74" s="122"/>
      <c r="G74" s="124"/>
      <c r="H74" s="5"/>
      <c r="K74" s="113"/>
      <c r="L74" s="113"/>
    </row>
    <row r="75" spans="1:12" ht="15.75" customHeight="1" thickBot="1" x14ac:dyDescent="0.3">
      <c r="A75" s="125" t="s">
        <v>127</v>
      </c>
      <c r="B75" s="115">
        <f t="shared" ref="B75:G75" si="14">B56+B69+B73</f>
        <v>300</v>
      </c>
      <c r="C75" s="122">
        <f t="shared" si="14"/>
        <v>157398732</v>
      </c>
      <c r="D75" s="122">
        <f t="shared" si="14"/>
        <v>0</v>
      </c>
      <c r="E75" s="122">
        <f t="shared" si="14"/>
        <v>0</v>
      </c>
      <c r="F75" s="123">
        <f t="shared" si="14"/>
        <v>300</v>
      </c>
      <c r="G75" s="122">
        <f t="shared" si="14"/>
        <v>-157398732</v>
      </c>
      <c r="K75" s="126">
        <f>K56+K69+K73</f>
        <v>0</v>
      </c>
      <c r="L75" s="126">
        <f>L56+L69+L73</f>
        <v>0</v>
      </c>
    </row>
    <row r="76" spans="1:12" ht="15.75" customHeight="1" thickTop="1" thickBot="1" x14ac:dyDescent="0.3">
      <c r="A76" s="41"/>
      <c r="B76" s="127" t="s">
        <v>147</v>
      </c>
      <c r="C76" s="128"/>
      <c r="D76" s="128"/>
      <c r="E76" s="129"/>
      <c r="F76" s="128"/>
      <c r="G76" s="130">
        <f>G69/C69</f>
        <v>-1</v>
      </c>
      <c r="L76" s="132"/>
    </row>
    <row r="77" spans="1:12" ht="15.75" customHeight="1" thickTop="1" x14ac:dyDescent="0.25">
      <c r="A77" s="41"/>
      <c r="B77" s="131"/>
      <c r="C77" s="133"/>
      <c r="D77" s="133"/>
      <c r="E77" s="134"/>
      <c r="F77" s="131"/>
      <c r="G77" s="131"/>
      <c r="L77" s="132"/>
    </row>
    <row r="78" spans="1:12" x14ac:dyDescent="0.25">
      <c r="A78" s="37" t="s">
        <v>153</v>
      </c>
      <c r="B78" s="38" t="s">
        <v>155</v>
      </c>
      <c r="D78" s="43"/>
      <c r="E78" s="135"/>
      <c r="F78" s="136"/>
      <c r="G78" s="37" t="s">
        <v>61</v>
      </c>
    </row>
    <row r="79" spans="1:12" x14ac:dyDescent="0.25">
      <c r="A79" s="141"/>
      <c r="B79" s="39"/>
      <c r="D79" s="43"/>
      <c r="E79" s="135"/>
      <c r="F79" s="135"/>
      <c r="G79" s="141"/>
    </row>
    <row r="80" spans="1:12" x14ac:dyDescent="0.25">
      <c r="A80" s="141"/>
      <c r="B80" s="39"/>
      <c r="D80" s="43"/>
      <c r="E80" s="135"/>
      <c r="F80" s="135"/>
      <c r="G80" s="144"/>
    </row>
    <row r="81" spans="1:12" x14ac:dyDescent="0.25">
      <c r="A81" s="37" t="s">
        <v>175</v>
      </c>
      <c r="B81" s="38" t="s">
        <v>231</v>
      </c>
      <c r="D81" s="43"/>
      <c r="E81" s="135"/>
      <c r="F81" s="136"/>
      <c r="G81" s="37" t="s">
        <v>151</v>
      </c>
      <c r="L81" s="49"/>
    </row>
    <row r="82" spans="1:12" x14ac:dyDescent="0.25">
      <c r="A82" s="37" t="s">
        <v>154</v>
      </c>
      <c r="B82" s="38" t="s">
        <v>232</v>
      </c>
      <c r="D82" s="43"/>
      <c r="E82" s="135"/>
      <c r="F82" s="135"/>
      <c r="G82" s="37" t="s">
        <v>152</v>
      </c>
    </row>
    <row r="83" spans="1:12" x14ac:dyDescent="0.25">
      <c r="C83" s="137"/>
    </row>
    <row r="85" spans="1:12" x14ac:dyDescent="0.25">
      <c r="C85" s="47"/>
      <c r="E85" s="47"/>
    </row>
    <row r="86" spans="1:12" x14ac:dyDescent="0.25">
      <c r="C86" s="44"/>
      <c r="D86" s="138"/>
      <c r="E86" s="44"/>
    </row>
    <row r="87" spans="1:12" x14ac:dyDescent="0.25">
      <c r="D87" s="138"/>
      <c r="E87" s="44"/>
    </row>
    <row r="88" spans="1:12" x14ac:dyDescent="0.25">
      <c r="D88" s="138"/>
      <c r="E88" s="44"/>
    </row>
    <row r="89" spans="1:12" x14ac:dyDescent="0.25">
      <c r="E89" s="47"/>
    </row>
    <row r="91" spans="1:12" x14ac:dyDescent="0.25">
      <c r="E91" s="139"/>
    </row>
  </sheetData>
  <printOptions horizontalCentered="1"/>
  <pageMargins left="0.12" right="0.1" top="0.12" bottom="0.1" header="0.12" footer="0.12"/>
  <pageSetup paperSize="9"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168"/>
  <sheetViews>
    <sheetView topLeftCell="D1" zoomScale="115" zoomScaleNormal="115" workbookViewId="0">
      <selection activeCell="J24" sqref="J24"/>
    </sheetView>
  </sheetViews>
  <sheetFormatPr defaultColWidth="6.85546875" defaultRowHeight="23.25" customHeight="1" x14ac:dyDescent="0.25"/>
  <cols>
    <col min="1" max="1" width="15.5703125" style="20" customWidth="1"/>
    <col min="2" max="2" width="30.42578125" style="20" customWidth="1"/>
    <col min="3" max="3" width="24.7109375" style="20" customWidth="1"/>
    <col min="4" max="4" width="36.85546875" style="20" customWidth="1"/>
    <col min="5" max="5" width="13" style="20" customWidth="1"/>
    <col min="6" max="6" width="17" style="36" customWidth="1"/>
    <col min="7" max="7" width="13.42578125" style="31" customWidth="1"/>
    <col min="8" max="8" width="40" style="11" customWidth="1"/>
    <col min="9" max="9" width="29.28515625" style="20" customWidth="1"/>
    <col min="10" max="10" width="23.85546875" style="20" customWidth="1"/>
    <col min="11" max="16384" width="6.85546875" style="20"/>
  </cols>
  <sheetData>
    <row r="1" spans="1:10" ht="26.25" customHeight="1" x14ac:dyDescent="0.25">
      <c r="A1" s="29" t="s">
        <v>145</v>
      </c>
      <c r="B1" s="29" t="s">
        <v>135</v>
      </c>
      <c r="C1" s="29" t="s">
        <v>136</v>
      </c>
      <c r="D1" s="29" t="s">
        <v>137</v>
      </c>
      <c r="E1" s="29" t="s">
        <v>149</v>
      </c>
      <c r="F1" s="34" t="s">
        <v>138</v>
      </c>
      <c r="G1" s="29" t="s">
        <v>139</v>
      </c>
      <c r="H1" s="12" t="s">
        <v>141</v>
      </c>
      <c r="I1" s="147" t="s">
        <v>230</v>
      </c>
    </row>
    <row r="2" spans="1:10" ht="24" customHeight="1" x14ac:dyDescent="0.25">
      <c r="A2" s="162"/>
      <c r="B2" s="156"/>
      <c r="C2" s="155"/>
      <c r="D2" s="156"/>
      <c r="E2" s="152"/>
      <c r="F2" s="158"/>
      <c r="G2" s="163"/>
      <c r="H2" s="164"/>
      <c r="I2" s="156"/>
      <c r="J2" s="167"/>
    </row>
    <row r="3" spans="1:10" ht="24" customHeight="1" x14ac:dyDescent="0.25">
      <c r="A3" s="162"/>
      <c r="B3" s="156"/>
      <c r="C3" s="155"/>
      <c r="D3" s="156"/>
      <c r="E3" s="152"/>
      <c r="F3" s="158"/>
      <c r="G3" s="163"/>
      <c r="H3" s="164"/>
      <c r="I3" s="156"/>
      <c r="J3" s="167"/>
    </row>
    <row r="4" spans="1:10" ht="24" customHeight="1" x14ac:dyDescent="0.25">
      <c r="A4" s="162"/>
      <c r="B4" s="156"/>
      <c r="C4" s="155"/>
      <c r="D4" s="156"/>
      <c r="E4" s="152"/>
      <c r="F4" s="158"/>
      <c r="G4" s="163"/>
      <c r="H4" s="164"/>
      <c r="I4" s="156"/>
      <c r="J4" s="167"/>
    </row>
    <row r="5" spans="1:10" ht="24" customHeight="1" x14ac:dyDescent="0.25">
      <c r="A5" s="162"/>
      <c r="B5" s="156"/>
      <c r="C5" s="155"/>
      <c r="D5" s="156"/>
      <c r="E5" s="152"/>
      <c r="F5" s="158"/>
      <c r="G5" s="163"/>
      <c r="H5" s="164"/>
      <c r="I5" s="156"/>
      <c r="J5" s="167"/>
    </row>
    <row r="6" spans="1:10" ht="24" customHeight="1" x14ac:dyDescent="0.25">
      <c r="A6" s="162"/>
      <c r="B6" s="154"/>
      <c r="C6" s="155"/>
      <c r="D6" s="154"/>
      <c r="E6" s="152"/>
      <c r="F6" s="158"/>
      <c r="G6" s="163"/>
      <c r="H6" s="164"/>
      <c r="I6" s="156"/>
      <c r="J6" s="167"/>
    </row>
    <row r="7" spans="1:10" s="176" customFormat="1" ht="24" customHeight="1" x14ac:dyDescent="0.25">
      <c r="A7" s="169"/>
      <c r="B7" s="170"/>
      <c r="C7" s="171"/>
      <c r="D7" s="170"/>
      <c r="E7" s="172"/>
      <c r="F7" s="173"/>
      <c r="G7" s="163"/>
      <c r="H7" s="164"/>
      <c r="I7" s="174"/>
      <c r="J7" s="175"/>
    </row>
    <row r="8" spans="1:10" s="176" customFormat="1" ht="24" customHeight="1" x14ac:dyDescent="0.25">
      <c r="A8" s="169"/>
      <c r="B8" s="170"/>
      <c r="C8" s="171"/>
      <c r="D8" s="170"/>
      <c r="E8" s="172"/>
      <c r="F8" s="173"/>
      <c r="G8" s="163"/>
      <c r="H8" s="164"/>
      <c r="I8" s="177"/>
      <c r="J8" s="175"/>
    </row>
    <row r="9" spans="1:10" ht="24" customHeight="1" x14ac:dyDescent="0.25">
      <c r="A9" s="162"/>
      <c r="B9" s="154"/>
      <c r="C9" s="155"/>
      <c r="D9" s="154"/>
      <c r="E9" s="152"/>
      <c r="F9" s="158"/>
      <c r="G9" s="163"/>
      <c r="H9" s="168"/>
      <c r="I9" s="156"/>
      <c r="J9" s="167"/>
    </row>
    <row r="10" spans="1:10" ht="24" customHeight="1" x14ac:dyDescent="0.25">
      <c r="A10" s="162"/>
      <c r="B10" s="154"/>
      <c r="C10" s="155"/>
      <c r="D10" s="154"/>
      <c r="E10" s="152"/>
      <c r="F10" s="158"/>
      <c r="G10" s="163"/>
      <c r="H10" s="168"/>
      <c r="I10" s="156"/>
      <c r="J10" s="167"/>
    </row>
    <row r="11" spans="1:10" ht="24" customHeight="1" x14ac:dyDescent="0.25">
      <c r="A11" s="162"/>
      <c r="B11" s="154"/>
      <c r="C11" s="155"/>
      <c r="D11" s="154"/>
      <c r="E11" s="152"/>
      <c r="F11" s="158"/>
      <c r="G11" s="163"/>
      <c r="H11" s="164"/>
      <c r="I11" s="156"/>
      <c r="J11" s="167"/>
    </row>
    <row r="12" spans="1:10" ht="21.75" customHeight="1" x14ac:dyDescent="0.25">
      <c r="A12" s="162"/>
      <c r="B12" s="154"/>
      <c r="C12" s="155"/>
      <c r="D12" s="154"/>
      <c r="E12" s="152"/>
      <c r="F12" s="158"/>
      <c r="G12" s="163"/>
      <c r="H12" s="17"/>
      <c r="I12" s="156"/>
      <c r="J12" s="167"/>
    </row>
    <row r="13" spans="1:10" ht="23.25" customHeight="1" x14ac:dyDescent="0.25">
      <c r="A13" s="162"/>
      <c r="B13" s="154"/>
      <c r="C13" s="155"/>
      <c r="D13" s="154"/>
      <c r="E13" s="152"/>
      <c r="F13" s="158"/>
      <c r="G13" s="163"/>
      <c r="H13" s="17"/>
      <c r="I13" s="156"/>
      <c r="J13" s="167"/>
    </row>
    <row r="14" spans="1:10" ht="23.25" customHeight="1" x14ac:dyDescent="0.25">
      <c r="A14" s="162"/>
      <c r="B14" s="154"/>
      <c r="C14" s="155"/>
      <c r="D14" s="154"/>
      <c r="E14" s="152"/>
      <c r="F14" s="158"/>
      <c r="G14" s="163"/>
      <c r="H14" s="164"/>
      <c r="I14" s="156"/>
      <c r="J14" s="167"/>
    </row>
    <row r="15" spans="1:10" ht="23.25" customHeight="1" x14ac:dyDescent="0.25">
      <c r="A15" s="162"/>
      <c r="B15" s="154"/>
      <c r="C15" s="155"/>
      <c r="D15" s="154"/>
      <c r="E15" s="152"/>
      <c r="F15" s="158"/>
      <c r="G15" s="163"/>
      <c r="H15" s="164"/>
      <c r="I15" s="156"/>
      <c r="J15" s="167"/>
    </row>
    <row r="16" spans="1:10" ht="23.25" customHeight="1" x14ac:dyDescent="0.25">
      <c r="A16" s="162"/>
      <c r="B16" s="154"/>
      <c r="C16" s="155"/>
      <c r="D16" s="154"/>
      <c r="E16" s="152"/>
      <c r="F16" s="158"/>
      <c r="G16" s="163"/>
      <c r="H16" s="164"/>
      <c r="I16" s="156"/>
      <c r="J16" s="167"/>
    </row>
    <row r="17" spans="1:10" ht="23.25" customHeight="1" x14ac:dyDescent="0.25">
      <c r="A17" s="162"/>
      <c r="B17" s="154"/>
      <c r="C17" s="155"/>
      <c r="D17" s="154"/>
      <c r="E17" s="152"/>
      <c r="F17" s="158"/>
      <c r="G17" s="163"/>
      <c r="H17" s="164"/>
      <c r="I17" s="156"/>
      <c r="J17" s="167"/>
    </row>
    <row r="18" spans="1:10" ht="23.25" customHeight="1" x14ac:dyDescent="0.25">
      <c r="A18" s="162"/>
      <c r="B18" s="154"/>
      <c r="C18" s="155"/>
      <c r="D18" s="154"/>
      <c r="E18" s="152"/>
      <c r="F18" s="158"/>
      <c r="G18" s="163"/>
      <c r="H18" s="164"/>
      <c r="I18" s="156"/>
      <c r="J18" s="167"/>
    </row>
    <row r="19" spans="1:10" ht="23.25" customHeight="1" x14ac:dyDescent="0.25">
      <c r="A19" s="162"/>
      <c r="B19" s="154"/>
      <c r="C19" s="161"/>
      <c r="D19" s="154"/>
      <c r="E19" s="152"/>
      <c r="F19" s="158"/>
      <c r="G19" s="163"/>
      <c r="H19" s="164"/>
      <c r="I19" s="156"/>
      <c r="J19" s="167"/>
    </row>
    <row r="20" spans="1:10" ht="23.25" customHeight="1" x14ac:dyDescent="0.25">
      <c r="A20" s="162"/>
      <c r="B20" s="154"/>
      <c r="C20" s="155"/>
      <c r="D20" s="154"/>
      <c r="E20" s="152"/>
      <c r="F20" s="158"/>
      <c r="G20" s="163"/>
      <c r="H20" s="164"/>
      <c r="I20" s="156"/>
      <c r="J20" s="167"/>
    </row>
    <row r="21" spans="1:10" ht="23.25" customHeight="1" x14ac:dyDescent="0.25">
      <c r="A21" s="162"/>
      <c r="B21" s="154"/>
      <c r="C21" s="155"/>
      <c r="D21" s="154"/>
      <c r="E21" s="152"/>
      <c r="F21" s="158"/>
      <c r="G21" s="163"/>
      <c r="H21" s="164"/>
      <c r="I21" s="156"/>
      <c r="J21" s="167"/>
    </row>
    <row r="22" spans="1:10" ht="23.25" customHeight="1" x14ac:dyDescent="0.25">
      <c r="A22" s="162"/>
      <c r="B22" s="154"/>
      <c r="C22" s="155"/>
      <c r="D22" s="154"/>
      <c r="E22" s="152"/>
      <c r="F22" s="158"/>
      <c r="G22" s="163"/>
      <c r="H22" s="164"/>
      <c r="I22" s="156"/>
      <c r="J22" s="167"/>
    </row>
    <row r="23" spans="1:10" ht="23.25" customHeight="1" x14ac:dyDescent="0.25">
      <c r="A23" s="162"/>
      <c r="B23" s="154"/>
      <c r="C23" s="155"/>
      <c r="D23" s="154"/>
      <c r="E23" s="152"/>
      <c r="F23" s="158"/>
      <c r="G23" s="163"/>
      <c r="H23" s="164"/>
      <c r="I23" s="156"/>
      <c r="J23" s="167"/>
    </row>
    <row r="24" spans="1:10" ht="23.25" customHeight="1" x14ac:dyDescent="0.25">
      <c r="A24" s="162"/>
      <c r="B24" s="160"/>
      <c r="C24" s="161"/>
      <c r="D24" s="160"/>
      <c r="E24" s="152"/>
      <c r="F24" s="158"/>
      <c r="G24" s="163"/>
      <c r="H24" s="164"/>
      <c r="I24" s="156"/>
      <c r="J24" s="167"/>
    </row>
    <row r="25" spans="1:10" ht="23.25" customHeight="1" x14ac:dyDescent="0.25">
      <c r="A25" s="162"/>
      <c r="B25" s="154"/>
      <c r="C25" s="161"/>
      <c r="D25" s="154"/>
      <c r="E25" s="152"/>
      <c r="F25" s="158"/>
      <c r="G25" s="163"/>
      <c r="H25" s="164"/>
      <c r="I25" s="156"/>
      <c r="J25" s="167"/>
    </row>
    <row r="26" spans="1:10" ht="23.25" customHeight="1" x14ac:dyDescent="0.25">
      <c r="A26" s="162"/>
      <c r="B26" s="154"/>
      <c r="C26" s="161"/>
      <c r="D26" s="154"/>
      <c r="E26" s="152"/>
      <c r="F26" s="158"/>
      <c r="G26" s="163"/>
      <c r="H26" s="164"/>
      <c r="I26" s="156"/>
      <c r="J26" s="167"/>
    </row>
    <row r="27" spans="1:10" ht="23.25" customHeight="1" x14ac:dyDescent="0.25">
      <c r="A27" s="162"/>
      <c r="B27" s="154"/>
      <c r="C27" s="155"/>
      <c r="D27" s="154"/>
      <c r="E27" s="152"/>
      <c r="F27" s="158"/>
      <c r="G27" s="163"/>
      <c r="H27" s="164"/>
      <c r="I27" s="156"/>
      <c r="J27" s="167"/>
    </row>
    <row r="28" spans="1:10" ht="23.25" customHeight="1" x14ac:dyDescent="0.25">
      <c r="A28" s="162"/>
      <c r="B28" s="154"/>
      <c r="C28" s="155"/>
      <c r="D28" s="154"/>
      <c r="E28" s="152"/>
      <c r="F28" s="158"/>
      <c r="G28" s="163"/>
      <c r="H28" s="164"/>
      <c r="I28" s="156"/>
      <c r="J28" s="167"/>
    </row>
    <row r="29" spans="1:10" ht="23.25" customHeight="1" x14ac:dyDescent="0.25">
      <c r="A29" s="162"/>
      <c r="B29" s="154"/>
      <c r="C29" s="161"/>
      <c r="D29" s="154"/>
      <c r="E29" s="152"/>
      <c r="F29" s="158"/>
      <c r="G29" s="163"/>
      <c r="H29" s="164"/>
      <c r="I29" s="156"/>
      <c r="J29" s="167"/>
    </row>
    <row r="30" spans="1:10" ht="23.25" customHeight="1" x14ac:dyDescent="0.25">
      <c r="A30" s="162"/>
      <c r="B30" s="154"/>
      <c r="C30" s="155"/>
      <c r="D30" s="154"/>
      <c r="E30" s="152"/>
      <c r="F30" s="158"/>
      <c r="G30" s="163"/>
      <c r="H30" s="164"/>
      <c r="I30" s="156"/>
      <c r="J30" s="167"/>
    </row>
    <row r="31" spans="1:10" ht="23.25" customHeight="1" x14ac:dyDescent="0.25">
      <c r="A31" s="162"/>
      <c r="B31" s="154"/>
      <c r="C31" s="155"/>
      <c r="D31" s="154"/>
      <c r="E31" s="152"/>
      <c r="F31" s="158"/>
      <c r="G31" s="163"/>
      <c r="H31" s="164"/>
      <c r="I31" s="156"/>
      <c r="J31" s="167"/>
    </row>
    <row r="32" spans="1:10" ht="23.25" customHeight="1" x14ac:dyDescent="0.25">
      <c r="A32" s="162"/>
      <c r="B32" s="154"/>
      <c r="C32" s="155"/>
      <c r="D32" s="154"/>
      <c r="E32" s="152"/>
      <c r="F32" s="158"/>
      <c r="G32" s="163"/>
      <c r="H32" s="164"/>
      <c r="I32" s="156"/>
      <c r="J32" s="167"/>
    </row>
    <row r="33" spans="1:10" ht="23.25" customHeight="1" x14ac:dyDescent="0.25">
      <c r="A33" s="162"/>
      <c r="B33" s="154"/>
      <c r="C33" s="155"/>
      <c r="D33" s="154"/>
      <c r="E33" s="152"/>
      <c r="F33" s="158"/>
      <c r="G33" s="163"/>
      <c r="H33" s="164"/>
      <c r="I33" s="156"/>
      <c r="J33" s="167"/>
    </row>
    <row r="34" spans="1:10" ht="23.25" customHeight="1" x14ac:dyDescent="0.25">
      <c r="A34" s="162"/>
      <c r="B34" s="154"/>
      <c r="C34" s="155"/>
      <c r="D34" s="154"/>
      <c r="E34" s="152"/>
      <c r="F34" s="158"/>
      <c r="G34" s="163"/>
      <c r="H34" s="157"/>
      <c r="I34" s="156"/>
      <c r="J34" s="167"/>
    </row>
    <row r="35" spans="1:10" ht="23.25" customHeight="1" x14ac:dyDescent="0.25">
      <c r="A35" s="162"/>
      <c r="B35" s="154"/>
      <c r="C35" s="155"/>
      <c r="D35" s="154"/>
      <c r="E35" s="152"/>
      <c r="F35" s="158"/>
      <c r="G35" s="163"/>
      <c r="H35" s="164"/>
      <c r="I35" s="156"/>
      <c r="J35" s="167"/>
    </row>
    <row r="36" spans="1:10" ht="23.25" customHeight="1" x14ac:dyDescent="0.25">
      <c r="A36" s="162"/>
      <c r="B36" s="154"/>
      <c r="C36" s="155"/>
      <c r="D36" s="154"/>
      <c r="E36" s="152"/>
      <c r="F36" s="158"/>
      <c r="G36" s="163"/>
      <c r="H36" s="164"/>
      <c r="I36" s="156"/>
      <c r="J36" s="167"/>
    </row>
    <row r="37" spans="1:10" ht="23.25" customHeight="1" x14ac:dyDescent="0.25">
      <c r="A37" s="162"/>
      <c r="B37" s="154"/>
      <c r="C37" s="155"/>
      <c r="D37" s="154"/>
      <c r="E37" s="152"/>
      <c r="F37" s="158"/>
      <c r="G37" s="163"/>
      <c r="H37" s="164"/>
      <c r="I37" s="156"/>
      <c r="J37" s="167"/>
    </row>
    <row r="38" spans="1:10" ht="23.25" customHeight="1" x14ac:dyDescent="0.25">
      <c r="A38" s="162"/>
      <c r="B38" s="154"/>
      <c r="C38" s="155"/>
      <c r="D38" s="154"/>
      <c r="E38" s="152"/>
      <c r="F38" s="158"/>
      <c r="G38" s="163"/>
      <c r="H38" s="164"/>
      <c r="I38" s="156"/>
      <c r="J38" s="167"/>
    </row>
    <row r="39" spans="1:10" ht="23.25" customHeight="1" x14ac:dyDescent="0.25">
      <c r="A39" s="162"/>
      <c r="B39" s="154"/>
      <c r="C39" s="155"/>
      <c r="D39" s="154"/>
      <c r="E39" s="152"/>
      <c r="F39" s="158"/>
      <c r="G39" s="163"/>
      <c r="H39" s="164"/>
      <c r="I39" s="156"/>
      <c r="J39" s="167"/>
    </row>
    <row r="40" spans="1:10" ht="23.25" customHeight="1" x14ac:dyDescent="0.25">
      <c r="A40" s="162"/>
      <c r="B40" s="154"/>
      <c r="C40" s="155"/>
      <c r="D40" s="154"/>
      <c r="E40" s="152"/>
      <c r="F40" s="158"/>
      <c r="G40" s="163"/>
      <c r="H40" s="164"/>
      <c r="I40" s="156"/>
      <c r="J40" s="167"/>
    </row>
    <row r="41" spans="1:10" ht="23.25" customHeight="1" x14ac:dyDescent="0.25">
      <c r="A41" s="162"/>
      <c r="B41" s="154"/>
      <c r="C41" s="155"/>
      <c r="D41" s="154"/>
      <c r="E41" s="152"/>
      <c r="F41" s="158"/>
      <c r="G41" s="163"/>
      <c r="H41" s="164"/>
      <c r="I41" s="156"/>
      <c r="J41" s="167"/>
    </row>
    <row r="42" spans="1:10" ht="23.25" customHeight="1" x14ac:dyDescent="0.25">
      <c r="A42" s="162"/>
      <c r="B42" s="154"/>
      <c r="C42" s="155"/>
      <c r="D42" s="154"/>
      <c r="E42" s="152"/>
      <c r="F42" s="158"/>
      <c r="G42" s="163"/>
      <c r="H42" s="164"/>
      <c r="I42" s="156"/>
      <c r="J42" s="167"/>
    </row>
    <row r="43" spans="1:10" ht="23.25" customHeight="1" x14ac:dyDescent="0.25">
      <c r="A43" s="162"/>
      <c r="B43" s="154"/>
      <c r="C43" s="155"/>
      <c r="D43" s="154"/>
      <c r="E43" s="152"/>
      <c r="F43" s="158"/>
      <c r="G43" s="163"/>
      <c r="H43" s="164"/>
      <c r="I43" s="156"/>
      <c r="J43" s="167"/>
    </row>
    <row r="44" spans="1:10" ht="23.25" customHeight="1" x14ac:dyDescent="0.25">
      <c r="A44" s="162"/>
      <c r="B44" s="154"/>
      <c r="C44" s="155"/>
      <c r="D44" s="154"/>
      <c r="E44" s="152"/>
      <c r="F44" s="158"/>
      <c r="G44" s="163"/>
      <c r="H44" s="164"/>
      <c r="I44" s="156"/>
      <c r="J44" s="167"/>
    </row>
    <row r="45" spans="1:10" ht="23.25" customHeight="1" x14ac:dyDescent="0.25">
      <c r="A45" s="162"/>
      <c r="B45" s="154"/>
      <c r="C45" s="155"/>
      <c r="D45" s="154"/>
      <c r="E45" s="152"/>
      <c r="F45" s="158"/>
      <c r="G45" s="163"/>
      <c r="H45" s="164"/>
      <c r="I45" s="156"/>
      <c r="J45" s="167"/>
    </row>
    <row r="46" spans="1:10" ht="23.25" customHeight="1" x14ac:dyDescent="0.25">
      <c r="A46" s="162"/>
      <c r="B46" s="154"/>
      <c r="C46" s="155"/>
      <c r="D46" s="154"/>
      <c r="E46" s="152"/>
      <c r="F46" s="158"/>
      <c r="G46" s="163"/>
      <c r="H46" s="168"/>
      <c r="I46" s="156"/>
      <c r="J46" s="167"/>
    </row>
    <row r="47" spans="1:10" s="166" customFormat="1" ht="23.25" customHeight="1" x14ac:dyDescent="0.25">
      <c r="A47" s="162"/>
      <c r="B47" s="160"/>
      <c r="C47" s="155"/>
      <c r="D47" s="160"/>
      <c r="E47" s="165"/>
      <c r="F47" s="158"/>
      <c r="G47" s="163"/>
      <c r="H47" s="168"/>
      <c r="I47" s="156"/>
      <c r="J47" s="167"/>
    </row>
    <row r="48" spans="1:10" ht="23.25" customHeight="1" x14ac:dyDescent="0.25">
      <c r="A48" s="162"/>
      <c r="B48" s="154"/>
      <c r="C48" s="155"/>
      <c r="D48" s="154"/>
      <c r="E48" s="152"/>
      <c r="F48" s="158"/>
      <c r="G48" s="163"/>
      <c r="H48" s="168"/>
      <c r="I48" s="156"/>
      <c r="J48" s="167"/>
    </row>
    <row r="49" spans="1:10" ht="23.25" customHeight="1" x14ac:dyDescent="0.25">
      <c r="A49" s="162"/>
      <c r="B49" s="154"/>
      <c r="C49" s="155"/>
      <c r="D49" s="154"/>
      <c r="E49" s="152"/>
      <c r="F49" s="158"/>
      <c r="G49" s="163"/>
      <c r="H49" s="164"/>
      <c r="I49" s="156"/>
      <c r="J49" s="167"/>
    </row>
    <row r="50" spans="1:10" ht="23.25" customHeight="1" x14ac:dyDescent="0.25">
      <c r="A50" s="162"/>
      <c r="B50" s="154"/>
      <c r="C50" s="155"/>
      <c r="D50" s="154"/>
      <c r="E50" s="152"/>
      <c r="F50" s="158"/>
      <c r="G50" s="163"/>
      <c r="H50" s="164"/>
      <c r="I50" s="156"/>
      <c r="J50" s="167"/>
    </row>
    <row r="51" spans="1:10" ht="23.25" customHeight="1" x14ac:dyDescent="0.25">
      <c r="A51" s="162"/>
      <c r="B51" s="154"/>
      <c r="C51" s="155"/>
      <c r="D51" s="154"/>
      <c r="E51" s="152"/>
      <c r="F51" s="158"/>
      <c r="G51" s="163"/>
      <c r="H51" s="164"/>
      <c r="I51" s="156"/>
      <c r="J51" s="167"/>
    </row>
    <row r="52" spans="1:10" ht="23.25" customHeight="1" x14ac:dyDescent="0.25">
      <c r="A52" s="162"/>
      <c r="B52" s="154"/>
      <c r="C52" s="155"/>
      <c r="D52" s="154"/>
      <c r="E52" s="152"/>
      <c r="F52" s="158"/>
      <c r="G52" s="163"/>
      <c r="H52" s="168"/>
      <c r="I52" s="156"/>
      <c r="J52" s="167"/>
    </row>
    <row r="53" spans="1:10" ht="23.25" customHeight="1" x14ac:dyDescent="0.25">
      <c r="A53" s="162"/>
      <c r="B53" s="154"/>
      <c r="C53" s="155"/>
      <c r="D53" s="154"/>
      <c r="E53" s="152"/>
      <c r="F53" s="158"/>
      <c r="G53" s="163"/>
      <c r="H53" s="164"/>
      <c r="I53" s="156"/>
      <c r="J53" s="167"/>
    </row>
    <row r="54" spans="1:10" ht="23.25" customHeight="1" x14ac:dyDescent="0.25">
      <c r="A54" s="162"/>
      <c r="B54" s="154"/>
      <c r="C54" s="155"/>
      <c r="D54" s="154"/>
      <c r="E54" s="152"/>
      <c r="F54" s="158"/>
      <c r="G54" s="163"/>
      <c r="H54" s="164"/>
      <c r="I54" s="156"/>
      <c r="J54" s="167"/>
    </row>
    <row r="55" spans="1:10" ht="23.25" customHeight="1" x14ac:dyDescent="0.25">
      <c r="A55" s="162"/>
      <c r="B55" s="154"/>
      <c r="C55" s="155"/>
      <c r="D55" s="154"/>
      <c r="E55" s="152"/>
      <c r="F55" s="158"/>
      <c r="G55" s="163"/>
      <c r="H55" s="164"/>
      <c r="I55" s="156"/>
      <c r="J55" s="167"/>
    </row>
    <row r="56" spans="1:10" ht="23.25" customHeight="1" x14ac:dyDescent="0.25">
      <c r="A56" s="162"/>
      <c r="B56" s="154"/>
      <c r="C56" s="155"/>
      <c r="D56" s="154"/>
      <c r="E56" s="152"/>
      <c r="F56" s="158"/>
      <c r="G56" s="163"/>
      <c r="H56" s="164"/>
      <c r="I56" s="156"/>
      <c r="J56" s="167"/>
    </row>
    <row r="57" spans="1:10" ht="23.25" customHeight="1" x14ac:dyDescent="0.25">
      <c r="A57" s="162"/>
      <c r="B57" s="154"/>
      <c r="C57" s="155"/>
      <c r="D57" s="154"/>
      <c r="E57" s="152"/>
      <c r="F57" s="158"/>
      <c r="G57" s="163"/>
      <c r="H57" s="168"/>
      <c r="I57" s="156"/>
      <c r="J57" s="167"/>
    </row>
    <row r="58" spans="1:10" ht="23.25" customHeight="1" x14ac:dyDescent="0.25">
      <c r="A58" s="162"/>
      <c r="B58" s="154"/>
      <c r="C58" s="155"/>
      <c r="D58" s="154"/>
      <c r="E58" s="152"/>
      <c r="F58" s="158"/>
      <c r="G58" s="163"/>
      <c r="H58" s="164"/>
      <c r="I58" s="156"/>
      <c r="J58" s="167"/>
    </row>
    <row r="59" spans="1:10" ht="23.25" customHeight="1" x14ac:dyDescent="0.25">
      <c r="A59" s="162"/>
      <c r="B59" s="154"/>
      <c r="C59" s="155"/>
      <c r="D59" s="154"/>
      <c r="E59" s="152"/>
      <c r="F59" s="158"/>
      <c r="G59" s="163"/>
      <c r="H59" s="164"/>
      <c r="I59" s="156"/>
      <c r="J59" s="167"/>
    </row>
    <row r="60" spans="1:10" ht="23.25" customHeight="1" x14ac:dyDescent="0.25">
      <c r="A60" s="162"/>
      <c r="B60" s="154"/>
      <c r="C60" s="155"/>
      <c r="D60" s="154"/>
      <c r="E60" s="152"/>
      <c r="F60" s="158"/>
      <c r="G60" s="163"/>
      <c r="H60" s="164"/>
      <c r="I60" s="156"/>
      <c r="J60" s="167"/>
    </row>
    <row r="61" spans="1:10" ht="23.25" customHeight="1" x14ac:dyDescent="0.25">
      <c r="A61" s="162"/>
      <c r="B61" s="154"/>
      <c r="C61" s="155"/>
      <c r="D61" s="154"/>
      <c r="E61" s="152"/>
      <c r="F61" s="158"/>
      <c r="G61" s="163"/>
      <c r="H61" s="164"/>
      <c r="I61" s="156"/>
      <c r="J61" s="167"/>
    </row>
    <row r="62" spans="1:10" ht="23.25" customHeight="1" x14ac:dyDescent="0.25">
      <c r="A62" s="162"/>
      <c r="B62" s="154"/>
      <c r="C62" s="155"/>
      <c r="D62" s="154"/>
      <c r="E62" s="152"/>
      <c r="F62" s="158"/>
      <c r="G62" s="163"/>
      <c r="H62" s="157"/>
      <c r="I62" s="156"/>
      <c r="J62" s="167"/>
    </row>
    <row r="63" spans="1:10" s="176" customFormat="1" ht="23.25" customHeight="1" x14ac:dyDescent="0.25">
      <c r="A63" s="169"/>
      <c r="B63" s="170"/>
      <c r="C63" s="171"/>
      <c r="D63" s="178"/>
      <c r="E63" s="172"/>
      <c r="F63" s="173"/>
      <c r="G63" s="179"/>
      <c r="H63" s="180"/>
      <c r="I63" s="174"/>
      <c r="J63" s="175"/>
    </row>
    <row r="64" spans="1:10" ht="23.25" customHeight="1" x14ac:dyDescent="0.25">
      <c r="A64" s="162"/>
      <c r="B64" s="154"/>
      <c r="C64" s="155"/>
      <c r="D64" s="153"/>
      <c r="E64" s="152"/>
      <c r="F64" s="158"/>
      <c r="G64" s="163"/>
      <c r="H64" s="164"/>
      <c r="I64" s="156"/>
      <c r="J64" s="167"/>
    </row>
    <row r="65" spans="1:10" s="176" customFormat="1" ht="23.25" customHeight="1" x14ac:dyDescent="0.25">
      <c r="A65" s="169"/>
      <c r="B65" s="170"/>
      <c r="C65" s="171"/>
      <c r="D65" s="181"/>
      <c r="E65" s="172"/>
      <c r="F65" s="182"/>
      <c r="G65" s="179"/>
      <c r="H65" s="180"/>
      <c r="I65" s="174"/>
      <c r="J65" s="175"/>
    </row>
    <row r="66" spans="1:10" s="176" customFormat="1" ht="23.25" customHeight="1" x14ac:dyDescent="0.25">
      <c r="A66" s="169"/>
      <c r="B66" s="170"/>
      <c r="C66" s="171"/>
      <c r="D66" s="181"/>
      <c r="E66" s="172"/>
      <c r="F66" s="182"/>
      <c r="G66" s="179"/>
      <c r="H66" s="180"/>
      <c r="I66" s="174"/>
      <c r="J66" s="175"/>
    </row>
    <row r="67" spans="1:10" ht="23.25" customHeight="1" x14ac:dyDescent="0.25">
      <c r="A67" s="162"/>
      <c r="B67" s="154"/>
      <c r="C67" s="21"/>
      <c r="D67" s="32"/>
      <c r="E67" s="152">
        <v>0</v>
      </c>
      <c r="F67" s="159">
        <v>0</v>
      </c>
      <c r="G67" s="163"/>
      <c r="H67" s="157"/>
      <c r="I67" s="156"/>
      <c r="J67" s="167"/>
    </row>
    <row r="68" spans="1:10" ht="23.25" customHeight="1" x14ac:dyDescent="0.25">
      <c r="A68" s="162"/>
      <c r="B68" s="154"/>
      <c r="C68" s="21"/>
      <c r="D68" s="32"/>
      <c r="E68" s="152">
        <v>0</v>
      </c>
      <c r="F68" s="159">
        <v>0</v>
      </c>
      <c r="G68" s="163"/>
      <c r="H68" s="183"/>
      <c r="I68" s="156"/>
      <c r="J68" s="167"/>
    </row>
    <row r="69" spans="1:10" ht="23.25" customHeight="1" x14ac:dyDescent="0.25">
      <c r="A69" s="162"/>
      <c r="B69" s="154"/>
      <c r="C69" s="21"/>
      <c r="D69" s="32"/>
      <c r="E69" s="152">
        <v>0</v>
      </c>
      <c r="F69" s="159">
        <v>0</v>
      </c>
      <c r="G69" s="163"/>
      <c r="H69" s="157"/>
      <c r="I69" s="156"/>
      <c r="J69" s="167"/>
    </row>
    <row r="70" spans="1:10" ht="23.25" customHeight="1" x14ac:dyDescent="0.25">
      <c r="A70" s="162"/>
      <c r="B70" s="154"/>
      <c r="C70" s="21"/>
      <c r="D70" s="32"/>
      <c r="E70" s="152">
        <v>0</v>
      </c>
      <c r="F70" s="159">
        <v>0</v>
      </c>
      <c r="G70" s="163"/>
      <c r="H70" s="157"/>
      <c r="I70" s="156"/>
      <c r="J70" s="167"/>
    </row>
    <row r="71" spans="1:10" ht="23.25" customHeight="1" x14ac:dyDescent="0.25">
      <c r="A71" s="162"/>
      <c r="B71" s="154"/>
      <c r="C71" s="21"/>
      <c r="D71" s="32"/>
      <c r="E71" s="152">
        <v>0</v>
      </c>
      <c r="F71" s="159">
        <v>0</v>
      </c>
      <c r="G71" s="163"/>
      <c r="H71" s="157"/>
      <c r="I71" s="156"/>
      <c r="J71" s="167"/>
    </row>
    <row r="72" spans="1:10" ht="23.25" customHeight="1" x14ac:dyDescent="0.25">
      <c r="A72" s="162"/>
      <c r="B72" s="154"/>
      <c r="C72" s="21"/>
      <c r="D72" s="32"/>
      <c r="E72" s="152">
        <v>0</v>
      </c>
      <c r="F72" s="159">
        <v>0</v>
      </c>
      <c r="G72" s="163"/>
      <c r="H72" s="157"/>
      <c r="I72" s="156"/>
      <c r="J72" s="167"/>
    </row>
    <row r="73" spans="1:10" ht="23.25" customHeight="1" x14ac:dyDescent="0.25">
      <c r="A73" s="162"/>
      <c r="B73" s="140"/>
      <c r="C73" s="21"/>
      <c r="D73" s="32"/>
      <c r="E73" s="152">
        <v>0</v>
      </c>
      <c r="F73" s="159">
        <v>0</v>
      </c>
      <c r="G73" s="163"/>
      <c r="H73" s="157"/>
      <c r="I73" s="156"/>
      <c r="J73" s="167"/>
    </row>
    <row r="74" spans="1:10" ht="23.25" customHeight="1" x14ac:dyDescent="0.25">
      <c r="A74" s="162"/>
      <c r="B74" s="140"/>
      <c r="C74" s="21"/>
      <c r="D74" s="32"/>
      <c r="E74" s="152">
        <v>0</v>
      </c>
      <c r="F74" s="159">
        <v>0</v>
      </c>
      <c r="G74" s="163"/>
      <c r="H74" s="157"/>
      <c r="I74" s="156"/>
      <c r="J74" s="167"/>
    </row>
    <row r="75" spans="1:10" ht="23.25" customHeight="1" x14ac:dyDescent="0.25">
      <c r="A75" s="162"/>
      <c r="B75" s="140"/>
      <c r="C75" s="21"/>
      <c r="D75" s="32"/>
      <c r="E75" s="152">
        <v>0</v>
      </c>
      <c r="F75" s="159">
        <v>0</v>
      </c>
      <c r="G75" s="163"/>
      <c r="H75" s="157"/>
      <c r="I75" s="156"/>
      <c r="J75" s="167"/>
    </row>
    <row r="76" spans="1:10" ht="23.25" customHeight="1" x14ac:dyDescent="0.25">
      <c r="A76" s="162"/>
      <c r="B76" s="140"/>
      <c r="C76" s="21"/>
      <c r="D76" s="32"/>
      <c r="E76" s="152">
        <v>0</v>
      </c>
      <c r="F76" s="159">
        <v>0</v>
      </c>
      <c r="G76" s="163"/>
      <c r="H76" s="157"/>
      <c r="I76" s="156"/>
      <c r="J76" s="167"/>
    </row>
    <row r="77" spans="1:10" ht="23.25" customHeight="1" x14ac:dyDescent="0.25">
      <c r="A77" s="162"/>
      <c r="B77" s="140"/>
      <c r="C77" s="21"/>
      <c r="D77" s="32"/>
      <c r="E77" s="152">
        <v>0</v>
      </c>
      <c r="F77" s="159">
        <v>0</v>
      </c>
      <c r="G77" s="163"/>
      <c r="H77" s="157"/>
      <c r="I77" s="156"/>
      <c r="J77" s="167"/>
    </row>
    <row r="78" spans="1:10" ht="23.25" customHeight="1" x14ac:dyDescent="0.25">
      <c r="A78" s="162"/>
      <c r="B78" s="140"/>
      <c r="C78" s="21"/>
      <c r="D78" s="32"/>
      <c r="E78" s="152">
        <v>0</v>
      </c>
      <c r="F78" s="159">
        <v>0</v>
      </c>
      <c r="G78" s="163"/>
      <c r="H78" s="157"/>
      <c r="I78" s="156"/>
      <c r="J78" s="167"/>
    </row>
    <row r="79" spans="1:10" ht="23.25" customHeight="1" x14ac:dyDescent="0.25">
      <c r="A79" s="26"/>
      <c r="B79" s="25"/>
      <c r="C79" s="27"/>
      <c r="D79" s="28" t="s">
        <v>150</v>
      </c>
      <c r="E79" s="35">
        <f>SUBTOTAL(9,E2:E78)</f>
        <v>0</v>
      </c>
      <c r="F79" s="35">
        <f>SUBTOTAL(9,F2:F78)</f>
        <v>0</v>
      </c>
      <c r="G79" s="30"/>
      <c r="H79" s="27"/>
      <c r="I79" s="148"/>
    </row>
    <row r="81" spans="6:6" ht="23.25" customHeight="1" x14ac:dyDescent="0.2">
      <c r="F81" s="13"/>
    </row>
    <row r="106" spans="2:5" ht="23.25" customHeight="1" x14ac:dyDescent="0.25">
      <c r="B106" s="18"/>
      <c r="C106" s="11"/>
      <c r="D106" s="22"/>
      <c r="E106" s="145"/>
    </row>
    <row r="107" spans="2:5" ht="23.25" customHeight="1" x14ac:dyDescent="0.25">
      <c r="B107" s="19"/>
      <c r="C107" s="11"/>
      <c r="D107" s="22"/>
      <c r="E107" s="145"/>
    </row>
    <row r="108" spans="2:5" ht="23.25" customHeight="1" x14ac:dyDescent="0.25">
      <c r="B108" s="18"/>
      <c r="C108" s="11"/>
      <c r="D108" s="22"/>
      <c r="E108" s="145"/>
    </row>
    <row r="109" spans="2:5" ht="23.25" customHeight="1" x14ac:dyDescent="0.25">
      <c r="B109" s="19"/>
      <c r="C109" s="11"/>
      <c r="D109" s="22"/>
      <c r="E109" s="145"/>
    </row>
    <row r="110" spans="2:5" ht="23.25" customHeight="1" x14ac:dyDescent="0.25">
      <c r="B110" s="18"/>
      <c r="C110" s="11"/>
      <c r="D110" s="22"/>
      <c r="E110" s="145"/>
    </row>
    <row r="111" spans="2:5" ht="23.25" customHeight="1" x14ac:dyDescent="0.25">
      <c r="C111" s="11"/>
      <c r="D111" s="22"/>
      <c r="E111" s="145"/>
    </row>
    <row r="112" spans="2:5" ht="23.25" customHeight="1" x14ac:dyDescent="0.25">
      <c r="C112" s="11"/>
      <c r="D112" s="22"/>
      <c r="E112" s="145"/>
    </row>
    <row r="113" spans="3:5" ht="23.25" customHeight="1" x14ac:dyDescent="0.25">
      <c r="C113" s="11"/>
      <c r="D113" s="22"/>
      <c r="E113" s="145"/>
    </row>
    <row r="114" spans="3:5" ht="23.25" customHeight="1" x14ac:dyDescent="0.25">
      <c r="C114" s="11"/>
      <c r="D114" s="22"/>
      <c r="E114" s="145"/>
    </row>
    <row r="115" spans="3:5" ht="23.25" customHeight="1" x14ac:dyDescent="0.25">
      <c r="C115" s="11"/>
      <c r="D115" s="22"/>
      <c r="E115" s="145"/>
    </row>
    <row r="116" spans="3:5" ht="23.25" customHeight="1" x14ac:dyDescent="0.25">
      <c r="C116" s="11"/>
      <c r="D116" s="22"/>
      <c r="E116" s="145"/>
    </row>
    <row r="117" spans="3:5" ht="23.25" customHeight="1" x14ac:dyDescent="0.25">
      <c r="C117" s="11"/>
      <c r="D117" s="23"/>
      <c r="E117" s="146"/>
    </row>
    <row r="118" spans="3:5" ht="23.25" customHeight="1" x14ac:dyDescent="0.25">
      <c r="C118" s="11"/>
      <c r="D118" s="24"/>
      <c r="E118" s="24"/>
    </row>
    <row r="119" spans="3:5" ht="23.25" customHeight="1" x14ac:dyDescent="0.25">
      <c r="C119" s="11"/>
      <c r="D119" s="11"/>
      <c r="E119" s="11"/>
    </row>
    <row r="120" spans="3:5" ht="23.25" customHeight="1" x14ac:dyDescent="0.25">
      <c r="C120" s="11"/>
      <c r="D120" s="11"/>
      <c r="E120" s="11"/>
    </row>
    <row r="121" spans="3:5" ht="23.25" customHeight="1" x14ac:dyDescent="0.25">
      <c r="C121" s="11"/>
      <c r="D121" s="11"/>
      <c r="E121" s="11"/>
    </row>
    <row r="122" spans="3:5" ht="23.25" customHeight="1" x14ac:dyDescent="0.25">
      <c r="C122" s="11"/>
      <c r="D122" s="11"/>
      <c r="E122" s="11"/>
    </row>
    <row r="123" spans="3:5" ht="23.25" customHeight="1" x14ac:dyDescent="0.25">
      <c r="C123" s="11"/>
      <c r="D123" s="11"/>
      <c r="E123" s="11"/>
    </row>
    <row r="124" spans="3:5" ht="23.25" customHeight="1" x14ac:dyDescent="0.25">
      <c r="C124" s="11"/>
      <c r="D124" s="11"/>
      <c r="E124" s="11"/>
    </row>
    <row r="125" spans="3:5" ht="23.25" customHeight="1" x14ac:dyDescent="0.25">
      <c r="C125" s="11"/>
      <c r="D125" s="11"/>
      <c r="E125" s="11"/>
    </row>
    <row r="126" spans="3:5" ht="23.25" customHeight="1" x14ac:dyDescent="0.25">
      <c r="C126" s="11"/>
      <c r="D126" s="11"/>
      <c r="E126" s="11"/>
    </row>
    <row r="127" spans="3:5" ht="23.25" customHeight="1" x14ac:dyDescent="0.25">
      <c r="C127" s="11"/>
      <c r="D127" s="11"/>
      <c r="E127" s="11"/>
    </row>
    <row r="128" spans="3:5" ht="23.25" customHeight="1" x14ac:dyDescent="0.25">
      <c r="C128" s="11"/>
      <c r="D128" s="11"/>
      <c r="E128" s="11"/>
    </row>
    <row r="129" spans="3:5" ht="23.25" customHeight="1" x14ac:dyDescent="0.25">
      <c r="C129" s="11"/>
      <c r="D129" s="11"/>
      <c r="E129" s="11"/>
    </row>
    <row r="130" spans="3:5" ht="23.25" customHeight="1" x14ac:dyDescent="0.25">
      <c r="C130" s="11"/>
      <c r="D130" s="11"/>
      <c r="E130" s="11"/>
    </row>
    <row r="131" spans="3:5" ht="23.25" customHeight="1" x14ac:dyDescent="0.25">
      <c r="C131" s="11"/>
      <c r="D131" s="11"/>
      <c r="E131" s="11"/>
    </row>
    <row r="132" spans="3:5" ht="23.25" customHeight="1" x14ac:dyDescent="0.25">
      <c r="C132" s="11"/>
      <c r="D132" s="11"/>
      <c r="E132" s="11"/>
    </row>
    <row r="133" spans="3:5" ht="23.25" customHeight="1" x14ac:dyDescent="0.25">
      <c r="C133" s="11"/>
      <c r="D133" s="11"/>
      <c r="E133" s="11"/>
    </row>
    <row r="134" spans="3:5" ht="23.25" customHeight="1" x14ac:dyDescent="0.25">
      <c r="C134" s="11"/>
      <c r="D134" s="11"/>
      <c r="E134" s="11"/>
    </row>
    <row r="135" spans="3:5" ht="23.25" customHeight="1" x14ac:dyDescent="0.25">
      <c r="C135" s="11"/>
      <c r="D135" s="11"/>
      <c r="E135" s="11"/>
    </row>
    <row r="136" spans="3:5" ht="23.25" customHeight="1" x14ac:dyDescent="0.25">
      <c r="C136" s="11"/>
      <c r="D136" s="11"/>
      <c r="E136" s="11"/>
    </row>
    <row r="137" spans="3:5" ht="23.25" customHeight="1" x14ac:dyDescent="0.25">
      <c r="C137" s="11"/>
      <c r="D137" s="11"/>
      <c r="E137" s="11"/>
    </row>
    <row r="138" spans="3:5" ht="23.25" customHeight="1" x14ac:dyDescent="0.25">
      <c r="C138" s="11"/>
      <c r="D138" s="11"/>
      <c r="E138" s="11"/>
    </row>
    <row r="139" spans="3:5" ht="23.25" customHeight="1" x14ac:dyDescent="0.25">
      <c r="C139" s="11"/>
      <c r="D139" s="11"/>
      <c r="E139" s="11"/>
    </row>
    <row r="140" spans="3:5" ht="23.25" customHeight="1" x14ac:dyDescent="0.25">
      <c r="C140" s="11"/>
      <c r="D140" s="11"/>
      <c r="E140" s="11"/>
    </row>
    <row r="141" spans="3:5" ht="23.25" customHeight="1" x14ac:dyDescent="0.25">
      <c r="C141" s="11"/>
      <c r="D141" s="11"/>
      <c r="E141" s="11"/>
    </row>
    <row r="142" spans="3:5" ht="23.25" customHeight="1" x14ac:dyDescent="0.25">
      <c r="C142" s="11"/>
      <c r="D142" s="11"/>
      <c r="E142" s="11"/>
    </row>
    <row r="143" spans="3:5" ht="23.25" customHeight="1" x14ac:dyDescent="0.25">
      <c r="C143" s="11"/>
      <c r="D143" s="11"/>
      <c r="E143" s="11"/>
    </row>
    <row r="144" spans="3:5" ht="23.25" customHeight="1" x14ac:dyDescent="0.25">
      <c r="C144" s="11"/>
      <c r="D144" s="11"/>
      <c r="E144" s="11"/>
    </row>
    <row r="145" spans="3:5" ht="23.25" customHeight="1" x14ac:dyDescent="0.25">
      <c r="C145" s="11"/>
      <c r="D145" s="11"/>
      <c r="E145" s="11"/>
    </row>
    <row r="146" spans="3:5" ht="23.25" customHeight="1" x14ac:dyDescent="0.25">
      <c r="C146" s="11"/>
      <c r="D146" s="11"/>
      <c r="E146" s="11"/>
    </row>
    <row r="147" spans="3:5" ht="23.25" customHeight="1" x14ac:dyDescent="0.25">
      <c r="D147" s="11"/>
      <c r="E147" s="11"/>
    </row>
    <row r="148" spans="3:5" ht="23.25" customHeight="1" x14ac:dyDescent="0.25">
      <c r="D148" s="11"/>
      <c r="E148" s="11"/>
    </row>
    <row r="149" spans="3:5" ht="23.25" customHeight="1" x14ac:dyDescent="0.25">
      <c r="D149" s="11"/>
      <c r="E149" s="11"/>
    </row>
    <row r="150" spans="3:5" ht="23.25" customHeight="1" x14ac:dyDescent="0.25">
      <c r="D150" s="11"/>
      <c r="E150" s="11"/>
    </row>
    <row r="151" spans="3:5" ht="23.25" customHeight="1" x14ac:dyDescent="0.25">
      <c r="D151" s="11"/>
      <c r="E151" s="11"/>
    </row>
    <row r="152" spans="3:5" ht="23.25" customHeight="1" x14ac:dyDescent="0.25">
      <c r="D152" s="11"/>
      <c r="E152" s="11"/>
    </row>
    <row r="153" spans="3:5" ht="23.25" customHeight="1" x14ac:dyDescent="0.25">
      <c r="D153" s="11"/>
      <c r="E153" s="11"/>
    </row>
    <row r="154" spans="3:5" ht="23.25" customHeight="1" x14ac:dyDescent="0.25">
      <c r="D154" s="11"/>
      <c r="E154" s="11"/>
    </row>
    <row r="155" spans="3:5" ht="23.25" customHeight="1" x14ac:dyDescent="0.25">
      <c r="D155" s="11"/>
      <c r="E155" s="11"/>
    </row>
    <row r="156" spans="3:5" ht="23.25" customHeight="1" x14ac:dyDescent="0.25">
      <c r="D156" s="11"/>
      <c r="E156" s="11"/>
    </row>
    <row r="157" spans="3:5" ht="23.25" customHeight="1" x14ac:dyDescent="0.25">
      <c r="D157" s="11"/>
      <c r="E157" s="11"/>
    </row>
    <row r="158" spans="3:5" ht="23.25" customHeight="1" x14ac:dyDescent="0.25">
      <c r="D158" s="11"/>
      <c r="E158" s="11"/>
    </row>
    <row r="159" spans="3:5" ht="23.25" customHeight="1" x14ac:dyDescent="0.25">
      <c r="D159" s="11"/>
      <c r="E159" s="11"/>
    </row>
    <row r="160" spans="3:5" ht="23.25" customHeight="1" x14ac:dyDescent="0.25">
      <c r="D160" s="11"/>
      <c r="E160" s="11"/>
    </row>
    <row r="161" spans="4:5" ht="23.25" customHeight="1" x14ac:dyDescent="0.25">
      <c r="D161" s="11"/>
      <c r="E161" s="11"/>
    </row>
    <row r="162" spans="4:5" ht="23.25" customHeight="1" x14ac:dyDescent="0.25">
      <c r="D162" s="11"/>
      <c r="E162" s="11"/>
    </row>
    <row r="163" spans="4:5" ht="23.25" customHeight="1" x14ac:dyDescent="0.25">
      <c r="D163" s="11"/>
      <c r="E163" s="11"/>
    </row>
    <row r="164" spans="4:5" ht="23.25" customHeight="1" x14ac:dyDescent="0.25">
      <c r="D164" s="11"/>
      <c r="E164" s="11"/>
    </row>
    <row r="165" spans="4:5" ht="23.25" customHeight="1" x14ac:dyDescent="0.25">
      <c r="D165" s="11"/>
      <c r="E165" s="11"/>
    </row>
    <row r="166" spans="4:5" ht="23.25" customHeight="1" x14ac:dyDescent="0.25">
      <c r="D166" s="11"/>
      <c r="E166" s="11"/>
    </row>
    <row r="167" spans="4:5" ht="23.25" customHeight="1" x14ac:dyDescent="0.25">
      <c r="D167" s="11"/>
      <c r="E167" s="11"/>
    </row>
    <row r="168" spans="4:5" ht="23.25" customHeight="1" x14ac:dyDescent="0.25">
      <c r="D168" s="11"/>
      <c r="E168" s="11"/>
    </row>
  </sheetData>
  <autoFilter ref="A1:I78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/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" t="s">
        <v>57</v>
      </c>
      <c r="B1" s="2" t="s">
        <v>102</v>
      </c>
    </row>
    <row r="2" spans="1:2" x14ac:dyDescent="0.25">
      <c r="A2" s="1" t="s">
        <v>4</v>
      </c>
      <c r="B2" t="s">
        <v>118</v>
      </c>
    </row>
    <row r="3" spans="1:2" x14ac:dyDescent="0.25">
      <c r="A3" s="1" t="s">
        <v>5</v>
      </c>
      <c r="B3" t="s">
        <v>103</v>
      </c>
    </row>
    <row r="4" spans="1:2" x14ac:dyDescent="0.25">
      <c r="A4" s="1" t="s">
        <v>6</v>
      </c>
      <c r="B4" t="s">
        <v>133</v>
      </c>
    </row>
    <row r="5" spans="1:2" x14ac:dyDescent="0.25">
      <c r="A5" s="1" t="s">
        <v>7</v>
      </c>
      <c r="B5" t="s">
        <v>69</v>
      </c>
    </row>
    <row r="6" spans="1:2" x14ac:dyDescent="0.25">
      <c r="A6" s="1" t="s">
        <v>8</v>
      </c>
      <c r="B6" t="s">
        <v>122</v>
      </c>
    </row>
    <row r="7" spans="1:2" x14ac:dyDescent="0.25">
      <c r="A7" s="1" t="s">
        <v>9</v>
      </c>
      <c r="B7" t="s">
        <v>68</v>
      </c>
    </row>
    <row r="8" spans="1:2" x14ac:dyDescent="0.25">
      <c r="A8" s="1" t="s">
        <v>10</v>
      </c>
      <c r="B8" t="s">
        <v>67</v>
      </c>
    </row>
    <row r="9" spans="1:2" x14ac:dyDescent="0.25">
      <c r="A9" s="1" t="s">
        <v>11</v>
      </c>
      <c r="B9" t="s">
        <v>101</v>
      </c>
    </row>
    <row r="10" spans="1:2" x14ac:dyDescent="0.25">
      <c r="A10" s="1" t="s">
        <v>12</v>
      </c>
      <c r="B10" t="s">
        <v>99</v>
      </c>
    </row>
    <row r="11" spans="1:2" x14ac:dyDescent="0.25">
      <c r="A11" s="1" t="s">
        <v>13</v>
      </c>
      <c r="B11" t="s">
        <v>86</v>
      </c>
    </row>
    <row r="12" spans="1:2" x14ac:dyDescent="0.25">
      <c r="A12" s="1" t="s">
        <v>14</v>
      </c>
      <c r="B12" t="s">
        <v>110</v>
      </c>
    </row>
    <row r="13" spans="1:2" x14ac:dyDescent="0.25">
      <c r="A13" s="1" t="s">
        <v>15</v>
      </c>
      <c r="B13" t="s">
        <v>70</v>
      </c>
    </row>
    <row r="14" spans="1:2" x14ac:dyDescent="0.25">
      <c r="A14" s="1" t="s">
        <v>16</v>
      </c>
      <c r="B14" t="s">
        <v>112</v>
      </c>
    </row>
    <row r="15" spans="1:2" x14ac:dyDescent="0.25">
      <c r="A15" s="1" t="s">
        <v>17</v>
      </c>
      <c r="B15" t="s">
        <v>109</v>
      </c>
    </row>
    <row r="16" spans="1:2" x14ac:dyDescent="0.25">
      <c r="A16" s="1" t="s">
        <v>18</v>
      </c>
      <c r="B16" t="s">
        <v>104</v>
      </c>
    </row>
    <row r="17" spans="1:2" x14ac:dyDescent="0.25">
      <c r="A17" s="1" t="s">
        <v>19</v>
      </c>
      <c r="B17" t="s">
        <v>79</v>
      </c>
    </row>
    <row r="18" spans="1:2" x14ac:dyDescent="0.25">
      <c r="A18" s="1" t="s">
        <v>20</v>
      </c>
      <c r="B18" t="s">
        <v>92</v>
      </c>
    </row>
    <row r="19" spans="1:2" x14ac:dyDescent="0.25">
      <c r="A19" s="1" t="s">
        <v>21</v>
      </c>
      <c r="B19" t="s">
        <v>100</v>
      </c>
    </row>
    <row r="20" spans="1:2" x14ac:dyDescent="0.25">
      <c r="A20" s="1" t="s">
        <v>22</v>
      </c>
      <c r="B20" t="s">
        <v>106</v>
      </c>
    </row>
    <row r="21" spans="1:2" x14ac:dyDescent="0.25">
      <c r="A21" s="1" t="s">
        <v>23</v>
      </c>
      <c r="B21" t="s">
        <v>115</v>
      </c>
    </row>
    <row r="22" spans="1:2" x14ac:dyDescent="0.25">
      <c r="A22" s="1" t="s">
        <v>24</v>
      </c>
      <c r="B22" t="s">
        <v>125</v>
      </c>
    </row>
    <row r="23" spans="1:2" x14ac:dyDescent="0.25">
      <c r="A23" s="1" t="s">
        <v>25</v>
      </c>
      <c r="B23" t="s">
        <v>83</v>
      </c>
    </row>
    <row r="24" spans="1:2" x14ac:dyDescent="0.25">
      <c r="A24" s="1" t="s">
        <v>26</v>
      </c>
      <c r="B24" t="s">
        <v>82</v>
      </c>
    </row>
    <row r="25" spans="1:2" x14ac:dyDescent="0.25">
      <c r="A25" s="1" t="s">
        <v>27</v>
      </c>
      <c r="B25" t="s">
        <v>111</v>
      </c>
    </row>
    <row r="26" spans="1:2" x14ac:dyDescent="0.25">
      <c r="A26" s="1" t="s">
        <v>28</v>
      </c>
      <c r="B26" t="s">
        <v>95</v>
      </c>
    </row>
    <row r="27" spans="1:2" x14ac:dyDescent="0.25">
      <c r="A27" s="1" t="s">
        <v>29</v>
      </c>
      <c r="B27" t="s">
        <v>121</v>
      </c>
    </row>
    <row r="28" spans="1:2" x14ac:dyDescent="0.25">
      <c r="A28" s="1" t="s">
        <v>30</v>
      </c>
      <c r="B28" t="s">
        <v>105</v>
      </c>
    </row>
    <row r="29" spans="1:2" x14ac:dyDescent="0.25">
      <c r="A29" s="1" t="s">
        <v>31</v>
      </c>
      <c r="B29" t="s">
        <v>117</v>
      </c>
    </row>
    <row r="30" spans="1:2" x14ac:dyDescent="0.25">
      <c r="A30" s="1" t="s">
        <v>32</v>
      </c>
      <c r="B30" t="s">
        <v>124</v>
      </c>
    </row>
    <row r="31" spans="1:2" x14ac:dyDescent="0.25">
      <c r="A31" s="1" t="s">
        <v>33</v>
      </c>
      <c r="B31" t="s">
        <v>108</v>
      </c>
    </row>
    <row r="32" spans="1:2" x14ac:dyDescent="0.25">
      <c r="A32" s="1" t="s">
        <v>34</v>
      </c>
      <c r="B32" t="s">
        <v>96</v>
      </c>
    </row>
    <row r="33" spans="1:2" x14ac:dyDescent="0.25">
      <c r="A33" s="1" t="s">
        <v>35</v>
      </c>
      <c r="B33" t="s">
        <v>84</v>
      </c>
    </row>
    <row r="34" spans="1:2" x14ac:dyDescent="0.25">
      <c r="A34" s="1" t="s">
        <v>36</v>
      </c>
      <c r="B34" t="s">
        <v>114</v>
      </c>
    </row>
    <row r="35" spans="1:2" x14ac:dyDescent="0.25">
      <c r="A35" s="1" t="s">
        <v>37</v>
      </c>
      <c r="B35" t="s">
        <v>97</v>
      </c>
    </row>
    <row r="36" spans="1:2" x14ac:dyDescent="0.25">
      <c r="A36" s="1" t="s">
        <v>38</v>
      </c>
      <c r="B36" t="s">
        <v>94</v>
      </c>
    </row>
    <row r="37" spans="1:2" x14ac:dyDescent="0.25">
      <c r="A37" s="1" t="s">
        <v>39</v>
      </c>
      <c r="B37" t="s">
        <v>107</v>
      </c>
    </row>
    <row r="38" spans="1:2" x14ac:dyDescent="0.25">
      <c r="A38" s="1" t="s">
        <v>40</v>
      </c>
      <c r="B38" t="s">
        <v>120</v>
      </c>
    </row>
    <row r="39" spans="1:2" x14ac:dyDescent="0.25">
      <c r="A39" s="1" t="s">
        <v>41</v>
      </c>
      <c r="B39" t="s">
        <v>119</v>
      </c>
    </row>
    <row r="40" spans="1:2" x14ac:dyDescent="0.25">
      <c r="A40" s="1" t="s">
        <v>42</v>
      </c>
      <c r="B40" t="s">
        <v>98</v>
      </c>
    </row>
    <row r="41" spans="1:2" x14ac:dyDescent="0.25">
      <c r="A41" s="1" t="s">
        <v>43</v>
      </c>
      <c r="B41" t="s">
        <v>113</v>
      </c>
    </row>
    <row r="42" spans="1:2" x14ac:dyDescent="0.25">
      <c r="A42" s="1" t="s">
        <v>44</v>
      </c>
      <c r="B42" t="s">
        <v>123</v>
      </c>
    </row>
    <row r="43" spans="1:2" x14ac:dyDescent="0.25">
      <c r="A43" s="1" t="s">
        <v>45</v>
      </c>
      <c r="B43" t="s">
        <v>81</v>
      </c>
    </row>
    <row r="44" spans="1:2" x14ac:dyDescent="0.25">
      <c r="A44" s="1" t="s">
        <v>46</v>
      </c>
      <c r="B44" t="s">
        <v>116</v>
      </c>
    </row>
    <row r="45" spans="1:2" x14ac:dyDescent="0.25">
      <c r="A45" s="1" t="s">
        <v>47</v>
      </c>
      <c r="B45" t="s">
        <v>71</v>
      </c>
    </row>
    <row r="46" spans="1:2" x14ac:dyDescent="0.25">
      <c r="A46" s="1" t="s">
        <v>48</v>
      </c>
      <c r="B46" t="s">
        <v>87</v>
      </c>
    </row>
    <row r="47" spans="1:2" x14ac:dyDescent="0.25">
      <c r="A47" s="1" t="s">
        <v>49</v>
      </c>
      <c r="B47" t="s">
        <v>80</v>
      </c>
    </row>
    <row r="48" spans="1:2" x14ac:dyDescent="0.25">
      <c r="A48" s="1" t="s">
        <v>50</v>
      </c>
      <c r="B48" t="s">
        <v>88</v>
      </c>
    </row>
    <row r="49" spans="1:2" x14ac:dyDescent="0.25">
      <c r="A49" s="1" t="s">
        <v>51</v>
      </c>
      <c r="B49" t="s">
        <v>85</v>
      </c>
    </row>
    <row r="50" spans="1:2" x14ac:dyDescent="0.25">
      <c r="A50" s="2" t="s">
        <v>56</v>
      </c>
    </row>
    <row r="51" spans="1:2" x14ac:dyDescent="0.25">
      <c r="A51" s="1" t="s">
        <v>76</v>
      </c>
      <c r="B51" t="s">
        <v>77</v>
      </c>
    </row>
    <row r="52" spans="1:2" x14ac:dyDescent="0.25">
      <c r="A52" s="1" t="s">
        <v>74</v>
      </c>
      <c r="B52" t="s">
        <v>75</v>
      </c>
    </row>
    <row r="53" spans="1:2" x14ac:dyDescent="0.25">
      <c r="A53" s="1" t="s">
        <v>52</v>
      </c>
      <c r="B53" t="s">
        <v>93</v>
      </c>
    </row>
    <row r="54" spans="1:2" x14ac:dyDescent="0.25">
      <c r="A54" s="1" t="s">
        <v>54</v>
      </c>
      <c r="B54" t="s">
        <v>78</v>
      </c>
    </row>
    <row r="55" spans="1:2" x14ac:dyDescent="0.25">
      <c r="A55" s="2" t="s">
        <v>53</v>
      </c>
    </row>
    <row r="56" spans="1:2" x14ac:dyDescent="0.25">
      <c r="A56" s="1" t="s">
        <v>59</v>
      </c>
      <c r="B56" t="s">
        <v>89</v>
      </c>
    </row>
    <row r="57" spans="1:2" x14ac:dyDescent="0.25">
      <c r="A57" t="s">
        <v>73</v>
      </c>
      <c r="B57" t="s">
        <v>90</v>
      </c>
    </row>
    <row r="58" spans="1:2" x14ac:dyDescent="0.25">
      <c r="A58" t="s">
        <v>72</v>
      </c>
      <c r="B58" t="s">
        <v>91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budget request for May'25</vt:lpstr>
      <vt:lpstr>Budget Vs Actual Comparison </vt:lpstr>
      <vt:lpstr>Cash Book</vt:lpstr>
      <vt:lpstr>COA - for reference only</vt:lpstr>
      <vt:lpstr>'budget request for May''25'!Print_Area</vt:lpstr>
      <vt:lpstr>'Budget Vs Actual Comparison '!Print_Area</vt:lpstr>
      <vt:lpstr>'Budget Vs Actual Comparison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2025-04-29T08:07:51Z</cp:lastPrinted>
  <dcterms:created xsi:type="dcterms:W3CDTF">2022-02-04T02:23:35Z</dcterms:created>
  <dcterms:modified xsi:type="dcterms:W3CDTF">2025-04-29T09:55:06Z</dcterms:modified>
</cp:coreProperties>
</file>