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K\AR Database\Daily AR Report\Discount Form\Irrwaddy\"/>
    </mc:Choice>
  </mc:AlternateContent>
  <bookViews>
    <workbookView xWindow="0" yWindow="0" windowWidth="20490" windowHeight="7755" tabRatio="882" firstSheet="1" activeTab="6"/>
  </bookViews>
  <sheets>
    <sheet name="IRRWADDY FISHERIES" sheetId="3" r:id="rId1"/>
    <sheet name="IRRAWADDY FISHERIES3 (2)" sheetId="8" r:id="rId2"/>
    <sheet name="GLOBAL EARTH AGRO" sheetId="1" r:id="rId3"/>
    <sheet name="GLOBAL EARTH AGRO (2)" sheetId="2" r:id="rId4"/>
    <sheet name="GLOBAL EARTH AGRO (3)" sheetId="4" r:id="rId5"/>
    <sheet name="IRRAWADDY FISHERIES5" sheetId="5" r:id="rId6"/>
    <sheet name="Sheet1" sheetId="11" r:id="rId7"/>
    <sheet name="IRRAWADDY FISHERIES6" sheetId="6" r:id="rId8"/>
    <sheet name="IRRAWADDY FISHERIES DEVELOPMENT" sheetId="7" r:id="rId9"/>
    <sheet name="IRRAWADDY FISHERIES3" sheetId="9" r:id="rId10"/>
    <sheet name="IRRAWADDY FISHERIES4" sheetId="10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1" l="1"/>
  <c r="F14" i="11"/>
  <c r="E14" i="11"/>
  <c r="C4" i="11"/>
  <c r="C5" i="11"/>
  <c r="C6" i="11"/>
  <c r="C7" i="11"/>
  <c r="C8" i="11"/>
  <c r="C9" i="11"/>
  <c r="C10" i="11"/>
  <c r="C11" i="11"/>
  <c r="C12" i="11"/>
  <c r="C13" i="11"/>
  <c r="F13" i="11"/>
  <c r="D13" i="11"/>
  <c r="D12" i="11"/>
  <c r="F12" i="11"/>
  <c r="F11" i="11"/>
  <c r="D11" i="11"/>
  <c r="F10" i="11"/>
  <c r="D10" i="11"/>
  <c r="F9" i="11"/>
  <c r="D9" i="11"/>
  <c r="F8" i="11"/>
  <c r="D8" i="11"/>
  <c r="F7" i="11"/>
  <c r="D7" i="11"/>
  <c r="F6" i="11"/>
  <c r="D6" i="11"/>
  <c r="E5" i="11"/>
  <c r="F5" i="11"/>
  <c r="D5" i="11"/>
  <c r="F4" i="11"/>
  <c r="E4" i="11"/>
  <c r="D4" i="11"/>
  <c r="E29" i="10" l="1"/>
  <c r="F32" i="10" l="1"/>
  <c r="D32" i="10"/>
  <c r="C32" i="10"/>
  <c r="H30" i="10"/>
  <c r="H28" i="10"/>
  <c r="E26" i="10"/>
  <c r="E32" i="10" s="1"/>
  <c r="G17" i="10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F7" i="10"/>
  <c r="F9" i="10" s="1"/>
  <c r="F30" i="9"/>
  <c r="D30" i="9"/>
  <c r="C30" i="9"/>
  <c r="E29" i="9"/>
  <c r="H28" i="9"/>
  <c r="E27" i="9"/>
  <c r="E24" i="9"/>
  <c r="E30" i="9" s="1"/>
  <c r="G14" i="9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F31" i="8"/>
  <c r="F5" i="8" s="1"/>
  <c r="F7" i="8" s="1"/>
  <c r="E31" i="8"/>
  <c r="F8" i="8" s="1"/>
  <c r="D31" i="8"/>
  <c r="C31" i="8"/>
  <c r="E29" i="8"/>
  <c r="H28" i="8"/>
  <c r="E27" i="8"/>
  <c r="E24" i="8"/>
  <c r="E21" i="8"/>
  <c r="G14" i="8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13" i="8"/>
  <c r="F33" i="7"/>
  <c r="D33" i="7"/>
  <c r="C33" i="7"/>
  <c r="E30" i="7"/>
  <c r="E33" i="7" s="1"/>
  <c r="G18" i="7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F8" i="7"/>
  <c r="F10" i="7" s="1"/>
  <c r="F2" i="7"/>
  <c r="F33" i="6"/>
  <c r="D33" i="6"/>
  <c r="C33" i="6"/>
  <c r="E30" i="6"/>
  <c r="E33" i="6" s="1"/>
  <c r="G18" i="6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F8" i="6"/>
  <c r="F10" i="6" s="1"/>
  <c r="F2" i="6"/>
  <c r="F30" i="5"/>
  <c r="D30" i="5"/>
  <c r="C30" i="5"/>
  <c r="E27" i="5"/>
  <c r="E30" i="5" s="1"/>
  <c r="G15" i="5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F5" i="5"/>
  <c r="F7" i="5" s="1"/>
  <c r="F56" i="4"/>
  <c r="D56" i="4"/>
  <c r="C56" i="4"/>
  <c r="E50" i="4"/>
  <c r="E47" i="4"/>
  <c r="E44" i="4"/>
  <c r="E41" i="4"/>
  <c r="E38" i="4"/>
  <c r="E35" i="4"/>
  <c r="E32" i="4"/>
  <c r="E29" i="4"/>
  <c r="E56" i="4" s="1"/>
  <c r="F6" i="4" s="1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F8" i="4"/>
  <c r="F10" i="4" s="1"/>
  <c r="F2" i="4"/>
  <c r="D36" i="3"/>
  <c r="C36" i="3"/>
  <c r="E33" i="3"/>
  <c r="H32" i="3"/>
  <c r="F30" i="3"/>
  <c r="E29" i="3"/>
  <c r="F27" i="3"/>
  <c r="F36" i="3" s="1"/>
  <c r="F8" i="3" s="1"/>
  <c r="F10" i="3" s="1"/>
  <c r="E25" i="3"/>
  <c r="E21" i="3"/>
  <c r="E36" i="3" s="1"/>
  <c r="F6" i="3" s="1"/>
  <c r="G18" i="3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17" i="3"/>
  <c r="F2" i="3"/>
  <c r="F55" i="2"/>
  <c r="D55" i="2"/>
  <c r="C55" i="2"/>
  <c r="E49" i="2"/>
  <c r="E46" i="2"/>
  <c r="E43" i="2"/>
  <c r="E40" i="2"/>
  <c r="E37" i="2"/>
  <c r="E34" i="2"/>
  <c r="E31" i="2"/>
  <c r="E55" i="2" s="1"/>
  <c r="F6" i="2" s="1"/>
  <c r="G17" i="2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F10" i="2"/>
  <c r="F8" i="2"/>
  <c r="F2" i="2"/>
  <c r="F56" i="1"/>
  <c r="E56" i="1"/>
  <c r="F11" i="1" s="1"/>
  <c r="D56" i="1"/>
  <c r="G56" i="1" s="1"/>
  <c r="C56" i="1"/>
  <c r="E50" i="1"/>
  <c r="E47" i="1"/>
  <c r="E44" i="1"/>
  <c r="E41" i="1"/>
  <c r="E38" i="1"/>
  <c r="E34" i="1"/>
  <c r="E31" i="1"/>
  <c r="E28" i="1"/>
  <c r="G18" i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17" i="1"/>
  <c r="F8" i="1"/>
  <c r="F10" i="1" s="1"/>
  <c r="F2" i="1"/>
  <c r="G29" i="8" l="1"/>
  <c r="G30" i="8"/>
  <c r="F10" i="10"/>
  <c r="F5" i="10"/>
  <c r="F6" i="10" s="1"/>
  <c r="F8" i="10" s="1"/>
  <c r="F11" i="6"/>
  <c r="F6" i="6"/>
  <c r="F7" i="6" s="1"/>
  <c r="F9" i="6" s="1"/>
  <c r="G33" i="6"/>
  <c r="F8" i="5"/>
  <c r="F3" i="5"/>
  <c r="F4" i="5" s="1"/>
  <c r="F6" i="5" s="1"/>
  <c r="G30" i="5"/>
  <c r="G30" i="9"/>
  <c r="G32" i="10"/>
  <c r="F6" i="7"/>
  <c r="G33" i="7"/>
  <c r="F3" i="9"/>
  <c r="F4" i="9" s="1"/>
  <c r="F6" i="9" s="1"/>
  <c r="F8" i="9"/>
  <c r="F3" i="8"/>
  <c r="F4" i="8" s="1"/>
  <c r="F6" i="8" s="1"/>
  <c r="F5" i="9"/>
  <c r="F7" i="9" s="1"/>
  <c r="G31" i="8"/>
  <c r="F11" i="3"/>
  <c r="F7" i="3"/>
  <c r="F9" i="3" s="1"/>
  <c r="G36" i="3"/>
  <c r="F11" i="4"/>
  <c r="F7" i="4"/>
  <c r="F9" i="4" s="1"/>
  <c r="F11" i="2"/>
  <c r="F7" i="2"/>
  <c r="F9" i="2" s="1"/>
  <c r="G55" i="2"/>
  <c r="G56" i="4"/>
  <c r="F6" i="1"/>
  <c r="F7" i="1" s="1"/>
  <c r="F9" i="1" s="1"/>
  <c r="F11" i="7" l="1"/>
  <c r="F7" i="7"/>
  <c r="F9" i="7" s="1"/>
</calcChain>
</file>

<file path=xl/sharedStrings.xml><?xml version="1.0" encoding="utf-8"?>
<sst xmlns="http://schemas.openxmlformats.org/spreadsheetml/2006/main" count="648" uniqueCount="195">
  <si>
    <t>Summary</t>
  </si>
  <si>
    <t>USD</t>
  </si>
  <si>
    <t>Customer  Statement</t>
  </si>
  <si>
    <t>စာခ်ဴပ္ပါအေရာင္းတန္ဘိုး</t>
  </si>
  <si>
    <t>Contacted Amt</t>
  </si>
  <si>
    <t>Customer</t>
  </si>
  <si>
    <t xml:space="preserve">GLOBAL EARTH AGRO &amp; AQUA INDUSTRY PUBLIC CO.,LTD </t>
  </si>
  <si>
    <t>ရက္လြန္ဒဏ္ေၾကး</t>
  </si>
  <si>
    <t>Fine to Date</t>
  </si>
  <si>
    <t>Contact Person</t>
  </si>
  <si>
    <t>စုစုေပါင္းရရန္ွရွိ</t>
  </si>
  <si>
    <t>Total AR</t>
  </si>
  <si>
    <t>Sale Man</t>
  </si>
  <si>
    <t>Mar Mar Khaing</t>
  </si>
  <si>
    <t>လက္ရွိေပးသြင္းျပီးေငြ</t>
  </si>
  <si>
    <t>Payment to Date</t>
  </si>
  <si>
    <t>Contract No:</t>
  </si>
  <si>
    <t>စုစုေပါင္းေပးရန္တာ၀န္</t>
  </si>
  <si>
    <t>Total Payable</t>
  </si>
  <si>
    <t>Interest Rate</t>
  </si>
  <si>
    <t>အျမန္ဆံုးေပးသြင္းရမည့္ေငြ</t>
  </si>
  <si>
    <t xml:space="preserve">Overdue </t>
  </si>
  <si>
    <t>(Pls pay immediately)</t>
  </si>
  <si>
    <t>Fine</t>
  </si>
  <si>
    <t xml:space="preserve"> WW-UNT-SI-20030041 </t>
  </si>
  <si>
    <t>ထပ္မံေပးရန္က်န္ရွိေငြ</t>
  </si>
  <si>
    <t>Future Due</t>
  </si>
  <si>
    <t>MC-350TS/19100510/313 Kva</t>
  </si>
  <si>
    <t xml:space="preserve"> Date</t>
  </si>
  <si>
    <t>Particular</t>
  </si>
  <si>
    <t>Installment Plan</t>
  </si>
  <si>
    <t>Due</t>
  </si>
  <si>
    <t>Paid</t>
  </si>
  <si>
    <t xml:space="preserve"> Bal: </t>
  </si>
  <si>
    <t>1st lot of 1 Unit Total Sales Amt (USD 35,000.00 /-@ 1U)</t>
  </si>
  <si>
    <t xml:space="preserve"> 2020-05-05 </t>
  </si>
  <si>
    <t xml:space="preserve"> WW-RV-20050022 </t>
  </si>
  <si>
    <t>1 month after delivery</t>
  </si>
  <si>
    <t>WW-RV-20060284</t>
  </si>
  <si>
    <t>2 month after delivery</t>
  </si>
  <si>
    <t xml:space="preserve">WW-RV-20090043 </t>
  </si>
  <si>
    <t>3 month after delivery</t>
  </si>
  <si>
    <t>4 month after delivery</t>
  </si>
  <si>
    <t>5 month after delivery</t>
  </si>
  <si>
    <t>5% fine for 1 year</t>
  </si>
  <si>
    <t xml:space="preserve">WW-RV-21090186 </t>
  </si>
  <si>
    <t>6 month after delivery</t>
  </si>
  <si>
    <t>5% fine for 11 month</t>
  </si>
  <si>
    <t>7 month after delivery</t>
  </si>
  <si>
    <t>5% fine for 1 year &amp; 3 month</t>
  </si>
  <si>
    <t>WW-RV-21120160</t>
  </si>
  <si>
    <t>8 month after delivery</t>
  </si>
  <si>
    <t>WW-RV-22030140</t>
  </si>
  <si>
    <t>9 month after delivery</t>
  </si>
  <si>
    <t>5% fine for 1 year &amp; 2 month</t>
  </si>
  <si>
    <t>10 month after delivery</t>
  </si>
  <si>
    <t>HQT-RV-2022-04-0327/WW-RV-22040182/ Rate 1850/-</t>
  </si>
  <si>
    <t>11 month after delivery</t>
  </si>
  <si>
    <t>5% fine for 1 year &amp; 1 month</t>
  </si>
  <si>
    <t>12 month after delivery</t>
  </si>
  <si>
    <t>HQT-RV-2022-05-0349, WW-RV-22050224,1850 Rate</t>
  </si>
  <si>
    <t>Prepare By</t>
  </si>
  <si>
    <t>Check By</t>
  </si>
  <si>
    <t>Lwin Lwin Aung</t>
  </si>
  <si>
    <t>Thet Hnin Aye</t>
  </si>
  <si>
    <t>GLOBAL EARTH AGRO &amp; AQUA</t>
  </si>
  <si>
    <t xml:space="preserve"> WW-UNT-SI-20040013  </t>
  </si>
  <si>
    <t xml:space="preserve">MC-275BS/1911055/250Kva </t>
  </si>
  <si>
    <t>1st lot of 1 Unit Total Sales Amt (USD 25,000 /-@ 1U)</t>
  </si>
  <si>
    <t>30% down payment ( USD 7,500 ) after delivery ( 20.4.2020 )</t>
  </si>
  <si>
    <t xml:space="preserve"> WW-RV-20050023 </t>
  </si>
  <si>
    <t>WW-RV-20060286</t>
  </si>
  <si>
    <t>WW-RV-20090044</t>
  </si>
  <si>
    <t>WW-RV-20100073</t>
  </si>
  <si>
    <t xml:space="preserve">WW-RV-21090191 </t>
  </si>
  <si>
    <t>5% fine for 1year</t>
  </si>
  <si>
    <t>WW-RV-22030139</t>
  </si>
  <si>
    <t>HQT-RV-2022-04-0327, RATE 1850/-WW-RV-22040179</t>
  </si>
  <si>
    <t>HQT-RV-2022-05-0349, WW-RV-22050225, 1850 Rate</t>
  </si>
  <si>
    <t xml:space="preserve">IRRWADDY FISHERIES DEVELOPMENT CO.,LTD </t>
  </si>
  <si>
    <t>WW-UNT-SI-20050006</t>
  </si>
  <si>
    <t xml:space="preserve">VP-700/2003085/630KVA </t>
  </si>
  <si>
    <t>1st lot of 1 Unit Total Sales Amt (USD  67,925  /-@ 1U)</t>
  </si>
  <si>
    <t>20% Upon Contract (USD 13,585)</t>
  </si>
  <si>
    <t>WW-RV-20060271</t>
  </si>
  <si>
    <t>6  month after delivery</t>
  </si>
  <si>
    <t>5% fine for 1 year &amp; 2 Month</t>
  </si>
  <si>
    <t>WW-RV-21110145</t>
  </si>
  <si>
    <t>WW-RV-21120162</t>
  </si>
  <si>
    <t>5% fine for 1YEAR &amp; 3 month</t>
  </si>
  <si>
    <t>HQT-RV-2022-07-0561(TTL MMK 357,577,250/-)/WW-RV-22080221/2220 Rate</t>
  </si>
  <si>
    <t>HQT-RV-2022-08-0631(TTL MMK 39,223,000/-)/WW-RV-22080222/2850 Rate</t>
  </si>
  <si>
    <t>18  month after delivery</t>
  </si>
  <si>
    <t>5% fine for 9 month</t>
  </si>
  <si>
    <t>HQT-RV-2022-09-0072 (PG TTL 27,851,250)/WW-RV-22090166/3800 RATE</t>
  </si>
  <si>
    <t>24 month after delivery</t>
  </si>
  <si>
    <t>5% fine for 1 year &amp; 3 Month</t>
  </si>
  <si>
    <t>WW-UNT-SI-20040022</t>
  </si>
  <si>
    <t xml:space="preserve">MC-275BS/1911056/250Kva </t>
  </si>
  <si>
    <t>30% down payment ( USD 7,500 ) after delivery within in this week.</t>
  </si>
  <si>
    <t xml:space="preserve"> WW-RV-20050024 </t>
  </si>
  <si>
    <t>WW-RV-20060285</t>
  </si>
  <si>
    <t>WW-RV-20090045</t>
  </si>
  <si>
    <t>WW-RV-20090047</t>
  </si>
  <si>
    <t xml:space="preserve">WW-RV-21090187 </t>
  </si>
  <si>
    <t>WW-RV-21120161</t>
  </si>
  <si>
    <t>WW-RV-22030141</t>
  </si>
  <si>
    <t>HQT-RV-2022-04-0327/WW-RV-22040183/1850 Rate</t>
  </si>
  <si>
    <t>HQT-RV-2022-05-0349, WW-RV-22050226, 1850 Rate</t>
  </si>
  <si>
    <t>IRRAWADDY FISHERIES DEVELOPMENT CO.,LTD</t>
  </si>
  <si>
    <t>Khin Htay Lin,Daw</t>
  </si>
  <si>
    <t>Min Zin</t>
  </si>
  <si>
    <t>HS 858 / 2018</t>
  </si>
  <si>
    <t>CIF</t>
  </si>
  <si>
    <t>WW-UNT-SI-18120090</t>
  </si>
  <si>
    <t>Model</t>
  </si>
  <si>
    <t>VP-700/1804017/630KVA</t>
  </si>
  <si>
    <t>1st lot of 1 Unit Total Sales Amt (USD-67925-@ 1U)</t>
  </si>
  <si>
    <t xml:space="preserve">20% Upon Contract </t>
  </si>
  <si>
    <t xml:space="preserve">WW-RV-18120187 </t>
  </si>
  <si>
    <t>6 Month after delivery</t>
  </si>
  <si>
    <t>WW-RV-19070151</t>
  </si>
  <si>
    <t>12 Month after delivery</t>
  </si>
  <si>
    <t xml:space="preserve"> 2020-02-24 </t>
  </si>
  <si>
    <t xml:space="preserve"> WW-RV-20020155 </t>
  </si>
  <si>
    <t>18 Month after delivery</t>
  </si>
  <si>
    <t>WW-RV-20090049</t>
  </si>
  <si>
    <t>24 Month after delivery</t>
  </si>
  <si>
    <t>5% fine for 1year &amp; 2 month</t>
  </si>
  <si>
    <t>HQT-RV-2022-03-0167/WW-RV-22030143</t>
  </si>
  <si>
    <t>Checked By</t>
  </si>
  <si>
    <t>IRRAWADDY FISHERIES DEVELOPMENT</t>
  </si>
  <si>
    <t>Finance AR Staff</t>
  </si>
  <si>
    <t>Finance And Account DH</t>
  </si>
  <si>
    <t>HS 866 / 2018</t>
  </si>
  <si>
    <t>WW-UNT-SI-18120095</t>
  </si>
  <si>
    <t>VP-700/1804014/630KVA</t>
  </si>
  <si>
    <t xml:space="preserve">WW-RV-18120188 </t>
  </si>
  <si>
    <t>WW-RV-19070153</t>
  </si>
  <si>
    <t xml:space="preserve"> WW-RV-20020156 </t>
  </si>
  <si>
    <t>WW-RV-20090051</t>
  </si>
  <si>
    <t>HQT-RV-2022-03-0167/WW-RV-22030142</t>
  </si>
  <si>
    <t>HS 146/2019</t>
  </si>
  <si>
    <t>WW-UNT-SI-19020058</t>
  </si>
  <si>
    <t xml:space="preserve">WW-RV-19020193 </t>
  </si>
  <si>
    <t xml:space="preserve">WW-RV-19090265 </t>
  </si>
  <si>
    <t xml:space="preserve"> 2020-02-25 </t>
  </si>
  <si>
    <t xml:space="preserve"> WW-RV-20020160 </t>
  </si>
  <si>
    <t>WW-RV-20020157</t>
  </si>
  <si>
    <t>WW-RV-20100075</t>
  </si>
  <si>
    <t>HQT-RV-2022-04-0327/WW-RV-22040181</t>
  </si>
  <si>
    <t>WW-UNT-SI-20020029</t>
  </si>
  <si>
    <t>VP-700/1804013/630KVA</t>
  </si>
  <si>
    <t>1st lot of 1 Unit Total Sales Amt (USD-67,925-@ 1U)</t>
  </si>
  <si>
    <t>20 % upon contract(USD 13,585)</t>
  </si>
  <si>
    <t xml:space="preserve"> WW-RV-20020161 </t>
  </si>
  <si>
    <t>WW-RV-20090048</t>
  </si>
  <si>
    <t xml:space="preserve"> 2020-10-19 </t>
  </si>
  <si>
    <t xml:space="preserve"> WW-RV-20100076 </t>
  </si>
  <si>
    <t>HQT-RV-2022-04-0327/RATE 1850/-WW-RV-22040181</t>
  </si>
  <si>
    <t>HQT-RV-2022-05-0349/WW-RV-22050221/1850 Rate</t>
  </si>
  <si>
    <t>5% fine for 8 month</t>
  </si>
  <si>
    <t>HQT-RV-2022-09-0072 (PG TTL 27,851,250)/WW-RV-22090167/3800 RATE</t>
  </si>
  <si>
    <t>5% fine for 10 month</t>
  </si>
  <si>
    <t>HS 299 / 2019</t>
  </si>
  <si>
    <t>WW-UNT-SI-19040024</t>
  </si>
  <si>
    <t>MC-220BS/ 1801079 /200KVA</t>
  </si>
  <si>
    <t xml:space="preserve"> Address </t>
  </si>
  <si>
    <t xml:space="preserve">NO.(130), 3RD FLOOR, YUZANA CENTER, SHWE GONE DINE ROAD, BAHAN TOWNSHIP, YANGON DIVISION Tel: 09-790136213 </t>
  </si>
  <si>
    <t>1st lot of 1 Unit Total Sales Amt (USD- 28,000.00 -@ 1U)</t>
  </si>
  <si>
    <t xml:space="preserve">WW-RV-19040047 </t>
  </si>
  <si>
    <t>WW-RV-19110191</t>
  </si>
  <si>
    <t>WW-RV-20060269</t>
  </si>
  <si>
    <t>5% FINE FOR 1 year &amp; 6 months</t>
  </si>
  <si>
    <t xml:space="preserve">WW-RV-21090189 </t>
  </si>
  <si>
    <t>5% fine for 1 year &amp; 1 Month</t>
  </si>
  <si>
    <t>HQT-RV-2022-05-0349/WW-RV-22050222/1850 Rate</t>
  </si>
  <si>
    <t>HS 298 / 2019</t>
  </si>
  <si>
    <t>Yes</t>
  </si>
  <si>
    <t>WW-UNT-SI-19040027</t>
  </si>
  <si>
    <t>VP-700/  1804012  /630KVA</t>
  </si>
  <si>
    <t>1st lot of 1 Unit Total Sales Amt (USD 67,925.00  -@ 1U)</t>
  </si>
  <si>
    <t xml:space="preserve">WW-RV-19040049 </t>
  </si>
  <si>
    <t>WW-RV-19110192</t>
  </si>
  <si>
    <t>WW-RV-20060270</t>
  </si>
  <si>
    <t>5% FINE FOR 1 year</t>
  </si>
  <si>
    <t xml:space="preserve">WW-RV-21090188 </t>
  </si>
  <si>
    <t>HQT-RV-2022-05-0349/WW-RV-22050223/1850 Rate</t>
  </si>
  <si>
    <t>VP-700/1804018/630KVA</t>
  </si>
  <si>
    <t>Inv Date</t>
  </si>
  <si>
    <t>Inv No.</t>
  </si>
  <si>
    <t>AR Amt</t>
  </si>
  <si>
    <t>Fine Amt</t>
  </si>
  <si>
    <t>Total</t>
  </si>
  <si>
    <t>Irrwaddy/Global Earth Discount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</si>
</sst>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_);_(* \(#,##0.00\);_(* \-??_);_(@_)"/>
    <numFmt numFmtId="166" formatCode="_(* #,##0_);_(* \(#,##0\);_(* \-??_);_(@_)"/>
    <numFmt numFmtId="167" formatCode="mmmm\ d&quot;, &quot;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 Light"/>
      <family val="1"/>
      <scheme val="maj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2"/>
      <color rgb="FF00B050"/>
      <name val="Calibri Light"/>
      <family val="1"/>
      <scheme val="major"/>
    </font>
    <font>
      <sz val="9"/>
      <name val="zawgyi1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43" fontId="2" fillId="0" borderId="0" xfId="1" applyFont="1" applyFill="1"/>
    <xf numFmtId="0" fontId="2" fillId="0" borderId="0" xfId="0" applyFont="1" applyFill="1"/>
    <xf numFmtId="164" fontId="2" fillId="0" borderId="0" xfId="1" applyNumberFormat="1" applyFont="1" applyFill="1"/>
    <xf numFmtId="164" fontId="2" fillId="0" borderId="0" xfId="1" applyNumberFormat="1" applyFont="1"/>
    <xf numFmtId="0" fontId="2" fillId="0" borderId="0" xfId="0" applyFont="1" applyProtection="1"/>
    <xf numFmtId="0" fontId="2" fillId="0" borderId="0" xfId="0" applyFont="1" applyAlignment="1" applyProtection="1">
      <alignment horizontal="left"/>
    </xf>
    <xf numFmtId="43" fontId="2" fillId="0" borderId="0" xfId="1" applyFont="1" applyFill="1" applyProtection="1"/>
    <xf numFmtId="164" fontId="2" fillId="0" borderId="0" xfId="1" applyNumberFormat="1" applyFont="1" applyFill="1" applyAlignment="1">
      <alignment horizontal="center"/>
    </xf>
    <xf numFmtId="164" fontId="2" fillId="0" borderId="0" xfId="1" applyNumberFormat="1" applyFont="1" applyFill="1" applyProtection="1"/>
    <xf numFmtId="14" fontId="2" fillId="0" borderId="0" xfId="0" applyNumberFormat="1" applyFont="1"/>
    <xf numFmtId="0" fontId="3" fillId="0" borderId="0" xfId="0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2" fillId="0" borderId="0" xfId="0" applyFont="1" applyFill="1" applyBorder="1"/>
    <xf numFmtId="164" fontId="2" fillId="0" borderId="0" xfId="1" applyNumberFormat="1" applyFont="1" applyBorder="1" applyAlignment="1" applyProtection="1">
      <alignment horizontal="right"/>
      <protection hidden="1"/>
    </xf>
    <xf numFmtId="0" fontId="2" fillId="0" borderId="0" xfId="0" applyFont="1" applyFill="1" applyAlignment="1" applyProtection="1">
      <alignment horizontal="left"/>
      <protection hidden="1"/>
    </xf>
    <xf numFmtId="0" fontId="2" fillId="0" borderId="0" xfId="0" applyFont="1" applyFill="1" applyBorder="1" applyAlignment="1" applyProtection="1">
      <alignment horizontal="left"/>
      <protection hidden="1"/>
    </xf>
    <xf numFmtId="165" fontId="2" fillId="0" borderId="0" xfId="1" applyNumberFormat="1" applyFont="1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1" xfId="0" applyFont="1" applyFill="1" applyBorder="1" applyAlignment="1">
      <alignment horizontal="left"/>
    </xf>
    <xf numFmtId="164" fontId="2" fillId="0" borderId="1" xfId="1" applyNumberFormat="1" applyFont="1" applyBorder="1" applyAlignment="1" applyProtection="1">
      <alignment horizontal="left"/>
      <protection hidden="1"/>
    </xf>
    <xf numFmtId="9" fontId="2" fillId="0" borderId="0" xfId="0" applyNumberFormat="1" applyFont="1" applyFill="1" applyAlignment="1" applyProtection="1">
      <alignment horizontal="left"/>
      <protection hidden="1"/>
    </xf>
    <xf numFmtId="0" fontId="4" fillId="0" borderId="0" xfId="0" applyFont="1"/>
    <xf numFmtId="164" fontId="4" fillId="0" borderId="0" xfId="1" applyNumberFormat="1" applyFont="1" applyBorder="1" applyProtection="1">
      <protection hidden="1"/>
    </xf>
    <xf numFmtId="164" fontId="5" fillId="0" borderId="0" xfId="1" applyNumberFormat="1" applyFont="1"/>
    <xf numFmtId="0" fontId="5" fillId="0" borderId="0" xfId="0" applyFont="1"/>
    <xf numFmtId="164" fontId="5" fillId="0" borderId="0" xfId="1" applyNumberFormat="1" applyFont="1" applyBorder="1" applyProtection="1">
      <protection hidden="1"/>
    </xf>
    <xf numFmtId="0" fontId="6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left"/>
      <protection hidden="1"/>
    </xf>
    <xf numFmtId="0" fontId="2" fillId="2" borderId="0" xfId="0" applyFont="1" applyFill="1" applyAlignment="1">
      <alignment horizontal="left"/>
    </xf>
    <xf numFmtId="43" fontId="2" fillId="0" borderId="0" xfId="1" applyFont="1" applyFill="1" applyAlignment="1"/>
    <xf numFmtId="164" fontId="4" fillId="0" borderId="0" xfId="1" applyNumberFormat="1" applyFont="1"/>
    <xf numFmtId="43" fontId="2" fillId="0" borderId="0" xfId="1" applyFont="1" applyFill="1" applyProtection="1">
      <protection hidden="1"/>
    </xf>
    <xf numFmtId="0" fontId="2" fillId="0" borderId="0" xfId="0" applyFont="1" applyFill="1" applyProtection="1">
      <protection hidden="1"/>
    </xf>
    <xf numFmtId="164" fontId="2" fillId="0" borderId="0" xfId="1" applyNumberFormat="1" applyFont="1" applyFill="1" applyBorder="1" applyAlignment="1" applyProtection="1">
      <protection hidden="1"/>
    </xf>
    <xf numFmtId="0" fontId="2" fillId="0" borderId="0" xfId="0" applyFont="1" applyBorder="1"/>
    <xf numFmtId="15" fontId="3" fillId="0" borderId="12" xfId="0" applyNumberFormat="1" applyFont="1" applyBorder="1" applyAlignment="1" applyProtection="1">
      <alignment horizontal="left"/>
      <protection hidden="1"/>
    </xf>
    <xf numFmtId="0" fontId="3" fillId="0" borderId="12" xfId="0" applyFont="1" applyBorder="1" applyAlignment="1" applyProtection="1">
      <alignment horizontal="left"/>
    </xf>
    <xf numFmtId="43" fontId="2" fillId="0" borderId="12" xfId="1" applyFont="1" applyFill="1" applyBorder="1" applyProtection="1">
      <protection hidden="1"/>
    </xf>
    <xf numFmtId="165" fontId="2" fillId="0" borderId="0" xfId="0" applyNumberFormat="1" applyFont="1" applyBorder="1" applyAlignment="1" applyProtection="1">
      <alignment horizontal="right"/>
      <protection hidden="1"/>
    </xf>
    <xf numFmtId="165" fontId="2" fillId="0" borderId="13" xfId="0" applyNumberFormat="1" applyFont="1" applyBorder="1" applyAlignment="1" applyProtection="1">
      <alignment horizontal="right"/>
      <protection hidden="1"/>
    </xf>
    <xf numFmtId="164" fontId="3" fillId="0" borderId="12" xfId="1" applyNumberFormat="1" applyFont="1" applyFill="1" applyBorder="1" applyProtection="1">
      <protection hidden="1"/>
    </xf>
    <xf numFmtId="164" fontId="2" fillId="0" borderId="12" xfId="1" applyNumberFormat="1" applyFont="1" applyBorder="1" applyProtection="1">
      <protection hidden="1"/>
    </xf>
    <xf numFmtId="15" fontId="7" fillId="0" borderId="12" xfId="0" applyNumberFormat="1" applyFont="1" applyBorder="1" applyAlignment="1" applyProtection="1">
      <alignment horizontal="left"/>
      <protection hidden="1"/>
    </xf>
    <xf numFmtId="0" fontId="7" fillId="0" borderId="14" xfId="0" applyFont="1" applyBorder="1" applyAlignment="1" applyProtection="1">
      <alignment horizontal="left"/>
    </xf>
    <xf numFmtId="43" fontId="8" fillId="0" borderId="14" xfId="1" applyFont="1" applyFill="1" applyBorder="1" applyAlignment="1" applyProtection="1">
      <protection hidden="1"/>
    </xf>
    <xf numFmtId="165" fontId="8" fillId="0" borderId="14" xfId="0" applyNumberFormat="1" applyFont="1" applyFill="1" applyBorder="1" applyProtection="1">
      <protection hidden="1"/>
    </xf>
    <xf numFmtId="164" fontId="8" fillId="0" borderId="14" xfId="1" applyNumberFormat="1" applyFont="1" applyFill="1" applyBorder="1" applyProtection="1">
      <protection hidden="1"/>
    </xf>
    <xf numFmtId="164" fontId="2" fillId="0" borderId="14" xfId="1" applyNumberFormat="1" applyFont="1" applyBorder="1" applyProtection="1">
      <protection hidden="1"/>
    </xf>
    <xf numFmtId="43" fontId="2" fillId="0" borderId="14" xfId="1" applyFont="1" applyFill="1" applyBorder="1" applyAlignment="1" applyProtection="1">
      <protection hidden="1"/>
    </xf>
    <xf numFmtId="165" fontId="2" fillId="0" borderId="14" xfId="0" applyNumberFormat="1" applyFont="1" applyFill="1" applyBorder="1" applyProtection="1">
      <protection hidden="1"/>
    </xf>
    <xf numFmtId="164" fontId="7" fillId="0" borderId="14" xfId="1" applyNumberFormat="1" applyFont="1" applyFill="1" applyBorder="1" applyAlignment="1" applyProtection="1">
      <protection hidden="1"/>
    </xf>
    <xf numFmtId="0" fontId="7" fillId="0" borderId="14" xfId="0" quotePrefix="1" applyFont="1" applyBorder="1" applyAlignment="1" applyProtection="1">
      <alignment horizontal="left"/>
    </xf>
    <xf numFmtId="164" fontId="8" fillId="0" borderId="14" xfId="1" applyNumberFormat="1" applyFont="1" applyFill="1" applyBorder="1" applyAlignment="1" applyProtection="1">
      <protection hidden="1"/>
    </xf>
    <xf numFmtId="0" fontId="4" fillId="0" borderId="12" xfId="0" applyFont="1" applyBorder="1" applyAlignment="1" applyProtection="1">
      <alignment horizontal="left"/>
    </xf>
    <xf numFmtId="43" fontId="9" fillId="0" borderId="14" xfId="1" applyFont="1" applyFill="1" applyBorder="1" applyAlignment="1" applyProtection="1">
      <protection hidden="1"/>
    </xf>
    <xf numFmtId="165" fontId="9" fillId="0" borderId="14" xfId="0" applyNumberFormat="1" applyFont="1" applyFill="1" applyBorder="1" applyProtection="1">
      <protection hidden="1"/>
    </xf>
    <xf numFmtId="0" fontId="7" fillId="0" borderId="12" xfId="0" applyFont="1" applyBorder="1" applyAlignment="1" applyProtection="1">
      <alignment horizontal="left"/>
    </xf>
    <xf numFmtId="43" fontId="3" fillId="0" borderId="17" xfId="1" applyFont="1" applyFill="1" applyBorder="1" applyAlignment="1" applyProtection="1">
      <protection hidden="1"/>
    </xf>
    <xf numFmtId="166" fontId="3" fillId="0" borderId="17" xfId="1" applyNumberFormat="1" applyFont="1" applyFill="1" applyBorder="1" applyAlignment="1" applyProtection="1">
      <protection hidden="1"/>
    </xf>
    <xf numFmtId="164" fontId="3" fillId="0" borderId="18" xfId="1" applyNumberFormat="1" applyFont="1" applyFill="1" applyBorder="1" applyAlignment="1" applyProtection="1">
      <protection hidden="1"/>
    </xf>
    <xf numFmtId="164" fontId="2" fillId="0" borderId="19" xfId="1" applyNumberFormat="1" applyFont="1" applyBorder="1" applyProtection="1">
      <protection hidden="1"/>
    </xf>
    <xf numFmtId="4" fontId="2" fillId="0" borderId="0" xfId="0" applyNumberFormat="1" applyFont="1"/>
    <xf numFmtId="43" fontId="2" fillId="0" borderId="0" xfId="1" applyFont="1" applyFill="1" applyAlignment="1">
      <alignment horizontal="center"/>
    </xf>
    <xf numFmtId="0" fontId="3" fillId="0" borderId="14" xfId="0" applyFont="1" applyBorder="1" applyAlignment="1" applyProtection="1">
      <alignment horizontal="left"/>
    </xf>
    <xf numFmtId="0" fontId="2" fillId="0" borderId="14" xfId="0" applyFont="1" applyBorder="1" applyAlignment="1" applyProtection="1">
      <alignment horizontal="left"/>
    </xf>
    <xf numFmtId="0" fontId="8" fillId="0" borderId="0" xfId="0" applyFont="1" applyAlignment="1">
      <alignment horizontal="left"/>
    </xf>
    <xf numFmtId="43" fontId="8" fillId="0" borderId="0" xfId="1" applyFont="1" applyFill="1" applyAlignment="1">
      <alignment horizontal="center"/>
    </xf>
    <xf numFmtId="166" fontId="2" fillId="0" borderId="0" xfId="0" applyNumberFormat="1" applyFont="1" applyFill="1"/>
    <xf numFmtId="166" fontId="3" fillId="0" borderId="0" xfId="1" applyNumberFormat="1" applyFont="1" applyFill="1" applyBorder="1" applyAlignment="1" applyProtection="1">
      <protection hidden="1"/>
    </xf>
    <xf numFmtId="166" fontId="2" fillId="0" borderId="0" xfId="1" applyNumberFormat="1" applyFont="1" applyFill="1" applyBorder="1" applyAlignment="1" applyProtection="1">
      <protection hidden="1"/>
    </xf>
    <xf numFmtId="0" fontId="3" fillId="0" borderId="12" xfId="0" applyFont="1" applyFill="1" applyBorder="1" applyProtection="1">
      <protection hidden="1"/>
    </xf>
    <xf numFmtId="165" fontId="2" fillId="0" borderId="14" xfId="0" applyNumberFormat="1" applyFont="1" applyBorder="1" applyAlignment="1" applyProtection="1">
      <alignment horizontal="right"/>
      <protection hidden="1"/>
    </xf>
    <xf numFmtId="0" fontId="8" fillId="0" borderId="14" xfId="0" applyFont="1" applyFill="1" applyBorder="1" applyProtection="1">
      <protection hidden="1"/>
    </xf>
    <xf numFmtId="165" fontId="8" fillId="0" borderId="14" xfId="0" applyNumberFormat="1" applyFont="1" applyBorder="1" applyAlignment="1" applyProtection="1">
      <alignment horizontal="right"/>
      <protection hidden="1"/>
    </xf>
    <xf numFmtId="0" fontId="8" fillId="0" borderId="14" xfId="0" applyFont="1" applyFill="1" applyBorder="1"/>
    <xf numFmtId="43" fontId="2" fillId="0" borderId="14" xfId="1" applyFont="1" applyFill="1" applyBorder="1"/>
    <xf numFmtId="165" fontId="8" fillId="0" borderId="0" xfId="0" applyNumberFormat="1" applyFont="1" applyBorder="1" applyAlignment="1" applyProtection="1">
      <alignment horizontal="right"/>
      <protection hidden="1"/>
    </xf>
    <xf numFmtId="166" fontId="8" fillId="0" borderId="14" xfId="0" applyNumberFormat="1" applyFont="1" applyFill="1" applyBorder="1" applyProtection="1">
      <protection hidden="1"/>
    </xf>
    <xf numFmtId="165" fontId="9" fillId="0" borderId="14" xfId="0" applyNumberFormat="1" applyFont="1" applyBorder="1" applyAlignment="1" applyProtection="1">
      <alignment horizontal="right"/>
      <protection hidden="1"/>
    </xf>
    <xf numFmtId="164" fontId="9" fillId="0" borderId="14" xfId="1" applyNumberFormat="1" applyFont="1" applyFill="1" applyBorder="1" applyProtection="1">
      <protection hidden="1"/>
    </xf>
    <xf numFmtId="43" fontId="2" fillId="0" borderId="19" xfId="1" applyFont="1" applyFill="1" applyBorder="1"/>
    <xf numFmtId="166" fontId="3" fillId="0" borderId="22" xfId="1" applyNumberFormat="1" applyFont="1" applyFill="1" applyBorder="1" applyAlignment="1" applyProtection="1">
      <protection hidden="1"/>
    </xf>
    <xf numFmtId="166" fontId="3" fillId="0" borderId="10" xfId="1" applyNumberFormat="1" applyFont="1" applyFill="1" applyBorder="1" applyAlignment="1" applyProtection="1">
      <protection hidden="1"/>
    </xf>
    <xf numFmtId="165" fontId="3" fillId="0" borderId="23" xfId="1" applyNumberFormat="1" applyFont="1" applyFill="1" applyBorder="1" applyAlignment="1" applyProtection="1">
      <protection hidden="1"/>
    </xf>
    <xf numFmtId="164" fontId="3" fillId="0" borderId="24" xfId="1" applyNumberFormat="1" applyFont="1" applyBorder="1" applyProtection="1">
      <protection hidden="1"/>
    </xf>
    <xf numFmtId="43" fontId="2" fillId="0" borderId="0" xfId="1" applyFont="1"/>
    <xf numFmtId="43" fontId="5" fillId="0" borderId="0" xfId="1" applyFont="1"/>
    <xf numFmtId="0" fontId="0" fillId="0" borderId="0" xfId="0" applyAlignment="1">
      <alignment vertical="center"/>
    </xf>
    <xf numFmtId="43" fontId="4" fillId="0" borderId="0" xfId="1" applyFont="1" applyBorder="1" applyProtection="1">
      <protection hidden="1"/>
    </xf>
    <xf numFmtId="164" fontId="2" fillId="0" borderId="14" xfId="1" applyNumberFormat="1" applyFont="1" applyFill="1" applyBorder="1" applyAlignment="1" applyProtection="1">
      <protection hidden="1"/>
    </xf>
    <xf numFmtId="164" fontId="2" fillId="0" borderId="13" xfId="1" applyNumberFormat="1" applyFont="1" applyBorder="1" applyAlignment="1" applyProtection="1">
      <alignment horizontal="right"/>
      <protection hidden="1"/>
    </xf>
    <xf numFmtId="164" fontId="2" fillId="0" borderId="14" xfId="1" applyNumberFormat="1" applyFont="1" applyBorder="1" applyAlignment="1" applyProtection="1">
      <alignment horizontal="right"/>
      <protection hidden="1"/>
    </xf>
    <xf numFmtId="164" fontId="8" fillId="0" borderId="14" xfId="1" applyNumberFormat="1" applyFont="1" applyBorder="1" applyAlignment="1" applyProtection="1">
      <alignment horizontal="right"/>
      <protection hidden="1"/>
    </xf>
    <xf numFmtId="164" fontId="8" fillId="0" borderId="14" xfId="1" applyNumberFormat="1" applyFont="1" applyFill="1" applyBorder="1"/>
    <xf numFmtId="164" fontId="2" fillId="0" borderId="14" xfId="1" applyNumberFormat="1" applyFont="1" applyFill="1" applyBorder="1"/>
    <xf numFmtId="164" fontId="8" fillId="0" borderId="0" xfId="1" applyNumberFormat="1" applyFont="1" applyBorder="1" applyAlignment="1" applyProtection="1">
      <alignment horizontal="right"/>
      <protection hidden="1"/>
    </xf>
    <xf numFmtId="43" fontId="8" fillId="0" borderId="14" xfId="1" applyNumberFormat="1" applyFont="1" applyFill="1" applyBorder="1" applyProtection="1">
      <protection hidden="1"/>
    </xf>
    <xf numFmtId="164" fontId="3" fillId="0" borderId="25" xfId="1" applyNumberFormat="1" applyFont="1" applyFill="1" applyBorder="1" applyAlignment="1" applyProtection="1">
      <protection hidden="1"/>
    </xf>
    <xf numFmtId="164" fontId="3" fillId="0" borderId="22" xfId="1" applyNumberFormat="1" applyFont="1" applyFill="1" applyBorder="1" applyAlignment="1" applyProtection="1">
      <protection hidden="1"/>
    </xf>
    <xf numFmtId="164" fontId="3" fillId="0" borderId="23" xfId="1" applyNumberFormat="1" applyFont="1" applyFill="1" applyBorder="1" applyAlignment="1" applyProtection="1">
      <protection hidden="1"/>
    </xf>
    <xf numFmtId="167" fontId="2" fillId="0" borderId="0" xfId="0" applyNumberFormat="1" applyFont="1" applyFill="1" applyAlignment="1">
      <alignment horizontal="center"/>
    </xf>
    <xf numFmtId="165" fontId="4" fillId="0" borderId="0" xfId="0" applyNumberFormat="1" applyFont="1" applyBorder="1" applyProtection="1">
      <protection hidden="1"/>
    </xf>
    <xf numFmtId="165" fontId="5" fillId="0" borderId="0" xfId="0" applyNumberFormat="1" applyFont="1" applyBorder="1" applyProtection="1">
      <protection hidden="1"/>
    </xf>
    <xf numFmtId="164" fontId="2" fillId="0" borderId="19" xfId="1" applyNumberFormat="1" applyFont="1" applyBorder="1" applyAlignment="1" applyProtection="1">
      <alignment horizontal="right"/>
      <protection hidden="1"/>
    </xf>
    <xf numFmtId="164" fontId="3" fillId="0" borderId="26" xfId="1" applyNumberFormat="1" applyFont="1" applyFill="1" applyBorder="1" applyProtection="1">
      <protection hidden="1"/>
    </xf>
    <xf numFmtId="164" fontId="8" fillId="0" borderId="12" xfId="1" applyNumberFormat="1" applyFont="1" applyFill="1" applyBorder="1" applyProtection="1">
      <protection hidden="1"/>
    </xf>
    <xf numFmtId="164" fontId="2" fillId="0" borderId="0" xfId="0" applyNumberFormat="1" applyFont="1"/>
    <xf numFmtId="43" fontId="2" fillId="0" borderId="0" xfId="0" applyNumberFormat="1" applyFont="1"/>
    <xf numFmtId="0" fontId="4" fillId="0" borderId="27" xfId="0" applyFont="1" applyBorder="1" applyAlignment="1" applyProtection="1">
      <alignment horizontal="left"/>
    </xf>
    <xf numFmtId="164" fontId="9" fillId="0" borderId="14" xfId="1" applyNumberFormat="1" applyFont="1" applyBorder="1" applyAlignment="1" applyProtection="1">
      <alignment horizontal="right"/>
      <protection hidden="1"/>
    </xf>
    <xf numFmtId="164" fontId="9" fillId="0" borderId="28" xfId="1" applyNumberFormat="1" applyFont="1" applyFill="1" applyBorder="1" applyProtection="1">
      <protection hidden="1"/>
    </xf>
    <xf numFmtId="43" fontId="9" fillId="0" borderId="28" xfId="1" applyNumberFormat="1" applyFont="1" applyFill="1" applyBorder="1" applyProtection="1">
      <protection hidden="1"/>
    </xf>
    <xf numFmtId="0" fontId="7" fillId="0" borderId="27" xfId="0" applyFont="1" applyBorder="1" applyAlignment="1" applyProtection="1">
      <alignment horizontal="left"/>
    </xf>
    <xf numFmtId="164" fontId="8" fillId="0" borderId="28" xfId="1" applyNumberFormat="1" applyFont="1" applyFill="1" applyBorder="1" applyProtection="1">
      <protection hidden="1"/>
    </xf>
    <xf numFmtId="0" fontId="3" fillId="0" borderId="27" xfId="0" applyFont="1" applyBorder="1" applyAlignment="1" applyProtection="1">
      <alignment horizontal="left"/>
    </xf>
    <xf numFmtId="164" fontId="2" fillId="0" borderId="29" xfId="1" applyNumberFormat="1" applyFont="1" applyBorder="1" applyAlignment="1" applyProtection="1">
      <alignment horizontal="right"/>
      <protection hidden="1"/>
    </xf>
    <xf numFmtId="164" fontId="2" fillId="0" borderId="25" xfId="1" applyNumberFormat="1" applyFont="1" applyBorder="1" applyAlignment="1" applyProtection="1">
      <alignment horizontal="right"/>
      <protection hidden="1"/>
    </xf>
    <xf numFmtId="165" fontId="2" fillId="0" borderId="1" xfId="0" applyNumberFormat="1" applyFont="1" applyBorder="1" applyAlignment="1" applyProtection="1">
      <alignment horizontal="left"/>
      <protection hidden="1"/>
    </xf>
    <xf numFmtId="164" fontId="10" fillId="0" borderId="14" xfId="1" applyNumberFormat="1" applyFont="1" applyFill="1" applyBorder="1" applyAlignment="1">
      <alignment horizontal="right"/>
    </xf>
    <xf numFmtId="165" fontId="8" fillId="0" borderId="29" xfId="0" applyNumberFormat="1" applyFont="1" applyFill="1" applyBorder="1" applyProtection="1">
      <protection hidden="1"/>
    </xf>
    <xf numFmtId="43" fontId="8" fillId="0" borderId="29" xfId="1" applyFont="1" applyFill="1" applyBorder="1" applyAlignment="1" applyProtection="1">
      <protection hidden="1"/>
    </xf>
    <xf numFmtId="15" fontId="3" fillId="0" borderId="31" xfId="0" applyNumberFormat="1" applyFont="1" applyBorder="1" applyAlignment="1" applyProtection="1">
      <alignment horizontal="left"/>
      <protection hidden="1"/>
    </xf>
    <xf numFmtId="0" fontId="3" fillId="0" borderId="31" xfId="0" applyFont="1" applyBorder="1" applyAlignment="1" applyProtection="1">
      <alignment horizontal="left"/>
    </xf>
    <xf numFmtId="43" fontId="2" fillId="0" borderId="29" xfId="1" applyFont="1" applyFill="1" applyBorder="1" applyAlignment="1" applyProtection="1">
      <protection hidden="1"/>
    </xf>
    <xf numFmtId="43" fontId="3" fillId="0" borderId="33" xfId="1" applyFont="1" applyFill="1" applyBorder="1" applyAlignment="1" applyProtection="1">
      <protection hidden="1"/>
    </xf>
    <xf numFmtId="166" fontId="3" fillId="0" borderId="16" xfId="1" applyNumberFormat="1" applyFont="1" applyFill="1" applyBorder="1" applyAlignment="1" applyProtection="1">
      <protection hidden="1"/>
    </xf>
    <xf numFmtId="165" fontId="3" fillId="0" borderId="18" xfId="1" applyNumberFormat="1" applyFont="1" applyFill="1" applyBorder="1" applyAlignment="1" applyProtection="1">
      <protection hidden="1"/>
    </xf>
    <xf numFmtId="164" fontId="3" fillId="0" borderId="19" xfId="1" applyNumberFormat="1" applyFont="1" applyBorder="1" applyProtection="1">
      <protection hidden="1"/>
    </xf>
    <xf numFmtId="0" fontId="2" fillId="0" borderId="0" xfId="0" applyFont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3" fontId="2" fillId="0" borderId="0" xfId="1" applyFont="1" applyFill="1" applyAlignment="1">
      <alignment horizontal="center" vertical="center" wrapText="1"/>
    </xf>
    <xf numFmtId="0" fontId="2" fillId="3" borderId="0" xfId="0" applyFont="1" applyFill="1" applyAlignment="1" applyProtection="1">
      <alignment horizontal="left"/>
    </xf>
    <xf numFmtId="43" fontId="2" fillId="3" borderId="0" xfId="1" applyFont="1" applyFill="1" applyProtection="1">
      <protection hidden="1"/>
    </xf>
    <xf numFmtId="0" fontId="2" fillId="3" borderId="0" xfId="0" applyFont="1" applyFill="1" applyProtection="1">
      <protection hidden="1"/>
    </xf>
    <xf numFmtId="166" fontId="2" fillId="3" borderId="0" xfId="1" applyNumberFormat="1" applyFont="1" applyFill="1" applyBorder="1" applyAlignment="1" applyProtection="1">
      <protection hidden="1"/>
    </xf>
    <xf numFmtId="43" fontId="2" fillId="3" borderId="0" xfId="1" applyFont="1" applyFill="1"/>
    <xf numFmtId="43" fontId="8" fillId="0" borderId="14" xfId="1" applyFont="1" applyFill="1" applyBorder="1"/>
    <xf numFmtId="166" fontId="2" fillId="0" borderId="0" xfId="0" applyNumberFormat="1" applyFont="1" applyBorder="1" applyAlignment="1" applyProtection="1">
      <alignment horizontal="right"/>
      <protection hidden="1"/>
    </xf>
    <xf numFmtId="166" fontId="2" fillId="0" borderId="1" xfId="0" applyNumberFormat="1" applyFont="1" applyBorder="1" applyAlignment="1" applyProtection="1">
      <alignment horizontal="left"/>
      <protection hidden="1"/>
    </xf>
    <xf numFmtId="166" fontId="4" fillId="0" borderId="0" xfId="0" applyNumberFormat="1" applyFont="1" applyBorder="1" applyProtection="1">
      <protection hidden="1"/>
    </xf>
    <xf numFmtId="166" fontId="5" fillId="0" borderId="0" xfId="0" applyNumberFormat="1" applyFont="1" applyBorder="1" applyProtection="1">
      <protection hidden="1"/>
    </xf>
    <xf numFmtId="166" fontId="3" fillId="0" borderId="33" xfId="1" applyNumberFormat="1" applyFont="1" applyFill="1" applyBorder="1" applyAlignment="1" applyProtection="1">
      <protection hidden="1"/>
    </xf>
    <xf numFmtId="43" fontId="11" fillId="0" borderId="0" xfId="1" applyFont="1" applyFill="1"/>
    <xf numFmtId="43" fontId="11" fillId="0" borderId="0" xfId="1" applyFont="1"/>
    <xf numFmtId="15" fontId="0" fillId="0" borderId="14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164" fontId="0" fillId="0" borderId="14" xfId="1" applyNumberFormat="1" applyFont="1" applyBorder="1" applyAlignment="1">
      <alignment vertical="center"/>
    </xf>
    <xf numFmtId="164" fontId="12" fillId="0" borderId="14" xfId="1" applyNumberFormat="1" applyFont="1" applyBorder="1" applyAlignment="1">
      <alignment vertical="center"/>
    </xf>
    <xf numFmtId="164" fontId="3" fillId="0" borderId="6" xfId="1" applyNumberFormat="1" applyFont="1" applyBorder="1" applyAlignment="1" applyProtection="1">
      <alignment horizontal="center" vertical="center"/>
      <protection hidden="1"/>
    </xf>
    <xf numFmtId="164" fontId="3" fillId="0" borderId="11" xfId="1" applyNumberFormat="1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43" fontId="3" fillId="0" borderId="4" xfId="1" applyFont="1" applyBorder="1" applyAlignment="1" applyProtection="1">
      <alignment horizontal="center" vertical="center" wrapText="1"/>
      <protection hidden="1"/>
    </xf>
    <xf numFmtId="43" fontId="3" fillId="0" borderId="9" xfId="1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0" fillId="0" borderId="10" xfId="0" applyBorder="1"/>
    <xf numFmtId="0" fontId="3" fillId="0" borderId="10" xfId="0" applyFont="1" applyBorder="1" applyAlignment="1" applyProtection="1">
      <alignment horizontal="center" vertical="center" wrapText="1"/>
      <protection hidden="1"/>
    </xf>
    <xf numFmtId="164" fontId="3" fillId="0" borderId="5" xfId="1" applyNumberFormat="1" applyFont="1" applyBorder="1" applyAlignment="1" applyProtection="1">
      <alignment horizontal="center" vertical="center" wrapText="1"/>
      <protection hidden="1"/>
    </xf>
    <xf numFmtId="164" fontId="0" fillId="0" borderId="10" xfId="1" applyNumberFormat="1" applyFont="1" applyBorder="1"/>
    <xf numFmtId="43" fontId="3" fillId="0" borderId="6" xfId="1" applyFont="1" applyBorder="1" applyAlignment="1" applyProtection="1">
      <alignment horizontal="center" vertical="center"/>
      <protection hidden="1"/>
    </xf>
    <xf numFmtId="43" fontId="3" fillId="0" borderId="11" xfId="1" applyFont="1" applyBorder="1" applyAlignment="1" applyProtection="1">
      <alignment horizontal="center" vertical="center"/>
      <protection hidden="1"/>
    </xf>
    <xf numFmtId="0" fontId="3" fillId="0" borderId="32" xfId="0" applyFont="1" applyBorder="1" applyAlignment="1" applyProtection="1">
      <alignment horizontal="center"/>
    </xf>
    <xf numFmtId="0" fontId="3" fillId="0" borderId="30" xfId="0" applyFont="1" applyBorder="1" applyAlignment="1" applyProtection="1">
      <alignment horizontal="center" vertical="center" wrapText="1"/>
      <protection hidden="1"/>
    </xf>
    <xf numFmtId="0" fontId="3" fillId="0" borderId="20" xfId="0" applyFont="1" applyBorder="1" applyAlignment="1" applyProtection="1">
      <alignment horizontal="center"/>
    </xf>
    <xf numFmtId="0" fontId="3" fillId="0" borderId="21" xfId="0" applyFont="1" applyBorder="1" applyAlignment="1" applyProtection="1">
      <alignment horizontal="center"/>
    </xf>
    <xf numFmtId="166" fontId="3" fillId="0" borderId="0" xfId="1" applyNumberFormat="1" applyFont="1" applyFill="1" applyBorder="1" applyAlignment="1" applyProtection="1">
      <alignment horizontal="center"/>
      <protection hidden="1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164" fontId="12" fillId="0" borderId="34" xfId="1" applyNumberFormat="1" applyFont="1" applyBorder="1" applyAlignment="1">
      <alignment horizontal="center" vertical="center"/>
    </xf>
    <xf numFmtId="0" fontId="13" fillId="4" borderId="39" xfId="0" applyFont="1" applyFill="1" applyBorder="1" applyAlignment="1">
      <alignment horizontal="center" vertical="center"/>
    </xf>
    <xf numFmtId="0" fontId="0" fillId="0" borderId="30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5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5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5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5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5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5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5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00000000-0008-0000-5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00000000-0008-0000-59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00000000-0008-0000-59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00000000-0008-0000-5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00000000-0008-0000-5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00000000-0008-0000-59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00000000-0008-0000-5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00000000-0008-0000-5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00000000-0008-0000-5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00000000-0008-0000-59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00000000-0008-0000-5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00000000-0008-0000-5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00000000-0008-0000-59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00000000-0008-0000-59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000000-0008-0000-5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00000000-0008-0000-59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00000000-0008-0000-59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6" name="Picture 25">
          <a:extLst>
            <a:ext uri="{FF2B5EF4-FFF2-40B4-BE49-F238E27FC236}">
              <a16:creationId xmlns="" xmlns:a16="http://schemas.microsoft.com/office/drawing/2014/main" id="{00000000-0008-0000-5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7" name="Picture 26">
          <a:extLst>
            <a:ext uri="{FF2B5EF4-FFF2-40B4-BE49-F238E27FC236}">
              <a16:creationId xmlns="" xmlns:a16="http://schemas.microsoft.com/office/drawing/2014/main" id="{00000000-0008-0000-5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8" name="Picture 27">
          <a:extLst>
            <a:ext uri="{FF2B5EF4-FFF2-40B4-BE49-F238E27FC236}">
              <a16:creationId xmlns="" xmlns:a16="http://schemas.microsoft.com/office/drawing/2014/main" id="{00000000-0008-0000-5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9" name="Picture 28">
          <a:extLst>
            <a:ext uri="{FF2B5EF4-FFF2-40B4-BE49-F238E27FC236}">
              <a16:creationId xmlns="" xmlns:a16="http://schemas.microsoft.com/office/drawing/2014/main" id="{00000000-0008-0000-5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0" name="Picture 29">
          <a:extLst>
            <a:ext uri="{FF2B5EF4-FFF2-40B4-BE49-F238E27FC236}">
              <a16:creationId xmlns="" xmlns:a16="http://schemas.microsoft.com/office/drawing/2014/main" id="{00000000-0008-0000-5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1" name="Picture 30">
          <a:extLst>
            <a:ext uri="{FF2B5EF4-FFF2-40B4-BE49-F238E27FC236}">
              <a16:creationId xmlns="" xmlns:a16="http://schemas.microsoft.com/office/drawing/2014/main" id="{00000000-0008-0000-5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2" name="Picture 31">
          <a:extLst>
            <a:ext uri="{FF2B5EF4-FFF2-40B4-BE49-F238E27FC236}">
              <a16:creationId xmlns="" xmlns:a16="http://schemas.microsoft.com/office/drawing/2014/main" id="{00000000-0008-0000-5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3" name="Picture 32">
          <a:extLst>
            <a:ext uri="{FF2B5EF4-FFF2-40B4-BE49-F238E27FC236}">
              <a16:creationId xmlns="" xmlns:a16="http://schemas.microsoft.com/office/drawing/2014/main" id="{00000000-0008-0000-5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4" name="Picture 33">
          <a:extLst>
            <a:ext uri="{FF2B5EF4-FFF2-40B4-BE49-F238E27FC236}">
              <a16:creationId xmlns="" xmlns:a16="http://schemas.microsoft.com/office/drawing/2014/main" id="{00000000-0008-0000-59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5" name="Picture 34">
          <a:extLst>
            <a:ext uri="{FF2B5EF4-FFF2-40B4-BE49-F238E27FC236}">
              <a16:creationId xmlns="" xmlns:a16="http://schemas.microsoft.com/office/drawing/2014/main" id="{00000000-0008-0000-59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6" name="Picture 35">
          <a:extLst>
            <a:ext uri="{FF2B5EF4-FFF2-40B4-BE49-F238E27FC236}">
              <a16:creationId xmlns="" xmlns:a16="http://schemas.microsoft.com/office/drawing/2014/main" id="{00000000-0008-0000-5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7" name="Picture 36">
          <a:extLst>
            <a:ext uri="{FF2B5EF4-FFF2-40B4-BE49-F238E27FC236}">
              <a16:creationId xmlns="" xmlns:a16="http://schemas.microsoft.com/office/drawing/2014/main" id="{00000000-0008-0000-5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8" name="Picture 37">
          <a:extLst>
            <a:ext uri="{FF2B5EF4-FFF2-40B4-BE49-F238E27FC236}">
              <a16:creationId xmlns="" xmlns:a16="http://schemas.microsoft.com/office/drawing/2014/main" id="{00000000-0008-0000-59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9" name="Picture 38">
          <a:extLst>
            <a:ext uri="{FF2B5EF4-FFF2-40B4-BE49-F238E27FC236}">
              <a16:creationId xmlns="" xmlns:a16="http://schemas.microsoft.com/office/drawing/2014/main" id="{00000000-0008-0000-5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0" name="Picture 39">
          <a:extLst>
            <a:ext uri="{FF2B5EF4-FFF2-40B4-BE49-F238E27FC236}">
              <a16:creationId xmlns="" xmlns:a16="http://schemas.microsoft.com/office/drawing/2014/main" id="{00000000-0008-0000-5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1" name="Picture 40">
          <a:extLst>
            <a:ext uri="{FF2B5EF4-FFF2-40B4-BE49-F238E27FC236}">
              <a16:creationId xmlns="" xmlns:a16="http://schemas.microsoft.com/office/drawing/2014/main" id="{00000000-0008-0000-5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2" name="Picture 41">
          <a:extLst>
            <a:ext uri="{FF2B5EF4-FFF2-40B4-BE49-F238E27FC236}">
              <a16:creationId xmlns="" xmlns:a16="http://schemas.microsoft.com/office/drawing/2014/main" id="{00000000-0008-0000-59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3" name="Picture 42">
          <a:extLst>
            <a:ext uri="{FF2B5EF4-FFF2-40B4-BE49-F238E27FC236}">
              <a16:creationId xmlns="" xmlns:a16="http://schemas.microsoft.com/office/drawing/2014/main" id="{00000000-0008-0000-5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4" name="Picture 43">
          <a:extLst>
            <a:ext uri="{FF2B5EF4-FFF2-40B4-BE49-F238E27FC236}">
              <a16:creationId xmlns="" xmlns:a16="http://schemas.microsoft.com/office/drawing/2014/main" id="{00000000-0008-0000-5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5" name="Picture 44">
          <a:extLst>
            <a:ext uri="{FF2B5EF4-FFF2-40B4-BE49-F238E27FC236}">
              <a16:creationId xmlns="" xmlns:a16="http://schemas.microsoft.com/office/drawing/2014/main" id="{00000000-0008-0000-59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6" name="Picture 45">
          <a:extLst>
            <a:ext uri="{FF2B5EF4-FFF2-40B4-BE49-F238E27FC236}">
              <a16:creationId xmlns="" xmlns:a16="http://schemas.microsoft.com/office/drawing/2014/main" id="{00000000-0008-0000-59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7" name="Picture 46">
          <a:extLst>
            <a:ext uri="{FF2B5EF4-FFF2-40B4-BE49-F238E27FC236}">
              <a16:creationId xmlns="" xmlns:a16="http://schemas.microsoft.com/office/drawing/2014/main" id="{00000000-0008-0000-5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8" name="Picture 47">
          <a:extLst>
            <a:ext uri="{FF2B5EF4-FFF2-40B4-BE49-F238E27FC236}">
              <a16:creationId xmlns="" xmlns:a16="http://schemas.microsoft.com/office/drawing/2014/main" id="{00000000-0008-0000-59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9" name="Picture 48">
          <a:extLst>
            <a:ext uri="{FF2B5EF4-FFF2-40B4-BE49-F238E27FC236}">
              <a16:creationId xmlns="" xmlns:a16="http://schemas.microsoft.com/office/drawing/2014/main" id="{00000000-0008-0000-59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5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5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5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5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5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5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5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00000000-0008-0000-5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00000000-0008-0000-59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00000000-0008-0000-59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00000000-0008-0000-5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00000000-0008-0000-5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00000000-0008-0000-59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00000000-0008-0000-5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00000000-0008-0000-5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00000000-0008-0000-5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00000000-0008-0000-59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00000000-0008-0000-5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00000000-0008-0000-5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00000000-0008-0000-59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00000000-0008-0000-59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000000-0008-0000-5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00000000-0008-0000-59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00000000-0008-0000-59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5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5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5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5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5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5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5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00000000-0008-0000-5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00000000-0008-0000-59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00000000-0008-0000-59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00000000-0008-0000-5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00000000-0008-0000-5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00000000-0008-0000-59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00000000-0008-0000-5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00000000-0008-0000-5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00000000-0008-0000-5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00000000-0008-0000-59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00000000-0008-0000-5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00000000-0008-0000-5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00000000-0008-0000-59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00000000-0008-0000-59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000000-0008-0000-5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00000000-0008-0000-59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00000000-0008-0000-59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5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5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5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5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5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5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5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00000000-0008-0000-5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00000000-0008-0000-59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00000000-0008-0000-59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00000000-0008-0000-5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00000000-0008-0000-5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00000000-0008-0000-59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00000000-0008-0000-5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00000000-0008-0000-5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00000000-0008-0000-5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00000000-0008-0000-59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00000000-0008-0000-5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00000000-0008-0000-5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00000000-0008-0000-59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00000000-0008-0000-59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000000-0008-0000-5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00000000-0008-0000-59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00000000-0008-0000-59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0</xdr:col>
      <xdr:colOff>609600</xdr:colOff>
      <xdr:row>0</xdr:row>
      <xdr:rowOff>381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8E7E10BB-1877-4D59-BA69-96292AE9B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FC738CFA-43D6-4E3F-808B-F741D5816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E21D96FA-6301-42FC-88C8-5543EC74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0AC0176E-89FE-4B40-A3F0-6DD0319B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F54A598C-169C-4347-8465-71CFDFFB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942EBB88-22CA-4E4F-A3A5-A1911690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C82D5C8C-4C90-4EEA-8107-99476DAE0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87DA3F8B-ADD7-4275-B453-935A5D8D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7B26EA0A-131B-4D76-A17E-15DB0C95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AF01E539-8779-478D-9E72-CAED91A22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6D2FA7F9-5CF0-4D27-8AC5-07E32D9D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81BCD8A2-4C34-49F5-8F33-8FF602FF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A54FD86A-F5F0-42C3-907F-A926928C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42323E70-FE1C-4F01-B73C-81B4C0454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3DA4165F-7850-4420-8C1F-3CB4F44D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412963AB-3E51-4E5F-9A3E-5214DCDA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DAB9F2D6-3CD5-4B2E-ABBF-D59697B7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5866B3FC-84EA-444C-BE94-018B152C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35A082AF-557A-45C6-91A8-287B89B8B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B86C52D7-9CD7-4C96-B3C3-0869E452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6BBD4968-B4D0-4E16-BD93-49B95B0EB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002909FF-6D21-4956-8933-E215FCD1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3D665FB8-FC16-4726-A152-DFE41DE1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</xdr:colOff>
      <xdr:row>0</xdr:row>
      <xdr:rowOff>28575</xdr:rowOff>
    </xdr:from>
    <xdr:to>
      <xdr:col>0</xdr:col>
      <xdr:colOff>609600</xdr:colOff>
      <xdr:row>0</xdr:row>
      <xdr:rowOff>28956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F2A176E4-EC90-4C6D-87B5-3CCDD04B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28575"/>
          <a:ext cx="590550" cy="3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44"/>
  <sheetViews>
    <sheetView topLeftCell="A7" workbookViewId="0">
      <selection activeCell="G5" sqref="G5"/>
    </sheetView>
  </sheetViews>
  <sheetFormatPr defaultRowHeight="15" x14ac:dyDescent="0.25"/>
  <cols>
    <col min="1" max="1" width="15.140625" style="2" customWidth="1"/>
    <col min="2" max="2" width="47" style="2" customWidth="1"/>
    <col min="3" max="3" width="20.28515625" style="3" customWidth="1"/>
    <col min="4" max="5" width="15.5703125" style="4" customWidth="1"/>
    <col min="6" max="6" width="17.28515625" style="5" customWidth="1"/>
    <col min="7" max="7" width="22.140625" style="6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</row>
    <row r="2" spans="1:9" x14ac:dyDescent="0.25">
      <c r="A2" s="7"/>
      <c r="B2" s="8"/>
      <c r="C2" s="9"/>
      <c r="F2" s="10">
        <f ca="1">TODAY()</f>
        <v>45419</v>
      </c>
      <c r="G2" s="11">
        <v>-1</v>
      </c>
    </row>
    <row r="3" spans="1:9" x14ac:dyDescent="0.25">
      <c r="A3" s="7"/>
      <c r="B3" s="8"/>
      <c r="C3" s="9"/>
      <c r="F3" s="10"/>
      <c r="G3" s="11"/>
    </row>
    <row r="4" spans="1:9" x14ac:dyDescent="0.25">
      <c r="A4" s="1"/>
      <c r="D4" s="13" t="s">
        <v>0</v>
      </c>
      <c r="E4" s="13"/>
      <c r="F4" s="14" t="s">
        <v>1</v>
      </c>
    </row>
    <row r="5" spans="1:9" ht="18.75" x14ac:dyDescent="0.5">
      <c r="A5" s="15" t="s">
        <v>2</v>
      </c>
      <c r="C5" s="147" t="s">
        <v>3</v>
      </c>
      <c r="D5" s="16" t="s">
        <v>4</v>
      </c>
      <c r="E5" s="16"/>
      <c r="F5" s="17">
        <v>67925</v>
      </c>
    </row>
    <row r="6" spans="1:9" ht="18.75" x14ac:dyDescent="0.5">
      <c r="A6" s="18" t="s">
        <v>5</v>
      </c>
      <c r="B6" s="19" t="s">
        <v>79</v>
      </c>
      <c r="C6" s="147" t="s">
        <v>7</v>
      </c>
      <c r="D6" s="16" t="s">
        <v>8</v>
      </c>
      <c r="E6" s="16"/>
      <c r="F6" s="17">
        <f>E36</f>
        <v>36000.25</v>
      </c>
    </row>
    <row r="7" spans="1:9" ht="18.75" x14ac:dyDescent="0.5">
      <c r="A7" s="18" t="s">
        <v>9</v>
      </c>
      <c r="B7" s="19"/>
      <c r="C7" s="147" t="s">
        <v>10</v>
      </c>
      <c r="D7" s="16" t="s">
        <v>11</v>
      </c>
      <c r="E7" s="16"/>
      <c r="F7" s="17">
        <f>SUM(F5:F6)</f>
        <v>103925.25</v>
      </c>
    </row>
    <row r="8" spans="1:9" ht="18.75" x14ac:dyDescent="0.5">
      <c r="A8" s="20" t="s">
        <v>12</v>
      </c>
      <c r="B8" s="19" t="s">
        <v>13</v>
      </c>
      <c r="C8" s="147" t="s">
        <v>14</v>
      </c>
      <c r="D8" s="16" t="s">
        <v>15</v>
      </c>
      <c r="E8" s="16"/>
      <c r="F8" s="17">
        <f>F36</f>
        <v>54340</v>
      </c>
    </row>
    <row r="9" spans="1:9" ht="19.5" thickBot="1" x14ac:dyDescent="0.55000000000000004">
      <c r="A9" s="21" t="s">
        <v>16</v>
      </c>
      <c r="B9" s="21"/>
      <c r="C9" s="147" t="s">
        <v>17</v>
      </c>
      <c r="D9" s="22" t="s">
        <v>18</v>
      </c>
      <c r="E9" s="22"/>
      <c r="F9" s="23">
        <f>+F7-F8</f>
        <v>49585.25</v>
      </c>
    </row>
    <row r="10" spans="1:9" ht="19.5" thickTop="1" x14ac:dyDescent="0.5">
      <c r="A10" s="18" t="s">
        <v>19</v>
      </c>
      <c r="B10" s="24"/>
      <c r="C10" s="148" t="s">
        <v>20</v>
      </c>
      <c r="D10" s="25" t="s">
        <v>21</v>
      </c>
      <c r="E10" s="25"/>
      <c r="F10" s="26">
        <f>F5-F8</f>
        <v>13585</v>
      </c>
      <c r="G10" s="27" t="s">
        <v>22</v>
      </c>
    </row>
    <row r="11" spans="1:9" ht="18.75" customHeight="1" x14ac:dyDescent="0.5">
      <c r="C11" s="148" t="s">
        <v>20</v>
      </c>
      <c r="D11" s="28" t="s">
        <v>23</v>
      </c>
      <c r="E11" s="28"/>
      <c r="F11" s="29">
        <f>F6</f>
        <v>36000.25</v>
      </c>
      <c r="G11" s="27" t="s">
        <v>22</v>
      </c>
      <c r="I11" s="30"/>
    </row>
    <row r="12" spans="1:9" ht="18.75" x14ac:dyDescent="0.5">
      <c r="A12" s="1"/>
      <c r="B12" s="31" t="s">
        <v>80</v>
      </c>
      <c r="C12" s="148" t="s">
        <v>25</v>
      </c>
      <c r="D12" s="4" t="s">
        <v>26</v>
      </c>
    </row>
    <row r="13" spans="1:9" x14ac:dyDescent="0.25">
      <c r="B13" s="32" t="s">
        <v>81</v>
      </c>
      <c r="C13" s="33"/>
      <c r="D13" s="1"/>
      <c r="E13" s="1"/>
      <c r="F13" s="34"/>
      <c r="G13" s="26"/>
    </row>
    <row r="14" spans="1:9" ht="15.75" thickBot="1" x14ac:dyDescent="0.3">
      <c r="A14" s="8"/>
      <c r="B14" s="8"/>
      <c r="C14" s="35"/>
      <c r="D14" s="36"/>
      <c r="E14" s="36"/>
      <c r="F14" s="37"/>
    </row>
    <row r="15" spans="1:9" x14ac:dyDescent="0.25">
      <c r="A15" s="158" t="s">
        <v>28</v>
      </c>
      <c r="B15" s="160" t="s">
        <v>29</v>
      </c>
      <c r="C15" s="162" t="s">
        <v>30</v>
      </c>
      <c r="D15" s="164" t="s">
        <v>31</v>
      </c>
      <c r="E15" s="164" t="s">
        <v>23</v>
      </c>
      <c r="F15" s="167" t="s">
        <v>32</v>
      </c>
      <c r="G15" s="154" t="s">
        <v>33</v>
      </c>
      <c r="H15" s="38"/>
    </row>
    <row r="16" spans="1:9" ht="15.75" thickBot="1" x14ac:dyDescent="0.3">
      <c r="A16" s="159"/>
      <c r="B16" s="161"/>
      <c r="C16" s="163"/>
      <c r="D16" s="165"/>
      <c r="E16" s="166"/>
      <c r="F16" s="168"/>
      <c r="G16" s="155"/>
      <c r="H16" s="38"/>
    </row>
    <row r="17" spans="1:8" x14ac:dyDescent="0.25">
      <c r="A17" s="39">
        <v>43960</v>
      </c>
      <c r="B17" s="40" t="s">
        <v>82</v>
      </c>
      <c r="C17" s="41"/>
      <c r="D17" s="42">
        <v>67925</v>
      </c>
      <c r="E17" s="43"/>
      <c r="F17" s="44"/>
      <c r="G17" s="45">
        <f>D17</f>
        <v>67925</v>
      </c>
    </row>
    <row r="18" spans="1:8" x14ac:dyDescent="0.25">
      <c r="A18" s="46"/>
      <c r="B18" s="68" t="s">
        <v>83</v>
      </c>
      <c r="C18" s="52">
        <v>13585</v>
      </c>
      <c r="D18" s="49"/>
      <c r="E18" s="49"/>
      <c r="F18" s="50"/>
      <c r="G18" s="51">
        <f>G17+D18-F18+E18</f>
        <v>67925</v>
      </c>
    </row>
    <row r="19" spans="1:8" x14ac:dyDescent="0.25">
      <c r="A19" s="46">
        <v>44011</v>
      </c>
      <c r="B19" s="60" t="s">
        <v>84</v>
      </c>
      <c r="C19" s="48"/>
      <c r="D19" s="49"/>
      <c r="E19" s="49"/>
      <c r="F19" s="50">
        <v>13585</v>
      </c>
      <c r="G19" s="51">
        <f t="shared" ref="G19:G35" si="0">G18+D19-F19+E19</f>
        <v>54340</v>
      </c>
    </row>
    <row r="20" spans="1:8" x14ac:dyDescent="0.25">
      <c r="A20" s="39">
        <v>44144</v>
      </c>
      <c r="B20" s="40" t="s">
        <v>85</v>
      </c>
      <c r="C20" s="52">
        <v>13585</v>
      </c>
      <c r="D20" s="53"/>
      <c r="E20" s="53"/>
      <c r="F20" s="54"/>
      <c r="G20" s="51">
        <f t="shared" si="0"/>
        <v>54340</v>
      </c>
    </row>
    <row r="21" spans="1:8" x14ac:dyDescent="0.25">
      <c r="A21" s="46"/>
      <c r="B21" s="57" t="s">
        <v>86</v>
      </c>
      <c r="C21" s="58"/>
      <c r="D21" s="59"/>
      <c r="E21" s="59">
        <f>C20*5%*14</f>
        <v>9509.5</v>
      </c>
      <c r="F21" s="56"/>
      <c r="G21" s="51">
        <f t="shared" si="0"/>
        <v>63849.5</v>
      </c>
    </row>
    <row r="22" spans="1:8" x14ac:dyDescent="0.25">
      <c r="A22" s="46">
        <v>44519</v>
      </c>
      <c r="B22" s="60" t="s">
        <v>87</v>
      </c>
      <c r="C22" s="48"/>
      <c r="D22" s="49"/>
      <c r="E22" s="49"/>
      <c r="F22" s="50">
        <v>10000</v>
      </c>
      <c r="G22" s="51">
        <f t="shared" si="0"/>
        <v>53849.5</v>
      </c>
    </row>
    <row r="23" spans="1:8" x14ac:dyDescent="0.25">
      <c r="A23" s="46">
        <v>44533</v>
      </c>
      <c r="B23" s="60" t="s">
        <v>88</v>
      </c>
      <c r="C23" s="48"/>
      <c r="D23" s="49"/>
      <c r="E23" s="49"/>
      <c r="F23" s="50">
        <v>3585</v>
      </c>
      <c r="G23" s="51">
        <f t="shared" si="0"/>
        <v>50264.5</v>
      </c>
    </row>
    <row r="24" spans="1:8" x14ac:dyDescent="0.25">
      <c r="A24" s="39">
        <v>44325</v>
      </c>
      <c r="B24" s="40" t="s">
        <v>59</v>
      </c>
      <c r="C24" s="52">
        <v>13585</v>
      </c>
      <c r="D24" s="53"/>
      <c r="E24" s="53"/>
      <c r="F24" s="54"/>
      <c r="G24" s="51">
        <f t="shared" si="0"/>
        <v>50264.5</v>
      </c>
    </row>
    <row r="25" spans="1:8" x14ac:dyDescent="0.25">
      <c r="A25" s="46"/>
      <c r="B25" s="57" t="s">
        <v>89</v>
      </c>
      <c r="C25" s="52"/>
      <c r="D25" s="53"/>
      <c r="E25" s="59">
        <f>C24*5%*15</f>
        <v>10188.75</v>
      </c>
      <c r="F25" s="56"/>
      <c r="G25" s="51">
        <f t="shared" si="0"/>
        <v>60453.25</v>
      </c>
    </row>
    <row r="26" spans="1:8" x14ac:dyDescent="0.25">
      <c r="A26" s="46">
        <v>44793</v>
      </c>
      <c r="B26" s="60" t="s">
        <v>90</v>
      </c>
      <c r="C26" s="48"/>
      <c r="D26" s="49"/>
      <c r="E26" s="49"/>
      <c r="F26" s="50">
        <v>12511.37</v>
      </c>
      <c r="G26" s="51">
        <f t="shared" si="0"/>
        <v>47941.88</v>
      </c>
    </row>
    <row r="27" spans="1:8" x14ac:dyDescent="0.25">
      <c r="A27" s="46">
        <v>44791</v>
      </c>
      <c r="B27" s="60" t="s">
        <v>91</v>
      </c>
      <c r="C27" s="48"/>
      <c r="D27" s="49"/>
      <c r="E27" s="49"/>
      <c r="F27" s="50">
        <f>C24-F26</f>
        <v>1073.6299999999992</v>
      </c>
      <c r="G27" s="51">
        <f t="shared" si="0"/>
        <v>46868.25</v>
      </c>
    </row>
    <row r="28" spans="1:8" x14ac:dyDescent="0.25">
      <c r="A28" s="39">
        <v>44509</v>
      </c>
      <c r="B28" s="40" t="s">
        <v>92</v>
      </c>
      <c r="C28" s="52">
        <v>13585</v>
      </c>
      <c r="D28" s="53"/>
      <c r="E28" s="53"/>
      <c r="F28" s="54"/>
      <c r="G28" s="51">
        <f t="shared" si="0"/>
        <v>46868.25</v>
      </c>
    </row>
    <row r="29" spans="1:8" x14ac:dyDescent="0.25">
      <c r="A29" s="46"/>
      <c r="B29" s="57" t="s">
        <v>93</v>
      </c>
      <c r="C29" s="52"/>
      <c r="D29" s="53"/>
      <c r="E29" s="59">
        <f>C28*5%*9</f>
        <v>6113.25</v>
      </c>
      <c r="F29" s="54"/>
      <c r="G29" s="51">
        <f t="shared" si="0"/>
        <v>52981.5</v>
      </c>
    </row>
    <row r="30" spans="1:8" x14ac:dyDescent="0.25">
      <c r="A30" s="46">
        <v>44791</v>
      </c>
      <c r="B30" s="60" t="s">
        <v>91</v>
      </c>
      <c r="C30" s="48"/>
      <c r="D30" s="49"/>
      <c r="E30" s="49"/>
      <c r="F30" s="50">
        <f>13762.46-F27</f>
        <v>12688.83</v>
      </c>
      <c r="G30" s="51">
        <f t="shared" si="0"/>
        <v>40292.67</v>
      </c>
    </row>
    <row r="31" spans="1:8" x14ac:dyDescent="0.25">
      <c r="A31" s="46">
        <v>44806</v>
      </c>
      <c r="B31" s="60" t="s">
        <v>94</v>
      </c>
      <c r="C31" s="48"/>
      <c r="D31" s="49"/>
      <c r="E31" s="49"/>
      <c r="F31" s="50">
        <v>896.17</v>
      </c>
      <c r="G31" s="51">
        <f t="shared" si="0"/>
        <v>39396.5</v>
      </c>
    </row>
    <row r="32" spans="1:8" x14ac:dyDescent="0.25">
      <c r="A32" s="39">
        <v>44690</v>
      </c>
      <c r="B32" s="40" t="s">
        <v>95</v>
      </c>
      <c r="C32" s="52">
        <v>13585</v>
      </c>
      <c r="D32" s="53"/>
      <c r="E32" s="53"/>
      <c r="F32" s="54"/>
      <c r="G32" s="51">
        <f t="shared" si="0"/>
        <v>39396.5</v>
      </c>
      <c r="H32" s="1" t="str">
        <f ca="1">DATEDIF(A32,TODAY(),"Y")&amp; "Year" &amp;DATEDIF(A32, TODAY(),"YM") &amp; "Month" &amp; DATEDIF(A32,TODAY(),"MD") &amp; "Days"</f>
        <v>1Year11Month28Days</v>
      </c>
    </row>
    <row r="33" spans="1:9" x14ac:dyDescent="0.25">
      <c r="A33" s="46"/>
      <c r="B33" s="57" t="s">
        <v>96</v>
      </c>
      <c r="C33" s="52"/>
      <c r="D33" s="53"/>
      <c r="E33" s="59">
        <f>C32*5%*(12*1+3)</f>
        <v>10188.75</v>
      </c>
      <c r="F33" s="54"/>
      <c r="G33" s="51">
        <f t="shared" si="0"/>
        <v>49585.25</v>
      </c>
    </row>
    <row r="34" spans="1:9" x14ac:dyDescent="0.25">
      <c r="A34" s="39"/>
      <c r="B34" s="40"/>
      <c r="C34" s="52"/>
      <c r="D34" s="53"/>
      <c r="E34" s="53"/>
      <c r="F34" s="54"/>
      <c r="G34" s="51">
        <f t="shared" si="0"/>
        <v>49585.25</v>
      </c>
    </row>
    <row r="35" spans="1:9" ht="15.75" thickBot="1" x14ac:dyDescent="0.3">
      <c r="A35" s="46"/>
      <c r="B35" s="60"/>
      <c r="C35" s="48"/>
      <c r="D35" s="49"/>
      <c r="E35" s="49"/>
      <c r="F35" s="54"/>
      <c r="G35" s="51">
        <f t="shared" si="0"/>
        <v>49585.25</v>
      </c>
    </row>
    <row r="36" spans="1:9" ht="15.75" thickBot="1" x14ac:dyDescent="0.3">
      <c r="A36" s="156"/>
      <c r="B36" s="157"/>
      <c r="C36" s="61">
        <f>SUM(C17:C35)</f>
        <v>67925</v>
      </c>
      <c r="D36" s="62">
        <f>SUM(D17:D35)</f>
        <v>67925</v>
      </c>
      <c r="E36" s="62">
        <f t="shared" ref="E36:F36" si="1">SUM(E17:E35)</f>
        <v>36000.25</v>
      </c>
      <c r="F36" s="62">
        <f t="shared" si="1"/>
        <v>54340</v>
      </c>
      <c r="G36" s="64">
        <f>D36-F36+E36</f>
        <v>49585.25</v>
      </c>
      <c r="H36" s="65"/>
    </row>
    <row r="39" spans="1:9" s="6" customFormat="1" x14ac:dyDescent="0.25">
      <c r="A39" s="2" t="s">
        <v>61</v>
      </c>
      <c r="B39" s="66" t="s">
        <v>62</v>
      </c>
      <c r="C39" s="4"/>
      <c r="D39" s="5"/>
      <c r="E39" s="4"/>
      <c r="H39" s="1"/>
      <c r="I39" s="1"/>
    </row>
    <row r="40" spans="1:9" s="6" customFormat="1" x14ac:dyDescent="0.25">
      <c r="A40" s="69"/>
      <c r="B40" s="70"/>
      <c r="C40" s="4"/>
      <c r="D40" s="5"/>
      <c r="E40" s="4"/>
      <c r="H40" s="1"/>
      <c r="I40" s="1"/>
    </row>
    <row r="41" spans="1:9" s="6" customFormat="1" x14ac:dyDescent="0.25">
      <c r="A41" s="2"/>
      <c r="B41" s="66"/>
      <c r="C41" s="4"/>
      <c r="D41" s="5"/>
      <c r="E41" s="4"/>
      <c r="H41" s="1"/>
      <c r="I41" s="1"/>
    </row>
    <row r="42" spans="1:9" s="6" customFormat="1" x14ac:dyDescent="0.25">
      <c r="A42" s="2"/>
      <c r="B42" s="66"/>
      <c r="C42" s="4"/>
      <c r="D42" s="5"/>
      <c r="E42" s="5"/>
      <c r="H42" s="1"/>
      <c r="I42" s="1"/>
    </row>
    <row r="43" spans="1:9" s="6" customFormat="1" x14ac:dyDescent="0.25">
      <c r="A43" s="2"/>
      <c r="B43" s="66"/>
      <c r="C43" s="4"/>
      <c r="D43" s="5"/>
      <c r="E43" s="5"/>
      <c r="H43" s="1"/>
      <c r="I43" s="1"/>
    </row>
    <row r="44" spans="1:9" s="6" customFormat="1" x14ac:dyDescent="0.25">
      <c r="A44" s="2"/>
      <c r="B44" s="2"/>
      <c r="C44" s="3"/>
      <c r="D44" s="5"/>
      <c r="E44" s="4"/>
      <c r="F44" s="5"/>
      <c r="H44" s="1"/>
      <c r="I44" s="1"/>
    </row>
  </sheetData>
  <mergeCells count="8">
    <mergeCell ref="G15:G16"/>
    <mergeCell ref="A36:B36"/>
    <mergeCell ref="A15:A16"/>
    <mergeCell ref="B15:B16"/>
    <mergeCell ref="C15:C16"/>
    <mergeCell ref="D15:D16"/>
    <mergeCell ref="E15:E16"/>
    <mergeCell ref="F15:F16"/>
  </mergeCells>
  <pageMargins left="0.7" right="0.7" top="0.75" bottom="0.75" header="0.3" footer="0.3"/>
  <pageSetup scale="71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35"/>
  <sheetViews>
    <sheetView workbookViewId="0">
      <selection activeCell="G5" sqref="G5"/>
    </sheetView>
  </sheetViews>
  <sheetFormatPr defaultColWidth="9.140625" defaultRowHeight="15" x14ac:dyDescent="0.25"/>
  <cols>
    <col min="1" max="1" width="13.85546875" style="2" customWidth="1"/>
    <col min="2" max="2" width="47.5703125" style="2" customWidth="1"/>
    <col min="3" max="3" width="17.7109375" style="3" customWidth="1"/>
    <col min="4" max="4" width="11.28515625" style="4" customWidth="1"/>
    <col min="5" max="5" width="10.5703125" style="4" customWidth="1"/>
    <col min="6" max="6" width="12.28515625" style="4" customWidth="1"/>
    <col min="7" max="7" width="12.28515625" style="89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  <c r="D1" s="13" t="s">
        <v>0</v>
      </c>
      <c r="E1" s="13"/>
      <c r="F1" s="13" t="s">
        <v>1</v>
      </c>
    </row>
    <row r="2" spans="1:9" ht="18.75" x14ac:dyDescent="0.5">
      <c r="A2" s="15" t="s">
        <v>2</v>
      </c>
      <c r="B2" s="8"/>
      <c r="C2" s="147" t="s">
        <v>3</v>
      </c>
      <c r="D2" s="16" t="s">
        <v>4</v>
      </c>
      <c r="E2" s="16"/>
      <c r="F2" s="142">
        <v>67925</v>
      </c>
    </row>
    <row r="3" spans="1:9" ht="18.75" x14ac:dyDescent="0.5">
      <c r="A3" s="18" t="s">
        <v>5</v>
      </c>
      <c r="B3" s="8" t="s">
        <v>109</v>
      </c>
      <c r="C3" s="147" t="s">
        <v>7</v>
      </c>
      <c r="D3" s="16" t="s">
        <v>8</v>
      </c>
      <c r="E3" s="16"/>
      <c r="F3" s="142">
        <f>E31</f>
        <v>23953.445</v>
      </c>
    </row>
    <row r="4" spans="1:9" ht="18.75" x14ac:dyDescent="0.5">
      <c r="A4" s="18" t="s">
        <v>9</v>
      </c>
      <c r="B4" s="8" t="s">
        <v>110</v>
      </c>
      <c r="C4" s="147" t="s">
        <v>10</v>
      </c>
      <c r="D4" s="16" t="s">
        <v>11</v>
      </c>
      <c r="E4" s="16"/>
      <c r="F4" s="142">
        <f>SUM(F2:F3)</f>
        <v>91878.445000000007</v>
      </c>
    </row>
    <row r="5" spans="1:9" ht="18.75" x14ac:dyDescent="0.5">
      <c r="A5" s="20" t="s">
        <v>12</v>
      </c>
      <c r="B5" s="8" t="s">
        <v>111</v>
      </c>
      <c r="C5" s="147" t="s">
        <v>14</v>
      </c>
      <c r="D5" s="16" t="s">
        <v>15</v>
      </c>
      <c r="E5" s="16"/>
      <c r="F5" s="142">
        <f>F31</f>
        <v>60774.11</v>
      </c>
    </row>
    <row r="6" spans="1:9" ht="19.5" thickBot="1" x14ac:dyDescent="0.55000000000000004">
      <c r="A6" s="21" t="s">
        <v>16</v>
      </c>
      <c r="B6" s="8"/>
      <c r="C6" s="147" t="s">
        <v>17</v>
      </c>
      <c r="D6" s="22" t="s">
        <v>18</v>
      </c>
      <c r="E6" s="22"/>
      <c r="F6" s="143">
        <f>+F4-F5</f>
        <v>31104.335000000006</v>
      </c>
    </row>
    <row r="7" spans="1:9" ht="19.5" thickTop="1" x14ac:dyDescent="0.5">
      <c r="A7" s="18" t="s">
        <v>23</v>
      </c>
      <c r="B7" s="24">
        <v>0.05</v>
      </c>
      <c r="C7" s="148" t="s">
        <v>20</v>
      </c>
      <c r="D7" s="25" t="s">
        <v>21</v>
      </c>
      <c r="E7" s="25"/>
      <c r="F7" s="144">
        <f>F2-F5</f>
        <v>7150.8899999999994</v>
      </c>
      <c r="G7" s="90"/>
    </row>
    <row r="8" spans="1:9" ht="18.75" customHeight="1" x14ac:dyDescent="0.5">
      <c r="A8" s="2" t="s">
        <v>113</v>
      </c>
      <c r="C8" s="148" t="s">
        <v>20</v>
      </c>
      <c r="D8" s="28" t="s">
        <v>23</v>
      </c>
      <c r="E8" s="28"/>
      <c r="F8" s="145">
        <f>E31</f>
        <v>23953.445</v>
      </c>
      <c r="G8" s="90"/>
      <c r="I8" s="30"/>
    </row>
    <row r="9" spans="1:9" ht="18.75" x14ac:dyDescent="0.5">
      <c r="A9" s="1"/>
      <c r="B9" s="2" t="s">
        <v>151</v>
      </c>
      <c r="C9" s="148" t="s">
        <v>25</v>
      </c>
      <c r="D9" s="4" t="s">
        <v>26</v>
      </c>
      <c r="F9" s="71"/>
      <c r="I9" s="8"/>
    </row>
    <row r="10" spans="1:9" ht="15.75" thickBot="1" x14ac:dyDescent="0.3">
      <c r="A10" s="2" t="s">
        <v>115</v>
      </c>
      <c r="B10" s="32" t="s">
        <v>152</v>
      </c>
      <c r="C10" s="33"/>
      <c r="D10" s="1"/>
      <c r="E10" s="1"/>
      <c r="F10" s="25"/>
      <c r="G10" s="92"/>
    </row>
    <row r="11" spans="1:9" x14ac:dyDescent="0.25">
      <c r="A11" s="158" t="s">
        <v>28</v>
      </c>
      <c r="B11" s="160" t="s">
        <v>29</v>
      </c>
      <c r="C11" s="162" t="s">
        <v>30</v>
      </c>
      <c r="D11" s="164" t="s">
        <v>31</v>
      </c>
      <c r="E11" s="164" t="s">
        <v>23</v>
      </c>
      <c r="F11" s="164" t="s">
        <v>32</v>
      </c>
      <c r="G11" s="169" t="s">
        <v>33</v>
      </c>
      <c r="H11" s="38"/>
    </row>
    <row r="12" spans="1:9" ht="15.75" thickBot="1" x14ac:dyDescent="0.3">
      <c r="A12" s="159"/>
      <c r="B12" s="161"/>
      <c r="C12" s="163"/>
      <c r="D12" s="165"/>
      <c r="E12" s="172"/>
      <c r="F12" s="165"/>
      <c r="G12" s="170"/>
      <c r="H12" s="38"/>
    </row>
    <row r="13" spans="1:9" x14ac:dyDescent="0.25">
      <c r="A13" s="39">
        <v>43881</v>
      </c>
      <c r="B13" s="40" t="s">
        <v>153</v>
      </c>
      <c r="C13" s="52"/>
      <c r="D13" s="42">
        <v>67925</v>
      </c>
      <c r="E13" s="75"/>
      <c r="F13" s="74"/>
      <c r="G13" s="45">
        <f>D13</f>
        <v>67925</v>
      </c>
    </row>
    <row r="14" spans="1:9" x14ac:dyDescent="0.25">
      <c r="A14" s="46"/>
      <c r="B14" s="40"/>
      <c r="C14" s="75"/>
      <c r="D14" s="49"/>
      <c r="E14" s="49"/>
      <c r="F14" s="76"/>
      <c r="G14" s="51">
        <f>G13+D14-F14+E14</f>
        <v>67925</v>
      </c>
    </row>
    <row r="15" spans="1:9" x14ac:dyDescent="0.25">
      <c r="A15" s="46"/>
      <c r="B15" s="40" t="s">
        <v>154</v>
      </c>
      <c r="C15" s="42">
        <v>13585</v>
      </c>
      <c r="D15" s="49"/>
      <c r="E15" s="49"/>
      <c r="F15" s="76"/>
      <c r="G15" s="51">
        <f t="shared" ref="G15:G29" si="0">G14+D15-F15+E15</f>
        <v>67925</v>
      </c>
    </row>
    <row r="16" spans="1:9" x14ac:dyDescent="0.25">
      <c r="A16" s="46" t="s">
        <v>146</v>
      </c>
      <c r="B16" s="60" t="s">
        <v>155</v>
      </c>
      <c r="C16" s="75"/>
      <c r="D16" s="78"/>
      <c r="E16" s="78"/>
      <c r="F16" s="56">
        <v>13585</v>
      </c>
      <c r="G16" s="51">
        <f t="shared" si="0"/>
        <v>54340</v>
      </c>
    </row>
    <row r="17" spans="1:8" x14ac:dyDescent="0.25">
      <c r="A17" s="39">
        <v>44063</v>
      </c>
      <c r="B17" s="40" t="s">
        <v>120</v>
      </c>
      <c r="C17" s="75">
        <v>13585</v>
      </c>
      <c r="D17" s="49"/>
      <c r="E17" s="49"/>
      <c r="F17" s="52"/>
      <c r="G17" s="51">
        <f t="shared" si="0"/>
        <v>54340</v>
      </c>
    </row>
    <row r="18" spans="1:8" ht="15.75" x14ac:dyDescent="0.25">
      <c r="A18" s="46">
        <v>44081</v>
      </c>
      <c r="B18" s="60" t="s">
        <v>156</v>
      </c>
      <c r="C18" s="77"/>
      <c r="D18" s="49"/>
      <c r="E18" s="81"/>
      <c r="F18" s="122">
        <v>1829</v>
      </c>
      <c r="G18" s="51">
        <f t="shared" si="0"/>
        <v>52511</v>
      </c>
      <c r="H18" s="111"/>
    </row>
    <row r="19" spans="1:8" x14ac:dyDescent="0.25">
      <c r="A19" s="46" t="s">
        <v>157</v>
      </c>
      <c r="B19" s="60" t="s">
        <v>158</v>
      </c>
      <c r="C19" s="77"/>
      <c r="D19" s="49"/>
      <c r="E19" s="49"/>
      <c r="F19" s="56">
        <v>11757</v>
      </c>
      <c r="G19" s="51">
        <f t="shared" si="0"/>
        <v>40754</v>
      </c>
    </row>
    <row r="20" spans="1:8" x14ac:dyDescent="0.25">
      <c r="A20" s="39">
        <v>44247</v>
      </c>
      <c r="B20" s="40" t="s">
        <v>122</v>
      </c>
      <c r="C20" s="75">
        <v>13585</v>
      </c>
      <c r="D20" s="49"/>
      <c r="E20" s="49"/>
      <c r="F20" s="52"/>
      <c r="G20" s="51">
        <f t="shared" si="0"/>
        <v>40754</v>
      </c>
    </row>
    <row r="21" spans="1:8" x14ac:dyDescent="0.25">
      <c r="A21" s="39"/>
      <c r="B21" s="112" t="s">
        <v>58</v>
      </c>
      <c r="C21" s="113"/>
      <c r="D21" s="114"/>
      <c r="E21" s="115">
        <f>C20*5%*13</f>
        <v>8830.25</v>
      </c>
      <c r="F21" s="52"/>
      <c r="G21" s="51">
        <f t="shared" si="0"/>
        <v>49584.25</v>
      </c>
    </row>
    <row r="22" spans="1:8" x14ac:dyDescent="0.25">
      <c r="A22" s="46">
        <v>44659</v>
      </c>
      <c r="B22" s="60" t="s">
        <v>159</v>
      </c>
      <c r="C22" s="77"/>
      <c r="D22" s="49"/>
      <c r="E22" s="49"/>
      <c r="F22" s="48">
        <v>13585</v>
      </c>
      <c r="G22" s="51">
        <f t="shared" si="0"/>
        <v>35999.25</v>
      </c>
    </row>
    <row r="23" spans="1:8" x14ac:dyDescent="0.25">
      <c r="A23" s="39">
        <v>44428</v>
      </c>
      <c r="B23" s="40" t="s">
        <v>125</v>
      </c>
      <c r="C23" s="75">
        <v>13585</v>
      </c>
      <c r="D23" s="49"/>
      <c r="E23" s="49"/>
      <c r="F23" s="52"/>
      <c r="G23" s="51">
        <f t="shared" si="0"/>
        <v>35999.25</v>
      </c>
    </row>
    <row r="24" spans="1:8" x14ac:dyDescent="0.25">
      <c r="A24" s="39"/>
      <c r="B24" s="112" t="s">
        <v>93</v>
      </c>
      <c r="C24" s="75"/>
      <c r="D24" s="49"/>
      <c r="E24" s="115">
        <f>C23*5%*9</f>
        <v>6113.25</v>
      </c>
      <c r="F24" s="52"/>
      <c r="G24" s="51">
        <f t="shared" si="0"/>
        <v>42112.5</v>
      </c>
    </row>
    <row r="25" spans="1:8" x14ac:dyDescent="0.25">
      <c r="A25" s="46">
        <v>44692</v>
      </c>
      <c r="B25" s="60" t="s">
        <v>160</v>
      </c>
      <c r="C25" s="77"/>
      <c r="D25" s="49"/>
      <c r="E25" s="49"/>
      <c r="F25" s="48">
        <v>13585</v>
      </c>
      <c r="G25" s="51">
        <f t="shared" si="0"/>
        <v>28527.5</v>
      </c>
    </row>
    <row r="26" spans="1:8" x14ac:dyDescent="0.25">
      <c r="A26" s="39">
        <v>44612</v>
      </c>
      <c r="B26" s="40" t="s">
        <v>127</v>
      </c>
      <c r="C26" s="75">
        <v>13585</v>
      </c>
      <c r="D26" s="49"/>
      <c r="E26" s="49"/>
      <c r="F26" s="52"/>
      <c r="G26" s="51">
        <f t="shared" si="0"/>
        <v>28527.5</v>
      </c>
    </row>
    <row r="27" spans="1:8" x14ac:dyDescent="0.25">
      <c r="A27" s="39"/>
      <c r="B27" s="112" t="s">
        <v>161</v>
      </c>
      <c r="C27" s="75"/>
      <c r="D27" s="49"/>
      <c r="E27" s="115">
        <f>C26*5%*8</f>
        <v>5434</v>
      </c>
      <c r="F27" s="52"/>
      <c r="G27" s="51">
        <f t="shared" si="0"/>
        <v>33961.5</v>
      </c>
    </row>
    <row r="28" spans="1:8" x14ac:dyDescent="0.25">
      <c r="A28" s="46">
        <v>44806</v>
      </c>
      <c r="B28" s="60" t="s">
        <v>162</v>
      </c>
      <c r="C28" s="77"/>
      <c r="D28" s="49"/>
      <c r="E28" s="49"/>
      <c r="F28" s="48">
        <v>6433.11</v>
      </c>
      <c r="G28" s="51">
        <f t="shared" si="0"/>
        <v>27528.39</v>
      </c>
      <c r="H28" s="1" t="str">
        <f ca="1">DATEDIF(A28,TODAY(),"Y")&amp; "Year" &amp;DATEDIF(A28, TODAY(),"YM") &amp; "Month" &amp; DATEDIF(A28,TODAY(),"MD") &amp; "Days"</f>
        <v>1Year8Month5Days</v>
      </c>
    </row>
    <row r="29" spans="1:8" x14ac:dyDescent="0.25">
      <c r="A29" s="39"/>
      <c r="B29" s="112" t="s">
        <v>163</v>
      </c>
      <c r="C29" s="77"/>
      <c r="D29" s="123"/>
      <c r="E29" s="123">
        <f>(C26-F28)*5%*10</f>
        <v>3575.9450000000006</v>
      </c>
      <c r="F29" s="124"/>
      <c r="G29" s="51">
        <f t="shared" si="0"/>
        <v>31104.334999999999</v>
      </c>
    </row>
    <row r="30" spans="1:8" ht="15.75" thickBot="1" x14ac:dyDescent="0.3">
      <c r="A30" s="125"/>
      <c r="B30" s="126"/>
      <c r="C30" s="77"/>
      <c r="D30" s="123"/>
      <c r="E30" s="123"/>
      <c r="F30" s="127"/>
      <c r="G30" s="51">
        <f>G28+D30-F30+E30</f>
        <v>27528.39</v>
      </c>
    </row>
    <row r="31" spans="1:8" ht="15.75" thickBot="1" x14ac:dyDescent="0.3">
      <c r="A31" s="156"/>
      <c r="B31" s="171"/>
      <c r="C31" s="128">
        <f>SUM(C13:C30)</f>
        <v>67925</v>
      </c>
      <c r="D31" s="129">
        <f>SUM(D13:D30)</f>
        <v>67925</v>
      </c>
      <c r="E31" s="129">
        <f>SUM(E13:E30)</f>
        <v>23953.445</v>
      </c>
      <c r="F31" s="130">
        <f>SUM(F13:F30)</f>
        <v>60774.11</v>
      </c>
      <c r="G31" s="131">
        <f>D31-F31+E31</f>
        <v>31104.334999999999</v>
      </c>
      <c r="H31" s="65"/>
    </row>
    <row r="32" spans="1:8" x14ac:dyDescent="0.25">
      <c r="A32" s="132"/>
      <c r="C32" s="133"/>
      <c r="E32" s="89"/>
    </row>
    <row r="33" spans="1:3" x14ac:dyDescent="0.25">
      <c r="A33" s="134"/>
      <c r="C33" s="135"/>
    </row>
    <row r="34" spans="1:3" x14ac:dyDescent="0.25">
      <c r="A34" s="134"/>
      <c r="C34" s="135"/>
    </row>
    <row r="35" spans="1:3" x14ac:dyDescent="0.25">
      <c r="A35" s="134"/>
      <c r="C35" s="135"/>
    </row>
  </sheetData>
  <mergeCells count="8">
    <mergeCell ref="G11:G12"/>
    <mergeCell ref="A31:B31"/>
    <mergeCell ref="A11:A12"/>
    <mergeCell ref="B11:B12"/>
    <mergeCell ref="C11:C12"/>
    <mergeCell ref="D11:D12"/>
    <mergeCell ref="E11:E12"/>
    <mergeCell ref="F11:F12"/>
  </mergeCells>
  <pageMargins left="0.7" right="0.7" top="0.75" bottom="0.75" header="0.3" footer="0.3"/>
  <pageSetup paperSize="9" scale="9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63"/>
  <sheetViews>
    <sheetView topLeftCell="A7" workbookViewId="0">
      <selection activeCell="G5" sqref="G5"/>
    </sheetView>
  </sheetViews>
  <sheetFormatPr defaultRowHeight="15" x14ac:dyDescent="0.25"/>
  <cols>
    <col min="1" max="1" width="15.140625" style="2" customWidth="1"/>
    <col min="2" max="2" width="47" style="2" customWidth="1"/>
    <col min="3" max="3" width="20.28515625" style="3" customWidth="1"/>
    <col min="4" max="5" width="15.5703125" style="4" customWidth="1"/>
    <col min="6" max="6" width="17.28515625" style="5" customWidth="1"/>
    <col min="7" max="7" width="20.5703125" style="6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</row>
    <row r="2" spans="1:9" x14ac:dyDescent="0.25">
      <c r="A2" s="7"/>
      <c r="B2" s="8"/>
      <c r="C2" s="9"/>
      <c r="F2" s="10">
        <f ca="1">TODAY()</f>
        <v>45419</v>
      </c>
      <c r="G2" s="11">
        <v>-1</v>
      </c>
      <c r="H2" s="12">
        <v>44264</v>
      </c>
    </row>
    <row r="3" spans="1:9" x14ac:dyDescent="0.25">
      <c r="A3" s="7"/>
      <c r="B3" s="8"/>
      <c r="C3" s="9"/>
      <c r="F3" s="10"/>
      <c r="G3" s="11"/>
    </row>
    <row r="4" spans="1:9" x14ac:dyDescent="0.25">
      <c r="A4" s="1"/>
      <c r="D4" s="13" t="s">
        <v>0</v>
      </c>
      <c r="E4" s="13"/>
      <c r="F4" s="14" t="s">
        <v>1</v>
      </c>
    </row>
    <row r="5" spans="1:9" ht="18.75" x14ac:dyDescent="0.5">
      <c r="A5" s="15" t="s">
        <v>2</v>
      </c>
      <c r="C5" s="147" t="s">
        <v>3</v>
      </c>
      <c r="D5" s="16" t="s">
        <v>4</v>
      </c>
      <c r="E5" s="16"/>
      <c r="F5" s="17">
        <v>35000</v>
      </c>
    </row>
    <row r="6" spans="1:9" ht="18.75" x14ac:dyDescent="0.5">
      <c r="A6" s="18" t="s">
        <v>5</v>
      </c>
      <c r="B6" s="19" t="s">
        <v>6</v>
      </c>
      <c r="C6" s="147" t="s">
        <v>7</v>
      </c>
      <c r="D6" s="16" t="s">
        <v>8</v>
      </c>
      <c r="E6" s="16"/>
      <c r="F6" s="17">
        <f>E56</f>
        <v>11126.150000000001</v>
      </c>
    </row>
    <row r="7" spans="1:9" ht="18.75" x14ac:dyDescent="0.5">
      <c r="A7" s="18" t="s">
        <v>9</v>
      </c>
      <c r="B7" s="19"/>
      <c r="C7" s="147" t="s">
        <v>10</v>
      </c>
      <c r="D7" s="16" t="s">
        <v>11</v>
      </c>
      <c r="E7" s="16"/>
      <c r="F7" s="17">
        <f>SUM(F5:F6)</f>
        <v>46126.15</v>
      </c>
    </row>
    <row r="8" spans="1:9" ht="18.75" x14ac:dyDescent="0.5">
      <c r="A8" s="20" t="s">
        <v>12</v>
      </c>
      <c r="B8" s="19" t="s">
        <v>13</v>
      </c>
      <c r="C8" s="147" t="s">
        <v>14</v>
      </c>
      <c r="D8" s="16" t="s">
        <v>15</v>
      </c>
      <c r="E8" s="16"/>
      <c r="F8" s="17">
        <f>F56</f>
        <v>35000</v>
      </c>
    </row>
    <row r="9" spans="1:9" ht="19.5" thickBot="1" x14ac:dyDescent="0.55000000000000004">
      <c r="A9" s="21" t="s">
        <v>16</v>
      </c>
      <c r="B9" s="21"/>
      <c r="C9" s="147" t="s">
        <v>17</v>
      </c>
      <c r="D9" s="22" t="s">
        <v>18</v>
      </c>
      <c r="E9" s="22"/>
      <c r="F9" s="23">
        <f>+F7-F8</f>
        <v>11126.150000000001</v>
      </c>
    </row>
    <row r="10" spans="1:9" ht="19.5" thickTop="1" x14ac:dyDescent="0.5">
      <c r="A10" s="18" t="s">
        <v>19</v>
      </c>
      <c r="B10" s="24"/>
      <c r="C10" s="148" t="s">
        <v>20</v>
      </c>
      <c r="D10" s="25" t="s">
        <v>21</v>
      </c>
      <c r="E10" s="25"/>
      <c r="F10" s="26">
        <f>F5-F8</f>
        <v>0</v>
      </c>
      <c r="G10" s="27" t="s">
        <v>22</v>
      </c>
    </row>
    <row r="11" spans="1:9" ht="18.75" customHeight="1" x14ac:dyDescent="0.5">
      <c r="C11" s="148" t="s">
        <v>20</v>
      </c>
      <c r="D11" s="28" t="s">
        <v>23</v>
      </c>
      <c r="E11" s="28"/>
      <c r="F11" s="29">
        <f>E56</f>
        <v>11126.150000000001</v>
      </c>
      <c r="G11" s="27" t="s">
        <v>22</v>
      </c>
      <c r="I11" s="30"/>
    </row>
    <row r="12" spans="1:9" ht="18.75" x14ac:dyDescent="0.5">
      <c r="A12" s="1"/>
      <c r="B12" s="31" t="s">
        <v>24</v>
      </c>
      <c r="C12" s="148" t="s">
        <v>25</v>
      </c>
      <c r="D12" s="4" t="s">
        <v>26</v>
      </c>
    </row>
    <row r="13" spans="1:9" x14ac:dyDescent="0.25">
      <c r="B13" s="32" t="s">
        <v>27</v>
      </c>
      <c r="C13" s="33"/>
      <c r="D13" s="1"/>
      <c r="E13" s="1"/>
      <c r="F13" s="34"/>
      <c r="G13" s="26"/>
    </row>
    <row r="14" spans="1:9" ht="15.75" thickBot="1" x14ac:dyDescent="0.3">
      <c r="A14" s="8"/>
      <c r="B14" s="8"/>
      <c r="C14" s="35"/>
      <c r="D14" s="36"/>
      <c r="E14" s="36"/>
      <c r="F14" s="37"/>
    </row>
    <row r="15" spans="1:9" x14ac:dyDescent="0.25">
      <c r="A15" s="158" t="s">
        <v>28</v>
      </c>
      <c r="B15" s="160" t="s">
        <v>29</v>
      </c>
      <c r="C15" s="162" t="s">
        <v>30</v>
      </c>
      <c r="D15" s="164" t="s">
        <v>31</v>
      </c>
      <c r="E15" s="164" t="s">
        <v>23</v>
      </c>
      <c r="F15" s="167" t="s">
        <v>32</v>
      </c>
      <c r="G15" s="154" t="s">
        <v>33</v>
      </c>
      <c r="H15" s="38"/>
    </row>
    <row r="16" spans="1:9" ht="15.75" thickBot="1" x14ac:dyDescent="0.3">
      <c r="A16" s="159"/>
      <c r="B16" s="161"/>
      <c r="C16" s="163"/>
      <c r="D16" s="165"/>
      <c r="E16" s="166"/>
      <c r="F16" s="168"/>
      <c r="G16" s="155"/>
      <c r="H16" s="38"/>
    </row>
    <row r="17" spans="1:7" x14ac:dyDescent="0.25">
      <c r="A17" s="39">
        <v>43915</v>
      </c>
      <c r="B17" s="40" t="s">
        <v>34</v>
      </c>
      <c r="C17" s="41">
        <v>10500</v>
      </c>
      <c r="D17" s="42">
        <v>35000</v>
      </c>
      <c r="E17" s="43"/>
      <c r="F17" s="44"/>
      <c r="G17" s="45">
        <f>D17</f>
        <v>35000</v>
      </c>
    </row>
    <row r="18" spans="1:7" x14ac:dyDescent="0.25">
      <c r="A18" s="46" t="s">
        <v>35</v>
      </c>
      <c r="B18" s="47" t="s">
        <v>36</v>
      </c>
      <c r="C18" s="48"/>
      <c r="D18" s="49"/>
      <c r="E18" s="49"/>
      <c r="F18" s="50">
        <v>10500</v>
      </c>
      <c r="G18" s="51">
        <f>G17+D18-F18+E18</f>
        <v>24500</v>
      </c>
    </row>
    <row r="19" spans="1:7" x14ac:dyDescent="0.25">
      <c r="A19" s="39">
        <v>43946</v>
      </c>
      <c r="B19" s="40" t="s">
        <v>37</v>
      </c>
      <c r="C19" s="52">
        <v>2042</v>
      </c>
      <c r="D19" s="53"/>
      <c r="E19" s="53"/>
      <c r="F19" s="54"/>
      <c r="G19" s="51">
        <f t="shared" ref="G19:G53" si="0">G18+D19-F19+E19</f>
        <v>24500</v>
      </c>
    </row>
    <row r="20" spans="1:7" x14ac:dyDescent="0.25">
      <c r="A20" s="46">
        <v>44011</v>
      </c>
      <c r="B20" s="55" t="s">
        <v>38</v>
      </c>
      <c r="C20" s="52"/>
      <c r="D20" s="53"/>
      <c r="E20" s="53"/>
      <c r="F20" s="56">
        <v>2042</v>
      </c>
      <c r="G20" s="51">
        <f t="shared" si="0"/>
        <v>22458</v>
      </c>
    </row>
    <row r="21" spans="1:7" x14ac:dyDescent="0.25">
      <c r="A21" s="39">
        <v>43976</v>
      </c>
      <c r="B21" s="40" t="s">
        <v>39</v>
      </c>
      <c r="C21" s="52">
        <v>2042</v>
      </c>
      <c r="D21" s="53"/>
      <c r="E21" s="53"/>
      <c r="F21" s="54"/>
      <c r="G21" s="51">
        <f t="shared" si="0"/>
        <v>22458</v>
      </c>
    </row>
    <row r="22" spans="1:7" x14ac:dyDescent="0.25">
      <c r="A22" s="46">
        <v>44081</v>
      </c>
      <c r="B22" s="47" t="s">
        <v>40</v>
      </c>
      <c r="C22" s="52"/>
      <c r="D22" s="53"/>
      <c r="E22" s="53"/>
      <c r="F22" s="56">
        <v>2042</v>
      </c>
      <c r="G22" s="51">
        <f t="shared" si="0"/>
        <v>20416</v>
      </c>
    </row>
    <row r="23" spans="1:7" x14ac:dyDescent="0.25">
      <c r="A23" s="39">
        <v>44007</v>
      </c>
      <c r="B23" s="40" t="s">
        <v>41</v>
      </c>
      <c r="C23" s="52">
        <v>2042</v>
      </c>
      <c r="D23" s="53"/>
      <c r="E23" s="53"/>
      <c r="F23" s="54"/>
      <c r="G23" s="51">
        <f t="shared" si="0"/>
        <v>20416</v>
      </c>
    </row>
    <row r="24" spans="1:7" x14ac:dyDescent="0.25">
      <c r="A24" s="46">
        <v>44081</v>
      </c>
      <c r="B24" s="47" t="s">
        <v>40</v>
      </c>
      <c r="C24" s="52"/>
      <c r="D24" s="53"/>
      <c r="E24" s="53"/>
      <c r="F24" s="56">
        <v>2042</v>
      </c>
      <c r="G24" s="51">
        <f t="shared" si="0"/>
        <v>18374</v>
      </c>
    </row>
    <row r="25" spans="1:7" x14ac:dyDescent="0.25">
      <c r="A25" s="39">
        <v>44037</v>
      </c>
      <c r="B25" s="40" t="s">
        <v>42</v>
      </c>
      <c r="C25" s="52">
        <v>2042</v>
      </c>
      <c r="D25" s="53"/>
      <c r="E25" s="53"/>
      <c r="F25" s="54"/>
      <c r="G25" s="51">
        <f t="shared" si="0"/>
        <v>18374</v>
      </c>
    </row>
    <row r="26" spans="1:7" x14ac:dyDescent="0.25">
      <c r="A26" s="46">
        <v>44081</v>
      </c>
      <c r="B26" s="47" t="s">
        <v>40</v>
      </c>
      <c r="C26" s="52"/>
      <c r="D26" s="53"/>
      <c r="E26" s="53"/>
      <c r="F26" s="56">
        <v>2042</v>
      </c>
      <c r="G26" s="51">
        <f t="shared" si="0"/>
        <v>16332</v>
      </c>
    </row>
    <row r="27" spans="1:7" x14ac:dyDescent="0.25">
      <c r="A27" s="39">
        <v>44068</v>
      </c>
      <c r="B27" s="40" t="s">
        <v>43</v>
      </c>
      <c r="C27" s="52">
        <v>2042</v>
      </c>
      <c r="D27" s="53"/>
      <c r="E27" s="53"/>
      <c r="F27" s="54"/>
      <c r="G27" s="51">
        <f t="shared" si="0"/>
        <v>16332</v>
      </c>
    </row>
    <row r="28" spans="1:7" x14ac:dyDescent="0.25">
      <c r="A28" s="39"/>
      <c r="B28" s="57" t="s">
        <v>44</v>
      </c>
      <c r="C28" s="58"/>
      <c r="D28" s="59"/>
      <c r="E28" s="59">
        <f>C27*5%*12</f>
        <v>1225.2</v>
      </c>
      <c r="F28" s="54"/>
      <c r="G28" s="51">
        <f t="shared" si="0"/>
        <v>17557.2</v>
      </c>
    </row>
    <row r="29" spans="1:7" x14ac:dyDescent="0.25">
      <c r="A29" s="46">
        <v>44462</v>
      </c>
      <c r="B29" s="60" t="s">
        <v>45</v>
      </c>
      <c r="C29" s="52"/>
      <c r="D29" s="53"/>
      <c r="E29" s="53"/>
      <c r="F29" s="54">
        <v>2042</v>
      </c>
      <c r="G29" s="51">
        <f t="shared" si="0"/>
        <v>15515.2</v>
      </c>
    </row>
    <row r="30" spans="1:7" x14ac:dyDescent="0.25">
      <c r="A30" s="39">
        <v>44099</v>
      </c>
      <c r="B30" s="40" t="s">
        <v>46</v>
      </c>
      <c r="C30" s="52">
        <v>2042</v>
      </c>
      <c r="D30" s="53"/>
      <c r="E30" s="53"/>
      <c r="F30" s="54"/>
      <c r="G30" s="51">
        <f t="shared" si="0"/>
        <v>15515.2</v>
      </c>
    </row>
    <row r="31" spans="1:7" x14ac:dyDescent="0.25">
      <c r="A31" s="39"/>
      <c r="B31" s="57" t="s">
        <v>47</v>
      </c>
      <c r="C31" s="58"/>
      <c r="D31" s="59"/>
      <c r="E31" s="59">
        <f>C30*5%*11</f>
        <v>1123.1000000000001</v>
      </c>
      <c r="F31" s="54"/>
      <c r="G31" s="51">
        <f t="shared" si="0"/>
        <v>16638.3</v>
      </c>
    </row>
    <row r="32" spans="1:7" x14ac:dyDescent="0.25">
      <c r="A32" s="46">
        <v>44462</v>
      </c>
      <c r="B32" s="60" t="s">
        <v>45</v>
      </c>
      <c r="C32" s="52"/>
      <c r="D32" s="53"/>
      <c r="E32" s="53"/>
      <c r="F32" s="54">
        <v>2042</v>
      </c>
      <c r="G32" s="51">
        <f t="shared" si="0"/>
        <v>14596.3</v>
      </c>
    </row>
    <row r="33" spans="1:7" x14ac:dyDescent="0.25">
      <c r="A33" s="39">
        <v>44129</v>
      </c>
      <c r="B33" s="40" t="s">
        <v>48</v>
      </c>
      <c r="C33" s="52">
        <v>2042</v>
      </c>
      <c r="D33" s="53"/>
      <c r="E33" s="53"/>
      <c r="F33" s="54"/>
      <c r="G33" s="51">
        <f t="shared" si="0"/>
        <v>14596.3</v>
      </c>
    </row>
    <row r="34" spans="1:7" x14ac:dyDescent="0.25">
      <c r="A34" s="39"/>
      <c r="B34" s="57" t="s">
        <v>49</v>
      </c>
      <c r="C34" s="58"/>
      <c r="D34" s="59"/>
      <c r="E34" s="59">
        <f>C33*5%*16</f>
        <v>1633.6000000000001</v>
      </c>
      <c r="F34" s="54"/>
      <c r="G34" s="51">
        <f t="shared" si="0"/>
        <v>16229.9</v>
      </c>
    </row>
    <row r="35" spans="1:7" x14ac:dyDescent="0.25">
      <c r="A35" s="46">
        <v>44533</v>
      </c>
      <c r="B35" s="60" t="s">
        <v>50</v>
      </c>
      <c r="C35" s="52"/>
      <c r="D35" s="53"/>
      <c r="E35" s="53"/>
      <c r="F35" s="54">
        <v>2042</v>
      </c>
      <c r="G35" s="51">
        <f t="shared" si="0"/>
        <v>14187.9</v>
      </c>
    </row>
    <row r="36" spans="1:7" x14ac:dyDescent="0.25">
      <c r="A36" s="46"/>
      <c r="B36" s="60"/>
      <c r="C36" s="52"/>
      <c r="D36" s="53"/>
      <c r="E36" s="53"/>
      <c r="F36" s="54"/>
      <c r="G36" s="51">
        <f t="shared" si="0"/>
        <v>14187.9</v>
      </c>
    </row>
    <row r="37" spans="1:7" x14ac:dyDescent="0.25">
      <c r="A37" s="39">
        <v>44160</v>
      </c>
      <c r="B37" s="40" t="s">
        <v>51</v>
      </c>
      <c r="C37" s="52">
        <v>2042</v>
      </c>
      <c r="D37" s="53"/>
      <c r="E37" s="53"/>
      <c r="F37" s="54"/>
      <c r="G37" s="51">
        <f t="shared" si="0"/>
        <v>14187.9</v>
      </c>
    </row>
    <row r="38" spans="1:7" x14ac:dyDescent="0.25">
      <c r="A38" s="39"/>
      <c r="B38" s="57" t="s">
        <v>49</v>
      </c>
      <c r="C38" s="58"/>
      <c r="D38" s="59"/>
      <c r="E38" s="59">
        <f>C37*5%*15</f>
        <v>1531.5000000000002</v>
      </c>
      <c r="F38" s="54"/>
      <c r="G38" s="51">
        <f t="shared" si="0"/>
        <v>15719.4</v>
      </c>
    </row>
    <row r="39" spans="1:7" x14ac:dyDescent="0.25">
      <c r="A39" s="46">
        <v>44621</v>
      </c>
      <c r="B39" s="60" t="s">
        <v>52</v>
      </c>
      <c r="C39" s="52"/>
      <c r="D39" s="53"/>
      <c r="E39" s="53"/>
      <c r="F39" s="54">
        <v>2042</v>
      </c>
      <c r="G39" s="51">
        <f t="shared" si="0"/>
        <v>13677.4</v>
      </c>
    </row>
    <row r="40" spans="1:7" x14ac:dyDescent="0.25">
      <c r="A40" s="39">
        <v>44190</v>
      </c>
      <c r="B40" s="40" t="s">
        <v>53</v>
      </c>
      <c r="C40" s="52">
        <v>2041</v>
      </c>
      <c r="D40" s="53"/>
      <c r="E40" s="53"/>
      <c r="F40" s="54"/>
      <c r="G40" s="51">
        <f t="shared" si="0"/>
        <v>13677.4</v>
      </c>
    </row>
    <row r="41" spans="1:7" x14ac:dyDescent="0.25">
      <c r="A41" s="39"/>
      <c r="B41" s="57" t="s">
        <v>54</v>
      </c>
      <c r="C41" s="58"/>
      <c r="D41" s="59"/>
      <c r="E41" s="59">
        <f>C40*5%*14</f>
        <v>1428.7000000000003</v>
      </c>
      <c r="F41" s="54"/>
      <c r="G41" s="51">
        <f t="shared" si="0"/>
        <v>15106.1</v>
      </c>
    </row>
    <row r="42" spans="1:7" x14ac:dyDescent="0.25">
      <c r="A42" s="46">
        <v>44621</v>
      </c>
      <c r="B42" s="60" t="s">
        <v>52</v>
      </c>
      <c r="C42" s="52"/>
      <c r="D42" s="53"/>
      <c r="E42" s="53"/>
      <c r="F42" s="54">
        <v>2041</v>
      </c>
      <c r="G42" s="51">
        <f t="shared" si="0"/>
        <v>13065.1</v>
      </c>
    </row>
    <row r="43" spans="1:7" x14ac:dyDescent="0.25">
      <c r="A43" s="39">
        <v>44221</v>
      </c>
      <c r="B43" s="40" t="s">
        <v>55</v>
      </c>
      <c r="C43" s="52">
        <v>2041</v>
      </c>
      <c r="D43" s="53"/>
      <c r="E43" s="53"/>
      <c r="F43" s="54"/>
      <c r="G43" s="51">
        <f t="shared" si="0"/>
        <v>13065.1</v>
      </c>
    </row>
    <row r="44" spans="1:7" x14ac:dyDescent="0.25">
      <c r="A44" s="39"/>
      <c r="B44" s="57" t="s">
        <v>54</v>
      </c>
      <c r="C44" s="58"/>
      <c r="D44" s="59"/>
      <c r="E44" s="59">
        <f>C43*5%*14</f>
        <v>1428.7000000000003</v>
      </c>
      <c r="F44" s="54"/>
      <c r="G44" s="51">
        <f t="shared" si="0"/>
        <v>14493.800000000001</v>
      </c>
    </row>
    <row r="45" spans="1:7" x14ac:dyDescent="0.25">
      <c r="A45" s="46">
        <v>44659</v>
      </c>
      <c r="B45" s="60" t="s">
        <v>56</v>
      </c>
      <c r="C45" s="52"/>
      <c r="D45" s="53"/>
      <c r="E45" s="53"/>
      <c r="F45" s="54">
        <v>2041</v>
      </c>
      <c r="G45" s="51">
        <f t="shared" si="0"/>
        <v>12452.800000000001</v>
      </c>
    </row>
    <row r="46" spans="1:7" x14ac:dyDescent="0.25">
      <c r="A46" s="39">
        <v>44252</v>
      </c>
      <c r="B46" s="40" t="s">
        <v>57</v>
      </c>
      <c r="C46" s="52">
        <v>2041</v>
      </c>
      <c r="D46" s="53"/>
      <c r="E46" s="53"/>
      <c r="F46" s="54"/>
      <c r="G46" s="51">
        <f t="shared" si="0"/>
        <v>12452.800000000001</v>
      </c>
    </row>
    <row r="47" spans="1:7" x14ac:dyDescent="0.25">
      <c r="A47" s="39"/>
      <c r="B47" s="57" t="s">
        <v>58</v>
      </c>
      <c r="C47" s="58"/>
      <c r="D47" s="59"/>
      <c r="E47" s="59">
        <f>C46*5%*13</f>
        <v>1326.65</v>
      </c>
      <c r="F47" s="54"/>
      <c r="G47" s="51">
        <f t="shared" si="0"/>
        <v>13779.45</v>
      </c>
    </row>
    <row r="48" spans="1:7" x14ac:dyDescent="0.25">
      <c r="A48" s="46">
        <v>44659</v>
      </c>
      <c r="B48" s="60" t="s">
        <v>56</v>
      </c>
      <c r="C48" s="52"/>
      <c r="D48" s="53"/>
      <c r="E48" s="53"/>
      <c r="F48" s="54">
        <v>2041</v>
      </c>
      <c r="G48" s="51">
        <f t="shared" si="0"/>
        <v>11738.45</v>
      </c>
    </row>
    <row r="49" spans="1:9" x14ac:dyDescent="0.25">
      <c r="A49" s="39">
        <v>44280</v>
      </c>
      <c r="B49" s="40" t="s">
        <v>59</v>
      </c>
      <c r="C49" s="52">
        <v>2041</v>
      </c>
      <c r="D49" s="53"/>
      <c r="E49" s="53"/>
      <c r="F49" s="54"/>
      <c r="G49" s="51">
        <f t="shared" si="0"/>
        <v>11738.45</v>
      </c>
    </row>
    <row r="50" spans="1:9" x14ac:dyDescent="0.25">
      <c r="A50" s="39"/>
      <c r="B50" s="57" t="s">
        <v>54</v>
      </c>
      <c r="C50" s="58"/>
      <c r="D50" s="59"/>
      <c r="E50" s="59">
        <f>C49*5%*14</f>
        <v>1428.7000000000003</v>
      </c>
      <c r="F50" s="54"/>
      <c r="G50" s="51">
        <f>G49+D50-F50+E50</f>
        <v>13167.150000000001</v>
      </c>
    </row>
    <row r="51" spans="1:9" x14ac:dyDescent="0.25">
      <c r="A51" s="46">
        <v>44692</v>
      </c>
      <c r="B51" s="60" t="s">
        <v>60</v>
      </c>
      <c r="C51" s="48"/>
      <c r="D51" s="49"/>
      <c r="E51" s="49"/>
      <c r="F51" s="54">
        <v>2041</v>
      </c>
      <c r="G51" s="51">
        <f t="shared" si="0"/>
        <v>11126.150000000001</v>
      </c>
    </row>
    <row r="52" spans="1:9" x14ac:dyDescent="0.25">
      <c r="A52" s="39"/>
      <c r="B52" s="40"/>
      <c r="C52" s="52"/>
      <c r="D52" s="53"/>
      <c r="E52" s="53"/>
      <c r="F52" s="54"/>
      <c r="G52" s="51">
        <f t="shared" si="0"/>
        <v>11126.150000000001</v>
      </c>
    </row>
    <row r="53" spans="1:9" x14ac:dyDescent="0.25">
      <c r="A53" s="39"/>
      <c r="B53" s="40"/>
      <c r="C53" s="52"/>
      <c r="D53" s="53"/>
      <c r="E53" s="53"/>
      <c r="F53" s="54"/>
      <c r="G53" s="51">
        <f t="shared" si="0"/>
        <v>11126.150000000001</v>
      </c>
    </row>
    <row r="54" spans="1:9" x14ac:dyDescent="0.25">
      <c r="A54" s="39"/>
      <c r="B54" s="40"/>
      <c r="C54" s="52"/>
      <c r="D54" s="53"/>
      <c r="E54" s="53"/>
      <c r="F54" s="54"/>
      <c r="G54" s="51">
        <f t="shared" ref="G54:G55" si="1">G53+D54-F54</f>
        <v>11126.150000000001</v>
      </c>
    </row>
    <row r="55" spans="1:9" ht="15.75" thickBot="1" x14ac:dyDescent="0.3">
      <c r="A55" s="46"/>
      <c r="B55" s="60"/>
      <c r="C55" s="48"/>
      <c r="D55" s="49"/>
      <c r="E55" s="49"/>
      <c r="F55" s="54"/>
      <c r="G55" s="51">
        <f t="shared" si="1"/>
        <v>11126.150000000001</v>
      </c>
    </row>
    <row r="56" spans="1:9" ht="15.75" thickBot="1" x14ac:dyDescent="0.3">
      <c r="A56" s="156"/>
      <c r="B56" s="157"/>
      <c r="C56" s="61">
        <f>SUM(C17:C55)</f>
        <v>35000</v>
      </c>
      <c r="D56" s="62">
        <f>SUM(D16:D55)</f>
        <v>35000</v>
      </c>
      <c r="E56" s="62">
        <f>SUM(E16:E55)</f>
        <v>11126.150000000001</v>
      </c>
      <c r="F56" s="63">
        <f>SUM(F16:F55)</f>
        <v>35000</v>
      </c>
      <c r="G56" s="64">
        <f>D56-F56+E56</f>
        <v>11126.150000000001</v>
      </c>
      <c r="H56" s="65"/>
    </row>
    <row r="59" spans="1:9" s="6" customFormat="1" x14ac:dyDescent="0.25">
      <c r="A59" s="2" t="s">
        <v>61</v>
      </c>
      <c r="B59" s="66" t="s">
        <v>62</v>
      </c>
      <c r="C59" s="4"/>
      <c r="D59" s="5" t="s">
        <v>5</v>
      </c>
      <c r="E59" s="5"/>
      <c r="H59" s="1"/>
      <c r="I59" s="1"/>
    </row>
    <row r="60" spans="1:9" s="6" customFormat="1" x14ac:dyDescent="0.25">
      <c r="A60" s="2"/>
      <c r="B60" s="66"/>
      <c r="C60" s="4"/>
      <c r="D60" s="5"/>
      <c r="E60" s="5"/>
      <c r="H60" s="1"/>
      <c r="I60" s="1"/>
    </row>
    <row r="61" spans="1:9" s="6" customFormat="1" x14ac:dyDescent="0.25">
      <c r="A61" s="2"/>
      <c r="B61" s="66"/>
      <c r="C61" s="4"/>
      <c r="D61" s="5"/>
      <c r="E61" s="5"/>
      <c r="H61" s="1"/>
      <c r="I61" s="1"/>
    </row>
    <row r="62" spans="1:9" s="6" customFormat="1" x14ac:dyDescent="0.25">
      <c r="A62" s="2" t="s">
        <v>63</v>
      </c>
      <c r="B62" s="66" t="s">
        <v>64</v>
      </c>
      <c r="C62" s="4"/>
      <c r="D62" s="5" t="s">
        <v>65</v>
      </c>
      <c r="E62" s="5"/>
      <c r="H62" s="1"/>
      <c r="I62" s="1"/>
    </row>
    <row r="63" spans="1:9" s="6" customFormat="1" x14ac:dyDescent="0.25">
      <c r="A63" s="2"/>
      <c r="B63" s="2"/>
      <c r="C63" s="3"/>
      <c r="D63" s="5"/>
      <c r="E63" s="4"/>
      <c r="F63" s="5"/>
      <c r="H63" s="1"/>
      <c r="I63" s="1"/>
    </row>
  </sheetData>
  <mergeCells count="8">
    <mergeCell ref="G15:G16"/>
    <mergeCell ref="A56:B56"/>
    <mergeCell ref="A15:A16"/>
    <mergeCell ref="B15:B16"/>
    <mergeCell ref="C15:C16"/>
    <mergeCell ref="D15:D16"/>
    <mergeCell ref="E15:E16"/>
    <mergeCell ref="F15:F16"/>
  </mergeCells>
  <pageMargins left="1.71" right="0.7" top="0.28000000000000003" bottom="0.36" header="0.12" footer="0.3"/>
  <pageSetup paperSize="9" scale="5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62"/>
  <sheetViews>
    <sheetView workbookViewId="0">
      <selection activeCell="G5" sqref="G5"/>
    </sheetView>
  </sheetViews>
  <sheetFormatPr defaultRowHeight="15" x14ac:dyDescent="0.25"/>
  <cols>
    <col min="1" max="1" width="15.140625" style="2" customWidth="1"/>
    <col min="2" max="2" width="47" style="2" customWidth="1"/>
    <col min="3" max="3" width="20.28515625" style="3" customWidth="1"/>
    <col min="4" max="5" width="15.5703125" style="4" customWidth="1"/>
    <col min="6" max="6" width="17.28515625" style="5" customWidth="1"/>
    <col min="7" max="7" width="20.42578125" style="6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</row>
    <row r="2" spans="1:9" x14ac:dyDescent="0.25">
      <c r="A2" s="7"/>
      <c r="B2" s="8"/>
      <c r="C2" s="9"/>
      <c r="F2" s="10">
        <f ca="1">TODAY()</f>
        <v>45419</v>
      </c>
      <c r="G2" s="11">
        <v>-1</v>
      </c>
      <c r="H2" s="12">
        <v>44264</v>
      </c>
    </row>
    <row r="3" spans="1:9" x14ac:dyDescent="0.25">
      <c r="A3" s="7"/>
      <c r="B3" s="8"/>
      <c r="C3" s="9"/>
      <c r="F3" s="10"/>
      <c r="G3" s="11"/>
    </row>
    <row r="4" spans="1:9" x14ac:dyDescent="0.25">
      <c r="A4" s="1"/>
      <c r="D4" s="13" t="s">
        <v>0</v>
      </c>
      <c r="E4" s="13"/>
      <c r="F4" s="14" t="s">
        <v>1</v>
      </c>
    </row>
    <row r="5" spans="1:9" ht="18.75" x14ac:dyDescent="0.5">
      <c r="A5" s="15" t="s">
        <v>2</v>
      </c>
      <c r="C5" s="147" t="s">
        <v>3</v>
      </c>
      <c r="D5" s="16" t="s">
        <v>4</v>
      </c>
      <c r="E5" s="16"/>
      <c r="F5" s="17">
        <v>25000</v>
      </c>
    </row>
    <row r="6" spans="1:9" ht="18.75" x14ac:dyDescent="0.5">
      <c r="A6" s="18" t="s">
        <v>5</v>
      </c>
      <c r="B6" s="19" t="s">
        <v>6</v>
      </c>
      <c r="C6" s="147" t="s">
        <v>7</v>
      </c>
      <c r="D6" s="16" t="s">
        <v>8</v>
      </c>
      <c r="E6" s="16"/>
      <c r="F6" s="17">
        <f>E55</f>
        <v>6706.8</v>
      </c>
    </row>
    <row r="7" spans="1:9" ht="18.75" x14ac:dyDescent="0.5">
      <c r="A7" s="18" t="s">
        <v>9</v>
      </c>
      <c r="B7" s="19"/>
      <c r="C7" s="147" t="s">
        <v>10</v>
      </c>
      <c r="D7" s="16" t="s">
        <v>11</v>
      </c>
      <c r="E7" s="16"/>
      <c r="F7" s="17">
        <f>SUM(F5:F6)</f>
        <v>31706.799999999999</v>
      </c>
    </row>
    <row r="8" spans="1:9" ht="18.75" x14ac:dyDescent="0.5">
      <c r="A8" s="20" t="s">
        <v>12</v>
      </c>
      <c r="B8" s="19" t="s">
        <v>13</v>
      </c>
      <c r="C8" s="147" t="s">
        <v>14</v>
      </c>
      <c r="D8" s="16" t="s">
        <v>15</v>
      </c>
      <c r="E8" s="16"/>
      <c r="F8" s="17">
        <f>F55</f>
        <v>25000</v>
      </c>
    </row>
    <row r="9" spans="1:9" ht="19.5" thickBot="1" x14ac:dyDescent="0.55000000000000004">
      <c r="A9" s="21" t="s">
        <v>16</v>
      </c>
      <c r="B9" s="21"/>
      <c r="C9" s="147" t="s">
        <v>17</v>
      </c>
      <c r="D9" s="22" t="s">
        <v>18</v>
      </c>
      <c r="E9" s="22"/>
      <c r="F9" s="23">
        <f>+F7-F8</f>
        <v>6706.7999999999993</v>
      </c>
    </row>
    <row r="10" spans="1:9" ht="19.5" thickTop="1" x14ac:dyDescent="0.5">
      <c r="A10" s="18" t="s">
        <v>19</v>
      </c>
      <c r="B10" s="24"/>
      <c r="C10" s="148" t="s">
        <v>20</v>
      </c>
      <c r="D10" s="25" t="s">
        <v>21</v>
      </c>
      <c r="E10" s="25"/>
      <c r="F10" s="26">
        <f>F5-F8</f>
        <v>0</v>
      </c>
      <c r="G10" s="27" t="s">
        <v>22</v>
      </c>
    </row>
    <row r="11" spans="1:9" ht="18.75" customHeight="1" x14ac:dyDescent="0.5">
      <c r="C11" s="148" t="s">
        <v>20</v>
      </c>
      <c r="D11" s="28" t="s">
        <v>23</v>
      </c>
      <c r="E11" s="28"/>
      <c r="F11" s="29">
        <f>F6</f>
        <v>6706.8</v>
      </c>
      <c r="G11" s="27" t="s">
        <v>22</v>
      </c>
      <c r="I11" s="30"/>
    </row>
    <row r="12" spans="1:9" ht="18.75" x14ac:dyDescent="0.5">
      <c r="A12" s="1"/>
      <c r="B12" s="31" t="s">
        <v>66</v>
      </c>
      <c r="C12" s="148" t="s">
        <v>25</v>
      </c>
      <c r="D12" s="4" t="s">
        <v>26</v>
      </c>
    </row>
    <row r="13" spans="1:9" x14ac:dyDescent="0.25">
      <c r="B13" s="32" t="s">
        <v>67</v>
      </c>
      <c r="C13" s="33"/>
      <c r="D13" s="1"/>
      <c r="E13" s="1"/>
      <c r="F13" s="34"/>
      <c r="G13" s="26"/>
    </row>
    <row r="14" spans="1:9" ht="15.75" thickBot="1" x14ac:dyDescent="0.3">
      <c r="A14" s="8"/>
      <c r="B14" s="8"/>
      <c r="C14" s="35"/>
      <c r="D14" s="36"/>
      <c r="E14" s="36"/>
      <c r="F14" s="37"/>
    </row>
    <row r="15" spans="1:9" x14ac:dyDescent="0.25">
      <c r="A15" s="158" t="s">
        <v>28</v>
      </c>
      <c r="B15" s="160" t="s">
        <v>29</v>
      </c>
      <c r="C15" s="162" t="s">
        <v>30</v>
      </c>
      <c r="D15" s="164" t="s">
        <v>31</v>
      </c>
      <c r="E15" s="164" t="s">
        <v>23</v>
      </c>
      <c r="F15" s="167" t="s">
        <v>32</v>
      </c>
      <c r="G15" s="154" t="s">
        <v>33</v>
      </c>
      <c r="H15" s="38"/>
    </row>
    <row r="16" spans="1:9" ht="15.75" thickBot="1" x14ac:dyDescent="0.3">
      <c r="A16" s="159"/>
      <c r="B16" s="161"/>
      <c r="C16" s="163"/>
      <c r="D16" s="165"/>
      <c r="E16" s="166"/>
      <c r="F16" s="168"/>
      <c r="G16" s="155"/>
      <c r="H16" s="38"/>
    </row>
    <row r="17" spans="1:7" x14ac:dyDescent="0.25">
      <c r="A17" s="39">
        <v>43928</v>
      </c>
      <c r="B17" s="40" t="s">
        <v>68</v>
      </c>
      <c r="C17" s="41"/>
      <c r="D17" s="42">
        <v>25000</v>
      </c>
      <c r="E17" s="43"/>
      <c r="F17" s="44"/>
      <c r="G17" s="45">
        <f>D17</f>
        <v>25000</v>
      </c>
    </row>
    <row r="18" spans="1:7" x14ac:dyDescent="0.25">
      <c r="A18" s="46"/>
      <c r="B18" s="67" t="s">
        <v>69</v>
      </c>
      <c r="C18" s="52">
        <v>7500</v>
      </c>
      <c r="D18" s="49"/>
      <c r="E18" s="49"/>
      <c r="F18" s="50"/>
      <c r="G18" s="51">
        <f>G17+D18-F18+E18</f>
        <v>25000</v>
      </c>
    </row>
    <row r="19" spans="1:7" x14ac:dyDescent="0.25">
      <c r="A19" s="46" t="s">
        <v>35</v>
      </c>
      <c r="B19" s="60" t="s">
        <v>70</v>
      </c>
      <c r="C19" s="48"/>
      <c r="D19" s="49"/>
      <c r="E19" s="49"/>
      <c r="F19" s="50">
        <v>7500</v>
      </c>
      <c r="G19" s="51">
        <f t="shared" ref="G19:G53" si="0">G18+D19-F19+E19</f>
        <v>17500</v>
      </c>
    </row>
    <row r="20" spans="1:7" x14ac:dyDescent="0.25">
      <c r="A20" s="39">
        <v>43958</v>
      </c>
      <c r="B20" s="40" t="s">
        <v>37</v>
      </c>
      <c r="C20" s="52">
        <v>1459</v>
      </c>
      <c r="D20" s="53"/>
      <c r="E20" s="53"/>
      <c r="F20" s="54"/>
      <c r="G20" s="51">
        <f t="shared" si="0"/>
        <v>17500</v>
      </c>
    </row>
    <row r="21" spans="1:7" x14ac:dyDescent="0.25">
      <c r="A21" s="46">
        <v>44011</v>
      </c>
      <c r="B21" s="55" t="s">
        <v>71</v>
      </c>
      <c r="C21" s="52"/>
      <c r="D21" s="53"/>
      <c r="E21" s="53"/>
      <c r="F21" s="56">
        <v>1459</v>
      </c>
      <c r="G21" s="51">
        <f t="shared" si="0"/>
        <v>16041</v>
      </c>
    </row>
    <row r="22" spans="1:7" x14ac:dyDescent="0.25">
      <c r="A22" s="39">
        <v>43989</v>
      </c>
      <c r="B22" s="40" t="s">
        <v>39</v>
      </c>
      <c r="C22" s="52">
        <v>1459</v>
      </c>
      <c r="D22" s="53"/>
      <c r="E22" s="53"/>
      <c r="F22" s="54"/>
      <c r="G22" s="51">
        <f t="shared" si="0"/>
        <v>16041</v>
      </c>
    </row>
    <row r="23" spans="1:7" x14ac:dyDescent="0.25">
      <c r="A23" s="46">
        <v>44081</v>
      </c>
      <c r="B23" s="47" t="s">
        <v>72</v>
      </c>
      <c r="C23" s="52"/>
      <c r="D23" s="53"/>
      <c r="E23" s="53"/>
      <c r="F23" s="56">
        <v>1459</v>
      </c>
      <c r="G23" s="51">
        <f t="shared" si="0"/>
        <v>14582</v>
      </c>
    </row>
    <row r="24" spans="1:7" x14ac:dyDescent="0.25">
      <c r="A24" s="39">
        <v>44019</v>
      </c>
      <c r="B24" s="40" t="s">
        <v>41</v>
      </c>
      <c r="C24" s="52">
        <v>1459</v>
      </c>
      <c r="D24" s="53"/>
      <c r="E24" s="53"/>
      <c r="F24" s="54"/>
      <c r="G24" s="51">
        <f t="shared" si="0"/>
        <v>14582</v>
      </c>
    </row>
    <row r="25" spans="1:7" x14ac:dyDescent="0.25">
      <c r="A25" s="46">
        <v>44081</v>
      </c>
      <c r="B25" s="47" t="s">
        <v>72</v>
      </c>
      <c r="C25" s="52"/>
      <c r="D25" s="53"/>
      <c r="E25" s="53"/>
      <c r="F25" s="56">
        <v>1459</v>
      </c>
      <c r="G25" s="51">
        <f t="shared" si="0"/>
        <v>13123</v>
      </c>
    </row>
    <row r="26" spans="1:7" x14ac:dyDescent="0.25">
      <c r="A26" s="39">
        <v>44050</v>
      </c>
      <c r="B26" s="40" t="s">
        <v>42</v>
      </c>
      <c r="C26" s="52">
        <v>1459</v>
      </c>
      <c r="D26" s="53"/>
      <c r="E26" s="53"/>
      <c r="F26" s="54"/>
      <c r="G26" s="51">
        <f t="shared" si="0"/>
        <v>13123</v>
      </c>
    </row>
    <row r="27" spans="1:7" x14ac:dyDescent="0.25">
      <c r="A27" s="46">
        <v>44081</v>
      </c>
      <c r="B27" s="47" t="s">
        <v>72</v>
      </c>
      <c r="C27" s="52"/>
      <c r="D27" s="53"/>
      <c r="E27" s="53"/>
      <c r="F27" s="56">
        <v>1459</v>
      </c>
      <c r="G27" s="51">
        <f t="shared" si="0"/>
        <v>11664</v>
      </c>
    </row>
    <row r="28" spans="1:7" x14ac:dyDescent="0.25">
      <c r="A28" s="39">
        <v>44081</v>
      </c>
      <c r="B28" s="40" t="s">
        <v>43</v>
      </c>
      <c r="C28" s="52">
        <v>1458</v>
      </c>
      <c r="D28" s="53"/>
      <c r="E28" s="53"/>
      <c r="F28" s="54"/>
      <c r="G28" s="51">
        <f t="shared" si="0"/>
        <v>11664</v>
      </c>
    </row>
    <row r="29" spans="1:7" x14ac:dyDescent="0.25">
      <c r="A29" s="46">
        <v>44123</v>
      </c>
      <c r="B29" s="60" t="s">
        <v>73</v>
      </c>
      <c r="C29" s="52"/>
      <c r="D29" s="53"/>
      <c r="E29" s="53"/>
      <c r="F29" s="54">
        <v>1458</v>
      </c>
      <c r="G29" s="51">
        <f t="shared" si="0"/>
        <v>10206</v>
      </c>
    </row>
    <row r="30" spans="1:7" x14ac:dyDescent="0.25">
      <c r="A30" s="39">
        <v>44111</v>
      </c>
      <c r="B30" s="40" t="s">
        <v>46</v>
      </c>
      <c r="C30" s="52">
        <v>1458</v>
      </c>
      <c r="D30" s="53"/>
      <c r="E30" s="53"/>
      <c r="F30" s="54"/>
      <c r="G30" s="51">
        <f t="shared" si="0"/>
        <v>10206</v>
      </c>
    </row>
    <row r="31" spans="1:7" x14ac:dyDescent="0.25">
      <c r="A31" s="39"/>
      <c r="B31" s="57" t="s">
        <v>58</v>
      </c>
      <c r="C31" s="58"/>
      <c r="D31" s="59"/>
      <c r="E31" s="59">
        <f>C30*5%*13</f>
        <v>947.7</v>
      </c>
      <c r="F31" s="54"/>
      <c r="G31" s="51">
        <f t="shared" si="0"/>
        <v>11153.7</v>
      </c>
    </row>
    <row r="32" spans="1:7" x14ac:dyDescent="0.25">
      <c r="A32" s="46">
        <v>44462</v>
      </c>
      <c r="B32" s="60" t="s">
        <v>74</v>
      </c>
      <c r="C32" s="58"/>
      <c r="D32" s="59"/>
      <c r="E32" s="59"/>
      <c r="F32" s="54">
        <v>1458</v>
      </c>
      <c r="G32" s="51">
        <f t="shared" si="0"/>
        <v>9695.7000000000007</v>
      </c>
    </row>
    <row r="33" spans="1:7" x14ac:dyDescent="0.25">
      <c r="A33" s="39">
        <v>44142</v>
      </c>
      <c r="B33" s="40" t="s">
        <v>48</v>
      </c>
      <c r="C33" s="52">
        <v>1458</v>
      </c>
      <c r="D33" s="53"/>
      <c r="E33" s="53"/>
      <c r="F33" s="54"/>
      <c r="G33" s="51">
        <f t="shared" si="0"/>
        <v>9695.7000000000007</v>
      </c>
    </row>
    <row r="34" spans="1:7" x14ac:dyDescent="0.25">
      <c r="A34" s="39"/>
      <c r="B34" s="57" t="s">
        <v>75</v>
      </c>
      <c r="C34" s="58"/>
      <c r="D34" s="59"/>
      <c r="E34" s="59">
        <f>C33*5%*12</f>
        <v>874.80000000000007</v>
      </c>
      <c r="F34" s="54"/>
      <c r="G34" s="51">
        <f t="shared" si="0"/>
        <v>10570.5</v>
      </c>
    </row>
    <row r="35" spans="1:7" x14ac:dyDescent="0.25">
      <c r="A35" s="46">
        <v>44462</v>
      </c>
      <c r="B35" s="60" t="s">
        <v>74</v>
      </c>
      <c r="C35" s="58"/>
      <c r="D35" s="59"/>
      <c r="E35" s="59"/>
      <c r="F35" s="54">
        <v>1458</v>
      </c>
      <c r="G35" s="51">
        <f t="shared" si="0"/>
        <v>9112.5</v>
      </c>
    </row>
    <row r="36" spans="1:7" x14ac:dyDescent="0.25">
      <c r="A36" s="39">
        <v>44172</v>
      </c>
      <c r="B36" s="40" t="s">
        <v>51</v>
      </c>
      <c r="C36" s="52">
        <v>1458</v>
      </c>
      <c r="D36" s="53"/>
      <c r="E36" s="53"/>
      <c r="F36" s="54"/>
      <c r="G36" s="51">
        <f t="shared" si="0"/>
        <v>9112.5</v>
      </c>
    </row>
    <row r="37" spans="1:7" x14ac:dyDescent="0.25">
      <c r="A37" s="39"/>
      <c r="B37" s="57" t="s">
        <v>54</v>
      </c>
      <c r="C37" s="58"/>
      <c r="D37" s="59"/>
      <c r="E37" s="59">
        <f>C36*5%*14</f>
        <v>1020.6000000000001</v>
      </c>
      <c r="F37" s="54"/>
      <c r="G37" s="51">
        <f t="shared" si="0"/>
        <v>10133.1</v>
      </c>
    </row>
    <row r="38" spans="1:7" x14ac:dyDescent="0.25">
      <c r="A38" s="46">
        <v>44621</v>
      </c>
      <c r="B38" s="60" t="s">
        <v>76</v>
      </c>
      <c r="C38" s="58"/>
      <c r="D38" s="59"/>
      <c r="E38" s="59"/>
      <c r="F38" s="54">
        <v>1458</v>
      </c>
      <c r="G38" s="51">
        <f t="shared" si="0"/>
        <v>8675.1</v>
      </c>
    </row>
    <row r="39" spans="1:7" x14ac:dyDescent="0.25">
      <c r="A39" s="39">
        <v>44203</v>
      </c>
      <c r="B39" s="40" t="s">
        <v>53</v>
      </c>
      <c r="C39" s="52">
        <v>1458</v>
      </c>
      <c r="D39" s="53"/>
      <c r="E39" s="53"/>
      <c r="F39" s="54"/>
      <c r="G39" s="51">
        <f t="shared" si="0"/>
        <v>8675.1</v>
      </c>
    </row>
    <row r="40" spans="1:7" x14ac:dyDescent="0.25">
      <c r="A40" s="39"/>
      <c r="B40" s="57" t="s">
        <v>58</v>
      </c>
      <c r="C40" s="58"/>
      <c r="D40" s="59"/>
      <c r="E40" s="59">
        <f>C39*5%*13</f>
        <v>947.7</v>
      </c>
      <c r="F40" s="54"/>
      <c r="G40" s="51">
        <f t="shared" si="0"/>
        <v>9622.8000000000011</v>
      </c>
    </row>
    <row r="41" spans="1:7" x14ac:dyDescent="0.25">
      <c r="A41" s="46">
        <v>44621</v>
      </c>
      <c r="B41" s="60" t="s">
        <v>76</v>
      </c>
      <c r="C41" s="58"/>
      <c r="D41" s="59"/>
      <c r="E41" s="59"/>
      <c r="F41" s="54">
        <v>1458</v>
      </c>
      <c r="G41" s="51">
        <f t="shared" si="0"/>
        <v>8164.8000000000011</v>
      </c>
    </row>
    <row r="42" spans="1:7" x14ac:dyDescent="0.25">
      <c r="A42" s="39">
        <v>44234</v>
      </c>
      <c r="B42" s="40" t="s">
        <v>55</v>
      </c>
      <c r="C42" s="52">
        <v>1458</v>
      </c>
      <c r="D42" s="53"/>
      <c r="E42" s="53"/>
      <c r="F42" s="54"/>
      <c r="G42" s="51">
        <f t="shared" si="0"/>
        <v>8164.8000000000011</v>
      </c>
    </row>
    <row r="43" spans="1:7" x14ac:dyDescent="0.25">
      <c r="A43" s="39"/>
      <c r="B43" s="57" t="s">
        <v>54</v>
      </c>
      <c r="C43" s="58"/>
      <c r="D43" s="59"/>
      <c r="E43" s="59">
        <f>C42*5%*14</f>
        <v>1020.6000000000001</v>
      </c>
      <c r="F43" s="54"/>
      <c r="G43" s="51">
        <f t="shared" si="0"/>
        <v>9185.4000000000015</v>
      </c>
    </row>
    <row r="44" spans="1:7" x14ac:dyDescent="0.25">
      <c r="A44" s="46">
        <v>44659</v>
      </c>
      <c r="B44" s="60" t="s">
        <v>77</v>
      </c>
      <c r="C44" s="58"/>
      <c r="D44" s="59"/>
      <c r="E44" s="59"/>
      <c r="F44" s="54">
        <v>1458</v>
      </c>
      <c r="G44" s="51">
        <f t="shared" si="0"/>
        <v>7727.4000000000015</v>
      </c>
    </row>
    <row r="45" spans="1:7" x14ac:dyDescent="0.25">
      <c r="A45" s="39">
        <v>44262</v>
      </c>
      <c r="B45" s="40" t="s">
        <v>57</v>
      </c>
      <c r="C45" s="52">
        <v>1458</v>
      </c>
      <c r="D45" s="53"/>
      <c r="E45" s="53"/>
      <c r="F45" s="54"/>
      <c r="G45" s="51">
        <f t="shared" si="0"/>
        <v>7727.4000000000015</v>
      </c>
    </row>
    <row r="46" spans="1:7" x14ac:dyDescent="0.25">
      <c r="A46" s="39"/>
      <c r="B46" s="57" t="s">
        <v>58</v>
      </c>
      <c r="C46" s="58"/>
      <c r="D46" s="59"/>
      <c r="E46" s="59">
        <f>C45*5%*13</f>
        <v>947.7</v>
      </c>
      <c r="F46" s="54"/>
      <c r="G46" s="51">
        <f t="shared" si="0"/>
        <v>8675.1000000000022</v>
      </c>
    </row>
    <row r="47" spans="1:7" x14ac:dyDescent="0.25">
      <c r="A47" s="46">
        <v>44659</v>
      </c>
      <c r="B47" s="60" t="s">
        <v>77</v>
      </c>
      <c r="C47" s="58"/>
      <c r="D47" s="59"/>
      <c r="E47" s="59"/>
      <c r="F47" s="54">
        <v>1458</v>
      </c>
      <c r="G47" s="51">
        <f t="shared" si="0"/>
        <v>7217.1000000000022</v>
      </c>
    </row>
    <row r="48" spans="1:7" x14ac:dyDescent="0.25">
      <c r="A48" s="39">
        <v>44293</v>
      </c>
      <c r="B48" s="40" t="s">
        <v>59</v>
      </c>
      <c r="C48" s="52">
        <v>1458</v>
      </c>
      <c r="D48" s="53"/>
      <c r="E48" s="53"/>
      <c r="F48" s="54"/>
      <c r="G48" s="51">
        <f t="shared" si="0"/>
        <v>7217.1000000000022</v>
      </c>
    </row>
    <row r="49" spans="1:9" x14ac:dyDescent="0.25">
      <c r="A49" s="39"/>
      <c r="B49" s="57" t="s">
        <v>58</v>
      </c>
      <c r="C49" s="58"/>
      <c r="D49" s="59"/>
      <c r="E49" s="59">
        <f>C48*5%*13</f>
        <v>947.7</v>
      </c>
      <c r="F49" s="54"/>
      <c r="G49" s="51">
        <f t="shared" si="0"/>
        <v>8164.800000000002</v>
      </c>
    </row>
    <row r="50" spans="1:9" x14ac:dyDescent="0.25">
      <c r="A50" s="46">
        <v>44692</v>
      </c>
      <c r="B50" s="60" t="s">
        <v>78</v>
      </c>
      <c r="C50" s="52"/>
      <c r="D50" s="53"/>
      <c r="E50" s="53"/>
      <c r="F50" s="54">
        <v>1458</v>
      </c>
      <c r="G50" s="51">
        <f t="shared" si="0"/>
        <v>6706.800000000002</v>
      </c>
    </row>
    <row r="51" spans="1:9" x14ac:dyDescent="0.25">
      <c r="A51" s="39"/>
      <c r="B51" s="40"/>
      <c r="C51" s="52"/>
      <c r="D51" s="53"/>
      <c r="E51" s="53"/>
      <c r="F51" s="54"/>
      <c r="G51" s="51">
        <f t="shared" si="0"/>
        <v>6706.800000000002</v>
      </c>
    </row>
    <row r="52" spans="1:9" x14ac:dyDescent="0.25">
      <c r="A52" s="39"/>
      <c r="B52" s="40"/>
      <c r="C52" s="52"/>
      <c r="D52" s="53"/>
      <c r="E52" s="53"/>
      <c r="F52" s="54"/>
      <c r="G52" s="51">
        <f t="shared" si="0"/>
        <v>6706.800000000002</v>
      </c>
    </row>
    <row r="53" spans="1:9" x14ac:dyDescent="0.25">
      <c r="A53" s="39"/>
      <c r="B53" s="40"/>
      <c r="C53" s="52"/>
      <c r="D53" s="53"/>
      <c r="E53" s="53"/>
      <c r="F53" s="54"/>
      <c r="G53" s="51">
        <f t="shared" si="0"/>
        <v>6706.800000000002</v>
      </c>
    </row>
    <row r="54" spans="1:9" ht="15.75" thickBot="1" x14ac:dyDescent="0.3">
      <c r="A54" s="46"/>
      <c r="B54" s="60"/>
      <c r="C54" s="48"/>
      <c r="D54" s="49"/>
      <c r="E54" s="49"/>
      <c r="F54" s="54"/>
      <c r="G54" s="51">
        <f>G53+D54-F54+E54</f>
        <v>6706.800000000002</v>
      </c>
    </row>
    <row r="55" spans="1:9" ht="15.75" thickBot="1" x14ac:dyDescent="0.3">
      <c r="A55" s="156"/>
      <c r="B55" s="157"/>
      <c r="C55" s="61">
        <f>SUM(C17:C54)</f>
        <v>25000</v>
      </c>
      <c r="D55" s="62">
        <f>SUM(D16:D54)</f>
        <v>25000</v>
      </c>
      <c r="E55" s="62">
        <f>SUM(E16:E54)</f>
        <v>6706.8</v>
      </c>
      <c r="F55" s="63">
        <f>SUM(F16:F54)</f>
        <v>25000</v>
      </c>
      <c r="G55" s="64">
        <f>D55-F55+E55</f>
        <v>6706.8</v>
      </c>
      <c r="H55" s="65"/>
    </row>
    <row r="58" spans="1:9" s="6" customFormat="1" x14ac:dyDescent="0.25">
      <c r="A58" s="2" t="s">
        <v>61</v>
      </c>
      <c r="B58" s="66" t="s">
        <v>62</v>
      </c>
      <c r="C58" s="4"/>
      <c r="D58" s="5" t="s">
        <v>5</v>
      </c>
      <c r="E58" s="5"/>
      <c r="H58" s="1"/>
      <c r="I58" s="1"/>
    </row>
    <row r="59" spans="1:9" s="6" customFormat="1" x14ac:dyDescent="0.25">
      <c r="A59" s="2"/>
      <c r="B59" s="66"/>
      <c r="C59" s="4"/>
      <c r="D59" s="5"/>
      <c r="E59" s="5"/>
      <c r="H59" s="1"/>
      <c r="I59" s="1"/>
    </row>
    <row r="60" spans="1:9" s="6" customFormat="1" x14ac:dyDescent="0.25">
      <c r="A60" s="2"/>
      <c r="B60" s="66"/>
      <c r="C60" s="4"/>
      <c r="D60" s="5"/>
      <c r="E60" s="5"/>
      <c r="H60" s="1"/>
      <c r="I60" s="1"/>
    </row>
    <row r="61" spans="1:9" s="6" customFormat="1" x14ac:dyDescent="0.25">
      <c r="A61" s="2" t="s">
        <v>63</v>
      </c>
      <c r="B61" s="66" t="s">
        <v>64</v>
      </c>
      <c r="C61" s="4"/>
      <c r="D61" s="5" t="s">
        <v>65</v>
      </c>
      <c r="E61" s="5"/>
      <c r="H61" s="1"/>
      <c r="I61" s="1"/>
    </row>
    <row r="62" spans="1:9" s="6" customFormat="1" x14ac:dyDescent="0.25">
      <c r="A62" s="2"/>
      <c r="B62" s="2"/>
      <c r="C62" s="3"/>
      <c r="D62" s="5"/>
      <c r="E62" s="4"/>
      <c r="F62" s="5"/>
      <c r="H62" s="1"/>
      <c r="I62" s="1"/>
    </row>
  </sheetData>
  <mergeCells count="8">
    <mergeCell ref="G15:G16"/>
    <mergeCell ref="A55:B55"/>
    <mergeCell ref="A15:A16"/>
    <mergeCell ref="B15:B16"/>
    <mergeCell ref="C15:C16"/>
    <mergeCell ref="D15:D16"/>
    <mergeCell ref="E15:E16"/>
    <mergeCell ref="F15:F16"/>
  </mergeCells>
  <pageMargins left="1.68" right="0.7" top="0.3" bottom="0.12" header="0.12" footer="0.12"/>
  <pageSetup paperSize="9" scale="61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63"/>
  <sheetViews>
    <sheetView workbookViewId="0">
      <selection activeCell="G5" sqref="G5"/>
    </sheetView>
  </sheetViews>
  <sheetFormatPr defaultRowHeight="15" x14ac:dyDescent="0.25"/>
  <cols>
    <col min="1" max="1" width="15.140625" style="2" customWidth="1"/>
    <col min="2" max="2" width="47" style="2" customWidth="1"/>
    <col min="3" max="3" width="20.28515625" style="3" customWidth="1"/>
    <col min="4" max="5" width="15.5703125" style="4" customWidth="1"/>
    <col min="6" max="6" width="17.28515625" style="5" customWidth="1"/>
    <col min="7" max="7" width="25.28515625" style="6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</row>
    <row r="2" spans="1:9" x14ac:dyDescent="0.25">
      <c r="A2" s="7"/>
      <c r="B2" s="8"/>
      <c r="C2" s="9"/>
      <c r="F2" s="10">
        <f ca="1">TODAY()</f>
        <v>45419</v>
      </c>
      <c r="G2" s="11">
        <v>-1</v>
      </c>
    </row>
    <row r="3" spans="1:9" x14ac:dyDescent="0.25">
      <c r="A3" s="7"/>
      <c r="B3" s="8"/>
      <c r="C3" s="9"/>
      <c r="F3" s="10"/>
      <c r="G3" s="11"/>
    </row>
    <row r="4" spans="1:9" x14ac:dyDescent="0.25">
      <c r="A4" s="1"/>
      <c r="D4" s="13" t="s">
        <v>0</v>
      </c>
      <c r="E4" s="13"/>
      <c r="F4" s="14" t="s">
        <v>1</v>
      </c>
    </row>
    <row r="5" spans="1:9" ht="18.75" x14ac:dyDescent="0.5">
      <c r="A5" s="15" t="s">
        <v>2</v>
      </c>
      <c r="C5" s="147" t="s">
        <v>3</v>
      </c>
      <c r="D5" s="16" t="s">
        <v>4</v>
      </c>
      <c r="E5" s="16"/>
      <c r="F5" s="17">
        <v>25000</v>
      </c>
    </row>
    <row r="6" spans="1:9" ht="18.75" x14ac:dyDescent="0.5">
      <c r="A6" s="18" t="s">
        <v>5</v>
      </c>
      <c r="B6" s="19" t="s">
        <v>6</v>
      </c>
      <c r="C6" s="147" t="s">
        <v>7</v>
      </c>
      <c r="D6" s="16" t="s">
        <v>8</v>
      </c>
      <c r="E6" s="16"/>
      <c r="F6" s="17">
        <f>E56</f>
        <v>7581.6000000000013</v>
      </c>
    </row>
    <row r="7" spans="1:9" ht="18.75" x14ac:dyDescent="0.5">
      <c r="A7" s="18" t="s">
        <v>9</v>
      </c>
      <c r="B7" s="19"/>
      <c r="C7" s="147" t="s">
        <v>10</v>
      </c>
      <c r="D7" s="16" t="s">
        <v>11</v>
      </c>
      <c r="E7" s="16"/>
      <c r="F7" s="17">
        <f>SUM(F5:F6)</f>
        <v>32581.600000000002</v>
      </c>
    </row>
    <row r="8" spans="1:9" ht="18.75" x14ac:dyDescent="0.5">
      <c r="A8" s="20" t="s">
        <v>12</v>
      </c>
      <c r="B8" s="19" t="s">
        <v>13</v>
      </c>
      <c r="C8" s="147" t="s">
        <v>14</v>
      </c>
      <c r="D8" s="16" t="s">
        <v>15</v>
      </c>
      <c r="E8" s="16"/>
      <c r="F8" s="17">
        <f>F56</f>
        <v>25000</v>
      </c>
    </row>
    <row r="9" spans="1:9" ht="19.5" thickBot="1" x14ac:dyDescent="0.55000000000000004">
      <c r="A9" s="21" t="s">
        <v>16</v>
      </c>
      <c r="B9" s="21"/>
      <c r="C9" s="147" t="s">
        <v>17</v>
      </c>
      <c r="D9" s="22" t="s">
        <v>18</v>
      </c>
      <c r="E9" s="22"/>
      <c r="F9" s="23">
        <f>+F7-F8</f>
        <v>7581.6000000000022</v>
      </c>
    </row>
    <row r="10" spans="1:9" ht="19.5" thickTop="1" x14ac:dyDescent="0.5">
      <c r="A10" s="18" t="s">
        <v>19</v>
      </c>
      <c r="B10" s="24"/>
      <c r="C10" s="148" t="s">
        <v>20</v>
      </c>
      <c r="D10" s="25" t="s">
        <v>21</v>
      </c>
      <c r="E10" s="25"/>
      <c r="F10" s="26">
        <f>F5-F8</f>
        <v>0</v>
      </c>
      <c r="G10" s="27" t="s">
        <v>22</v>
      </c>
    </row>
    <row r="11" spans="1:9" ht="18.75" customHeight="1" x14ac:dyDescent="0.5">
      <c r="C11" s="148" t="s">
        <v>20</v>
      </c>
      <c r="D11" s="28" t="s">
        <v>23</v>
      </c>
      <c r="E11" s="28"/>
      <c r="F11" s="29">
        <f>F6</f>
        <v>7581.6000000000013</v>
      </c>
      <c r="G11" s="27" t="s">
        <v>22</v>
      </c>
      <c r="I11" s="30"/>
    </row>
    <row r="12" spans="1:9" ht="18.75" x14ac:dyDescent="0.5">
      <c r="A12" s="1"/>
      <c r="B12" s="31" t="s">
        <v>97</v>
      </c>
      <c r="C12" s="148" t="s">
        <v>25</v>
      </c>
      <c r="D12" s="4" t="s">
        <v>26</v>
      </c>
    </row>
    <row r="13" spans="1:9" x14ac:dyDescent="0.25">
      <c r="B13" s="32" t="s">
        <v>98</v>
      </c>
      <c r="C13" s="33"/>
      <c r="D13" s="1"/>
      <c r="E13" s="1"/>
      <c r="F13" s="34"/>
      <c r="G13" s="26"/>
    </row>
    <row r="14" spans="1:9" ht="15.75" thickBot="1" x14ac:dyDescent="0.3">
      <c r="A14" s="8"/>
      <c r="B14" s="8"/>
      <c r="C14" s="35"/>
      <c r="D14" s="36"/>
      <c r="E14" s="36"/>
      <c r="F14" s="37"/>
      <c r="G14" s="6">
        <v>0</v>
      </c>
    </row>
    <row r="15" spans="1:9" x14ac:dyDescent="0.25">
      <c r="A15" s="158" t="s">
        <v>28</v>
      </c>
      <c r="B15" s="160" t="s">
        <v>29</v>
      </c>
      <c r="C15" s="162" t="s">
        <v>30</v>
      </c>
      <c r="D15" s="164" t="s">
        <v>31</v>
      </c>
      <c r="E15" s="164" t="s">
        <v>23</v>
      </c>
      <c r="F15" s="167" t="s">
        <v>32</v>
      </c>
      <c r="G15" s="154" t="s">
        <v>33</v>
      </c>
      <c r="H15" s="38"/>
    </row>
    <row r="16" spans="1:9" ht="15.75" thickBot="1" x14ac:dyDescent="0.3">
      <c r="A16" s="159"/>
      <c r="B16" s="161"/>
      <c r="C16" s="163"/>
      <c r="D16" s="165"/>
      <c r="E16" s="166"/>
      <c r="F16" s="168"/>
      <c r="G16" s="155"/>
      <c r="H16" s="38"/>
    </row>
    <row r="17" spans="1:7" x14ac:dyDescent="0.25">
      <c r="A17" s="39">
        <v>43948</v>
      </c>
      <c r="B17" s="40" t="s">
        <v>68</v>
      </c>
      <c r="C17" s="41"/>
      <c r="D17" s="42">
        <v>25000</v>
      </c>
      <c r="E17" s="43"/>
      <c r="F17" s="44"/>
      <c r="G17" s="45">
        <f>D17</f>
        <v>25000</v>
      </c>
    </row>
    <row r="18" spans="1:7" x14ac:dyDescent="0.25">
      <c r="A18" s="46"/>
      <c r="B18" s="67" t="s">
        <v>99</v>
      </c>
      <c r="C18" s="52">
        <v>7500</v>
      </c>
      <c r="D18" s="49"/>
      <c r="E18" s="49"/>
      <c r="F18" s="50"/>
      <c r="G18" s="51">
        <f>G17+D18-F18+E18</f>
        <v>25000</v>
      </c>
    </row>
    <row r="19" spans="1:7" x14ac:dyDescent="0.25">
      <c r="A19" s="46" t="s">
        <v>35</v>
      </c>
      <c r="B19" s="60" t="s">
        <v>100</v>
      </c>
      <c r="C19" s="48"/>
      <c r="D19" s="49"/>
      <c r="E19" s="49"/>
      <c r="F19" s="50">
        <v>7500</v>
      </c>
      <c r="G19" s="51">
        <f t="shared" ref="G19:G55" si="0">G18+D19-F19+E19</f>
        <v>17500</v>
      </c>
    </row>
    <row r="20" spans="1:7" x14ac:dyDescent="0.25">
      <c r="A20" s="39">
        <v>43978</v>
      </c>
      <c r="B20" s="40" t="s">
        <v>37</v>
      </c>
      <c r="C20" s="52">
        <v>1459</v>
      </c>
      <c r="D20" s="53"/>
      <c r="E20" s="53"/>
      <c r="F20" s="54"/>
      <c r="G20" s="51">
        <f t="shared" si="0"/>
        <v>17500</v>
      </c>
    </row>
    <row r="21" spans="1:7" x14ac:dyDescent="0.25">
      <c r="A21" s="46">
        <v>44011</v>
      </c>
      <c r="B21" s="55" t="s">
        <v>101</v>
      </c>
      <c r="C21" s="52"/>
      <c r="D21" s="53"/>
      <c r="E21" s="53"/>
      <c r="F21" s="56">
        <v>1459</v>
      </c>
      <c r="G21" s="51">
        <f t="shared" si="0"/>
        <v>16041</v>
      </c>
    </row>
    <row r="22" spans="1:7" x14ac:dyDescent="0.25">
      <c r="A22" s="39">
        <v>44009</v>
      </c>
      <c r="B22" s="40" t="s">
        <v>39</v>
      </c>
      <c r="C22" s="52">
        <v>1459</v>
      </c>
      <c r="D22" s="53"/>
      <c r="E22" s="53"/>
      <c r="F22" s="54"/>
      <c r="G22" s="51">
        <f t="shared" si="0"/>
        <v>16041</v>
      </c>
    </row>
    <row r="23" spans="1:7" x14ac:dyDescent="0.25">
      <c r="A23" s="46">
        <v>44081</v>
      </c>
      <c r="B23" s="47" t="s">
        <v>102</v>
      </c>
      <c r="C23" s="52"/>
      <c r="D23" s="53"/>
      <c r="E23" s="53"/>
      <c r="F23" s="56">
        <v>1459</v>
      </c>
      <c r="G23" s="51">
        <f t="shared" si="0"/>
        <v>14582</v>
      </c>
    </row>
    <row r="24" spans="1:7" x14ac:dyDescent="0.25">
      <c r="A24" s="39">
        <v>44039</v>
      </c>
      <c r="B24" s="40" t="s">
        <v>41</v>
      </c>
      <c r="C24" s="52">
        <v>1459</v>
      </c>
      <c r="D24" s="53"/>
      <c r="E24" s="53"/>
      <c r="F24" s="54"/>
      <c r="G24" s="51">
        <f t="shared" si="0"/>
        <v>14582</v>
      </c>
    </row>
    <row r="25" spans="1:7" x14ac:dyDescent="0.25">
      <c r="A25" s="46">
        <v>44081</v>
      </c>
      <c r="B25" s="47" t="s">
        <v>102</v>
      </c>
      <c r="C25" s="52"/>
      <c r="D25" s="53"/>
      <c r="E25" s="53"/>
      <c r="F25" s="56">
        <v>1459</v>
      </c>
      <c r="G25" s="51">
        <f t="shared" si="0"/>
        <v>13123</v>
      </c>
    </row>
    <row r="26" spans="1:7" x14ac:dyDescent="0.25">
      <c r="A26" s="39">
        <v>44070</v>
      </c>
      <c r="B26" s="40" t="s">
        <v>42</v>
      </c>
      <c r="C26" s="52">
        <v>1459</v>
      </c>
      <c r="D26" s="53"/>
      <c r="E26" s="53"/>
      <c r="F26" s="54"/>
      <c r="G26" s="51">
        <f t="shared" si="0"/>
        <v>13123</v>
      </c>
    </row>
    <row r="27" spans="1:7" x14ac:dyDescent="0.25">
      <c r="A27" s="46">
        <v>44081</v>
      </c>
      <c r="B27" s="60" t="s">
        <v>103</v>
      </c>
      <c r="C27" s="52"/>
      <c r="D27" s="53"/>
      <c r="E27" s="53"/>
      <c r="F27" s="56">
        <v>1459</v>
      </c>
      <c r="G27" s="51">
        <f t="shared" si="0"/>
        <v>11664</v>
      </c>
    </row>
    <row r="28" spans="1:7" x14ac:dyDescent="0.25">
      <c r="A28" s="39">
        <v>44101</v>
      </c>
      <c r="B28" s="40" t="s">
        <v>43</v>
      </c>
      <c r="C28" s="52">
        <v>1458</v>
      </c>
      <c r="D28" s="53"/>
      <c r="E28" s="53"/>
      <c r="F28" s="54"/>
      <c r="G28" s="51">
        <f t="shared" si="0"/>
        <v>11664</v>
      </c>
    </row>
    <row r="29" spans="1:7" x14ac:dyDescent="0.25">
      <c r="A29" s="46"/>
      <c r="B29" s="57" t="s">
        <v>54</v>
      </c>
      <c r="C29" s="58"/>
      <c r="D29" s="59"/>
      <c r="E29" s="59">
        <f>C28*5%*14</f>
        <v>1020.6000000000001</v>
      </c>
      <c r="F29" s="54"/>
      <c r="G29" s="51">
        <f t="shared" si="0"/>
        <v>12684.6</v>
      </c>
    </row>
    <row r="30" spans="1:7" x14ac:dyDescent="0.25">
      <c r="A30" s="46">
        <v>44462</v>
      </c>
      <c r="B30" s="60" t="s">
        <v>104</v>
      </c>
      <c r="C30" s="58"/>
      <c r="D30" s="59"/>
      <c r="E30" s="59"/>
      <c r="F30" s="54">
        <v>1458</v>
      </c>
      <c r="G30" s="51">
        <f t="shared" si="0"/>
        <v>11226.6</v>
      </c>
    </row>
    <row r="31" spans="1:7" x14ac:dyDescent="0.25">
      <c r="A31" s="39">
        <v>44131</v>
      </c>
      <c r="B31" s="40" t="s">
        <v>46</v>
      </c>
      <c r="C31" s="52">
        <v>1458</v>
      </c>
      <c r="D31" s="53"/>
      <c r="E31" s="53"/>
      <c r="F31" s="54"/>
      <c r="G31" s="51">
        <f t="shared" si="0"/>
        <v>11226.6</v>
      </c>
    </row>
    <row r="32" spans="1:7" x14ac:dyDescent="0.25">
      <c r="A32" s="39"/>
      <c r="B32" s="57" t="s">
        <v>58</v>
      </c>
      <c r="C32" s="58"/>
      <c r="D32" s="59"/>
      <c r="E32" s="59">
        <f>C31*5%*13</f>
        <v>947.7</v>
      </c>
      <c r="F32" s="54"/>
      <c r="G32" s="51">
        <f t="shared" si="0"/>
        <v>12174.300000000001</v>
      </c>
    </row>
    <row r="33" spans="1:7" x14ac:dyDescent="0.25">
      <c r="A33" s="46">
        <v>44462</v>
      </c>
      <c r="B33" s="60" t="s">
        <v>104</v>
      </c>
      <c r="C33" s="58"/>
      <c r="D33" s="59"/>
      <c r="E33" s="59"/>
      <c r="F33" s="54">
        <v>1458</v>
      </c>
      <c r="G33" s="51">
        <f t="shared" si="0"/>
        <v>10716.300000000001</v>
      </c>
    </row>
    <row r="34" spans="1:7" x14ac:dyDescent="0.25">
      <c r="A34" s="39">
        <v>44162</v>
      </c>
      <c r="B34" s="40" t="s">
        <v>48</v>
      </c>
      <c r="C34" s="52">
        <v>1458</v>
      </c>
      <c r="D34" s="53"/>
      <c r="E34" s="53"/>
      <c r="F34" s="54"/>
      <c r="G34" s="51">
        <f t="shared" si="0"/>
        <v>10716.300000000001</v>
      </c>
    </row>
    <row r="35" spans="1:7" x14ac:dyDescent="0.25">
      <c r="A35" s="39"/>
      <c r="B35" s="57" t="s">
        <v>54</v>
      </c>
      <c r="C35" s="58"/>
      <c r="D35" s="59"/>
      <c r="E35" s="59">
        <f>C34*5%*14</f>
        <v>1020.6000000000001</v>
      </c>
      <c r="F35" s="54"/>
      <c r="G35" s="51">
        <f t="shared" si="0"/>
        <v>11736.900000000001</v>
      </c>
    </row>
    <row r="36" spans="1:7" x14ac:dyDescent="0.25">
      <c r="A36" s="46">
        <v>44533</v>
      </c>
      <c r="B36" s="60" t="s">
        <v>105</v>
      </c>
      <c r="C36" s="58"/>
      <c r="D36" s="59"/>
      <c r="E36" s="59"/>
      <c r="F36" s="54">
        <v>1458</v>
      </c>
      <c r="G36" s="51">
        <f t="shared" si="0"/>
        <v>10278.900000000001</v>
      </c>
    </row>
    <row r="37" spans="1:7" x14ac:dyDescent="0.25">
      <c r="A37" s="39">
        <v>44192</v>
      </c>
      <c r="B37" s="40" t="s">
        <v>51</v>
      </c>
      <c r="C37" s="52">
        <v>1458</v>
      </c>
      <c r="D37" s="53"/>
      <c r="E37" s="53"/>
      <c r="F37" s="54"/>
      <c r="G37" s="51">
        <f t="shared" si="0"/>
        <v>10278.900000000001</v>
      </c>
    </row>
    <row r="38" spans="1:7" x14ac:dyDescent="0.25">
      <c r="A38" s="39"/>
      <c r="B38" s="57" t="s">
        <v>54</v>
      </c>
      <c r="C38" s="58"/>
      <c r="D38" s="59"/>
      <c r="E38" s="59">
        <f>C37*5%*14</f>
        <v>1020.6000000000001</v>
      </c>
      <c r="F38" s="54"/>
      <c r="G38" s="51">
        <f t="shared" si="0"/>
        <v>11299.500000000002</v>
      </c>
    </row>
    <row r="39" spans="1:7" x14ac:dyDescent="0.25">
      <c r="A39" s="46">
        <v>44621</v>
      </c>
      <c r="B39" s="60" t="s">
        <v>106</v>
      </c>
      <c r="C39" s="48"/>
      <c r="D39" s="49"/>
      <c r="E39" s="49"/>
      <c r="F39" s="54">
        <v>1458</v>
      </c>
      <c r="G39" s="51">
        <f t="shared" si="0"/>
        <v>9841.5000000000018</v>
      </c>
    </row>
    <row r="40" spans="1:7" x14ac:dyDescent="0.25">
      <c r="A40" s="39">
        <v>44223</v>
      </c>
      <c r="B40" s="40" t="s">
        <v>53</v>
      </c>
      <c r="C40" s="52">
        <v>1458</v>
      </c>
      <c r="D40" s="53"/>
      <c r="E40" s="53"/>
      <c r="F40" s="54"/>
      <c r="G40" s="51">
        <f t="shared" si="0"/>
        <v>9841.5000000000018</v>
      </c>
    </row>
    <row r="41" spans="1:7" x14ac:dyDescent="0.25">
      <c r="A41" s="39"/>
      <c r="B41" s="57" t="s">
        <v>58</v>
      </c>
      <c r="C41" s="58"/>
      <c r="D41" s="59"/>
      <c r="E41" s="59">
        <f>C40*5%*13</f>
        <v>947.7</v>
      </c>
      <c r="F41" s="54"/>
      <c r="G41" s="51">
        <f t="shared" si="0"/>
        <v>10789.200000000003</v>
      </c>
    </row>
    <row r="42" spans="1:7" x14ac:dyDescent="0.25">
      <c r="A42" s="46">
        <v>44621</v>
      </c>
      <c r="B42" s="60" t="s">
        <v>106</v>
      </c>
      <c r="C42" s="58"/>
      <c r="D42" s="59"/>
      <c r="E42" s="59"/>
      <c r="F42" s="54">
        <v>1458</v>
      </c>
      <c r="G42" s="51">
        <f t="shared" si="0"/>
        <v>9331.2000000000025</v>
      </c>
    </row>
    <row r="43" spans="1:7" x14ac:dyDescent="0.25">
      <c r="A43" s="39">
        <v>44254</v>
      </c>
      <c r="B43" s="40" t="s">
        <v>55</v>
      </c>
      <c r="C43" s="52">
        <v>1458</v>
      </c>
      <c r="D43" s="53"/>
      <c r="E43" s="53"/>
      <c r="F43" s="54"/>
      <c r="G43" s="51">
        <f t="shared" si="0"/>
        <v>9331.2000000000025</v>
      </c>
    </row>
    <row r="44" spans="1:7" x14ac:dyDescent="0.25">
      <c r="A44" s="39"/>
      <c r="B44" s="57" t="s">
        <v>75</v>
      </c>
      <c r="C44" s="58"/>
      <c r="D44" s="59"/>
      <c r="E44" s="59">
        <f>C43*5%*12</f>
        <v>874.80000000000007</v>
      </c>
      <c r="F44" s="54"/>
      <c r="G44" s="51">
        <f t="shared" si="0"/>
        <v>10206.000000000002</v>
      </c>
    </row>
    <row r="45" spans="1:7" x14ac:dyDescent="0.25">
      <c r="A45" s="46">
        <v>44659</v>
      </c>
      <c r="B45" s="60" t="s">
        <v>107</v>
      </c>
      <c r="C45" s="58"/>
      <c r="D45" s="59"/>
      <c r="E45" s="59"/>
      <c r="F45" s="54">
        <v>1458</v>
      </c>
      <c r="G45" s="51">
        <f t="shared" si="0"/>
        <v>8748.0000000000018</v>
      </c>
    </row>
    <row r="46" spans="1:7" x14ac:dyDescent="0.25">
      <c r="A46" s="39">
        <v>44282</v>
      </c>
      <c r="B46" s="40" t="s">
        <v>57</v>
      </c>
      <c r="C46" s="52">
        <v>1458</v>
      </c>
      <c r="D46" s="53"/>
      <c r="E46" s="53"/>
      <c r="F46" s="54"/>
      <c r="G46" s="51">
        <f t="shared" si="0"/>
        <v>8748.0000000000018</v>
      </c>
    </row>
    <row r="47" spans="1:7" x14ac:dyDescent="0.25">
      <c r="A47" s="39"/>
      <c r="B47" s="57" t="s">
        <v>47</v>
      </c>
      <c r="C47" s="58"/>
      <c r="D47" s="59"/>
      <c r="E47" s="59">
        <f>C46*5%*11</f>
        <v>801.90000000000009</v>
      </c>
      <c r="F47" s="54"/>
      <c r="G47" s="51">
        <f t="shared" si="0"/>
        <v>9549.9000000000015</v>
      </c>
    </row>
    <row r="48" spans="1:7" x14ac:dyDescent="0.25">
      <c r="A48" s="46">
        <v>44659</v>
      </c>
      <c r="B48" s="60" t="s">
        <v>107</v>
      </c>
      <c r="C48" s="58"/>
      <c r="D48" s="59"/>
      <c r="E48" s="59"/>
      <c r="F48" s="54">
        <v>1458</v>
      </c>
      <c r="G48" s="51">
        <f t="shared" si="0"/>
        <v>8091.9000000000015</v>
      </c>
    </row>
    <row r="49" spans="1:9" x14ac:dyDescent="0.25">
      <c r="A49" s="39">
        <v>44313</v>
      </c>
      <c r="B49" s="40" t="s">
        <v>59</v>
      </c>
      <c r="C49" s="52">
        <v>1458</v>
      </c>
      <c r="D49" s="53"/>
      <c r="E49" s="53"/>
      <c r="F49" s="54"/>
      <c r="G49" s="51">
        <f t="shared" si="0"/>
        <v>8091.9000000000015</v>
      </c>
    </row>
    <row r="50" spans="1:9" x14ac:dyDescent="0.25">
      <c r="A50" s="39"/>
      <c r="B50" s="57" t="s">
        <v>58</v>
      </c>
      <c r="C50" s="58"/>
      <c r="D50" s="59"/>
      <c r="E50" s="59">
        <f>C49*5%*13</f>
        <v>947.7</v>
      </c>
      <c r="F50" s="54"/>
      <c r="G50" s="51">
        <f t="shared" si="0"/>
        <v>9039.6000000000022</v>
      </c>
    </row>
    <row r="51" spans="1:9" x14ac:dyDescent="0.25">
      <c r="A51" s="46">
        <v>44692</v>
      </c>
      <c r="B51" s="60" t="s">
        <v>108</v>
      </c>
      <c r="C51" s="52"/>
      <c r="D51" s="53"/>
      <c r="E51" s="53"/>
      <c r="F51" s="54">
        <v>1458</v>
      </c>
      <c r="G51" s="51">
        <f t="shared" si="0"/>
        <v>7581.6000000000022</v>
      </c>
    </row>
    <row r="52" spans="1:9" x14ac:dyDescent="0.25">
      <c r="A52" s="39"/>
      <c r="B52" s="40"/>
      <c r="C52" s="52"/>
      <c r="D52" s="53"/>
      <c r="E52" s="53"/>
      <c r="F52" s="54"/>
      <c r="G52" s="51">
        <f t="shared" si="0"/>
        <v>7581.6000000000022</v>
      </c>
    </row>
    <row r="53" spans="1:9" x14ac:dyDescent="0.25">
      <c r="A53" s="39"/>
      <c r="B53" s="40"/>
      <c r="C53" s="52"/>
      <c r="D53" s="53"/>
      <c r="E53" s="53"/>
      <c r="F53" s="54"/>
      <c r="G53" s="51">
        <f t="shared" si="0"/>
        <v>7581.6000000000022</v>
      </c>
    </row>
    <row r="54" spans="1:9" x14ac:dyDescent="0.25">
      <c r="A54" s="39"/>
      <c r="B54" s="40"/>
      <c r="C54" s="52"/>
      <c r="D54" s="53"/>
      <c r="E54" s="53"/>
      <c r="F54" s="54"/>
      <c r="G54" s="51">
        <f t="shared" si="0"/>
        <v>7581.6000000000022</v>
      </c>
    </row>
    <row r="55" spans="1:9" ht="15.75" thickBot="1" x14ac:dyDescent="0.3">
      <c r="A55" s="46"/>
      <c r="B55" s="60"/>
      <c r="C55" s="48"/>
      <c r="D55" s="49"/>
      <c r="E55" s="49"/>
      <c r="F55" s="54"/>
      <c r="G55" s="51">
        <f t="shared" si="0"/>
        <v>7581.6000000000022</v>
      </c>
    </row>
    <row r="56" spans="1:9" ht="15.75" thickBot="1" x14ac:dyDescent="0.3">
      <c r="A56" s="156"/>
      <c r="B56" s="157"/>
      <c r="C56" s="61">
        <f>SUM(C17:C55)</f>
        <v>25000</v>
      </c>
      <c r="D56" s="62">
        <f>SUM(D16:D55)</f>
        <v>25000</v>
      </c>
      <c r="E56" s="62">
        <f>SUM(E16:E55)</f>
        <v>7581.6000000000013</v>
      </c>
      <c r="F56" s="63">
        <f>SUM(F16:F55)</f>
        <v>25000</v>
      </c>
      <c r="G56" s="64">
        <f>D56-F56+E56</f>
        <v>7581.6000000000013</v>
      </c>
      <c r="H56" s="65"/>
    </row>
    <row r="59" spans="1:9" s="6" customFormat="1" x14ac:dyDescent="0.25">
      <c r="A59" s="2" t="s">
        <v>61</v>
      </c>
      <c r="B59" s="66" t="s">
        <v>62</v>
      </c>
      <c r="C59" s="4"/>
      <c r="D59" s="5" t="s">
        <v>5</v>
      </c>
      <c r="E59" s="5"/>
      <c r="H59" s="1"/>
      <c r="I59" s="1"/>
    </row>
    <row r="60" spans="1:9" s="6" customFormat="1" x14ac:dyDescent="0.25">
      <c r="A60" s="2"/>
      <c r="B60" s="66"/>
      <c r="C60" s="4"/>
      <c r="D60" s="5"/>
      <c r="E60" s="5"/>
      <c r="H60" s="1"/>
      <c r="I60" s="1"/>
    </row>
    <row r="61" spans="1:9" s="6" customFormat="1" x14ac:dyDescent="0.25">
      <c r="A61" s="2"/>
      <c r="B61" s="66"/>
      <c r="C61" s="4"/>
      <c r="D61" s="5"/>
      <c r="E61" s="5"/>
      <c r="H61" s="1"/>
      <c r="I61" s="1"/>
    </row>
    <row r="62" spans="1:9" s="6" customFormat="1" x14ac:dyDescent="0.25">
      <c r="A62" s="2" t="s">
        <v>63</v>
      </c>
      <c r="B62" s="66" t="s">
        <v>64</v>
      </c>
      <c r="C62" s="4"/>
      <c r="D62" s="5" t="s">
        <v>65</v>
      </c>
      <c r="E62" s="5"/>
      <c r="H62" s="1"/>
      <c r="I62" s="1"/>
    </row>
    <row r="63" spans="1:9" s="6" customFormat="1" x14ac:dyDescent="0.25">
      <c r="A63" s="2"/>
      <c r="B63" s="2"/>
      <c r="C63" s="3"/>
      <c r="D63" s="5"/>
      <c r="E63" s="4"/>
      <c r="F63" s="5"/>
      <c r="H63" s="1"/>
      <c r="I63" s="1"/>
    </row>
  </sheetData>
  <mergeCells count="8">
    <mergeCell ref="G15:G16"/>
    <mergeCell ref="A56:B56"/>
    <mergeCell ref="A15:A16"/>
    <mergeCell ref="B15:B16"/>
    <mergeCell ref="C15:C16"/>
    <mergeCell ref="D15:D16"/>
    <mergeCell ref="E15:E16"/>
    <mergeCell ref="F15:F16"/>
  </mergeCells>
  <pageMargins left="1.45" right="0.7" top="0.21" bottom="0.12" header="0.19" footer="0.12"/>
  <pageSetup paperSize="9" scale="61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7"/>
  <sheetViews>
    <sheetView workbookViewId="0">
      <selection activeCell="G5" sqref="G5"/>
    </sheetView>
  </sheetViews>
  <sheetFormatPr defaultColWidth="9.140625" defaultRowHeight="15" x14ac:dyDescent="0.25"/>
  <cols>
    <col min="1" max="1" width="15.140625" style="2" customWidth="1"/>
    <col min="2" max="2" width="48.28515625" style="2" customWidth="1"/>
    <col min="3" max="3" width="20.28515625" style="3" customWidth="1"/>
    <col min="4" max="5" width="15.5703125" style="4" customWidth="1"/>
    <col min="6" max="6" width="17.28515625" style="4" customWidth="1"/>
    <col min="7" max="7" width="22.28515625" style="6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  <c r="D1" s="13" t="s">
        <v>0</v>
      </c>
      <c r="E1" s="13"/>
      <c r="F1" s="14" t="s">
        <v>1</v>
      </c>
    </row>
    <row r="2" spans="1:9" ht="18.75" x14ac:dyDescent="0.5">
      <c r="A2" s="15" t="s">
        <v>2</v>
      </c>
      <c r="B2" s="8"/>
      <c r="C2" s="147" t="s">
        <v>3</v>
      </c>
      <c r="D2" s="16" t="s">
        <v>4</v>
      </c>
      <c r="E2" s="16"/>
      <c r="F2" s="17">
        <v>67925</v>
      </c>
    </row>
    <row r="3" spans="1:9" ht="18.75" x14ac:dyDescent="0.5">
      <c r="A3" s="18" t="s">
        <v>5</v>
      </c>
      <c r="B3" s="8" t="s">
        <v>109</v>
      </c>
      <c r="C3" s="147" t="s">
        <v>7</v>
      </c>
      <c r="D3" s="16" t="s">
        <v>8</v>
      </c>
      <c r="E3" s="16"/>
      <c r="F3" s="17">
        <f>E30</f>
        <v>9509.5</v>
      </c>
    </row>
    <row r="4" spans="1:9" ht="18.75" x14ac:dyDescent="0.5">
      <c r="A4" s="18" t="s">
        <v>9</v>
      </c>
      <c r="B4" s="8" t="s">
        <v>110</v>
      </c>
      <c r="C4" s="147" t="s">
        <v>10</v>
      </c>
      <c r="D4" s="16" t="s">
        <v>11</v>
      </c>
      <c r="E4" s="16"/>
      <c r="F4" s="17">
        <f>SUM(F2:F3)</f>
        <v>77434.5</v>
      </c>
    </row>
    <row r="5" spans="1:9" ht="18.75" x14ac:dyDescent="0.5">
      <c r="A5" s="20" t="s">
        <v>12</v>
      </c>
      <c r="B5" s="8" t="s">
        <v>111</v>
      </c>
      <c r="C5" s="147" t="s">
        <v>14</v>
      </c>
      <c r="D5" s="16" t="s">
        <v>15</v>
      </c>
      <c r="E5" s="16"/>
      <c r="F5" s="17">
        <f>F30</f>
        <v>67925</v>
      </c>
    </row>
    <row r="6" spans="1:9" ht="19.5" thickBot="1" x14ac:dyDescent="0.55000000000000004">
      <c r="A6" s="21" t="s">
        <v>16</v>
      </c>
      <c r="B6" s="8" t="s">
        <v>112</v>
      </c>
      <c r="C6" s="147" t="s">
        <v>17</v>
      </c>
      <c r="D6" s="22" t="s">
        <v>18</v>
      </c>
      <c r="E6" s="22"/>
      <c r="F6" s="23">
        <f>+F4-F5</f>
        <v>9509.5</v>
      </c>
    </row>
    <row r="7" spans="1:9" ht="19.5" thickTop="1" x14ac:dyDescent="0.5">
      <c r="A7" s="18" t="s">
        <v>19</v>
      </c>
      <c r="B7" s="24">
        <v>0.05</v>
      </c>
      <c r="C7" s="148" t="s">
        <v>20</v>
      </c>
      <c r="D7" s="25" t="s">
        <v>21</v>
      </c>
      <c r="E7" s="25"/>
      <c r="F7" s="26">
        <f>F2-F5</f>
        <v>0</v>
      </c>
      <c r="G7" s="27" t="s">
        <v>22</v>
      </c>
    </row>
    <row r="8" spans="1:9" ht="18.75" customHeight="1" x14ac:dyDescent="0.5">
      <c r="A8" s="2" t="s">
        <v>113</v>
      </c>
      <c r="C8" s="148" t="s">
        <v>20</v>
      </c>
      <c r="D8" s="28" t="s">
        <v>23</v>
      </c>
      <c r="E8" s="28"/>
      <c r="F8" s="29">
        <f>E30</f>
        <v>9509.5</v>
      </c>
      <c r="G8" s="27" t="s">
        <v>22</v>
      </c>
      <c r="I8" s="30"/>
    </row>
    <row r="9" spans="1:9" ht="18.75" x14ac:dyDescent="0.5">
      <c r="A9" s="1"/>
      <c r="B9" s="2" t="s">
        <v>114</v>
      </c>
      <c r="C9" s="148" t="s">
        <v>25</v>
      </c>
      <c r="D9" s="4" t="s">
        <v>26</v>
      </c>
      <c r="F9" s="71"/>
      <c r="I9" s="8"/>
    </row>
    <row r="10" spans="1:9" x14ac:dyDescent="0.25">
      <c r="A10" s="2" t="s">
        <v>115</v>
      </c>
      <c r="B10" s="32" t="s">
        <v>116</v>
      </c>
      <c r="C10" s="33"/>
      <c r="D10" s="1"/>
      <c r="E10" s="1"/>
      <c r="F10" s="25"/>
      <c r="G10" s="26"/>
    </row>
    <row r="11" spans="1:9" x14ac:dyDescent="0.25">
      <c r="A11" s="175"/>
      <c r="B11" s="175"/>
      <c r="C11" s="175"/>
      <c r="D11" s="175"/>
      <c r="E11" s="175"/>
      <c r="F11" s="175"/>
      <c r="G11" s="175"/>
      <c r="H11" s="72"/>
      <c r="I11" s="72"/>
    </row>
    <row r="12" spans="1:9" ht="15.75" thickBot="1" x14ac:dyDescent="0.3">
      <c r="A12" s="8"/>
      <c r="B12" s="8"/>
      <c r="C12" s="35"/>
      <c r="D12" s="36"/>
      <c r="E12" s="36"/>
      <c r="F12" s="73"/>
    </row>
    <row r="13" spans="1:9" x14ac:dyDescent="0.25">
      <c r="A13" s="158" t="s">
        <v>28</v>
      </c>
      <c r="B13" s="160" t="s">
        <v>29</v>
      </c>
      <c r="C13" s="162" t="s">
        <v>30</v>
      </c>
      <c r="D13" s="164" t="s">
        <v>31</v>
      </c>
      <c r="E13" s="164" t="s">
        <v>23</v>
      </c>
      <c r="F13" s="164" t="s">
        <v>32</v>
      </c>
      <c r="G13" s="154" t="s">
        <v>33</v>
      </c>
      <c r="H13" s="38"/>
    </row>
    <row r="14" spans="1:9" ht="15.75" thickBot="1" x14ac:dyDescent="0.3">
      <c r="A14" s="159"/>
      <c r="B14" s="161"/>
      <c r="C14" s="163"/>
      <c r="D14" s="165"/>
      <c r="E14" s="166"/>
      <c r="F14" s="165"/>
      <c r="G14" s="155"/>
      <c r="H14" s="38"/>
    </row>
    <row r="15" spans="1:9" x14ac:dyDescent="0.25">
      <c r="A15" s="39">
        <v>43458</v>
      </c>
      <c r="B15" s="40" t="s">
        <v>117</v>
      </c>
      <c r="C15" s="52"/>
      <c r="D15" s="42">
        <v>67925</v>
      </c>
      <c r="E15" s="43"/>
      <c r="F15" s="74"/>
      <c r="G15" s="45">
        <f>D15</f>
        <v>67925</v>
      </c>
    </row>
    <row r="16" spans="1:9" x14ac:dyDescent="0.25">
      <c r="A16" s="46"/>
      <c r="B16" s="40"/>
      <c r="C16" s="75"/>
      <c r="D16" s="49"/>
      <c r="E16" s="49"/>
      <c r="F16" s="76"/>
      <c r="G16" s="51">
        <f>G15+D16-F16</f>
        <v>67925</v>
      </c>
    </row>
    <row r="17" spans="1:8" x14ac:dyDescent="0.25">
      <c r="A17" s="46"/>
      <c r="B17" s="40" t="s">
        <v>118</v>
      </c>
      <c r="C17" s="42">
        <v>13585</v>
      </c>
      <c r="D17" s="49"/>
      <c r="E17" s="49"/>
      <c r="F17" s="76"/>
      <c r="G17" s="51">
        <f>G16+D17-F17+E17</f>
        <v>67925</v>
      </c>
    </row>
    <row r="18" spans="1:8" x14ac:dyDescent="0.25">
      <c r="A18" s="46">
        <v>43460</v>
      </c>
      <c r="B18" s="60" t="s">
        <v>119</v>
      </c>
      <c r="C18" s="77"/>
      <c r="D18" s="78"/>
      <c r="E18" s="78"/>
      <c r="F18" s="48">
        <v>13585</v>
      </c>
      <c r="G18" s="51">
        <f t="shared" ref="G18:G29" si="0">G17+D18-F18+E18</f>
        <v>54340</v>
      </c>
    </row>
    <row r="19" spans="1:8" x14ac:dyDescent="0.25">
      <c r="A19" s="39">
        <v>43640</v>
      </c>
      <c r="B19" s="40" t="s">
        <v>120</v>
      </c>
      <c r="C19" s="79">
        <v>13585</v>
      </c>
      <c r="D19" s="49"/>
      <c r="E19" s="49"/>
      <c r="F19" s="52"/>
      <c r="G19" s="51">
        <f t="shared" si="0"/>
        <v>54340</v>
      </c>
    </row>
    <row r="20" spans="1:8" x14ac:dyDescent="0.25">
      <c r="A20" s="46">
        <v>43664</v>
      </c>
      <c r="B20" s="60" t="s">
        <v>121</v>
      </c>
      <c r="C20" s="80"/>
      <c r="D20" s="49"/>
      <c r="E20" s="49"/>
      <c r="F20" s="48">
        <v>13585</v>
      </c>
      <c r="G20" s="51">
        <f t="shared" si="0"/>
        <v>40755</v>
      </c>
    </row>
    <row r="21" spans="1:8" x14ac:dyDescent="0.25">
      <c r="A21" s="39">
        <v>43823</v>
      </c>
      <c r="B21" s="40" t="s">
        <v>122</v>
      </c>
      <c r="C21" s="79">
        <v>13585</v>
      </c>
      <c r="D21" s="49"/>
      <c r="E21" s="49"/>
      <c r="F21" s="52"/>
      <c r="G21" s="51">
        <f t="shared" si="0"/>
        <v>40755</v>
      </c>
    </row>
    <row r="22" spans="1:8" x14ac:dyDescent="0.25">
      <c r="A22" s="46" t="s">
        <v>123</v>
      </c>
      <c r="B22" s="60" t="s">
        <v>124</v>
      </c>
      <c r="C22" s="80"/>
      <c r="D22" s="49"/>
      <c r="E22" s="81"/>
      <c r="F22" s="56">
        <v>13585</v>
      </c>
      <c r="G22" s="51">
        <f t="shared" si="0"/>
        <v>27170</v>
      </c>
    </row>
    <row r="23" spans="1:8" x14ac:dyDescent="0.25">
      <c r="A23" s="39"/>
      <c r="B23" s="40"/>
      <c r="C23" s="75"/>
      <c r="D23" s="49"/>
      <c r="E23" s="49"/>
      <c r="F23" s="52"/>
      <c r="G23" s="51">
        <f t="shared" si="0"/>
        <v>27170</v>
      </c>
    </row>
    <row r="24" spans="1:8" x14ac:dyDescent="0.25">
      <c r="A24" s="39">
        <v>44006</v>
      </c>
      <c r="B24" s="40" t="s">
        <v>125</v>
      </c>
      <c r="C24" s="79">
        <v>13585</v>
      </c>
      <c r="D24" s="49"/>
      <c r="E24" s="49"/>
      <c r="F24" s="52"/>
      <c r="G24" s="51">
        <f t="shared" si="0"/>
        <v>27170</v>
      </c>
    </row>
    <row r="25" spans="1:8" x14ac:dyDescent="0.25">
      <c r="A25" s="46">
        <v>44081</v>
      </c>
      <c r="B25" s="60" t="s">
        <v>126</v>
      </c>
      <c r="C25" s="42"/>
      <c r="D25" s="49"/>
      <c r="E25" s="49"/>
      <c r="F25" s="56">
        <v>13585</v>
      </c>
      <c r="G25" s="51">
        <f t="shared" si="0"/>
        <v>13585</v>
      </c>
    </row>
    <row r="26" spans="1:8" x14ac:dyDescent="0.25">
      <c r="A26" s="39">
        <v>44189</v>
      </c>
      <c r="B26" s="40" t="s">
        <v>127</v>
      </c>
      <c r="C26" s="79">
        <v>13585</v>
      </c>
      <c r="D26" s="49"/>
      <c r="E26" s="49"/>
      <c r="F26" s="52"/>
      <c r="G26" s="51">
        <f t="shared" si="0"/>
        <v>13585</v>
      </c>
    </row>
    <row r="27" spans="1:8" x14ac:dyDescent="0.25">
      <c r="A27" s="39"/>
      <c r="B27" s="57" t="s">
        <v>128</v>
      </c>
      <c r="C27" s="82"/>
      <c r="D27" s="59"/>
      <c r="E27" s="83">
        <f>C26*5%*14</f>
        <v>9509.5</v>
      </c>
      <c r="F27" s="52"/>
      <c r="G27" s="51">
        <f t="shared" si="0"/>
        <v>23094.5</v>
      </c>
    </row>
    <row r="28" spans="1:8" x14ac:dyDescent="0.25">
      <c r="A28" s="46">
        <v>44621</v>
      </c>
      <c r="B28" s="60" t="s">
        <v>129</v>
      </c>
      <c r="C28" s="79"/>
      <c r="D28" s="49"/>
      <c r="E28" s="49"/>
      <c r="F28" s="48">
        <v>13585</v>
      </c>
      <c r="G28" s="51">
        <f t="shared" si="0"/>
        <v>9509.5</v>
      </c>
    </row>
    <row r="29" spans="1:8" ht="15.75" thickBot="1" x14ac:dyDescent="0.3">
      <c r="A29" s="39"/>
      <c r="B29" s="40"/>
      <c r="C29" s="42"/>
      <c r="D29" s="49"/>
      <c r="E29" s="49"/>
      <c r="F29" s="52"/>
      <c r="G29" s="51">
        <f t="shared" si="0"/>
        <v>9509.5</v>
      </c>
    </row>
    <row r="30" spans="1:8" ht="15.75" thickBot="1" x14ac:dyDescent="0.3">
      <c r="A30" s="173"/>
      <c r="B30" s="174"/>
      <c r="C30" s="84">
        <f>SUM(C15:C29)</f>
        <v>67925</v>
      </c>
      <c r="D30" s="85">
        <f>SUM(D15:D29)</f>
        <v>67925</v>
      </c>
      <c r="E30" s="86">
        <f>SUM(E15:E29)</f>
        <v>9509.5</v>
      </c>
      <c r="F30" s="87">
        <f>SUM(F15:F29)</f>
        <v>67925</v>
      </c>
      <c r="G30" s="88">
        <f>D30-F30+E30</f>
        <v>9509.5</v>
      </c>
      <c r="H30" s="65"/>
    </row>
    <row r="33" spans="1:7" x14ac:dyDescent="0.25">
      <c r="A33" s="2" t="s">
        <v>61</v>
      </c>
      <c r="D33" s="4" t="s">
        <v>130</v>
      </c>
      <c r="G33" s="6" t="s">
        <v>5</v>
      </c>
    </row>
    <row r="36" spans="1:7" x14ac:dyDescent="0.25">
      <c r="A36" s="2" t="s">
        <v>63</v>
      </c>
      <c r="D36" s="4" t="s">
        <v>64</v>
      </c>
      <c r="G36" s="6" t="s">
        <v>131</v>
      </c>
    </row>
    <row r="37" spans="1:7" x14ac:dyDescent="0.25">
      <c r="A37" s="2" t="s">
        <v>132</v>
      </c>
      <c r="D37" s="4" t="s">
        <v>133</v>
      </c>
    </row>
  </sheetData>
  <mergeCells count="9">
    <mergeCell ref="A30:B30"/>
    <mergeCell ref="A11:G11"/>
    <mergeCell ref="A13:A14"/>
    <mergeCell ref="B13:B14"/>
    <mergeCell ref="C13:C14"/>
    <mergeCell ref="D13:D14"/>
    <mergeCell ref="E13:E14"/>
    <mergeCell ref="F13:F14"/>
    <mergeCell ref="G13:G14"/>
  </mergeCells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C2:F16"/>
  <sheetViews>
    <sheetView tabSelected="1" workbookViewId="0">
      <selection activeCell="N9" sqref="N9"/>
    </sheetView>
  </sheetViews>
  <sheetFormatPr defaultRowHeight="15" x14ac:dyDescent="0.25"/>
  <cols>
    <col min="1" max="2" width="9.140625" style="91"/>
    <col min="3" max="3" width="9.7109375" style="91" bestFit="1" customWidth="1"/>
    <col min="4" max="4" width="21.85546875" style="91" bestFit="1" customWidth="1"/>
    <col min="5" max="5" width="10.5703125" style="91" bestFit="1" customWidth="1"/>
    <col min="6" max="6" width="11.5703125" style="91" bestFit="1" customWidth="1"/>
    <col min="7" max="16384" width="9.140625" style="91"/>
  </cols>
  <sheetData>
    <row r="2" spans="3:6" ht="27.75" customHeight="1" x14ac:dyDescent="0.25">
      <c r="C2" s="181" t="s">
        <v>194</v>
      </c>
      <c r="D2" s="181"/>
      <c r="E2" s="181"/>
      <c r="F2" s="181"/>
    </row>
    <row r="3" spans="3:6" ht="21" customHeight="1" x14ac:dyDescent="0.25">
      <c r="C3" s="151" t="s">
        <v>189</v>
      </c>
      <c r="D3" s="151" t="s">
        <v>190</v>
      </c>
      <c r="E3" s="151" t="s">
        <v>191</v>
      </c>
      <c r="F3" s="151" t="s">
        <v>192</v>
      </c>
    </row>
    <row r="4" spans="3:6" ht="21" customHeight="1" x14ac:dyDescent="0.25">
      <c r="C4" s="149">
        <f>'IRRWADDY FISHERIES'!A17</f>
        <v>43960</v>
      </c>
      <c r="D4" s="150" t="str">
        <f>'IRRWADDY FISHERIES'!B12</f>
        <v>WW-UNT-SI-20050006</v>
      </c>
      <c r="E4" s="152">
        <f>'IRRWADDY FISHERIES'!F10</f>
        <v>13585</v>
      </c>
      <c r="F4" s="152">
        <f>'IRRWADDY FISHERIES'!F11</f>
        <v>36000.25</v>
      </c>
    </row>
    <row r="5" spans="3:6" ht="21" customHeight="1" x14ac:dyDescent="0.25">
      <c r="C5" s="149">
        <f>'IRRAWADDY FISHERIES3 (2)'!A13</f>
        <v>43881</v>
      </c>
      <c r="D5" s="150" t="str">
        <f>'IRRAWADDY FISHERIES3 (2)'!B9</f>
        <v>WW-UNT-SI-20020029</v>
      </c>
      <c r="E5" s="152">
        <f>'IRRAWADDY FISHERIES3 (2)'!F7</f>
        <v>7150.8899999999994</v>
      </c>
      <c r="F5" s="152">
        <f>'IRRAWADDY FISHERIES3 (2)'!F8</f>
        <v>23953.445</v>
      </c>
    </row>
    <row r="6" spans="3:6" ht="21" customHeight="1" x14ac:dyDescent="0.25">
      <c r="C6" s="149">
        <f>'GLOBAL EARTH AGRO'!A17</f>
        <v>43915</v>
      </c>
      <c r="D6" s="150" t="str">
        <f>'GLOBAL EARTH AGRO'!B12</f>
        <v xml:space="preserve"> WW-UNT-SI-20030041 </v>
      </c>
      <c r="E6" s="152"/>
      <c r="F6" s="152">
        <f>'GLOBAL EARTH AGRO'!F11</f>
        <v>11126.150000000001</v>
      </c>
    </row>
    <row r="7" spans="3:6" ht="21" customHeight="1" x14ac:dyDescent="0.25">
      <c r="C7" s="149">
        <f>'GLOBAL EARTH AGRO (2)'!A17</f>
        <v>43928</v>
      </c>
      <c r="D7" s="150" t="str">
        <f>'GLOBAL EARTH AGRO (2)'!B12</f>
        <v xml:space="preserve"> WW-UNT-SI-20040013  </v>
      </c>
      <c r="E7" s="152"/>
      <c r="F7" s="152">
        <f>'GLOBAL EARTH AGRO (2)'!F11</f>
        <v>6706.8</v>
      </c>
    </row>
    <row r="8" spans="3:6" ht="21" customHeight="1" x14ac:dyDescent="0.25">
      <c r="C8" s="149">
        <f>'GLOBAL EARTH AGRO (3)'!A17</f>
        <v>43948</v>
      </c>
      <c r="D8" s="150" t="str">
        <f>'GLOBAL EARTH AGRO (3)'!B12</f>
        <v>WW-UNT-SI-20040022</v>
      </c>
      <c r="E8" s="152"/>
      <c r="F8" s="152">
        <f>'GLOBAL EARTH AGRO (3)'!F11</f>
        <v>7581.6000000000013</v>
      </c>
    </row>
    <row r="9" spans="3:6" ht="21" customHeight="1" x14ac:dyDescent="0.25">
      <c r="C9" s="149">
        <f>'IRRAWADDY FISHERIES5'!A15</f>
        <v>43458</v>
      </c>
      <c r="D9" s="150" t="str">
        <f>'IRRAWADDY FISHERIES5'!B9</f>
        <v>WW-UNT-SI-18120090</v>
      </c>
      <c r="E9" s="152"/>
      <c r="F9" s="152">
        <f>'IRRAWADDY FISHERIES5'!F8</f>
        <v>9509.5</v>
      </c>
    </row>
    <row r="10" spans="3:6" ht="21" customHeight="1" x14ac:dyDescent="0.25">
      <c r="C10" s="149">
        <f>'IRRAWADDY FISHERIES6'!A18</f>
        <v>43460</v>
      </c>
      <c r="D10" s="150" t="str">
        <f>'IRRAWADDY FISHERIES6'!B12</f>
        <v>WW-UNT-SI-18120095</v>
      </c>
      <c r="E10" s="152"/>
      <c r="F10" s="152">
        <f>'IRRAWADDY FISHERIES6'!F11</f>
        <v>9509.5</v>
      </c>
    </row>
    <row r="11" spans="3:6" ht="21" customHeight="1" x14ac:dyDescent="0.25">
      <c r="C11" s="149">
        <f>'IRRAWADDY FISHERIES DEVELOPMENT'!A18</f>
        <v>43518</v>
      </c>
      <c r="D11" s="150" t="str">
        <f>'IRRAWADDY FISHERIES DEVELOPMENT'!B12</f>
        <v>WW-UNT-SI-19020058</v>
      </c>
      <c r="E11" s="152"/>
      <c r="F11" s="152">
        <f>'IRRAWADDY FISHERIES DEVELOPMENT'!F11</f>
        <v>8830.25</v>
      </c>
    </row>
    <row r="12" spans="3:6" ht="21" customHeight="1" x14ac:dyDescent="0.25">
      <c r="C12" s="149">
        <f>'IRRAWADDY FISHERIES3'!A14</f>
        <v>43561</v>
      </c>
      <c r="D12" s="150" t="str">
        <f>'IRRAWADDY FISHERIES3'!B9</f>
        <v>WW-UNT-SI-19040024</v>
      </c>
      <c r="E12" s="152"/>
      <c r="F12" s="152">
        <f>'IRRAWADDY FISHERIES3'!F8</f>
        <v>8680</v>
      </c>
    </row>
    <row r="13" spans="3:6" ht="21" customHeight="1" x14ac:dyDescent="0.25">
      <c r="C13" s="149">
        <f>'IRRAWADDY FISHERIES4'!A17</f>
        <v>43561</v>
      </c>
      <c r="D13" s="150" t="str">
        <f>'IRRAWADDY FISHERIES4'!B11</f>
        <v>WW-UNT-SI-19040027</v>
      </c>
      <c r="E13" s="152"/>
      <c r="F13" s="152">
        <f>'IRRAWADDY FISHERIES4'!F10</f>
        <v>16981.25</v>
      </c>
    </row>
    <row r="14" spans="3:6" ht="21" customHeight="1" x14ac:dyDescent="0.25">
      <c r="C14" s="176" t="s">
        <v>193</v>
      </c>
      <c r="D14" s="177"/>
      <c r="E14" s="153">
        <f>SUM(E4:E13)</f>
        <v>20735.89</v>
      </c>
      <c r="F14" s="153">
        <f>SUM(F4:F13)</f>
        <v>138878.745</v>
      </c>
    </row>
    <row r="15" spans="3:6" ht="15.75" thickBot="1" x14ac:dyDescent="0.3">
      <c r="C15" s="178"/>
      <c r="D15" s="179"/>
      <c r="E15" s="180">
        <f>E14+F14</f>
        <v>159614.63500000001</v>
      </c>
      <c r="F15" s="180"/>
    </row>
    <row r="16" spans="3:6" ht="15.75" thickTop="1" x14ac:dyDescent="0.25"/>
  </sheetData>
  <mergeCells count="3">
    <mergeCell ref="C14:D15"/>
    <mergeCell ref="E15:F15"/>
    <mergeCell ref="C2:F2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40"/>
  <sheetViews>
    <sheetView topLeftCell="A4" workbookViewId="0">
      <selection activeCell="G5" sqref="G5"/>
    </sheetView>
  </sheetViews>
  <sheetFormatPr defaultColWidth="9.140625" defaultRowHeight="15" x14ac:dyDescent="0.25"/>
  <cols>
    <col min="1" max="1" width="15.140625" style="2" customWidth="1"/>
    <col min="2" max="2" width="48.28515625" style="2" customWidth="1"/>
    <col min="3" max="3" width="20.28515625" style="3" customWidth="1"/>
    <col min="4" max="5" width="15.5703125" style="4" customWidth="1"/>
    <col min="6" max="6" width="17.28515625" style="5" customWidth="1"/>
    <col min="7" max="7" width="22.28515625" style="89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</row>
    <row r="2" spans="1:9" x14ac:dyDescent="0.25">
      <c r="A2" s="7"/>
      <c r="B2" s="8"/>
      <c r="C2" s="9"/>
      <c r="F2" s="10">
        <f ca="1">TODAY()</f>
        <v>45419</v>
      </c>
      <c r="G2" s="9">
        <v>-1</v>
      </c>
    </row>
    <row r="3" spans="1:9" x14ac:dyDescent="0.25">
      <c r="A3" s="7"/>
      <c r="B3" s="8"/>
      <c r="C3" s="9"/>
      <c r="F3" s="10"/>
      <c r="G3" s="9"/>
    </row>
    <row r="4" spans="1:9" x14ac:dyDescent="0.25">
      <c r="A4" s="1"/>
      <c r="D4" s="13" t="s">
        <v>0</v>
      </c>
      <c r="E4" s="13"/>
      <c r="F4" s="14" t="s">
        <v>1</v>
      </c>
    </row>
    <row r="5" spans="1:9" ht="18.75" x14ac:dyDescent="0.5">
      <c r="A5" s="15" t="s">
        <v>2</v>
      </c>
      <c r="B5" s="8"/>
      <c r="C5" s="147" t="s">
        <v>3</v>
      </c>
      <c r="D5" s="16" t="s">
        <v>4</v>
      </c>
      <c r="E5" s="16"/>
      <c r="F5" s="17">
        <v>67925</v>
      </c>
    </row>
    <row r="6" spans="1:9" ht="18.75" x14ac:dyDescent="0.5">
      <c r="A6" s="18" t="s">
        <v>5</v>
      </c>
      <c r="B6" s="8" t="s">
        <v>109</v>
      </c>
      <c r="C6" s="147" t="s">
        <v>7</v>
      </c>
      <c r="D6" s="16" t="s">
        <v>8</v>
      </c>
      <c r="E6" s="16"/>
      <c r="F6" s="17">
        <f>E33</f>
        <v>9509.5</v>
      </c>
    </row>
    <row r="7" spans="1:9" ht="18.75" x14ac:dyDescent="0.5">
      <c r="A7" s="18" t="s">
        <v>9</v>
      </c>
      <c r="B7" s="8" t="s">
        <v>110</v>
      </c>
      <c r="C7" s="147" t="s">
        <v>10</v>
      </c>
      <c r="D7" s="16" t="s">
        <v>11</v>
      </c>
      <c r="E7" s="16"/>
      <c r="F7" s="17">
        <f>SUM(F5:F6)</f>
        <v>77434.5</v>
      </c>
    </row>
    <row r="8" spans="1:9" ht="18.75" x14ac:dyDescent="0.5">
      <c r="A8" s="20" t="s">
        <v>12</v>
      </c>
      <c r="B8" s="8" t="s">
        <v>111</v>
      </c>
      <c r="C8" s="147" t="s">
        <v>14</v>
      </c>
      <c r="D8" s="16" t="s">
        <v>15</v>
      </c>
      <c r="E8" s="16"/>
      <c r="F8" s="17">
        <f>F33</f>
        <v>67925</v>
      </c>
    </row>
    <row r="9" spans="1:9" ht="19.5" thickBot="1" x14ac:dyDescent="0.55000000000000004">
      <c r="A9" s="21" t="s">
        <v>16</v>
      </c>
      <c r="B9" s="8" t="s">
        <v>134</v>
      </c>
      <c r="C9" s="147" t="s">
        <v>17</v>
      </c>
      <c r="D9" s="22" t="s">
        <v>18</v>
      </c>
      <c r="E9" s="22"/>
      <c r="F9" s="23">
        <f>+F7-F8</f>
        <v>9509.5</v>
      </c>
    </row>
    <row r="10" spans="1:9" ht="19.5" thickTop="1" x14ac:dyDescent="0.5">
      <c r="A10" s="18" t="s">
        <v>19</v>
      </c>
      <c r="B10" s="24">
        <v>0.05</v>
      </c>
      <c r="C10" s="148" t="s">
        <v>20</v>
      </c>
      <c r="D10" s="25" t="s">
        <v>21</v>
      </c>
      <c r="E10" s="25"/>
      <c r="F10" s="26">
        <f>F5-F8</f>
        <v>0</v>
      </c>
      <c r="G10" s="90" t="s">
        <v>22</v>
      </c>
    </row>
    <row r="11" spans="1:9" ht="18.75" customHeight="1" x14ac:dyDescent="0.5">
      <c r="A11" s="2" t="s">
        <v>113</v>
      </c>
      <c r="C11" s="148" t="s">
        <v>20</v>
      </c>
      <c r="D11" s="28" t="s">
        <v>23</v>
      </c>
      <c r="E11" s="28"/>
      <c r="F11" s="29">
        <f>E33</f>
        <v>9509.5</v>
      </c>
      <c r="G11" s="90" t="s">
        <v>22</v>
      </c>
      <c r="I11" s="30"/>
    </row>
    <row r="12" spans="1:9" ht="18.75" x14ac:dyDescent="0.5">
      <c r="A12" s="1"/>
      <c r="B12" s="2" t="s">
        <v>135</v>
      </c>
      <c r="C12" s="148" t="s">
        <v>25</v>
      </c>
      <c r="D12" s="4" t="s">
        <v>26</v>
      </c>
      <c r="I12" s="8"/>
    </row>
    <row r="13" spans="1:9" x14ac:dyDescent="0.25">
      <c r="A13" s="2" t="s">
        <v>115</v>
      </c>
      <c r="B13" s="91" t="s">
        <v>188</v>
      </c>
      <c r="C13" s="33"/>
      <c r="D13" s="1"/>
      <c r="E13" s="1"/>
      <c r="F13" s="34"/>
      <c r="G13" s="92"/>
    </row>
    <row r="14" spans="1:9" x14ac:dyDescent="0.25">
      <c r="A14" s="175"/>
      <c r="B14" s="175"/>
      <c r="C14" s="175"/>
      <c r="D14" s="175"/>
      <c r="E14" s="175"/>
      <c r="F14" s="175"/>
      <c r="G14" s="175"/>
      <c r="H14" s="72"/>
      <c r="I14" s="72"/>
    </row>
    <row r="15" spans="1:9" ht="15.75" thickBot="1" x14ac:dyDescent="0.3">
      <c r="A15" s="8"/>
      <c r="B15" s="8"/>
      <c r="C15" s="35"/>
      <c r="D15" s="36"/>
      <c r="E15" s="36"/>
      <c r="F15" s="37"/>
    </row>
    <row r="16" spans="1:9" x14ac:dyDescent="0.25">
      <c r="A16" s="158" t="s">
        <v>28</v>
      </c>
      <c r="B16" s="160" t="s">
        <v>29</v>
      </c>
      <c r="C16" s="162" t="s">
        <v>30</v>
      </c>
      <c r="D16" s="164" t="s">
        <v>31</v>
      </c>
      <c r="E16" s="164" t="s">
        <v>23</v>
      </c>
      <c r="F16" s="167" t="s">
        <v>32</v>
      </c>
      <c r="G16" s="169" t="s">
        <v>33</v>
      </c>
      <c r="H16" s="38"/>
    </row>
    <row r="17" spans="1:8" ht="15.75" thickBot="1" x14ac:dyDescent="0.3">
      <c r="A17" s="159"/>
      <c r="B17" s="161"/>
      <c r="C17" s="163"/>
      <c r="D17" s="165"/>
      <c r="E17" s="166"/>
      <c r="F17" s="168"/>
      <c r="G17" s="170"/>
      <c r="H17" s="38"/>
    </row>
    <row r="18" spans="1:8" x14ac:dyDescent="0.25">
      <c r="A18" s="39">
        <v>43460</v>
      </c>
      <c r="B18" s="40" t="s">
        <v>117</v>
      </c>
      <c r="C18" s="93"/>
      <c r="D18" s="17">
        <v>67925</v>
      </c>
      <c r="E18" s="94"/>
      <c r="F18" s="44"/>
      <c r="G18" s="45">
        <f>D18</f>
        <v>67925</v>
      </c>
    </row>
    <row r="19" spans="1:8" x14ac:dyDescent="0.25">
      <c r="A19" s="46"/>
      <c r="B19" s="40"/>
      <c r="C19" s="95"/>
      <c r="D19" s="50"/>
      <c r="E19" s="50"/>
      <c r="F19" s="50"/>
      <c r="G19" s="51">
        <f>G18+D19-F19</f>
        <v>67925</v>
      </c>
    </row>
    <row r="20" spans="1:8" x14ac:dyDescent="0.25">
      <c r="A20" s="46"/>
      <c r="B20" s="40" t="s">
        <v>118</v>
      </c>
      <c r="C20" s="17">
        <v>13585</v>
      </c>
      <c r="D20" s="50"/>
      <c r="E20" s="50"/>
      <c r="F20" s="50"/>
      <c r="G20" s="51">
        <f>G19+D20-F20+E20</f>
        <v>67925</v>
      </c>
    </row>
    <row r="21" spans="1:8" x14ac:dyDescent="0.25">
      <c r="A21" s="46">
        <v>43461</v>
      </c>
      <c r="B21" s="60" t="s">
        <v>137</v>
      </c>
      <c r="C21" s="96"/>
      <c r="D21" s="97"/>
      <c r="E21" s="97"/>
      <c r="F21" s="56">
        <v>13585</v>
      </c>
      <c r="G21" s="51">
        <f t="shared" ref="G21:G32" si="0">G20+D21-F21+E21</f>
        <v>54340</v>
      </c>
    </row>
    <row r="22" spans="1:8" x14ac:dyDescent="0.25">
      <c r="A22" s="39">
        <v>43642</v>
      </c>
      <c r="B22" s="40" t="s">
        <v>120</v>
      </c>
      <c r="C22" s="98">
        <v>13585</v>
      </c>
      <c r="D22" s="50"/>
      <c r="E22" s="50"/>
      <c r="F22" s="93"/>
      <c r="G22" s="51">
        <f t="shared" si="0"/>
        <v>54340</v>
      </c>
    </row>
    <row r="23" spans="1:8" x14ac:dyDescent="0.25">
      <c r="A23" s="46">
        <v>43664</v>
      </c>
      <c r="B23" s="60" t="s">
        <v>138</v>
      </c>
      <c r="C23" s="99"/>
      <c r="D23" s="50"/>
      <c r="E23" s="50"/>
      <c r="F23" s="56">
        <v>13585</v>
      </c>
      <c r="G23" s="51">
        <f t="shared" si="0"/>
        <v>40755</v>
      </c>
    </row>
    <row r="24" spans="1:8" x14ac:dyDescent="0.25">
      <c r="A24" s="39">
        <v>43825</v>
      </c>
      <c r="B24" s="40" t="s">
        <v>122</v>
      </c>
      <c r="C24" s="98">
        <v>13585</v>
      </c>
      <c r="D24" s="50"/>
      <c r="E24" s="50"/>
      <c r="F24" s="93"/>
      <c r="G24" s="51">
        <f t="shared" si="0"/>
        <v>40755</v>
      </c>
    </row>
    <row r="25" spans="1:8" x14ac:dyDescent="0.25">
      <c r="A25" s="46" t="s">
        <v>123</v>
      </c>
      <c r="B25" s="60" t="s">
        <v>139</v>
      </c>
      <c r="C25" s="99"/>
      <c r="D25" s="50"/>
      <c r="E25" s="100"/>
      <c r="F25" s="56">
        <v>13585</v>
      </c>
      <c r="G25" s="51">
        <f t="shared" si="0"/>
        <v>27170</v>
      </c>
    </row>
    <row r="26" spans="1:8" x14ac:dyDescent="0.25">
      <c r="A26" s="39"/>
      <c r="B26" s="40"/>
      <c r="C26" s="95"/>
      <c r="D26" s="50"/>
      <c r="E26" s="50"/>
      <c r="F26" s="93"/>
      <c r="G26" s="51">
        <f t="shared" si="0"/>
        <v>27170</v>
      </c>
    </row>
    <row r="27" spans="1:8" x14ac:dyDescent="0.25">
      <c r="A27" s="39">
        <v>44008</v>
      </c>
      <c r="B27" s="40" t="s">
        <v>125</v>
      </c>
      <c r="C27" s="98">
        <v>13585</v>
      </c>
      <c r="D27" s="50"/>
      <c r="E27" s="50"/>
      <c r="F27" s="93"/>
      <c r="G27" s="51">
        <f t="shared" si="0"/>
        <v>27170</v>
      </c>
    </row>
    <row r="28" spans="1:8" x14ac:dyDescent="0.25">
      <c r="A28" s="46">
        <v>44081</v>
      </c>
      <c r="B28" s="60" t="s">
        <v>140</v>
      </c>
      <c r="C28" s="99"/>
      <c r="D28" s="50"/>
      <c r="E28" s="50"/>
      <c r="F28" s="56">
        <v>13585</v>
      </c>
      <c r="G28" s="51">
        <f t="shared" si="0"/>
        <v>13585</v>
      </c>
    </row>
    <row r="29" spans="1:8" x14ac:dyDescent="0.25">
      <c r="A29" s="39">
        <v>44191</v>
      </c>
      <c r="B29" s="40" t="s">
        <v>127</v>
      </c>
      <c r="C29" s="98">
        <v>13585</v>
      </c>
      <c r="D29" s="50"/>
      <c r="E29" s="50"/>
      <c r="F29" s="93"/>
      <c r="G29" s="51">
        <f t="shared" si="0"/>
        <v>13585</v>
      </c>
    </row>
    <row r="30" spans="1:8" x14ac:dyDescent="0.25">
      <c r="A30" s="39"/>
      <c r="B30" s="57" t="s">
        <v>128</v>
      </c>
      <c r="C30" s="82"/>
      <c r="D30" s="59"/>
      <c r="E30" s="83">
        <f>C29*5%*14</f>
        <v>9509.5</v>
      </c>
      <c r="F30" s="93"/>
      <c r="G30" s="51">
        <f t="shared" si="0"/>
        <v>23094.5</v>
      </c>
    </row>
    <row r="31" spans="1:8" x14ac:dyDescent="0.25">
      <c r="A31" s="46">
        <v>44621</v>
      </c>
      <c r="B31" s="60" t="s">
        <v>141</v>
      </c>
      <c r="C31" s="98"/>
      <c r="D31" s="50"/>
      <c r="E31" s="50"/>
      <c r="F31" s="56">
        <v>13585</v>
      </c>
      <c r="G31" s="51">
        <f t="shared" si="0"/>
        <v>9509.5</v>
      </c>
    </row>
    <row r="32" spans="1:8" x14ac:dyDescent="0.25">
      <c r="A32" s="39"/>
      <c r="B32" s="40"/>
      <c r="C32" s="17"/>
      <c r="D32" s="50"/>
      <c r="E32" s="50"/>
      <c r="F32" s="93"/>
      <c r="G32" s="51">
        <f t="shared" si="0"/>
        <v>9509.5</v>
      </c>
    </row>
    <row r="33" spans="1:8" ht="15.75" thickBot="1" x14ac:dyDescent="0.3">
      <c r="A33" s="173"/>
      <c r="B33" s="174"/>
      <c r="C33" s="101">
        <f>SUM(C18:C32)</f>
        <v>67925</v>
      </c>
      <c r="D33" s="102">
        <f>SUM(D18:D32)</f>
        <v>67925</v>
      </c>
      <c r="E33" s="102">
        <f>SUM(E18:E32)</f>
        <v>9509.5</v>
      </c>
      <c r="F33" s="103">
        <f>SUM(F18:F32)</f>
        <v>67925</v>
      </c>
      <c r="G33" s="88">
        <f>D33-F33+E33</f>
        <v>9509.5</v>
      </c>
      <c r="H33" s="65"/>
    </row>
    <row r="36" spans="1:8" x14ac:dyDescent="0.25">
      <c r="A36" s="2" t="s">
        <v>61</v>
      </c>
      <c r="D36" s="4" t="s">
        <v>130</v>
      </c>
      <c r="G36" s="89" t="s">
        <v>5</v>
      </c>
    </row>
    <row r="39" spans="1:8" x14ac:dyDescent="0.25">
      <c r="A39" s="2" t="s">
        <v>63</v>
      </c>
      <c r="D39" s="4" t="s">
        <v>64</v>
      </c>
      <c r="G39" s="89" t="s">
        <v>131</v>
      </c>
    </row>
    <row r="40" spans="1:8" x14ac:dyDescent="0.25">
      <c r="A40" s="2" t="s">
        <v>132</v>
      </c>
      <c r="D40" s="4" t="s">
        <v>133</v>
      </c>
    </row>
  </sheetData>
  <mergeCells count="9">
    <mergeCell ref="A33:B33"/>
    <mergeCell ref="A14:G14"/>
    <mergeCell ref="A16:A17"/>
    <mergeCell ref="B16:B17"/>
    <mergeCell ref="C16:C17"/>
    <mergeCell ref="D16:D17"/>
    <mergeCell ref="E16:E17"/>
    <mergeCell ref="F16:F17"/>
    <mergeCell ref="G16:G17"/>
  </mergeCells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40"/>
  <sheetViews>
    <sheetView workbookViewId="0">
      <selection activeCell="G5" sqref="G5"/>
    </sheetView>
  </sheetViews>
  <sheetFormatPr defaultColWidth="9.140625" defaultRowHeight="15" x14ac:dyDescent="0.25"/>
  <cols>
    <col min="1" max="1" width="15.140625" style="2" customWidth="1"/>
    <col min="2" max="2" width="48.28515625" style="2" customWidth="1"/>
    <col min="3" max="3" width="20.28515625" style="3" customWidth="1"/>
    <col min="4" max="5" width="15.5703125" style="4" customWidth="1"/>
    <col min="6" max="6" width="17.28515625" style="4" customWidth="1"/>
    <col min="7" max="7" width="22.28515625" style="89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</row>
    <row r="2" spans="1:9" x14ac:dyDescent="0.25">
      <c r="A2" s="7"/>
      <c r="B2" s="8"/>
      <c r="C2" s="9"/>
      <c r="F2" s="104">
        <f ca="1">TODAY()</f>
        <v>45419</v>
      </c>
      <c r="G2" s="9">
        <v>-1</v>
      </c>
    </row>
    <row r="3" spans="1:9" x14ac:dyDescent="0.25">
      <c r="A3" s="7"/>
      <c r="B3" s="8"/>
      <c r="C3" s="9"/>
      <c r="F3" s="104"/>
      <c r="G3" s="9"/>
    </row>
    <row r="4" spans="1:9" x14ac:dyDescent="0.25">
      <c r="A4" s="1"/>
      <c r="D4" s="13" t="s">
        <v>0</v>
      </c>
      <c r="E4" s="13"/>
      <c r="F4" s="14" t="s">
        <v>1</v>
      </c>
    </row>
    <row r="5" spans="1:9" ht="18.75" x14ac:dyDescent="0.5">
      <c r="A5" s="15" t="s">
        <v>2</v>
      </c>
      <c r="B5" s="8"/>
      <c r="C5" s="147" t="s">
        <v>3</v>
      </c>
      <c r="D5" s="16" t="s">
        <v>4</v>
      </c>
      <c r="E5" s="16"/>
      <c r="F5" s="17">
        <v>67925</v>
      </c>
    </row>
    <row r="6" spans="1:9" ht="18.75" x14ac:dyDescent="0.5">
      <c r="A6" s="18" t="s">
        <v>5</v>
      </c>
      <c r="B6" s="8" t="s">
        <v>109</v>
      </c>
      <c r="C6" s="147" t="s">
        <v>7</v>
      </c>
      <c r="D6" s="16" t="s">
        <v>8</v>
      </c>
      <c r="E6" s="16"/>
      <c r="F6" s="17">
        <f>E33</f>
        <v>8830.25</v>
      </c>
    </row>
    <row r="7" spans="1:9" ht="18.75" x14ac:dyDescent="0.5">
      <c r="A7" s="18" t="s">
        <v>9</v>
      </c>
      <c r="B7" s="8" t="s">
        <v>110</v>
      </c>
      <c r="C7" s="147" t="s">
        <v>10</v>
      </c>
      <c r="D7" s="16" t="s">
        <v>11</v>
      </c>
      <c r="E7" s="16"/>
      <c r="F7" s="17">
        <f>SUM(F5:F6)</f>
        <v>76755.25</v>
      </c>
    </row>
    <row r="8" spans="1:9" ht="18.75" x14ac:dyDescent="0.5">
      <c r="A8" s="20" t="s">
        <v>12</v>
      </c>
      <c r="B8" s="8" t="s">
        <v>111</v>
      </c>
      <c r="C8" s="147" t="s">
        <v>14</v>
      </c>
      <c r="D8" s="16" t="s">
        <v>15</v>
      </c>
      <c r="E8" s="16"/>
      <c r="F8" s="17">
        <f>F33</f>
        <v>67925</v>
      </c>
    </row>
    <row r="9" spans="1:9" ht="19.5" thickBot="1" x14ac:dyDescent="0.55000000000000004">
      <c r="A9" s="21" t="s">
        <v>16</v>
      </c>
      <c r="B9" s="8" t="s">
        <v>142</v>
      </c>
      <c r="C9" s="147" t="s">
        <v>17</v>
      </c>
      <c r="D9" s="22" t="s">
        <v>18</v>
      </c>
      <c r="E9" s="22"/>
      <c r="F9" s="23">
        <f>+F7-F8</f>
        <v>8830.25</v>
      </c>
    </row>
    <row r="10" spans="1:9" ht="19.5" thickTop="1" x14ac:dyDescent="0.5">
      <c r="A10" s="18" t="s">
        <v>19</v>
      </c>
      <c r="B10" s="24">
        <v>0.05</v>
      </c>
      <c r="C10" s="148" t="s">
        <v>20</v>
      </c>
      <c r="D10" s="25" t="s">
        <v>21</v>
      </c>
      <c r="E10" s="25"/>
      <c r="F10" s="105">
        <f>F5-F8</f>
        <v>0</v>
      </c>
      <c r="G10" s="90" t="s">
        <v>22</v>
      </c>
    </row>
    <row r="11" spans="1:9" ht="18.75" customHeight="1" x14ac:dyDescent="0.5">
      <c r="A11" s="2" t="s">
        <v>113</v>
      </c>
      <c r="C11" s="148" t="s">
        <v>20</v>
      </c>
      <c r="D11" s="28" t="s">
        <v>23</v>
      </c>
      <c r="E11" s="28"/>
      <c r="F11" s="145">
        <f>F6</f>
        <v>8830.25</v>
      </c>
      <c r="G11" s="90" t="s">
        <v>22</v>
      </c>
      <c r="I11" s="30"/>
    </row>
    <row r="12" spans="1:9" ht="18.75" x14ac:dyDescent="0.5">
      <c r="A12" s="1"/>
      <c r="B12" s="2" t="s">
        <v>143</v>
      </c>
      <c r="C12" s="148" t="s">
        <v>25</v>
      </c>
      <c r="D12" s="4" t="s">
        <v>26</v>
      </c>
      <c r="F12" s="71"/>
      <c r="I12" s="8"/>
    </row>
    <row r="13" spans="1:9" x14ac:dyDescent="0.25">
      <c r="A13" s="2" t="s">
        <v>115</v>
      </c>
      <c r="B13" s="32" t="s">
        <v>136</v>
      </c>
      <c r="C13" s="33"/>
      <c r="D13" s="1"/>
      <c r="E13" s="1"/>
      <c r="F13" s="25"/>
      <c r="G13" s="92"/>
    </row>
    <row r="14" spans="1:9" x14ac:dyDescent="0.25">
      <c r="A14" s="175"/>
      <c r="B14" s="175"/>
      <c r="C14" s="175"/>
      <c r="D14" s="175"/>
      <c r="E14" s="175"/>
      <c r="F14" s="175"/>
      <c r="G14" s="175"/>
      <c r="H14" s="72"/>
      <c r="I14" s="72"/>
    </row>
    <row r="15" spans="1:9" ht="15.75" thickBot="1" x14ac:dyDescent="0.3">
      <c r="A15" s="8"/>
      <c r="B15" s="8"/>
      <c r="C15" s="35"/>
      <c r="D15" s="36"/>
      <c r="E15" s="36"/>
      <c r="F15" s="73"/>
    </row>
    <row r="16" spans="1:9" x14ac:dyDescent="0.25">
      <c r="A16" s="158" t="s">
        <v>28</v>
      </c>
      <c r="B16" s="160" t="s">
        <v>29</v>
      </c>
      <c r="C16" s="162" t="s">
        <v>30</v>
      </c>
      <c r="D16" s="164" t="s">
        <v>31</v>
      </c>
      <c r="E16" s="164" t="s">
        <v>23</v>
      </c>
      <c r="F16" s="164" t="s">
        <v>32</v>
      </c>
      <c r="G16" s="169" t="s">
        <v>33</v>
      </c>
      <c r="H16" s="38"/>
    </row>
    <row r="17" spans="1:8" ht="15.75" thickBot="1" x14ac:dyDescent="0.3">
      <c r="A17" s="159"/>
      <c r="B17" s="161"/>
      <c r="C17" s="163"/>
      <c r="D17" s="165"/>
      <c r="E17" s="166"/>
      <c r="F17" s="165"/>
      <c r="G17" s="170"/>
      <c r="H17" s="38"/>
    </row>
    <row r="18" spans="1:8" ht="15.75" thickBot="1" x14ac:dyDescent="0.3">
      <c r="A18" s="39">
        <v>43518</v>
      </c>
      <c r="B18" s="40" t="s">
        <v>117</v>
      </c>
      <c r="C18" s="93"/>
      <c r="D18" s="17">
        <v>67925</v>
      </c>
      <c r="E18" s="107"/>
      <c r="F18" s="108"/>
      <c r="G18" s="45">
        <f>D18</f>
        <v>67925</v>
      </c>
    </row>
    <row r="19" spans="1:8" x14ac:dyDescent="0.25">
      <c r="A19" s="46"/>
      <c r="B19" s="40"/>
      <c r="C19" s="95"/>
      <c r="D19" s="50"/>
      <c r="E19" s="109"/>
      <c r="F19" s="50"/>
      <c r="G19" s="51">
        <f>G18+D19-F19</f>
        <v>67925</v>
      </c>
    </row>
    <row r="20" spans="1:8" x14ac:dyDescent="0.25">
      <c r="A20" s="46"/>
      <c r="B20" s="40" t="s">
        <v>118</v>
      </c>
      <c r="C20" s="17">
        <v>13585</v>
      </c>
      <c r="D20" s="50"/>
      <c r="E20" s="50"/>
      <c r="F20" s="50"/>
      <c r="G20" s="51">
        <f>G19+D20-F20+E20</f>
        <v>67925</v>
      </c>
    </row>
    <row r="21" spans="1:8" x14ac:dyDescent="0.25">
      <c r="A21" s="46">
        <v>43518</v>
      </c>
      <c r="B21" s="60" t="s">
        <v>144</v>
      </c>
      <c r="C21" s="96"/>
      <c r="D21" s="97"/>
      <c r="E21" s="97"/>
      <c r="F21" s="56">
        <v>13585</v>
      </c>
      <c r="G21" s="51">
        <f t="shared" ref="G21:G32" si="0">G20+D21-F21+E21</f>
        <v>54340</v>
      </c>
    </row>
    <row r="22" spans="1:8" x14ac:dyDescent="0.25">
      <c r="A22" s="39">
        <v>43699</v>
      </c>
      <c r="B22" s="40" t="s">
        <v>120</v>
      </c>
      <c r="C22" s="98">
        <v>13585</v>
      </c>
      <c r="D22" s="50"/>
      <c r="E22" s="50"/>
      <c r="F22" s="93"/>
      <c r="G22" s="51">
        <f t="shared" si="0"/>
        <v>54340</v>
      </c>
    </row>
    <row r="23" spans="1:8" x14ac:dyDescent="0.25">
      <c r="A23" s="46">
        <v>43728</v>
      </c>
      <c r="B23" s="60" t="s">
        <v>145</v>
      </c>
      <c r="C23" s="99"/>
      <c r="D23" s="50"/>
      <c r="E23" s="50"/>
      <c r="F23" s="56">
        <v>13585</v>
      </c>
      <c r="G23" s="51">
        <f t="shared" si="0"/>
        <v>40755</v>
      </c>
    </row>
    <row r="24" spans="1:8" x14ac:dyDescent="0.25">
      <c r="A24" s="39">
        <v>43883</v>
      </c>
      <c r="B24" s="40" t="s">
        <v>122</v>
      </c>
      <c r="C24" s="98">
        <v>13585</v>
      </c>
      <c r="D24" s="50"/>
      <c r="E24" s="50"/>
      <c r="F24" s="93"/>
      <c r="G24" s="51">
        <f t="shared" si="0"/>
        <v>40755</v>
      </c>
    </row>
    <row r="25" spans="1:8" x14ac:dyDescent="0.25">
      <c r="A25" s="46" t="s">
        <v>146</v>
      </c>
      <c r="B25" s="60" t="s">
        <v>147</v>
      </c>
      <c r="C25" s="96"/>
      <c r="D25" s="50"/>
      <c r="E25" s="50"/>
      <c r="F25" s="56">
        <v>6224.61</v>
      </c>
      <c r="G25" s="51">
        <f t="shared" si="0"/>
        <v>34530.39</v>
      </c>
      <c r="H25" s="110"/>
    </row>
    <row r="26" spans="1:8" x14ac:dyDescent="0.25">
      <c r="A26" s="46">
        <v>43885</v>
      </c>
      <c r="B26" s="60" t="s">
        <v>148</v>
      </c>
      <c r="C26" s="96"/>
      <c r="D26" s="50"/>
      <c r="E26" s="50"/>
      <c r="F26" s="56">
        <v>7360.39</v>
      </c>
      <c r="G26" s="51">
        <f t="shared" si="0"/>
        <v>27170</v>
      </c>
      <c r="H26" s="110"/>
    </row>
    <row r="27" spans="1:8" x14ac:dyDescent="0.25">
      <c r="A27" s="39">
        <v>44065</v>
      </c>
      <c r="B27" s="40" t="s">
        <v>125</v>
      </c>
      <c r="C27" s="98">
        <v>13585</v>
      </c>
      <c r="D27" s="50"/>
      <c r="E27" s="50"/>
      <c r="F27" s="93"/>
      <c r="G27" s="51">
        <f t="shared" si="0"/>
        <v>27170</v>
      </c>
      <c r="H27" s="111"/>
    </row>
    <row r="28" spans="1:8" x14ac:dyDescent="0.25">
      <c r="A28" s="46">
        <v>44123</v>
      </c>
      <c r="B28" s="60" t="s">
        <v>149</v>
      </c>
      <c r="C28" s="95"/>
      <c r="D28" s="50"/>
      <c r="E28" s="50"/>
      <c r="F28" s="56">
        <v>13585</v>
      </c>
      <c r="G28" s="51">
        <f t="shared" si="0"/>
        <v>13585</v>
      </c>
      <c r="H28" s="111"/>
    </row>
    <row r="29" spans="1:8" x14ac:dyDescent="0.25">
      <c r="A29" s="39">
        <v>44249</v>
      </c>
      <c r="B29" s="40" t="s">
        <v>127</v>
      </c>
      <c r="C29" s="98">
        <v>13585</v>
      </c>
      <c r="D29" s="50"/>
      <c r="E29" s="50"/>
      <c r="F29" s="93"/>
      <c r="G29" s="51">
        <f t="shared" si="0"/>
        <v>13585</v>
      </c>
      <c r="H29" s="111"/>
    </row>
    <row r="30" spans="1:8" x14ac:dyDescent="0.25">
      <c r="A30" s="39"/>
      <c r="B30" s="112" t="s">
        <v>58</v>
      </c>
      <c r="C30" s="113"/>
      <c r="D30" s="114"/>
      <c r="E30" s="115">
        <f>C29*5%*13</f>
        <v>8830.25</v>
      </c>
      <c r="F30" s="93"/>
      <c r="G30" s="51">
        <f t="shared" si="0"/>
        <v>22415.25</v>
      </c>
    </row>
    <row r="31" spans="1:8" x14ac:dyDescent="0.25">
      <c r="A31" s="46">
        <v>44659</v>
      </c>
      <c r="B31" s="116" t="s">
        <v>150</v>
      </c>
      <c r="C31" s="95"/>
      <c r="D31" s="117"/>
      <c r="E31" s="117"/>
      <c r="F31" s="56">
        <v>13585</v>
      </c>
      <c r="G31" s="51">
        <f t="shared" si="0"/>
        <v>8830.25</v>
      </c>
    </row>
    <row r="32" spans="1:8" x14ac:dyDescent="0.25">
      <c r="A32" s="39"/>
      <c r="B32" s="118"/>
      <c r="C32" s="119"/>
      <c r="D32" s="117"/>
      <c r="E32" s="117"/>
      <c r="F32" s="93"/>
      <c r="G32" s="51">
        <f t="shared" si="0"/>
        <v>8830.25</v>
      </c>
    </row>
    <row r="33" spans="1:8" ht="15.75" thickBot="1" x14ac:dyDescent="0.3">
      <c r="A33" s="173"/>
      <c r="B33" s="174"/>
      <c r="C33" s="120">
        <f>SUM(C18:C32)</f>
        <v>67925</v>
      </c>
      <c r="D33" s="102">
        <f>SUM(D18:D32)</f>
        <v>67925</v>
      </c>
      <c r="E33" s="102">
        <f>SUM(E18:E32)</f>
        <v>8830.25</v>
      </c>
      <c r="F33" s="103">
        <f>SUM(F18:F32)</f>
        <v>67925</v>
      </c>
      <c r="G33" s="88">
        <f>D33-F33+E33</f>
        <v>8830.25</v>
      </c>
      <c r="H33" s="65"/>
    </row>
    <row r="34" spans="1:8" x14ac:dyDescent="0.25">
      <c r="C34" s="42"/>
    </row>
    <row r="36" spans="1:8" x14ac:dyDescent="0.25">
      <c r="G36" s="6"/>
    </row>
    <row r="37" spans="1:8" x14ac:dyDescent="0.25">
      <c r="A37" s="2" t="s">
        <v>61</v>
      </c>
      <c r="D37" s="4" t="s">
        <v>130</v>
      </c>
      <c r="G37" s="6" t="s">
        <v>5</v>
      </c>
    </row>
    <row r="38" spans="1:8" x14ac:dyDescent="0.25">
      <c r="G38" s="6"/>
    </row>
    <row r="39" spans="1:8" x14ac:dyDescent="0.25">
      <c r="G39" s="6"/>
    </row>
    <row r="40" spans="1:8" x14ac:dyDescent="0.25">
      <c r="A40" s="2" t="s">
        <v>63</v>
      </c>
      <c r="D40" s="4" t="s">
        <v>64</v>
      </c>
      <c r="G40" s="6" t="s">
        <v>131</v>
      </c>
    </row>
  </sheetData>
  <mergeCells count="9">
    <mergeCell ref="A33:B33"/>
    <mergeCell ref="A14:G14"/>
    <mergeCell ref="A16:A17"/>
    <mergeCell ref="B16:B17"/>
    <mergeCell ref="C16:C17"/>
    <mergeCell ref="D16:D17"/>
    <mergeCell ref="E16:E17"/>
    <mergeCell ref="F16:F17"/>
    <mergeCell ref="G16:G17"/>
  </mergeCells>
  <pageMargins left="0.7" right="0.7" top="0.4" bottom="0.24" header="0.15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4"/>
  <sheetViews>
    <sheetView workbookViewId="0">
      <selection activeCell="G5" sqref="G5"/>
    </sheetView>
  </sheetViews>
  <sheetFormatPr defaultColWidth="9.140625" defaultRowHeight="15" x14ac:dyDescent="0.25"/>
  <cols>
    <col min="1" max="1" width="13.85546875" style="2" customWidth="1"/>
    <col min="2" max="2" width="47.5703125" style="2" customWidth="1"/>
    <col min="3" max="3" width="17.7109375" style="3" customWidth="1"/>
    <col min="4" max="4" width="11.28515625" style="4" customWidth="1"/>
    <col min="5" max="5" width="10.5703125" style="4" customWidth="1"/>
    <col min="6" max="6" width="12.28515625" style="4" customWidth="1"/>
    <col min="7" max="7" width="12.28515625" style="89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  <c r="D1" s="13" t="s">
        <v>0</v>
      </c>
      <c r="E1" s="13"/>
      <c r="F1" s="13" t="s">
        <v>1</v>
      </c>
    </row>
    <row r="2" spans="1:9" ht="18.75" x14ac:dyDescent="0.5">
      <c r="A2" s="15" t="s">
        <v>2</v>
      </c>
      <c r="B2" s="8"/>
      <c r="C2" s="147" t="s">
        <v>3</v>
      </c>
      <c r="D2" s="16" t="s">
        <v>4</v>
      </c>
      <c r="E2" s="16"/>
      <c r="F2" s="42">
        <v>28000</v>
      </c>
    </row>
    <row r="3" spans="1:9" ht="18.75" x14ac:dyDescent="0.5">
      <c r="A3" s="18" t="s">
        <v>5</v>
      </c>
      <c r="B3" s="8" t="s">
        <v>109</v>
      </c>
      <c r="C3" s="147" t="s">
        <v>7</v>
      </c>
      <c r="D3" s="16" t="s">
        <v>8</v>
      </c>
      <c r="E3" s="16"/>
      <c r="F3" s="42">
        <f>E30</f>
        <v>8680</v>
      </c>
    </row>
    <row r="4" spans="1:9" ht="18.75" x14ac:dyDescent="0.5">
      <c r="A4" s="18" t="s">
        <v>9</v>
      </c>
      <c r="B4" s="8" t="s">
        <v>110</v>
      </c>
      <c r="C4" s="147" t="s">
        <v>10</v>
      </c>
      <c r="D4" s="16" t="s">
        <v>11</v>
      </c>
      <c r="E4" s="16"/>
      <c r="F4" s="42">
        <f>SUM(F2:F3)</f>
        <v>36680</v>
      </c>
    </row>
    <row r="5" spans="1:9" ht="18.75" x14ac:dyDescent="0.5">
      <c r="A5" s="20" t="s">
        <v>12</v>
      </c>
      <c r="B5" s="8" t="s">
        <v>111</v>
      </c>
      <c r="C5" s="147" t="s">
        <v>14</v>
      </c>
      <c r="D5" s="16" t="s">
        <v>15</v>
      </c>
      <c r="E5" s="16"/>
      <c r="F5" s="42">
        <f>F30</f>
        <v>28000</v>
      </c>
    </row>
    <row r="6" spans="1:9" ht="19.5" thickBot="1" x14ac:dyDescent="0.55000000000000004">
      <c r="A6" s="21" t="s">
        <v>16</v>
      </c>
      <c r="B6" s="8" t="s">
        <v>164</v>
      </c>
      <c r="C6" s="147" t="s">
        <v>17</v>
      </c>
      <c r="D6" s="22" t="s">
        <v>18</v>
      </c>
      <c r="E6" s="22"/>
      <c r="F6" s="121">
        <f>+F4-F5</f>
        <v>8680</v>
      </c>
    </row>
    <row r="7" spans="1:9" ht="19.5" thickTop="1" x14ac:dyDescent="0.5">
      <c r="A7" s="18" t="s">
        <v>23</v>
      </c>
      <c r="B7" s="24">
        <v>0.05</v>
      </c>
      <c r="C7" s="148" t="s">
        <v>20</v>
      </c>
      <c r="D7" s="25" t="s">
        <v>21</v>
      </c>
      <c r="E7" s="25"/>
      <c r="F7" s="105">
        <f>F2-F5</f>
        <v>0</v>
      </c>
      <c r="G7" s="90"/>
    </row>
    <row r="8" spans="1:9" ht="18.75" customHeight="1" x14ac:dyDescent="0.5">
      <c r="A8" s="2" t="s">
        <v>113</v>
      </c>
      <c r="C8" s="148" t="s">
        <v>20</v>
      </c>
      <c r="D8" s="28" t="s">
        <v>23</v>
      </c>
      <c r="E8" s="28"/>
      <c r="F8" s="106">
        <f>E30</f>
        <v>8680</v>
      </c>
      <c r="G8" s="90"/>
      <c r="I8" s="30"/>
    </row>
    <row r="9" spans="1:9" ht="18.75" x14ac:dyDescent="0.5">
      <c r="A9" s="1"/>
      <c r="B9" s="2" t="s">
        <v>165</v>
      </c>
      <c r="C9" s="148" t="s">
        <v>25</v>
      </c>
      <c r="D9" s="4" t="s">
        <v>26</v>
      </c>
      <c r="F9" s="71"/>
      <c r="I9" s="8"/>
    </row>
    <row r="10" spans="1:9" x14ac:dyDescent="0.25">
      <c r="A10" s="2" t="s">
        <v>115</v>
      </c>
      <c r="B10" s="32" t="s">
        <v>166</v>
      </c>
      <c r="C10" s="33"/>
      <c r="D10" s="1"/>
      <c r="E10" s="1"/>
      <c r="F10" s="25"/>
      <c r="G10" s="92"/>
    </row>
    <row r="11" spans="1:9" s="4" customFormat="1" ht="15.75" thickBot="1" x14ac:dyDescent="0.3">
      <c r="A11" s="136" t="s">
        <v>167</v>
      </c>
      <c r="B11" s="136" t="s">
        <v>168</v>
      </c>
      <c r="C11" s="137"/>
      <c r="D11" s="138"/>
      <c r="E11" s="138"/>
      <c r="F11" s="139"/>
      <c r="G11" s="140"/>
    </row>
    <row r="12" spans="1:9" x14ac:dyDescent="0.25">
      <c r="A12" s="158" t="s">
        <v>28</v>
      </c>
      <c r="B12" s="160" t="s">
        <v>29</v>
      </c>
      <c r="C12" s="162" t="s">
        <v>30</v>
      </c>
      <c r="D12" s="164" t="s">
        <v>31</v>
      </c>
      <c r="E12" s="164" t="s">
        <v>23</v>
      </c>
      <c r="F12" s="164" t="s">
        <v>32</v>
      </c>
      <c r="G12" s="169" t="s">
        <v>33</v>
      </c>
      <c r="H12" s="38"/>
    </row>
    <row r="13" spans="1:9" ht="15.75" thickBot="1" x14ac:dyDescent="0.3">
      <c r="A13" s="159"/>
      <c r="B13" s="161"/>
      <c r="C13" s="163"/>
      <c r="D13" s="165"/>
      <c r="E13" s="172"/>
      <c r="F13" s="165"/>
      <c r="G13" s="170"/>
      <c r="H13" s="38"/>
    </row>
    <row r="14" spans="1:9" x14ac:dyDescent="0.25">
      <c r="A14" s="39">
        <v>43561</v>
      </c>
      <c r="B14" s="40" t="s">
        <v>169</v>
      </c>
      <c r="C14" s="52"/>
      <c r="D14" s="42">
        <v>28000</v>
      </c>
      <c r="E14" s="75"/>
      <c r="F14" s="74"/>
      <c r="G14" s="45">
        <f>D14</f>
        <v>28000</v>
      </c>
    </row>
    <row r="15" spans="1:9" x14ac:dyDescent="0.25">
      <c r="A15" s="46"/>
      <c r="B15" s="40"/>
      <c r="C15" s="75"/>
      <c r="D15" s="49"/>
      <c r="E15" s="49"/>
      <c r="F15" s="76"/>
      <c r="G15" s="51">
        <f>G14+D15-F15+E15</f>
        <v>28000</v>
      </c>
    </row>
    <row r="16" spans="1:9" x14ac:dyDescent="0.25">
      <c r="A16" s="46"/>
      <c r="B16" s="40" t="s">
        <v>118</v>
      </c>
      <c r="C16" s="42">
        <v>5600</v>
      </c>
      <c r="D16" s="49"/>
      <c r="E16" s="49"/>
      <c r="F16" s="76"/>
      <c r="G16" s="51">
        <f t="shared" ref="G16:G29" si="0">G15+D16-F16+E16</f>
        <v>28000</v>
      </c>
    </row>
    <row r="17" spans="1:8" x14ac:dyDescent="0.25">
      <c r="A17" s="46">
        <v>43563</v>
      </c>
      <c r="B17" s="60" t="s">
        <v>170</v>
      </c>
      <c r="C17" s="75"/>
      <c r="D17" s="78"/>
      <c r="E17" s="78"/>
      <c r="F17" s="48">
        <v>5600</v>
      </c>
      <c r="G17" s="51">
        <f t="shared" si="0"/>
        <v>22400</v>
      </c>
    </row>
    <row r="18" spans="1:8" x14ac:dyDescent="0.25">
      <c r="A18" s="39">
        <v>43744</v>
      </c>
      <c r="B18" s="40" t="s">
        <v>120</v>
      </c>
      <c r="C18" s="75">
        <v>5600</v>
      </c>
      <c r="D18" s="49"/>
      <c r="E18" s="49"/>
      <c r="F18" s="52"/>
      <c r="G18" s="51">
        <f t="shared" si="0"/>
        <v>22400</v>
      </c>
    </row>
    <row r="19" spans="1:8" x14ac:dyDescent="0.25">
      <c r="A19" s="39"/>
      <c r="B19" s="60"/>
      <c r="C19" s="77"/>
      <c r="D19" s="49"/>
      <c r="E19" s="81"/>
      <c r="F19" s="52"/>
      <c r="G19" s="51">
        <f t="shared" si="0"/>
        <v>22400</v>
      </c>
      <c r="H19" s="111"/>
    </row>
    <row r="20" spans="1:8" x14ac:dyDescent="0.25">
      <c r="A20" s="46">
        <v>43791</v>
      </c>
      <c r="B20" s="60" t="s">
        <v>171</v>
      </c>
      <c r="C20" s="77"/>
      <c r="D20" s="49"/>
      <c r="E20" s="49"/>
      <c r="F20" s="48">
        <v>5600</v>
      </c>
      <c r="G20" s="51">
        <f t="shared" si="0"/>
        <v>16800</v>
      </c>
    </row>
    <row r="21" spans="1:8" x14ac:dyDescent="0.25">
      <c r="A21" s="39">
        <v>43927</v>
      </c>
      <c r="B21" s="40" t="s">
        <v>122</v>
      </c>
      <c r="C21" s="75">
        <v>5600</v>
      </c>
      <c r="D21" s="49"/>
      <c r="E21" s="49"/>
      <c r="F21" s="52"/>
      <c r="G21" s="51">
        <f t="shared" si="0"/>
        <v>16800</v>
      </c>
    </row>
    <row r="22" spans="1:8" x14ac:dyDescent="0.25">
      <c r="A22" s="46">
        <v>44004</v>
      </c>
      <c r="B22" s="60" t="s">
        <v>172</v>
      </c>
      <c r="C22" s="77"/>
      <c r="D22" s="49"/>
      <c r="E22" s="49"/>
      <c r="F22" s="48">
        <v>5600</v>
      </c>
      <c r="G22" s="51">
        <f t="shared" si="0"/>
        <v>11200</v>
      </c>
    </row>
    <row r="23" spans="1:8" x14ac:dyDescent="0.25">
      <c r="A23" s="39">
        <v>44110</v>
      </c>
      <c r="B23" s="40" t="s">
        <v>125</v>
      </c>
      <c r="C23" s="75">
        <v>5600</v>
      </c>
      <c r="D23" s="49"/>
      <c r="E23" s="49"/>
      <c r="F23" s="52"/>
      <c r="G23" s="51">
        <f t="shared" si="0"/>
        <v>11200</v>
      </c>
    </row>
    <row r="24" spans="1:8" x14ac:dyDescent="0.25">
      <c r="A24" s="39"/>
      <c r="B24" s="57" t="s">
        <v>173</v>
      </c>
      <c r="C24" s="59"/>
      <c r="D24" s="59"/>
      <c r="E24" s="59">
        <f>C23*5%*18</f>
        <v>5040</v>
      </c>
      <c r="F24" s="52"/>
      <c r="G24" s="51">
        <f t="shared" si="0"/>
        <v>16240</v>
      </c>
    </row>
    <row r="25" spans="1:8" x14ac:dyDescent="0.25">
      <c r="A25" s="46">
        <v>44462</v>
      </c>
      <c r="B25" s="60" t="s">
        <v>174</v>
      </c>
      <c r="C25" s="49"/>
      <c r="D25" s="49"/>
      <c r="E25" s="49"/>
      <c r="F25" s="48">
        <v>5600</v>
      </c>
      <c r="G25" s="51">
        <f t="shared" si="0"/>
        <v>10640</v>
      </c>
    </row>
    <row r="26" spans="1:8" x14ac:dyDescent="0.25">
      <c r="A26" s="39">
        <v>44292</v>
      </c>
      <c r="B26" s="40" t="s">
        <v>127</v>
      </c>
      <c r="C26" s="75">
        <v>5600</v>
      </c>
      <c r="D26" s="49"/>
      <c r="E26" s="49"/>
      <c r="F26" s="52"/>
      <c r="G26" s="51">
        <f t="shared" si="0"/>
        <v>10640</v>
      </c>
    </row>
    <row r="27" spans="1:8" x14ac:dyDescent="0.25">
      <c r="A27" s="39"/>
      <c r="B27" s="57" t="s">
        <v>175</v>
      </c>
      <c r="C27" s="82"/>
      <c r="D27" s="59"/>
      <c r="E27" s="59">
        <f>C26*5%*13</f>
        <v>3640</v>
      </c>
      <c r="F27" s="52"/>
      <c r="G27" s="51">
        <f t="shared" si="0"/>
        <v>14280</v>
      </c>
    </row>
    <row r="28" spans="1:8" x14ac:dyDescent="0.25">
      <c r="A28" s="46">
        <v>44692</v>
      </c>
      <c r="B28" s="60" t="s">
        <v>176</v>
      </c>
      <c r="C28" s="141"/>
      <c r="D28" s="49"/>
      <c r="E28" s="49"/>
      <c r="F28" s="48">
        <v>5600</v>
      </c>
      <c r="G28" s="51">
        <f t="shared" si="0"/>
        <v>8680</v>
      </c>
      <c r="H28" s="1" t="str">
        <f ca="1">DATEDIF(A28,TODAY(),"Y")&amp; "Year" &amp;DATEDIF(A28, TODAY(),"YM") &amp; "Month" &amp; DATEDIF(A28,TODAY(),"MD") &amp; "Days"</f>
        <v>1Year11Month26Days</v>
      </c>
    </row>
    <row r="29" spans="1:8" ht="15.75" thickBot="1" x14ac:dyDescent="0.3">
      <c r="A29" s="125"/>
      <c r="B29" s="126" t="s">
        <v>163</v>
      </c>
      <c r="C29" s="42"/>
      <c r="D29" s="123"/>
      <c r="E29" s="123">
        <f>(C26-F28)*5%*10</f>
        <v>0</v>
      </c>
      <c r="F29" s="127"/>
      <c r="G29" s="51">
        <f t="shared" si="0"/>
        <v>8680</v>
      </c>
    </row>
    <row r="30" spans="1:8" ht="15.75" thickBot="1" x14ac:dyDescent="0.3">
      <c r="A30" s="156"/>
      <c r="B30" s="171"/>
      <c r="C30" s="128">
        <f>SUM(C14:C29)</f>
        <v>28000</v>
      </c>
      <c r="D30" s="129">
        <f>SUM(D14:D29)</f>
        <v>28000</v>
      </c>
      <c r="E30" s="129">
        <f>SUM(E14:E29)</f>
        <v>8680</v>
      </c>
      <c r="F30" s="130">
        <f>SUM(F14:F29)</f>
        <v>28000</v>
      </c>
      <c r="G30" s="131">
        <f>D30-F30+E30</f>
        <v>8680</v>
      </c>
    </row>
    <row r="31" spans="1:8" x14ac:dyDescent="0.25">
      <c r="A31" s="132"/>
      <c r="C31" s="133"/>
      <c r="E31" s="89"/>
    </row>
    <row r="32" spans="1:8" x14ac:dyDescent="0.25">
      <c r="A32" s="134"/>
      <c r="C32" s="135"/>
    </row>
    <row r="33" spans="1:3" x14ac:dyDescent="0.25">
      <c r="A33" s="134"/>
      <c r="C33" s="135"/>
    </row>
    <row r="34" spans="1:3" x14ac:dyDescent="0.25">
      <c r="A34" s="134"/>
      <c r="C34" s="135"/>
    </row>
  </sheetData>
  <mergeCells count="8">
    <mergeCell ref="G12:G13"/>
    <mergeCell ref="A30:B30"/>
    <mergeCell ref="A12:A13"/>
    <mergeCell ref="B12:B13"/>
    <mergeCell ref="C12:C13"/>
    <mergeCell ref="D12:D13"/>
    <mergeCell ref="E12:E13"/>
    <mergeCell ref="F12:F13"/>
  </mergeCells>
  <pageMargins left="0.81" right="0.7" top="0.75" bottom="0.75" header="0.3" footer="0.3"/>
  <pageSetup paperSize="9" scale="89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36"/>
  <sheetViews>
    <sheetView workbookViewId="0">
      <selection activeCell="G5" sqref="G5"/>
    </sheetView>
  </sheetViews>
  <sheetFormatPr defaultColWidth="9.140625" defaultRowHeight="15" x14ac:dyDescent="0.25"/>
  <cols>
    <col min="1" max="1" width="15.140625" style="2" customWidth="1"/>
    <col min="2" max="2" width="48.28515625" style="2" customWidth="1"/>
    <col min="3" max="3" width="18.5703125" style="3" customWidth="1"/>
    <col min="4" max="4" width="13.85546875" style="4" customWidth="1"/>
    <col min="5" max="5" width="13.5703125" style="4" customWidth="1"/>
    <col min="6" max="6" width="11.85546875" style="4" customWidth="1"/>
    <col min="7" max="7" width="13.42578125" style="89" customWidth="1"/>
    <col min="8" max="8" width="20.140625" style="1" customWidth="1"/>
    <col min="9" max="9" width="10.28515625" style="1" bestFit="1" customWidth="1"/>
    <col min="10" max="16384" width="9.140625" style="1"/>
  </cols>
  <sheetData>
    <row r="1" spans="1:9" x14ac:dyDescent="0.25">
      <c r="A1" s="1"/>
    </row>
    <row r="2" spans="1:9" x14ac:dyDescent="0.25">
      <c r="A2" s="7"/>
      <c r="B2" s="8"/>
      <c r="C2" s="9"/>
      <c r="F2" s="104"/>
      <c r="G2" s="9"/>
    </row>
    <row r="3" spans="1:9" x14ac:dyDescent="0.25">
      <c r="A3" s="1"/>
      <c r="D3" s="13" t="s">
        <v>0</v>
      </c>
      <c r="E3" s="13"/>
      <c r="F3" s="13" t="s">
        <v>1</v>
      </c>
    </row>
    <row r="4" spans="1:9" ht="18.75" x14ac:dyDescent="0.5">
      <c r="A4" s="15" t="s">
        <v>2</v>
      </c>
      <c r="B4" s="8"/>
      <c r="C4" s="147" t="s">
        <v>3</v>
      </c>
      <c r="D4" s="16" t="s">
        <v>4</v>
      </c>
      <c r="E4" s="16"/>
      <c r="F4" s="42">
        <v>67925</v>
      </c>
    </row>
    <row r="5" spans="1:9" ht="18.75" x14ac:dyDescent="0.5">
      <c r="A5" s="18" t="s">
        <v>5</v>
      </c>
      <c r="B5" s="8" t="s">
        <v>109</v>
      </c>
      <c r="C5" s="147" t="s">
        <v>7</v>
      </c>
      <c r="D5" s="16" t="s">
        <v>8</v>
      </c>
      <c r="E5" s="16"/>
      <c r="F5" s="42">
        <f>E32</f>
        <v>16981.25</v>
      </c>
    </row>
    <row r="6" spans="1:9" ht="18.75" x14ac:dyDescent="0.5">
      <c r="A6" s="18" t="s">
        <v>9</v>
      </c>
      <c r="B6" s="8" t="s">
        <v>110</v>
      </c>
      <c r="C6" s="147" t="s">
        <v>10</v>
      </c>
      <c r="D6" s="16" t="s">
        <v>11</v>
      </c>
      <c r="E6" s="16"/>
      <c r="F6" s="142">
        <f>SUM(F4:F5)</f>
        <v>84906.25</v>
      </c>
    </row>
    <row r="7" spans="1:9" ht="18.75" x14ac:dyDescent="0.5">
      <c r="A7" s="20" t="s">
        <v>12</v>
      </c>
      <c r="B7" s="8" t="s">
        <v>111</v>
      </c>
      <c r="C7" s="147" t="s">
        <v>14</v>
      </c>
      <c r="D7" s="16" t="s">
        <v>15</v>
      </c>
      <c r="E7" s="16"/>
      <c r="F7" s="142">
        <f>F32</f>
        <v>67925</v>
      </c>
    </row>
    <row r="8" spans="1:9" ht="19.5" thickBot="1" x14ac:dyDescent="0.55000000000000004">
      <c r="A8" s="21" t="s">
        <v>16</v>
      </c>
      <c r="B8" s="8" t="s">
        <v>177</v>
      </c>
      <c r="C8" s="147" t="s">
        <v>17</v>
      </c>
      <c r="D8" s="22" t="s">
        <v>18</v>
      </c>
      <c r="E8" s="22"/>
      <c r="F8" s="143">
        <f>+F6-F7</f>
        <v>16981.25</v>
      </c>
    </row>
    <row r="9" spans="1:9" ht="19.5" thickTop="1" x14ac:dyDescent="0.5">
      <c r="A9" s="18" t="s">
        <v>23</v>
      </c>
      <c r="B9" s="24">
        <v>0.05</v>
      </c>
      <c r="C9" s="148" t="s">
        <v>20</v>
      </c>
      <c r="D9" s="25" t="s">
        <v>21</v>
      </c>
      <c r="E9" s="25"/>
      <c r="F9" s="144">
        <f>F4-F7</f>
        <v>0</v>
      </c>
      <c r="G9" s="90"/>
    </row>
    <row r="10" spans="1:9" ht="18.75" customHeight="1" x14ac:dyDescent="0.5">
      <c r="A10" s="2" t="s">
        <v>113</v>
      </c>
      <c r="B10" s="2" t="s">
        <v>178</v>
      </c>
      <c r="C10" s="148" t="s">
        <v>20</v>
      </c>
      <c r="D10" s="28" t="s">
        <v>23</v>
      </c>
      <c r="E10" s="28"/>
      <c r="F10" s="145">
        <f>E32</f>
        <v>16981.25</v>
      </c>
      <c r="G10" s="90"/>
      <c r="I10" s="30"/>
    </row>
    <row r="11" spans="1:9" ht="18.75" x14ac:dyDescent="0.5">
      <c r="A11" s="1"/>
      <c r="B11" s="2" t="s">
        <v>179</v>
      </c>
      <c r="C11" s="148" t="s">
        <v>25</v>
      </c>
      <c r="D11" s="4" t="s">
        <v>26</v>
      </c>
      <c r="F11" s="71"/>
      <c r="I11" s="8"/>
    </row>
    <row r="12" spans="1:9" x14ac:dyDescent="0.25">
      <c r="A12" s="2" t="s">
        <v>115</v>
      </c>
      <c r="B12" s="32" t="s">
        <v>180</v>
      </c>
      <c r="C12" s="33"/>
      <c r="D12" s="1"/>
      <c r="E12" s="1"/>
      <c r="F12" s="25"/>
      <c r="G12" s="92"/>
    </row>
    <row r="13" spans="1:9" x14ac:dyDescent="0.25">
      <c r="A13" s="175"/>
      <c r="B13" s="175"/>
      <c r="C13" s="175"/>
      <c r="D13" s="175"/>
      <c r="E13" s="175"/>
      <c r="F13" s="175"/>
      <c r="G13" s="175"/>
      <c r="H13" s="72"/>
      <c r="I13" s="72"/>
    </row>
    <row r="14" spans="1:9" s="4" customFormat="1" ht="15.75" thickBot="1" x14ac:dyDescent="0.3">
      <c r="A14" s="136" t="s">
        <v>167</v>
      </c>
      <c r="B14" s="136" t="s">
        <v>168</v>
      </c>
      <c r="C14" s="137"/>
      <c r="D14" s="138"/>
      <c r="E14" s="138"/>
      <c r="F14" s="139"/>
      <c r="G14" s="140"/>
    </row>
    <row r="15" spans="1:9" x14ac:dyDescent="0.25">
      <c r="A15" s="158" t="s">
        <v>28</v>
      </c>
      <c r="B15" s="160" t="s">
        <v>29</v>
      </c>
      <c r="C15" s="162" t="s">
        <v>30</v>
      </c>
      <c r="D15" s="164" t="s">
        <v>31</v>
      </c>
      <c r="E15" s="164" t="s">
        <v>23</v>
      </c>
      <c r="F15" s="164" t="s">
        <v>32</v>
      </c>
      <c r="G15" s="169" t="s">
        <v>33</v>
      </c>
      <c r="H15" s="38"/>
    </row>
    <row r="16" spans="1:9" ht="15.75" thickBot="1" x14ac:dyDescent="0.3">
      <c r="A16" s="159"/>
      <c r="B16" s="161"/>
      <c r="C16" s="163"/>
      <c r="D16" s="182"/>
      <c r="E16" s="166"/>
      <c r="F16" s="165"/>
      <c r="G16" s="170"/>
      <c r="H16" s="38"/>
    </row>
    <row r="17" spans="1:8" x14ac:dyDescent="0.25">
      <c r="A17" s="39">
        <v>43561</v>
      </c>
      <c r="B17" s="40" t="s">
        <v>181</v>
      </c>
      <c r="C17" s="52"/>
      <c r="D17" s="75">
        <v>67925</v>
      </c>
      <c r="E17" s="42"/>
      <c r="F17" s="74"/>
      <c r="G17" s="45">
        <f>D17</f>
        <v>67925</v>
      </c>
    </row>
    <row r="18" spans="1:8" x14ac:dyDescent="0.25">
      <c r="A18" s="46"/>
      <c r="B18" s="40"/>
      <c r="C18" s="75"/>
      <c r="D18" s="49"/>
      <c r="E18" s="49"/>
      <c r="F18" s="76"/>
      <c r="G18" s="51">
        <f>G17+D18-F18+E18</f>
        <v>67925</v>
      </c>
    </row>
    <row r="19" spans="1:8" x14ac:dyDescent="0.25">
      <c r="A19" s="46"/>
      <c r="B19" s="40" t="s">
        <v>118</v>
      </c>
      <c r="C19" s="42">
        <v>13585</v>
      </c>
      <c r="D19" s="49"/>
      <c r="E19" s="49"/>
      <c r="F19" s="76"/>
      <c r="G19" s="51">
        <f t="shared" ref="G19:G31" si="0">G18+D19-F19+E19</f>
        <v>67925</v>
      </c>
    </row>
    <row r="20" spans="1:8" x14ac:dyDescent="0.25">
      <c r="A20" s="46">
        <v>43563</v>
      </c>
      <c r="B20" s="60" t="s">
        <v>182</v>
      </c>
      <c r="C20" s="75"/>
      <c r="D20" s="78"/>
      <c r="E20" s="78"/>
      <c r="F20" s="48">
        <v>13585</v>
      </c>
      <c r="G20" s="51">
        <f t="shared" si="0"/>
        <v>54340</v>
      </c>
    </row>
    <row r="21" spans="1:8" x14ac:dyDescent="0.25">
      <c r="A21" s="39">
        <v>43744</v>
      </c>
      <c r="B21" s="40" t="s">
        <v>120</v>
      </c>
      <c r="C21" s="42">
        <v>13585</v>
      </c>
      <c r="D21" s="49"/>
      <c r="E21" s="81"/>
      <c r="F21" s="52"/>
      <c r="G21" s="51">
        <f t="shared" si="0"/>
        <v>54340</v>
      </c>
    </row>
    <row r="22" spans="1:8" x14ac:dyDescent="0.25">
      <c r="A22" s="46">
        <v>43791</v>
      </c>
      <c r="B22" s="60" t="s">
        <v>183</v>
      </c>
      <c r="C22" s="77"/>
      <c r="D22" s="49"/>
      <c r="E22" s="81"/>
      <c r="F22" s="48">
        <v>13585</v>
      </c>
      <c r="G22" s="51">
        <f t="shared" si="0"/>
        <v>40755</v>
      </c>
    </row>
    <row r="23" spans="1:8" x14ac:dyDescent="0.25">
      <c r="A23" s="39">
        <v>43927</v>
      </c>
      <c r="B23" s="40" t="s">
        <v>122</v>
      </c>
      <c r="C23" s="42">
        <v>13585</v>
      </c>
      <c r="D23" s="49"/>
      <c r="E23" s="49"/>
      <c r="F23" s="52"/>
      <c r="G23" s="51">
        <f t="shared" si="0"/>
        <v>40755</v>
      </c>
    </row>
    <row r="24" spans="1:8" x14ac:dyDescent="0.25">
      <c r="A24" s="46">
        <v>44004</v>
      </c>
      <c r="B24" s="60" t="s">
        <v>184</v>
      </c>
      <c r="C24" s="77"/>
      <c r="D24" s="49"/>
      <c r="E24" s="49"/>
      <c r="F24" s="48">
        <v>13585</v>
      </c>
      <c r="G24" s="51">
        <f t="shared" si="0"/>
        <v>27170</v>
      </c>
    </row>
    <row r="25" spans="1:8" x14ac:dyDescent="0.25">
      <c r="A25" s="39">
        <v>44110</v>
      </c>
      <c r="B25" s="40" t="s">
        <v>125</v>
      </c>
      <c r="C25" s="75">
        <v>13585</v>
      </c>
      <c r="D25" s="49"/>
      <c r="E25" s="49"/>
      <c r="F25" s="52"/>
      <c r="G25" s="51">
        <f t="shared" si="0"/>
        <v>27170</v>
      </c>
    </row>
    <row r="26" spans="1:8" x14ac:dyDescent="0.25">
      <c r="A26" s="39"/>
      <c r="B26" s="57" t="s">
        <v>185</v>
      </c>
      <c r="C26" s="59"/>
      <c r="D26" s="59"/>
      <c r="E26" s="59">
        <f>C25*5%*12</f>
        <v>8151</v>
      </c>
      <c r="F26" s="52"/>
      <c r="G26" s="51">
        <f t="shared" si="0"/>
        <v>35321</v>
      </c>
    </row>
    <row r="27" spans="1:8" x14ac:dyDescent="0.25">
      <c r="A27" s="46">
        <v>44462</v>
      </c>
      <c r="B27" s="60" t="s">
        <v>186</v>
      </c>
      <c r="C27" s="49"/>
      <c r="D27" s="49"/>
      <c r="E27" s="49"/>
      <c r="F27" s="48">
        <v>13585</v>
      </c>
      <c r="G27" s="51">
        <f t="shared" si="0"/>
        <v>21736</v>
      </c>
    </row>
    <row r="28" spans="1:8" x14ac:dyDescent="0.25">
      <c r="A28" s="39">
        <v>44292</v>
      </c>
      <c r="B28" s="40" t="s">
        <v>127</v>
      </c>
      <c r="C28" s="75">
        <v>13585</v>
      </c>
      <c r="D28" s="49"/>
      <c r="E28" s="49"/>
      <c r="F28" s="52"/>
      <c r="G28" s="51">
        <f t="shared" si="0"/>
        <v>21736</v>
      </c>
      <c r="H28" s="1" t="str">
        <f ca="1">DATEDIF(A28,TODAY(),"Y")&amp; "Year" &amp;DATEDIF(A28, TODAY(),"YM") &amp; "Month" &amp; DATEDIF(A28,TODAY(),"MD") &amp; "Days"</f>
        <v>3Year1Month1Days</v>
      </c>
    </row>
    <row r="29" spans="1:8" x14ac:dyDescent="0.25">
      <c r="A29" s="39"/>
      <c r="B29" s="57" t="s">
        <v>175</v>
      </c>
      <c r="C29" s="82"/>
      <c r="D29" s="59"/>
      <c r="E29" s="59">
        <f>C25*5%*13</f>
        <v>8830.25</v>
      </c>
      <c r="F29" s="52"/>
      <c r="G29" s="51">
        <f t="shared" si="0"/>
        <v>30566.25</v>
      </c>
    </row>
    <row r="30" spans="1:8" x14ac:dyDescent="0.25">
      <c r="A30" s="46">
        <v>44692</v>
      </c>
      <c r="B30" s="60" t="s">
        <v>187</v>
      </c>
      <c r="C30" s="75"/>
      <c r="D30" s="49"/>
      <c r="E30" s="49"/>
      <c r="F30" s="48">
        <v>13585</v>
      </c>
      <c r="G30" s="51">
        <f t="shared" si="0"/>
        <v>16981.25</v>
      </c>
      <c r="H30" s="1" t="str">
        <f ca="1">DATEDIF(A30,TODAY(),"Y")&amp; "Year" &amp;DATEDIF(A30, TODAY(),"YM") &amp; "Month" &amp; DATEDIF(A30,TODAY(),"MD") &amp; "Days"</f>
        <v>1Year11Month26Days</v>
      </c>
    </row>
    <row r="31" spans="1:8" ht="15.75" thickBot="1" x14ac:dyDescent="0.3">
      <c r="A31" s="125"/>
      <c r="B31" s="126"/>
      <c r="C31" s="42"/>
      <c r="D31" s="123"/>
      <c r="E31" s="123"/>
      <c r="F31" s="127"/>
      <c r="G31" s="51">
        <f t="shared" si="0"/>
        <v>16981.25</v>
      </c>
    </row>
    <row r="32" spans="1:8" ht="15.75" thickBot="1" x14ac:dyDescent="0.3">
      <c r="A32" s="156"/>
      <c r="B32" s="171"/>
      <c r="C32" s="146">
        <f>SUM(C17:C31)</f>
        <v>67925</v>
      </c>
      <c r="D32" s="129">
        <f>SUM(D17:D31)</f>
        <v>67925</v>
      </c>
      <c r="E32" s="129">
        <f>SUM(E17:E31)</f>
        <v>16981.25</v>
      </c>
      <c r="F32" s="130">
        <f>SUM(F17:F31)</f>
        <v>67925</v>
      </c>
      <c r="G32" s="131">
        <f>D32-F32+E32</f>
        <v>16981.25</v>
      </c>
      <c r="H32" s="65"/>
    </row>
    <row r="33" spans="1:5" x14ac:dyDescent="0.25">
      <c r="A33" s="132"/>
      <c r="C33" s="133"/>
      <c r="E33" s="89"/>
    </row>
    <row r="34" spans="1:5" x14ac:dyDescent="0.25">
      <c r="A34" s="134"/>
      <c r="C34" s="135"/>
    </row>
    <row r="35" spans="1:5" x14ac:dyDescent="0.25">
      <c r="A35" s="134"/>
      <c r="C35" s="135"/>
    </row>
    <row r="36" spans="1:5" x14ac:dyDescent="0.25">
      <c r="A36" s="134"/>
      <c r="C36" s="135"/>
    </row>
  </sheetData>
  <mergeCells count="9">
    <mergeCell ref="A32:B32"/>
    <mergeCell ref="A13:G13"/>
    <mergeCell ref="A15:A16"/>
    <mergeCell ref="B15:B16"/>
    <mergeCell ref="C15:C16"/>
    <mergeCell ref="D15:D16"/>
    <mergeCell ref="E15:E16"/>
    <mergeCell ref="F15:F16"/>
    <mergeCell ref="G15:G16"/>
  </mergeCells>
  <pageMargins left="0.71" right="0.1" top="0.81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IRRWADDY FISHERIES</vt:lpstr>
      <vt:lpstr>IRRAWADDY FISHERIES3 (2)</vt:lpstr>
      <vt:lpstr>GLOBAL EARTH AGRO</vt:lpstr>
      <vt:lpstr>GLOBAL EARTH AGRO (2)</vt:lpstr>
      <vt:lpstr>GLOBAL EARTH AGRO (3)</vt:lpstr>
      <vt:lpstr>IRRAWADDY FISHERIES5</vt:lpstr>
      <vt:lpstr>Sheet1</vt:lpstr>
      <vt:lpstr>IRRAWADDY FISHERIES6</vt:lpstr>
      <vt:lpstr>IRRAWADDY FISHERIES DEVELOPMENT</vt:lpstr>
      <vt:lpstr>IRRAWADDY FISHERIES3</vt:lpstr>
      <vt:lpstr>IRRAWADDY FISHERIES4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2024-05-07T09:15:10Z</cp:lastPrinted>
  <dcterms:created xsi:type="dcterms:W3CDTF">2023-07-15T07:53:38Z</dcterms:created>
  <dcterms:modified xsi:type="dcterms:W3CDTF">2024-05-07T10:30:54Z</dcterms:modified>
</cp:coreProperties>
</file>