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"/>
    </mc:Choice>
  </mc:AlternateContent>
  <bookViews>
    <workbookView xWindow="0" yWindow="0" windowWidth="20490" windowHeight="7155"/>
  </bookViews>
  <sheets>
    <sheet name="U Sein Aung" sheetId="1" r:id="rId1"/>
  </sheets>
  <definedNames>
    <definedName name="_xlnm.Print_Area" localSheetId="0">'U Sein Aung'!$A$1:$F$73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8" i="1" l="1"/>
  <c r="G67" i="1"/>
  <c r="D65" i="1"/>
  <c r="G64" i="1"/>
  <c r="G68" i="1" s="1"/>
  <c r="D62" i="1"/>
  <c r="G61" i="1"/>
  <c r="D59" i="1"/>
  <c r="D56" i="1"/>
  <c r="D53" i="1"/>
  <c r="C52" i="1"/>
  <c r="C73" i="1" s="1"/>
  <c r="D88" i="1" s="1"/>
  <c r="E46" i="1"/>
  <c r="G45" i="1"/>
  <c r="G47" i="1" s="1"/>
  <c r="H44" i="1"/>
  <c r="G42" i="1"/>
  <c r="D30" i="1"/>
  <c r="E32" i="1" s="1"/>
  <c r="E73" i="1" s="1"/>
  <c r="E7" i="1" s="1"/>
  <c r="F16" i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H8" i="1"/>
  <c r="H9" i="1" s="1"/>
  <c r="E4" i="1"/>
  <c r="C3" i="1"/>
  <c r="D73" i="1" l="1"/>
  <c r="E5" i="1" s="1"/>
  <c r="H5" i="1" s="1"/>
  <c r="E6" i="1" l="1"/>
  <c r="E8" i="1" s="1"/>
</calcChain>
</file>

<file path=xl/sharedStrings.xml><?xml version="1.0" encoding="utf-8"?>
<sst xmlns="http://schemas.openxmlformats.org/spreadsheetml/2006/main" count="106" uniqueCount="93">
  <si>
    <t>Summary</t>
  </si>
  <si>
    <t>USD</t>
  </si>
  <si>
    <t>Customer  Statement</t>
  </si>
  <si>
    <t>စာခ်ဴပ္ပါအေရာင္းတန္ဘိုး</t>
  </si>
  <si>
    <t>Contracted Amt</t>
  </si>
  <si>
    <t>Customer</t>
  </si>
  <si>
    <t>SEIN AUNG,U(5/WATANA(N)036007) </t>
  </si>
  <si>
    <t>ရက္လြန္ဒဏ္ေၾကး</t>
  </si>
  <si>
    <t>Fine to Date</t>
  </si>
  <si>
    <t>Contact Person</t>
  </si>
  <si>
    <t>စုစုေပါင္းရရန္ွရွိ</t>
  </si>
  <si>
    <t>Total AR</t>
  </si>
  <si>
    <t>Saleman</t>
  </si>
  <si>
    <t>Aung Myo Win</t>
  </si>
  <si>
    <t>လက္ရွိေပးသြင္းျပီးေငြ</t>
  </si>
  <si>
    <t>Payment to Date</t>
  </si>
  <si>
    <t>No. Contract</t>
  </si>
  <si>
    <t>WL/HS-635/2022</t>
  </si>
  <si>
    <t>စုစုေပါင္းေပးရန္တာ၀န္</t>
  </si>
  <si>
    <t>Total Payable</t>
  </si>
  <si>
    <t>Interest Rate</t>
  </si>
  <si>
    <t>1.3% Interest, Balance 1.5 Years, Include Collateral.</t>
  </si>
  <si>
    <t>အျမန္ဆံုးေပးသြင္းရမည့္ေငြ</t>
  </si>
  <si>
    <t>Overdue</t>
  </si>
  <si>
    <t>AR Invoice No</t>
  </si>
  <si>
    <t>BCE-UNT-SI-22080029 (22-Aug-2025)</t>
  </si>
  <si>
    <t>ထပ္မံေပးရန္က်န္ရွိေငြ</t>
  </si>
  <si>
    <t>Future Due</t>
  </si>
  <si>
    <t>SO Invoice No</t>
  </si>
  <si>
    <t>KLN-BSO-UNT-2022-08-0002 </t>
  </si>
  <si>
    <t>Matador Excavator ME220/Sr No ; ME220SH02734</t>
  </si>
  <si>
    <t xml:space="preserve"> Date</t>
  </si>
  <si>
    <t>Particular</t>
  </si>
  <si>
    <t>Installment Plan</t>
  </si>
  <si>
    <t>Due</t>
  </si>
  <si>
    <t>Paid</t>
  </si>
  <si>
    <t xml:space="preserve"> Bal: </t>
  </si>
  <si>
    <t>Machine Price-$127,000, Principle ($132,684.76), HP ($6,634.24) Total ($139,319)</t>
  </si>
  <si>
    <t>Upon On machine Delivery Time ( DP - 600 Lakhs {( 30 Lakhs @ 2330(KLN-RV-2022-07-0046), 440 Lakhs @ 2585(CE3-RV-22070025), 130 Lakhs @ 2585 (MDY-RV-2022-07-0146) } = $23,381 )</t>
  </si>
  <si>
    <t>30 Lakhs @ 2330(KLN-RV-2022-07-0046) = $1287.55</t>
  </si>
  <si>
    <t>440 Lakhs @ 2580(CE3-RV-22070025) = $17054.26</t>
  </si>
  <si>
    <t>130 Lakhs @ 2580 (MDY-RV-2022-07-0146) = $5038.76</t>
  </si>
  <si>
    <t xml:space="preserve">1 Month After Delivery ( Sep-2022 ) ( Balance DP - 100 Lakhs @ 2580 Rate $3,876 ) </t>
  </si>
  <si>
    <t>KLN-RV-2022-09-108375($3876 rate 2580 =ks 1000,000/-); HQT-RV-2022-09-0792(23.9.22)</t>
  </si>
  <si>
    <t xml:space="preserve">2 Month After Delivery ( Oct-2022 ) ( $5,546 + $1,299 = $6,845 ) </t>
  </si>
  <si>
    <t>KLN-RV-2022-10-04808($6845 rate 3000 =ks 20,535,000/-); KLN-RV-2022-10-0053</t>
  </si>
  <si>
    <t xml:space="preserve">3 Month After Delivery ( Nov-2022 ) ( $5,541 + $1,225 = $6,766 ) </t>
  </si>
  <si>
    <t>KLN/RV/2022/11/04859 ($6766 rate 3000 = Ks 20,298,000); KLN-RV-2022-11-0042</t>
  </si>
  <si>
    <t>4 Month After Delivery ( Dec-2022 ) ( $5,541 + $1,153 = $6,694 )</t>
  </si>
  <si>
    <t>KLN/RV/2023/01/04964 ($6694 rate 2865 = Ks 19,178,300/-); HQT-RV-2023-01-0502(18.1.23)</t>
  </si>
  <si>
    <t xml:space="preserve">5 Month After Delivery ( Jan-2023 ) ( $5,541 + $1,081 = $6,622 ) </t>
  </si>
  <si>
    <t>5% Fine Calculation (22-Jan-2023 to 22-Feb-2023)</t>
  </si>
  <si>
    <t>CnC/DIS/2023/02/4(CFD APPROVE) $133</t>
  </si>
  <si>
    <t>KLN/RV/2023/02/19722 ($13,370 rate 2875 = Ks 38,438,750/-); KLN-RV-2023-02-0057</t>
  </si>
  <si>
    <t xml:space="preserve">6 Month After Delivery ( Feb-2023 ) ( $5,541 + $1,009 = $6,550 ) </t>
  </si>
  <si>
    <t xml:space="preserve">7 Month After Delivery ( Mar-2023 ) ( $5,541 + $936 = $6,477 ) </t>
  </si>
  <si>
    <t>KLN/RV/2023/03/19821 ($6477 rate 2880 = Ks 18,653,760/-); KLN-RV-2023-03-0082</t>
  </si>
  <si>
    <t xml:space="preserve">8 Month After Delivery ( Apr-2023 ) ( $5,541 + $864 = $6,405 ) </t>
  </si>
  <si>
    <t>RV-08621($18999 Rate-2870 $18900+MMK-284130/-); HQT-RV-2023-06-0072(2.6.2023)=$75500/- HQT-RV-2023-05-0181(8.5.2023)=Ks 118148500/-</t>
  </si>
  <si>
    <t xml:space="preserve">9 Month After Delivery ( May-2023 ) ( $5,541 + $792 = $6,333 ) </t>
  </si>
  <si>
    <t xml:space="preserve">10 Month After Delivery ( Jun-2023 ) ( $5,541 + $720 = $6,261 ) </t>
  </si>
  <si>
    <t xml:space="preserve">11 Month After Delivery ( Jul-2023 ) ( $5,541 + $648 = $6,189 ) </t>
  </si>
  <si>
    <t xml:space="preserve"> 8-Mar-2023</t>
  </si>
  <si>
    <t>Adj # Adj/CnC/2023/05/001(CFD APPROVE)$864</t>
  </si>
  <si>
    <t>RV-19882($18351 Rate-2870 $52,667,400/-); KLN-RV-2023-05-0012</t>
  </si>
  <si>
    <t>12 Month After Delivery ( Aug-2023 ) ( $5,541 + $576 = $6,117 )</t>
  </si>
  <si>
    <t>13 Month After Delivery ( Sep-2023 ) ( $5,541 + $504 = $6,045 )</t>
  </si>
  <si>
    <t xml:space="preserve">14 Month After Delivery ( Oct-2023 ) ( $5,541 + $432 = $5,973 ) </t>
  </si>
  <si>
    <t>5% Fine calculate for 14th installment due from  (22.10.23 ~ 22.6.25) 20M</t>
  </si>
  <si>
    <t>RV-CE5-2025-06-00004(3.6.25), AMISCCOP-2025-06-00002 is COP side, AMISCCE5-2025-06-00008 is CE5 side, CE5 BU Income (KBZ sp-31851322200220502) from customer-U Sein Aung ; ME220; MMK 150,000,000 @4430= USD 33,860.05 (MC: Oct'23-$5109,Nov'23-$5901,Dec'23-$5829,Jan'24-5757,Feb'24-$5685,Mar'24-$5613)</t>
  </si>
  <si>
    <t xml:space="preserve">15 Month After Delivery ( Nov-2023 ) ( $5,541 + $360 = $5,901 ) </t>
  </si>
  <si>
    <t>5% Fine calculate for 15th installment due from  (22.11.23 ~ 22.6.25) 19M</t>
  </si>
  <si>
    <t xml:space="preserve">16 Month After Delivery ( Dec-2023 ) ( $5,541 + $288 = $5,829 ) </t>
  </si>
  <si>
    <t>5% Fine calculate for 16th installment due from  (22.12.23 ~ 22.6.25) 18M</t>
  </si>
  <si>
    <t xml:space="preserve">17 Month After Delivery ( Jan-2024 ) ( $5,541 + $216 = $5,757 ) </t>
  </si>
  <si>
    <t>5% Fine calculate for 17th installment due from  (22.1.24 ~ 22.6.25) 17M</t>
  </si>
  <si>
    <t xml:space="preserve">18 Month After Delivery ( Feb-2024 ) ( $5,541 + $144 = $5,685 ) </t>
  </si>
  <si>
    <t>5% Fine calculate for 18th installment due from  (22.2.24 ~ 22.6.25) 16M</t>
  </si>
  <si>
    <t xml:space="preserve">19 Month After Delivery ( Mar-2024 ) ( $5,541 + $72 = $5,613 ) </t>
  </si>
  <si>
    <t>5% Fine calculate for 19th installment due from  (22.3.24 ~ 22.6.25) 15M</t>
  </si>
  <si>
    <t>MDY Manual RV-13837,MDY-RV-2025-06-0014(3.6.25),RV-CE5-2025-06-00005, AMISCCE5-2025-06-00010 is CE5 side, AMISCCOP-2025-06-00007 is COP side, CE5 BU Income (AYA sp-40036934304) from Customer-U Sein Aung Final Payment, MMK-151,000@4440=USD 34.01 (MC: Mar'24-$34.01)</t>
  </si>
  <si>
    <t>RP/CE5/2025/05/001(29-May-25)  Fine Discount $ 29,612.25/- , approval by CFD as at 29-May-25</t>
  </si>
  <si>
    <t>Total</t>
  </si>
  <si>
    <t>Prepared By,</t>
  </si>
  <si>
    <t>Checked By,</t>
  </si>
  <si>
    <t>Approved By,</t>
  </si>
  <si>
    <t>Acknowledged By,</t>
  </si>
  <si>
    <t>Finance</t>
  </si>
  <si>
    <t>DH</t>
  </si>
  <si>
    <t>GM/AGM</t>
  </si>
  <si>
    <t>CFD</t>
  </si>
  <si>
    <t>26.10.23</t>
  </si>
  <si>
    <t>စက်နှစ်စီးလုံးအတွက် ငွေသွင်းပေးဖို အချိန်ခနစောင့်ပေးပါဦးဟု ပြောပါသည်။ ရက်ကျော်လာပြီ ဖြစ်၍ Fine ကြေးပေးရမည်ဟု ရှင်းပြထားခဲ့ပါသည်။ F/U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</si>
</sst>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\-??_);_(@_)"/>
    <numFmt numFmtId="165" formatCode="[$-409]d\-mmm\-yyyy;@"/>
    <numFmt numFmtId="166" formatCode="_(* #,##0.00_);_(* \(#,##0.00\);_(* \-??_);_(@_)"/>
    <numFmt numFmtId="167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Zawgyi-One"/>
      <family val="2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66CC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0"/>
      <name val="Arial"/>
      <family val="2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121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164" fontId="3" fillId="0" borderId="0" xfId="1" applyNumberFormat="1" applyFont="1" applyFill="1" applyAlignment="1"/>
    <xf numFmtId="0" fontId="4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6" fontId="3" fillId="0" borderId="0" xfId="0" applyNumberFormat="1" applyFont="1" applyAlignment="1" applyProtection="1">
      <alignment horizontal="right" vertical="center"/>
      <protection hidden="1"/>
    </xf>
    <xf numFmtId="0" fontId="0" fillId="0" borderId="0" xfId="0" applyAlignment="1">
      <alignment vertical="center"/>
    </xf>
    <xf numFmtId="0" fontId="3" fillId="0" borderId="0" xfId="0" applyFont="1" applyAlignment="1" applyProtection="1">
      <alignment horizontal="left" vertical="center"/>
      <protection hidden="1"/>
    </xf>
    <xf numFmtId="0" fontId="2" fillId="0" borderId="0" xfId="0" applyFont="1" applyAlignment="1">
      <alignment vertical="center"/>
    </xf>
    <xf numFmtId="43" fontId="0" fillId="0" borderId="0" xfId="0" applyNumberFormat="1" applyAlignment="1">
      <alignment vertical="center"/>
    </xf>
    <xf numFmtId="0" fontId="3" fillId="0" borderId="1" xfId="0" applyFont="1" applyBorder="1" applyAlignment="1">
      <alignment horizontal="left" vertical="center"/>
    </xf>
    <xf numFmtId="164" fontId="3" fillId="0" borderId="1" xfId="0" applyNumberFormat="1" applyFont="1" applyBorder="1" applyAlignment="1" applyProtection="1">
      <alignment horizontal="left" vertical="center"/>
      <protection hidden="1"/>
    </xf>
    <xf numFmtId="43" fontId="3" fillId="0" borderId="0" xfId="0" applyNumberFormat="1" applyFont="1" applyAlignment="1">
      <alignment vertical="center"/>
    </xf>
    <xf numFmtId="10" fontId="0" fillId="0" borderId="0" xfId="0" applyNumberFormat="1" applyAlignment="1">
      <alignment horizontal="left" vertical="center"/>
    </xf>
    <xf numFmtId="0" fontId="6" fillId="0" borderId="0" xfId="0" applyFont="1" applyAlignment="1">
      <alignment vertical="center"/>
    </xf>
    <xf numFmtId="43" fontId="6" fillId="0" borderId="0" xfId="1" applyFont="1" applyBorder="1" applyAlignment="1" applyProtection="1">
      <alignment vertical="center"/>
      <protection hidden="1"/>
    </xf>
    <xf numFmtId="0" fontId="7" fillId="0" borderId="0" xfId="0" applyFont="1" applyAlignment="1">
      <alignment vertical="center"/>
    </xf>
    <xf numFmtId="43" fontId="7" fillId="0" borderId="0" xfId="1" applyFont="1" applyBorder="1" applyAlignment="1" applyProtection="1">
      <alignment vertical="center"/>
      <protection hidden="1"/>
    </xf>
    <xf numFmtId="43" fontId="6" fillId="0" borderId="0" xfId="1" applyFont="1" applyAlignment="1">
      <alignment vertical="center"/>
    </xf>
    <xf numFmtId="166" fontId="7" fillId="0" borderId="0" xfId="0" applyNumberFormat="1" applyFont="1" applyAlignment="1" applyProtection="1">
      <alignment vertical="center"/>
      <protection hidden="1"/>
    </xf>
    <xf numFmtId="164" fontId="4" fillId="0" borderId="0" xfId="1" applyNumberFormat="1" applyFont="1" applyFill="1" applyBorder="1" applyAlignment="1" applyProtection="1">
      <protection hidden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/>
      <protection hidden="1"/>
    </xf>
    <xf numFmtId="165" fontId="2" fillId="0" borderId="3" xfId="0" applyNumberFormat="1" applyFont="1" applyBorder="1" applyAlignment="1">
      <alignment horizontal="center"/>
    </xf>
    <xf numFmtId="0" fontId="2" fillId="0" borderId="3" xfId="0" applyFont="1" applyBorder="1"/>
    <xf numFmtId="164" fontId="4" fillId="0" borderId="3" xfId="1" applyNumberFormat="1" applyFont="1" applyFill="1" applyBorder="1" applyAlignment="1" applyProtection="1">
      <protection hidden="1"/>
    </xf>
    <xf numFmtId="166" fontId="4" fillId="0" borderId="3" xfId="0" applyNumberFormat="1" applyFont="1" applyBorder="1" applyProtection="1">
      <protection hidden="1"/>
    </xf>
    <xf numFmtId="0" fontId="4" fillId="0" borderId="3" xfId="0" applyFont="1" applyBorder="1" applyProtection="1">
      <protection hidden="1"/>
    </xf>
    <xf numFmtId="0" fontId="4" fillId="0" borderId="0" xfId="0" applyFont="1"/>
    <xf numFmtId="165" fontId="2" fillId="0" borderId="2" xfId="0" applyNumberFormat="1" applyFont="1" applyBorder="1" applyAlignment="1">
      <alignment horizontal="center"/>
    </xf>
    <xf numFmtId="0" fontId="4" fillId="0" borderId="2" xfId="0" applyFont="1" applyBorder="1"/>
    <xf numFmtId="43" fontId="4" fillId="0" borderId="2" xfId="1" applyFont="1" applyFill="1" applyBorder="1" applyAlignment="1" applyProtection="1">
      <protection hidden="1"/>
    </xf>
    <xf numFmtId="166" fontId="4" fillId="0" borderId="2" xfId="0" applyNumberFormat="1" applyFont="1" applyBorder="1" applyProtection="1">
      <protection hidden="1"/>
    </xf>
    <xf numFmtId="0" fontId="4" fillId="0" borderId="2" xfId="0" applyFont="1" applyBorder="1" applyProtection="1">
      <protection hidden="1"/>
    </xf>
    <xf numFmtId="165" fontId="8" fillId="0" borderId="3" xfId="0" applyNumberFormat="1" applyFont="1" applyBorder="1" applyAlignment="1">
      <alignment horizontal="center"/>
    </xf>
    <xf numFmtId="0" fontId="8" fillId="0" borderId="2" xfId="0" applyFont="1" applyBorder="1"/>
    <xf numFmtId="43" fontId="8" fillId="0" borderId="2" xfId="1" applyFont="1" applyFill="1" applyBorder="1" applyAlignment="1" applyProtection="1">
      <protection hidden="1"/>
    </xf>
    <xf numFmtId="0" fontId="2" fillId="0" borderId="2" xfId="0" applyFont="1" applyBorder="1"/>
    <xf numFmtId="166" fontId="8" fillId="0" borderId="2" xfId="0" applyNumberFormat="1" applyFont="1" applyBorder="1" applyProtection="1">
      <protection hidden="1"/>
    </xf>
    <xf numFmtId="167" fontId="8" fillId="0" borderId="2" xfId="1" applyNumberFormat="1" applyFont="1" applyBorder="1"/>
    <xf numFmtId="165" fontId="4" fillId="0" borderId="3" xfId="0" applyNumberFormat="1" applyFont="1" applyBorder="1" applyAlignment="1">
      <alignment horizontal="center"/>
    </xf>
    <xf numFmtId="167" fontId="2" fillId="0" borderId="2" xfId="1" applyNumberFormat="1" applyFont="1" applyFill="1" applyBorder="1"/>
    <xf numFmtId="0" fontId="8" fillId="2" borderId="2" xfId="0" applyFont="1" applyFill="1" applyBorder="1"/>
    <xf numFmtId="0" fontId="4" fillId="2" borderId="2" xfId="0" applyFont="1" applyFill="1" applyBorder="1"/>
    <xf numFmtId="167" fontId="8" fillId="0" borderId="2" xfId="1" applyNumberFormat="1" applyFont="1" applyFill="1" applyBorder="1"/>
    <xf numFmtId="167" fontId="4" fillId="0" borderId="2" xfId="1" applyNumberFormat="1" applyFont="1" applyFill="1" applyBorder="1"/>
    <xf numFmtId="167" fontId="2" fillId="0" borderId="0" xfId="0" applyNumberFormat="1" applyFont="1"/>
    <xf numFmtId="167" fontId="2" fillId="0" borderId="2" xfId="1" applyNumberFormat="1" applyFont="1" applyBorder="1"/>
    <xf numFmtId="165" fontId="9" fillId="0" borderId="3" xfId="0" applyNumberFormat="1" applyFont="1" applyBorder="1" applyAlignment="1">
      <alignment horizontal="center"/>
    </xf>
    <xf numFmtId="0" fontId="9" fillId="0" borderId="2" xfId="0" applyFont="1" applyBorder="1"/>
    <xf numFmtId="166" fontId="9" fillId="0" borderId="2" xfId="0" applyNumberFormat="1" applyFont="1" applyBorder="1" applyProtection="1">
      <protection hidden="1"/>
    </xf>
    <xf numFmtId="165" fontId="10" fillId="0" borderId="3" xfId="0" applyNumberFormat="1" applyFont="1" applyBorder="1" applyAlignment="1">
      <alignment horizontal="center"/>
    </xf>
    <xf numFmtId="0" fontId="10" fillId="0" borderId="2" xfId="0" applyFont="1" applyBorder="1"/>
    <xf numFmtId="167" fontId="10" fillId="0" borderId="2" xfId="1" applyNumberFormat="1" applyFont="1" applyBorder="1"/>
    <xf numFmtId="166" fontId="10" fillId="0" borderId="2" xfId="0" applyNumberFormat="1" applyFont="1" applyBorder="1" applyProtection="1">
      <protection hidden="1"/>
    </xf>
    <xf numFmtId="43" fontId="10" fillId="0" borderId="2" xfId="1" applyFont="1" applyFill="1" applyBorder="1" applyAlignment="1" applyProtection="1">
      <protection hidden="1"/>
    </xf>
    <xf numFmtId="0" fontId="10" fillId="0" borderId="0" xfId="0" applyFont="1"/>
    <xf numFmtId="167" fontId="11" fillId="0" borderId="2" xfId="1" applyNumberFormat="1" applyFont="1" applyBorder="1"/>
    <xf numFmtId="166" fontId="11" fillId="0" borderId="2" xfId="0" applyNumberFormat="1" applyFont="1" applyBorder="1" applyProtection="1">
      <protection hidden="1"/>
    </xf>
    <xf numFmtId="43" fontId="2" fillId="0" borderId="0" xfId="0" applyNumberFormat="1" applyFont="1"/>
    <xf numFmtId="43" fontId="2" fillId="0" borderId="0" xfId="1" applyFont="1" applyAlignment="1"/>
    <xf numFmtId="43" fontId="4" fillId="0" borderId="0" xfId="1" applyFont="1"/>
    <xf numFmtId="43" fontId="4" fillId="0" borderId="0" xfId="0" applyNumberFormat="1" applyFont="1"/>
    <xf numFmtId="167" fontId="6" fillId="3" borderId="2" xfId="1" applyNumberFormat="1" applyFont="1" applyFill="1" applyBorder="1"/>
    <xf numFmtId="167" fontId="6" fillId="0" borderId="2" xfId="1" applyNumberFormat="1" applyFont="1" applyFill="1" applyBorder="1"/>
    <xf numFmtId="166" fontId="9" fillId="3" borderId="2" xfId="0" applyNumberFormat="1" applyFont="1" applyFill="1" applyBorder="1" applyProtection="1">
      <protection hidden="1"/>
    </xf>
    <xf numFmtId="166" fontId="8" fillId="2" borderId="2" xfId="0" applyNumberFormat="1" applyFont="1" applyFill="1" applyBorder="1" applyProtection="1">
      <protection hidden="1"/>
    </xf>
    <xf numFmtId="0" fontId="8" fillId="0" borderId="0" xfId="0" applyFont="1"/>
    <xf numFmtId="43" fontId="2" fillId="0" borderId="0" xfId="1" applyFont="1"/>
    <xf numFmtId="2" fontId="4" fillId="0" borderId="0" xfId="0" applyNumberFormat="1" applyFont="1"/>
    <xf numFmtId="166" fontId="9" fillId="2" borderId="2" xfId="0" applyNumberFormat="1" applyFont="1" applyFill="1" applyBorder="1" applyProtection="1">
      <protection hidden="1"/>
    </xf>
    <xf numFmtId="167" fontId="8" fillId="0" borderId="4" xfId="1" applyNumberFormat="1" applyFont="1" applyBorder="1"/>
    <xf numFmtId="166" fontId="8" fillId="2" borderId="4" xfId="0" applyNumberFormat="1" applyFont="1" applyFill="1" applyBorder="1" applyProtection="1">
      <protection hidden="1"/>
    </xf>
    <xf numFmtId="43" fontId="8" fillId="0" borderId="4" xfId="1" applyFont="1" applyFill="1" applyBorder="1" applyAlignment="1" applyProtection="1">
      <protection hidden="1"/>
    </xf>
    <xf numFmtId="165" fontId="8" fillId="0" borderId="2" xfId="0" applyNumberFormat="1" applyFont="1" applyBorder="1" applyAlignment="1">
      <alignment horizontal="center"/>
    </xf>
    <xf numFmtId="0" fontId="8" fillId="0" borderId="4" xfId="0" applyFont="1" applyBorder="1"/>
    <xf numFmtId="165" fontId="10" fillId="0" borderId="2" xfId="0" applyNumberFormat="1" applyFont="1" applyBorder="1" applyAlignment="1">
      <alignment horizontal="center"/>
    </xf>
    <xf numFmtId="0" fontId="10" fillId="0" borderId="2" xfId="0" applyFont="1" applyBorder="1" applyAlignment="1">
      <alignment horizontal="left"/>
    </xf>
    <xf numFmtId="167" fontId="10" fillId="0" borderId="4" xfId="1" applyNumberFormat="1" applyFont="1" applyBorder="1"/>
    <xf numFmtId="166" fontId="10" fillId="2" borderId="4" xfId="0" applyNumberFormat="1" applyFont="1" applyFill="1" applyBorder="1" applyProtection="1">
      <protection hidden="1"/>
    </xf>
    <xf numFmtId="43" fontId="10" fillId="0" borderId="4" xfId="1" applyFont="1" applyFill="1" applyBorder="1" applyAlignment="1" applyProtection="1">
      <protection hidden="1"/>
    </xf>
    <xf numFmtId="164" fontId="10" fillId="0" borderId="2" xfId="0" applyNumberFormat="1" applyFont="1" applyBorder="1" applyProtection="1">
      <protection hidden="1"/>
    </xf>
    <xf numFmtId="0" fontId="4" fillId="0" borderId="4" xfId="0" applyFont="1" applyBorder="1"/>
    <xf numFmtId="167" fontId="2" fillId="0" borderId="4" xfId="1" applyNumberFormat="1" applyFont="1" applyBorder="1"/>
    <xf numFmtId="166" fontId="9" fillId="0" borderId="4" xfId="0" applyNumberFormat="1" applyFont="1" applyBorder="1" applyProtection="1">
      <protection hidden="1"/>
    </xf>
    <xf numFmtId="164" fontId="4" fillId="0" borderId="2" xfId="0" applyNumberFormat="1" applyFont="1" applyBorder="1" applyProtection="1">
      <protection hidden="1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43" fontId="4" fillId="0" borderId="7" xfId="1" applyFont="1" applyFill="1" applyBorder="1" applyAlignment="1" applyProtection="1">
      <protection hidden="1"/>
    </xf>
    <xf numFmtId="164" fontId="4" fillId="0" borderId="7" xfId="1" applyNumberFormat="1" applyFont="1" applyFill="1" applyBorder="1" applyAlignment="1" applyProtection="1">
      <protection hidden="1"/>
    </xf>
    <xf numFmtId="166" fontId="4" fillId="0" borderId="8" xfId="1" applyNumberFormat="1" applyFont="1" applyFill="1" applyBorder="1" applyAlignment="1" applyProtection="1">
      <protection hidden="1"/>
    </xf>
    <xf numFmtId="164" fontId="4" fillId="0" borderId="6" xfId="1" applyNumberFormat="1" applyFont="1" applyFill="1" applyBorder="1" applyAlignment="1" applyProtection="1">
      <protection hidden="1"/>
    </xf>
    <xf numFmtId="0" fontId="3" fillId="0" borderId="0" xfId="0" applyFont="1" applyAlignment="1" applyProtection="1">
      <alignment horizontal="left"/>
      <protection locked="0"/>
    </xf>
    <xf numFmtId="164" fontId="3" fillId="0" borderId="0" xfId="1" applyNumberFormat="1" applyFont="1" applyFill="1" applyAlignment="1" applyProtection="1">
      <protection locked="0"/>
    </xf>
    <xf numFmtId="0" fontId="3" fillId="0" borderId="0" xfId="0" applyFont="1" applyProtection="1">
      <protection locked="0"/>
    </xf>
    <xf numFmtId="43" fontId="3" fillId="0" borderId="0" xfId="0" applyNumberFormat="1" applyFont="1"/>
    <xf numFmtId="0" fontId="4" fillId="0" borderId="0" xfId="0" applyFont="1" applyAlignment="1">
      <alignment horizontal="center" vertical="center"/>
    </xf>
    <xf numFmtId="164" fontId="4" fillId="0" borderId="0" xfId="1" applyNumberFormat="1" applyFont="1" applyFill="1" applyAlignment="1">
      <alignment horizontal="center"/>
    </xf>
    <xf numFmtId="0" fontId="4" fillId="0" borderId="0" xfId="0" applyFont="1" applyAlignment="1">
      <alignment horizontal="center"/>
    </xf>
    <xf numFmtId="3" fontId="3" fillId="0" borderId="0" xfId="0" applyNumberFormat="1" applyFont="1" applyAlignment="1">
      <alignment horizontal="left"/>
    </xf>
    <xf numFmtId="164" fontId="3" fillId="0" borderId="0" xfId="1" applyNumberFormat="1" applyFont="1" applyFill="1" applyBorder="1" applyAlignment="1"/>
    <xf numFmtId="0" fontId="4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15" fontId="3" fillId="0" borderId="0" xfId="0" applyNumberFormat="1" applyFont="1"/>
    <xf numFmtId="167" fontId="3" fillId="0" borderId="0" xfId="2" applyNumberFormat="1" applyFont="1" applyFill="1" applyBorder="1" applyAlignment="1">
      <alignment horizontal="center"/>
    </xf>
    <xf numFmtId="167" fontId="0" fillId="0" borderId="0" xfId="1" applyNumberFormat="1" applyFont="1" applyBorder="1" applyAlignment="1"/>
    <xf numFmtId="14" fontId="3" fillId="0" borderId="0" xfId="0" applyNumberFormat="1" applyFont="1"/>
    <xf numFmtId="167" fontId="3" fillId="0" borderId="0" xfId="2" applyNumberFormat="1" applyFont="1" applyFill="1" applyBorder="1" applyAlignment="1"/>
    <xf numFmtId="15" fontId="2" fillId="0" borderId="0" xfId="0" applyNumberFormat="1" applyFont="1"/>
    <xf numFmtId="0" fontId="2" fillId="0" borderId="0" xfId="0" applyFont="1" applyAlignment="1">
      <alignment horizontal="center"/>
    </xf>
    <xf numFmtId="167" fontId="2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/>
    </xf>
  </cellXfs>
  <cellStyles count="3">
    <cellStyle name="Comma" xfId="1" builtinId="3"/>
    <cellStyle name="Comma 2" xfId="2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9525</xdr:rowOff>
    </xdr:from>
    <xdr:to>
      <xdr:col>0</xdr:col>
      <xdr:colOff>1082907</xdr:colOff>
      <xdr:row>2</xdr:row>
      <xdr:rowOff>161925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150" y="9525"/>
          <a:ext cx="1025757" cy="6096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7</xdr:col>
      <xdr:colOff>295275</xdr:colOff>
      <xdr:row>13</xdr:row>
      <xdr:rowOff>19051</xdr:rowOff>
    </xdr:from>
    <xdr:to>
      <xdr:col>17</xdr:col>
      <xdr:colOff>209550</xdr:colOff>
      <xdr:row>32</xdr:row>
      <xdr:rowOff>9568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00000000-0008-0000-0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534900" y="2990851"/>
          <a:ext cx="6353175" cy="3905292"/>
        </a:xfrm>
        <a:prstGeom prst="rect">
          <a:avLst/>
        </a:prstGeom>
      </xdr:spPr>
    </xdr:pic>
    <xdr:clientData/>
  </xdr:twoCellAnchor>
  <xdr:twoCellAnchor editAs="oneCell">
    <xdr:from>
      <xdr:col>1</xdr:col>
      <xdr:colOff>168623</xdr:colOff>
      <xdr:row>91</xdr:row>
      <xdr:rowOff>9525</xdr:rowOff>
    </xdr:from>
    <xdr:to>
      <xdr:col>1</xdr:col>
      <xdr:colOff>2580609</xdr:colOff>
      <xdr:row>120</xdr:row>
      <xdr:rowOff>8000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63998" y="18135600"/>
          <a:ext cx="2411986" cy="55229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H130"/>
  <sheetViews>
    <sheetView tabSelected="1" workbookViewId="0">
      <selection activeCell="F8" sqref="F8"/>
    </sheetView>
  </sheetViews>
  <sheetFormatPr defaultColWidth="9.140625" defaultRowHeight="15" customHeight="1" x14ac:dyDescent="0.25"/>
  <cols>
    <col min="1" max="1" width="16.42578125" customWidth="1"/>
    <col min="2" max="2" width="75" customWidth="1"/>
    <col min="3" max="3" width="21.5703125" bestFit="1" customWidth="1"/>
    <col min="4" max="4" width="17.42578125" customWidth="1"/>
    <col min="5" max="5" width="18.42578125" customWidth="1"/>
    <col min="6" max="6" width="19.42578125" customWidth="1"/>
    <col min="7" max="7" width="15.28515625" bestFit="1" customWidth="1"/>
    <col min="8" max="8" width="14.28515625" bestFit="1" customWidth="1"/>
  </cols>
  <sheetData>
    <row r="1" spans="1:8" ht="18" customHeight="1" x14ac:dyDescent="0.25">
      <c r="A1" s="1"/>
      <c r="B1" s="2"/>
      <c r="F1" s="1"/>
      <c r="G1" s="1"/>
    </row>
    <row r="2" spans="1:8" ht="18" customHeight="1" x14ac:dyDescent="0.25">
      <c r="A2" s="1"/>
      <c r="B2" s="2"/>
      <c r="C2" s="3"/>
      <c r="D2" s="4"/>
      <c r="E2" s="4"/>
      <c r="F2" s="1"/>
      <c r="G2" s="1"/>
    </row>
    <row r="3" spans="1:8" ht="18" customHeight="1" x14ac:dyDescent="0.25">
      <c r="A3" s="1"/>
      <c r="B3" s="2"/>
      <c r="C3" s="5">
        <f ca="1">TODAY()</f>
        <v>45846</v>
      </c>
      <c r="D3" s="4" t="s">
        <v>0</v>
      </c>
      <c r="E3" s="4" t="s">
        <v>1</v>
      </c>
      <c r="F3" s="1"/>
      <c r="G3" s="1"/>
    </row>
    <row r="4" spans="1:8" s="10" customFormat="1" ht="18" customHeight="1" x14ac:dyDescent="0.25">
      <c r="A4" s="6" t="s">
        <v>2</v>
      </c>
      <c r="B4" s="6"/>
      <c r="C4" s="7" t="s">
        <v>3</v>
      </c>
      <c r="D4" s="8" t="s">
        <v>4</v>
      </c>
      <c r="E4" s="9">
        <f>+D16</f>
        <v>139319</v>
      </c>
      <c r="F4" s="8"/>
      <c r="G4" s="8"/>
    </row>
    <row r="5" spans="1:8" s="10" customFormat="1" ht="18" customHeight="1" x14ac:dyDescent="0.25">
      <c r="A5" s="11" t="s">
        <v>5</v>
      </c>
      <c r="B5" s="12" t="s">
        <v>6</v>
      </c>
      <c r="C5" s="7" t="s">
        <v>7</v>
      </c>
      <c r="D5" s="8" t="s">
        <v>8</v>
      </c>
      <c r="E5" s="9">
        <f>+D73</f>
        <v>29943.35</v>
      </c>
      <c r="F5" s="8"/>
      <c r="G5" s="8"/>
      <c r="H5" s="13">
        <f>E5-E11-E31-E45</f>
        <v>28946.35</v>
      </c>
    </row>
    <row r="6" spans="1:8" s="10" customFormat="1" ht="18" customHeight="1" x14ac:dyDescent="0.25">
      <c r="A6" s="11" t="s">
        <v>9</v>
      </c>
      <c r="B6" s="11"/>
      <c r="C6" s="7" t="s">
        <v>10</v>
      </c>
      <c r="D6" s="8" t="s">
        <v>11</v>
      </c>
      <c r="E6" s="9">
        <f>SUM(E4:E5)</f>
        <v>169262.35</v>
      </c>
      <c r="F6" s="8"/>
      <c r="G6" s="8"/>
    </row>
    <row r="7" spans="1:8" s="10" customFormat="1" ht="18" customHeight="1" x14ac:dyDescent="0.25">
      <c r="A7" s="11" t="s">
        <v>12</v>
      </c>
      <c r="B7" s="10" t="s">
        <v>13</v>
      </c>
      <c r="C7" s="7" t="s">
        <v>14</v>
      </c>
      <c r="D7" s="8" t="s">
        <v>15</v>
      </c>
      <c r="E7" s="9">
        <f>+E73</f>
        <v>169261.91999999998</v>
      </c>
      <c r="F7" s="8"/>
      <c r="G7" s="8"/>
    </row>
    <row r="8" spans="1:8" s="10" customFormat="1" ht="18" customHeight="1" thickBot="1" x14ac:dyDescent="0.3">
      <c r="A8" s="11" t="s">
        <v>16</v>
      </c>
      <c r="B8" s="10" t="s">
        <v>17</v>
      </c>
      <c r="C8" s="7" t="s">
        <v>18</v>
      </c>
      <c r="D8" s="14" t="s">
        <v>19</v>
      </c>
      <c r="E8" s="15">
        <f>E6-E7</f>
        <v>0.43000000002211891</v>
      </c>
      <c r="F8" s="8"/>
      <c r="G8" s="16"/>
      <c r="H8" s="13">
        <f>E9*2%</f>
        <v>0</v>
      </c>
    </row>
    <row r="9" spans="1:8" s="10" customFormat="1" ht="18" customHeight="1" thickTop="1" x14ac:dyDescent="0.25">
      <c r="A9" s="11" t="s">
        <v>20</v>
      </c>
      <c r="B9" s="17" t="s">
        <v>21</v>
      </c>
      <c r="C9" s="7" t="s">
        <v>22</v>
      </c>
      <c r="D9" s="18" t="s">
        <v>23</v>
      </c>
      <c r="E9" s="19"/>
      <c r="F9" s="18"/>
      <c r="G9" s="16"/>
      <c r="H9" s="13">
        <f>H8*4430</f>
        <v>0</v>
      </c>
    </row>
    <row r="10" spans="1:8" s="10" customFormat="1" ht="18" customHeight="1" x14ac:dyDescent="0.25">
      <c r="A10" s="8" t="s">
        <v>24</v>
      </c>
      <c r="B10" s="10" t="s">
        <v>25</v>
      </c>
      <c r="C10" s="7" t="s">
        <v>26</v>
      </c>
      <c r="D10" s="20" t="s">
        <v>27</v>
      </c>
      <c r="E10" s="21"/>
      <c r="F10" s="16"/>
      <c r="G10" s="8"/>
    </row>
    <row r="11" spans="1:8" s="10" customFormat="1" ht="18" customHeight="1" x14ac:dyDescent="0.25">
      <c r="A11" s="8" t="s">
        <v>28</v>
      </c>
      <c r="B11" s="10" t="s">
        <v>29</v>
      </c>
      <c r="C11" s="8"/>
      <c r="D11" s="18" t="s">
        <v>8</v>
      </c>
      <c r="E11" s="22"/>
      <c r="F11" s="23"/>
      <c r="G11" s="8"/>
    </row>
    <row r="12" spans="1:8" ht="18" customHeight="1" x14ac:dyDescent="0.25">
      <c r="A12" s="2"/>
      <c r="B12" s="2"/>
      <c r="C12" s="3"/>
      <c r="D12" s="1"/>
      <c r="E12" s="1"/>
      <c r="F12" s="1"/>
      <c r="G12" s="24"/>
    </row>
    <row r="13" spans="1:8" ht="18" customHeight="1" x14ac:dyDescent="0.25">
      <c r="A13" s="25" t="s">
        <v>30</v>
      </c>
      <c r="B13" s="25"/>
      <c r="C13" s="25"/>
      <c r="D13" s="25"/>
      <c r="E13" s="25"/>
      <c r="F13" s="25"/>
      <c r="G13" s="24"/>
    </row>
    <row r="14" spans="1:8" ht="18" customHeight="1" x14ac:dyDescent="0.25">
      <c r="A14" s="2"/>
      <c r="B14" s="26"/>
      <c r="C14" s="24"/>
      <c r="D14" s="24"/>
      <c r="E14" s="24"/>
      <c r="F14" s="24"/>
      <c r="G14" s="24"/>
    </row>
    <row r="15" spans="1:8" s="10" customFormat="1" ht="35.25" customHeight="1" x14ac:dyDescent="0.25">
      <c r="A15" s="27" t="s">
        <v>31</v>
      </c>
      <c r="B15" s="27" t="s">
        <v>32</v>
      </c>
      <c r="C15" s="27" t="s">
        <v>33</v>
      </c>
      <c r="D15" s="27" t="s">
        <v>34</v>
      </c>
      <c r="E15" s="27" t="s">
        <v>35</v>
      </c>
      <c r="F15" s="28" t="s">
        <v>36</v>
      </c>
      <c r="G15" s="8"/>
    </row>
    <row r="16" spans="1:8" s="26" customFormat="1" ht="15" customHeight="1" x14ac:dyDescent="0.25">
      <c r="A16" s="29">
        <v>44795</v>
      </c>
      <c r="B16" s="30" t="s">
        <v>37</v>
      </c>
      <c r="C16" s="31"/>
      <c r="D16" s="32">
        <v>139319</v>
      </c>
      <c r="E16" s="33"/>
      <c r="F16" s="32">
        <f>D16-E16</f>
        <v>139319</v>
      </c>
      <c r="G16" s="34"/>
    </row>
    <row r="17" spans="1:8" s="26" customFormat="1" ht="15" customHeight="1" x14ac:dyDescent="0.25">
      <c r="A17" s="35"/>
      <c r="B17" s="36" t="s">
        <v>38</v>
      </c>
      <c r="C17" s="37">
        <v>23381</v>
      </c>
      <c r="D17" s="38"/>
      <c r="E17" s="39"/>
      <c r="F17" s="38">
        <f>F16+D17-E17</f>
        <v>139319</v>
      </c>
      <c r="G17" s="34"/>
    </row>
    <row r="18" spans="1:8" s="26" customFormat="1" ht="15" customHeight="1" x14ac:dyDescent="0.25">
      <c r="A18" s="40">
        <v>44762</v>
      </c>
      <c r="B18" s="41" t="s">
        <v>39</v>
      </c>
      <c r="C18" s="42"/>
      <c r="D18" s="43"/>
      <c r="E18" s="44">
        <v>1287.55</v>
      </c>
      <c r="F18" s="38">
        <f t="shared" ref="F18:F50" si="0">F17+D18-E18</f>
        <v>138031.45000000001</v>
      </c>
      <c r="G18" s="34"/>
    </row>
    <row r="19" spans="1:8" s="26" customFormat="1" ht="15" customHeight="1" x14ac:dyDescent="0.25">
      <c r="A19" s="40">
        <v>44769</v>
      </c>
      <c r="B19" s="41" t="s">
        <v>40</v>
      </c>
      <c r="C19" s="42"/>
      <c r="D19" s="43"/>
      <c r="E19" s="44">
        <v>17054.259999999998</v>
      </c>
      <c r="F19" s="38">
        <f t="shared" si="0"/>
        <v>120977.19000000002</v>
      </c>
      <c r="G19" s="34"/>
    </row>
    <row r="20" spans="1:8" s="26" customFormat="1" ht="15" customHeight="1" x14ac:dyDescent="0.25">
      <c r="A20" s="40">
        <v>44770</v>
      </c>
      <c r="B20" s="41" t="s">
        <v>41</v>
      </c>
      <c r="C20" s="45"/>
      <c r="D20" s="43"/>
      <c r="E20" s="44">
        <v>5038.76</v>
      </c>
      <c r="F20" s="38">
        <f t="shared" si="0"/>
        <v>115938.43000000002</v>
      </c>
      <c r="G20" s="34"/>
    </row>
    <row r="21" spans="1:8" s="26" customFormat="1" ht="15" customHeight="1" x14ac:dyDescent="0.25">
      <c r="A21" s="46">
        <v>44826</v>
      </c>
      <c r="B21" s="36" t="s">
        <v>42</v>
      </c>
      <c r="C21" s="47">
        <v>3876</v>
      </c>
      <c r="D21" s="44"/>
      <c r="E21" s="42"/>
      <c r="F21" s="38">
        <f t="shared" si="0"/>
        <v>115938.43000000002</v>
      </c>
      <c r="G21" s="34"/>
    </row>
    <row r="22" spans="1:8" s="26" customFormat="1" ht="15" customHeight="1" x14ac:dyDescent="0.25">
      <c r="A22" s="40">
        <v>44819</v>
      </c>
      <c r="B22" s="48" t="s">
        <v>43</v>
      </c>
      <c r="C22" s="47"/>
      <c r="D22" s="44"/>
      <c r="E22" s="42">
        <v>3876</v>
      </c>
      <c r="F22" s="38">
        <f t="shared" si="0"/>
        <v>112062.43000000002</v>
      </c>
      <c r="G22" s="34"/>
    </row>
    <row r="23" spans="1:8" s="26" customFormat="1" ht="15" customHeight="1" x14ac:dyDescent="0.25">
      <c r="A23" s="29">
        <v>44856</v>
      </c>
      <c r="B23" s="49" t="s">
        <v>44</v>
      </c>
      <c r="C23" s="47">
        <v>6845</v>
      </c>
      <c r="D23" s="44"/>
      <c r="E23" s="42"/>
      <c r="F23" s="38">
        <f t="shared" si="0"/>
        <v>112062.43000000002</v>
      </c>
      <c r="G23" s="34"/>
    </row>
    <row r="24" spans="1:8" s="26" customFormat="1" ht="15" customHeight="1" x14ac:dyDescent="0.25">
      <c r="A24" s="40">
        <v>44856</v>
      </c>
      <c r="B24" s="48" t="s">
        <v>45</v>
      </c>
      <c r="C24" s="50"/>
      <c r="D24" s="44"/>
      <c r="E24" s="42">
        <v>6845</v>
      </c>
      <c r="F24" s="38">
        <f t="shared" si="0"/>
        <v>105217.43000000002</v>
      </c>
      <c r="G24" s="34"/>
    </row>
    <row r="25" spans="1:8" s="26" customFormat="1" ht="15" customHeight="1" x14ac:dyDescent="0.25">
      <c r="A25" s="46">
        <v>44887</v>
      </c>
      <c r="B25" s="49" t="s">
        <v>46</v>
      </c>
      <c r="C25" s="51">
        <v>6766</v>
      </c>
      <c r="D25" s="44"/>
      <c r="E25" s="42"/>
      <c r="F25" s="38">
        <f t="shared" si="0"/>
        <v>105217.43000000002</v>
      </c>
      <c r="G25" s="34"/>
      <c r="H25" s="52"/>
    </row>
    <row r="26" spans="1:8" s="26" customFormat="1" ht="15" customHeight="1" x14ac:dyDescent="0.25">
      <c r="A26" s="40">
        <v>44881</v>
      </c>
      <c r="B26" s="48" t="s">
        <v>47</v>
      </c>
      <c r="C26" s="51"/>
      <c r="D26" s="44"/>
      <c r="E26" s="42">
        <v>6766</v>
      </c>
      <c r="F26" s="38">
        <f t="shared" si="0"/>
        <v>98451.430000000022</v>
      </c>
      <c r="G26" s="34"/>
      <c r="H26" s="52"/>
    </row>
    <row r="27" spans="1:8" s="26" customFormat="1" ht="15" customHeight="1" x14ac:dyDescent="0.25">
      <c r="A27" s="29">
        <v>44917</v>
      </c>
      <c r="B27" s="49" t="s">
        <v>48</v>
      </c>
      <c r="C27" s="53">
        <v>6694</v>
      </c>
      <c r="D27" s="44"/>
      <c r="E27" s="42"/>
      <c r="F27" s="38">
        <f t="shared" si="0"/>
        <v>98451.430000000022</v>
      </c>
      <c r="G27" s="34"/>
    </row>
    <row r="28" spans="1:8" s="26" customFormat="1" ht="15" customHeight="1" x14ac:dyDescent="0.25">
      <c r="A28" s="40">
        <v>44936</v>
      </c>
      <c r="B28" s="48" t="s">
        <v>49</v>
      </c>
      <c r="C28" s="53"/>
      <c r="D28" s="44"/>
      <c r="E28" s="42">
        <v>6694</v>
      </c>
      <c r="F28" s="38">
        <f t="shared" si="0"/>
        <v>91757.430000000022</v>
      </c>
      <c r="G28" s="34"/>
    </row>
    <row r="29" spans="1:8" s="26" customFormat="1" ht="15" customHeight="1" x14ac:dyDescent="0.25">
      <c r="A29" s="29">
        <v>44948</v>
      </c>
      <c r="B29" s="36" t="s">
        <v>50</v>
      </c>
      <c r="C29" s="53">
        <v>6622</v>
      </c>
      <c r="D29" s="44"/>
      <c r="E29" s="42"/>
      <c r="F29" s="38">
        <f t="shared" si="0"/>
        <v>91757.430000000022</v>
      </c>
      <c r="G29" s="34"/>
    </row>
    <row r="30" spans="1:8" s="26" customFormat="1" ht="15" customHeight="1" x14ac:dyDescent="0.25">
      <c r="A30" s="54">
        <v>44948</v>
      </c>
      <c r="B30" s="55" t="s">
        <v>51</v>
      </c>
      <c r="C30" s="53"/>
      <c r="D30" s="56">
        <f>C29*5%</f>
        <v>331.1</v>
      </c>
      <c r="E30" s="42"/>
      <c r="F30" s="38">
        <f t="shared" si="0"/>
        <v>92088.530000000028</v>
      </c>
      <c r="G30" s="34"/>
    </row>
    <row r="31" spans="1:8" s="62" customFormat="1" ht="15" customHeight="1" x14ac:dyDescent="0.25">
      <c r="A31" s="57">
        <v>44966</v>
      </c>
      <c r="B31" s="58" t="s">
        <v>52</v>
      </c>
      <c r="C31" s="59"/>
      <c r="D31" s="60"/>
      <c r="E31" s="61">
        <v>133</v>
      </c>
      <c r="F31" s="60">
        <f t="shared" si="0"/>
        <v>91955.530000000028</v>
      </c>
    </row>
    <row r="32" spans="1:8" s="26" customFormat="1" ht="15" customHeight="1" x14ac:dyDescent="0.25">
      <c r="A32" s="40">
        <v>44973</v>
      </c>
      <c r="B32" s="48" t="s">
        <v>53</v>
      </c>
      <c r="C32" s="63"/>
      <c r="D32" s="64"/>
      <c r="E32" s="42">
        <f>D30-E31</f>
        <v>198.10000000000002</v>
      </c>
      <c r="F32" s="38">
        <f t="shared" si="0"/>
        <v>91757.430000000022</v>
      </c>
      <c r="G32" s="34"/>
    </row>
    <row r="33" spans="1:8" s="26" customFormat="1" ht="15" customHeight="1" x14ac:dyDescent="0.25">
      <c r="A33" s="40">
        <v>44973</v>
      </c>
      <c r="B33" s="48" t="s">
        <v>53</v>
      </c>
      <c r="C33" s="63"/>
      <c r="D33" s="64"/>
      <c r="E33" s="42">
        <v>6622</v>
      </c>
      <c r="F33" s="38">
        <f t="shared" si="0"/>
        <v>85135.430000000022</v>
      </c>
      <c r="G33" s="34"/>
    </row>
    <row r="34" spans="1:8" s="26" customFormat="1" ht="15" customHeight="1" x14ac:dyDescent="0.25">
      <c r="A34" s="29">
        <v>44979</v>
      </c>
      <c r="B34" s="49" t="s">
        <v>54</v>
      </c>
      <c r="C34" s="53">
        <v>6550</v>
      </c>
      <c r="D34" s="38"/>
      <c r="E34" s="42"/>
      <c r="F34" s="38">
        <f t="shared" si="0"/>
        <v>85135.430000000022</v>
      </c>
      <c r="G34" s="34"/>
      <c r="H34" s="65"/>
    </row>
    <row r="35" spans="1:8" s="26" customFormat="1" ht="15" customHeight="1" x14ac:dyDescent="0.25">
      <c r="A35" s="40">
        <v>44973</v>
      </c>
      <c r="B35" s="48" t="s">
        <v>53</v>
      </c>
      <c r="C35" s="53"/>
      <c r="D35" s="38"/>
      <c r="E35" s="42">
        <v>6550</v>
      </c>
      <c r="F35" s="38">
        <f t="shared" si="0"/>
        <v>78585.430000000022</v>
      </c>
      <c r="G35" s="34"/>
      <c r="H35" s="65"/>
    </row>
    <row r="36" spans="1:8" s="26" customFormat="1" ht="15" customHeight="1" x14ac:dyDescent="0.25">
      <c r="A36" s="29">
        <v>45007</v>
      </c>
      <c r="B36" s="49" t="s">
        <v>55</v>
      </c>
      <c r="C36" s="53">
        <v>6477</v>
      </c>
      <c r="D36" s="38"/>
      <c r="E36" s="42"/>
      <c r="F36" s="38">
        <f t="shared" si="0"/>
        <v>78585.430000000022</v>
      </c>
      <c r="G36" s="34"/>
      <c r="H36" s="66"/>
    </row>
    <row r="37" spans="1:8" s="26" customFormat="1" ht="15" customHeight="1" x14ac:dyDescent="0.25">
      <c r="A37" s="40">
        <v>45016</v>
      </c>
      <c r="B37" s="48" t="s">
        <v>56</v>
      </c>
      <c r="C37" s="53"/>
      <c r="D37" s="38"/>
      <c r="E37" s="42">
        <v>6477</v>
      </c>
      <c r="F37" s="38">
        <f t="shared" si="0"/>
        <v>72108.430000000022</v>
      </c>
      <c r="G37" s="34"/>
      <c r="H37" s="66"/>
    </row>
    <row r="38" spans="1:8" s="26" customFormat="1" ht="15" customHeight="1" x14ac:dyDescent="0.25">
      <c r="A38" s="29">
        <v>45038</v>
      </c>
      <c r="B38" s="36" t="s">
        <v>57</v>
      </c>
      <c r="C38" s="53">
        <v>6405</v>
      </c>
      <c r="D38" s="38"/>
      <c r="E38" s="42"/>
      <c r="F38" s="38">
        <f t="shared" si="0"/>
        <v>72108.430000000022</v>
      </c>
      <c r="G38" s="34"/>
      <c r="H38" s="66"/>
    </row>
    <row r="39" spans="1:8" s="26" customFormat="1" ht="15" customHeight="1" x14ac:dyDescent="0.25">
      <c r="A39" s="40">
        <v>45048</v>
      </c>
      <c r="B39" s="48" t="s">
        <v>58</v>
      </c>
      <c r="C39" s="53"/>
      <c r="D39" s="38"/>
      <c r="E39" s="42">
        <v>6405</v>
      </c>
      <c r="F39" s="38">
        <f t="shared" si="0"/>
        <v>65703.430000000022</v>
      </c>
      <c r="G39" s="34"/>
      <c r="H39" s="66"/>
    </row>
    <row r="40" spans="1:8" s="26" customFormat="1" ht="15" customHeight="1" x14ac:dyDescent="0.25">
      <c r="A40" s="29">
        <v>45068</v>
      </c>
      <c r="B40" s="49" t="s">
        <v>59</v>
      </c>
      <c r="C40" s="53">
        <v>6333</v>
      </c>
      <c r="D40" s="38"/>
      <c r="E40" s="42"/>
      <c r="F40" s="38">
        <f t="shared" si="0"/>
        <v>65703.430000000022</v>
      </c>
      <c r="G40" s="34"/>
      <c r="H40" s="66"/>
    </row>
    <row r="41" spans="1:8" s="26" customFormat="1" ht="15" customHeight="1" x14ac:dyDescent="0.25">
      <c r="A41" s="40">
        <v>45048</v>
      </c>
      <c r="B41" s="48" t="s">
        <v>58</v>
      </c>
      <c r="C41" s="53"/>
      <c r="D41" s="38"/>
      <c r="E41" s="42">
        <v>6333</v>
      </c>
      <c r="F41" s="38">
        <f t="shared" si="0"/>
        <v>59370.430000000022</v>
      </c>
      <c r="G41" s="34">
        <v>18999</v>
      </c>
      <c r="H41" s="66"/>
    </row>
    <row r="42" spans="1:8" s="26" customFormat="1" ht="15" customHeight="1" x14ac:dyDescent="0.25">
      <c r="A42" s="29">
        <v>45099</v>
      </c>
      <c r="B42" s="49" t="s">
        <v>60</v>
      </c>
      <c r="C42" s="53">
        <v>6261</v>
      </c>
      <c r="D42" s="38"/>
      <c r="E42" s="42"/>
      <c r="F42" s="38">
        <f t="shared" si="0"/>
        <v>59370.430000000022</v>
      </c>
      <c r="G42" s="67">
        <f>G41*2870</f>
        <v>54527130</v>
      </c>
      <c r="H42" s="66">
        <v>284130</v>
      </c>
    </row>
    <row r="43" spans="1:8" s="26" customFormat="1" ht="15" customHeight="1" x14ac:dyDescent="0.25">
      <c r="A43" s="40">
        <v>45048</v>
      </c>
      <c r="B43" s="48" t="s">
        <v>58</v>
      </c>
      <c r="C43" s="53"/>
      <c r="D43" s="38"/>
      <c r="E43" s="42">
        <v>6261</v>
      </c>
      <c r="F43" s="38">
        <f t="shared" si="0"/>
        <v>53109.430000000022</v>
      </c>
      <c r="G43" s="68"/>
      <c r="H43" s="66">
        <v>2870</v>
      </c>
    </row>
    <row r="44" spans="1:8" s="26" customFormat="1" ht="15" customHeight="1" x14ac:dyDescent="0.25">
      <c r="A44" s="29">
        <v>45129</v>
      </c>
      <c r="B44" s="36" t="s">
        <v>61</v>
      </c>
      <c r="C44" s="53">
        <v>6189</v>
      </c>
      <c r="D44" s="38"/>
      <c r="E44" s="42"/>
      <c r="F44" s="38">
        <f t="shared" si="0"/>
        <v>53109.430000000022</v>
      </c>
      <c r="G44" s="34">
        <v>18900</v>
      </c>
      <c r="H44" s="26">
        <f>H42/H43</f>
        <v>99</v>
      </c>
    </row>
    <row r="45" spans="1:8" s="62" customFormat="1" ht="15" customHeight="1" x14ac:dyDescent="0.25">
      <c r="A45" s="57" t="s">
        <v>62</v>
      </c>
      <c r="B45" s="58" t="s">
        <v>63</v>
      </c>
      <c r="C45" s="59"/>
      <c r="D45" s="60"/>
      <c r="E45" s="61">
        <v>864</v>
      </c>
      <c r="F45" s="60">
        <f t="shared" si="0"/>
        <v>52245.430000000022</v>
      </c>
      <c r="G45" s="62">
        <f>G44*2870</f>
        <v>54243000</v>
      </c>
    </row>
    <row r="46" spans="1:8" s="26" customFormat="1" ht="15" customHeight="1" x14ac:dyDescent="0.25">
      <c r="A46" s="40">
        <v>45050</v>
      </c>
      <c r="B46" s="48" t="s">
        <v>64</v>
      </c>
      <c r="C46" s="53"/>
      <c r="D46" s="38"/>
      <c r="E46" s="42">
        <f>C44-E45</f>
        <v>5325</v>
      </c>
      <c r="F46" s="38">
        <f t="shared" si="0"/>
        <v>46920.430000000022</v>
      </c>
      <c r="G46" s="34">
        <v>285000</v>
      </c>
    </row>
    <row r="47" spans="1:8" s="26" customFormat="1" ht="15" customHeight="1" x14ac:dyDescent="0.25">
      <c r="A47" s="29">
        <v>45160</v>
      </c>
      <c r="B47" s="36" t="s">
        <v>65</v>
      </c>
      <c r="C47" s="53">
        <v>6117</v>
      </c>
      <c r="D47" s="38"/>
      <c r="E47" s="42"/>
      <c r="F47" s="38">
        <f t="shared" si="0"/>
        <v>46920.430000000022</v>
      </c>
      <c r="G47" s="67">
        <f>G45+G46</f>
        <v>54528000</v>
      </c>
    </row>
    <row r="48" spans="1:8" s="26" customFormat="1" ht="15" customHeight="1" x14ac:dyDescent="0.25">
      <c r="A48" s="40">
        <v>45050</v>
      </c>
      <c r="B48" s="48" t="s">
        <v>64</v>
      </c>
      <c r="C48" s="53"/>
      <c r="D48" s="38"/>
      <c r="E48" s="42">
        <v>6117</v>
      </c>
      <c r="F48" s="38">
        <f t="shared" si="0"/>
        <v>40803.430000000022</v>
      </c>
      <c r="G48" s="34"/>
    </row>
    <row r="49" spans="1:8" s="26" customFormat="1" ht="15" customHeight="1" x14ac:dyDescent="0.25">
      <c r="A49" s="29">
        <v>45191</v>
      </c>
      <c r="B49" s="36" t="s">
        <v>66</v>
      </c>
      <c r="C49" s="53">
        <v>6045</v>
      </c>
      <c r="D49" s="56"/>
      <c r="E49" s="42"/>
      <c r="F49" s="38">
        <f t="shared" si="0"/>
        <v>40803.430000000022</v>
      </c>
      <c r="G49" s="34"/>
    </row>
    <row r="50" spans="1:8" s="26" customFormat="1" ht="15" customHeight="1" x14ac:dyDescent="0.25">
      <c r="A50" s="40">
        <v>45050</v>
      </c>
      <c r="B50" s="48" t="s">
        <v>64</v>
      </c>
      <c r="C50" s="53"/>
      <c r="D50" s="56"/>
      <c r="E50" s="42">
        <v>6045</v>
      </c>
      <c r="F50" s="38">
        <f t="shared" si="0"/>
        <v>34758.430000000022</v>
      </c>
      <c r="G50" s="34"/>
      <c r="H50" s="65"/>
    </row>
    <row r="51" spans="1:8" s="26" customFormat="1" ht="15" customHeight="1" x14ac:dyDescent="0.25">
      <c r="A51" s="29">
        <v>45221</v>
      </c>
      <c r="B51" s="36" t="s">
        <v>67</v>
      </c>
      <c r="C51" s="53">
        <v>5973</v>
      </c>
      <c r="D51" s="56"/>
      <c r="E51" s="42"/>
      <c r="F51" s="38">
        <f>F50+D51-E51</f>
        <v>34758.430000000022</v>
      </c>
      <c r="G51" s="34"/>
    </row>
    <row r="52" spans="1:8" s="26" customFormat="1" ht="15" customHeight="1" x14ac:dyDescent="0.25">
      <c r="A52" s="40">
        <v>45050</v>
      </c>
      <c r="B52" s="48" t="s">
        <v>64</v>
      </c>
      <c r="C52" s="69">
        <f>C51-E52-E54</f>
        <v>0</v>
      </c>
      <c r="D52" s="56"/>
      <c r="E52" s="42">
        <v>864</v>
      </c>
      <c r="F52" s="38">
        <f>F51+D52-E52</f>
        <v>33894.430000000022</v>
      </c>
      <c r="G52" s="34"/>
    </row>
    <row r="53" spans="1:8" s="26" customFormat="1" ht="15" customHeight="1" x14ac:dyDescent="0.25">
      <c r="A53" s="54">
        <v>45221</v>
      </c>
      <c r="B53" s="55" t="s">
        <v>68</v>
      </c>
      <c r="C53" s="70"/>
      <c r="D53" s="71">
        <f>(C51-E52)*5%*20</f>
        <v>5109</v>
      </c>
      <c r="E53" s="42"/>
      <c r="F53" s="38">
        <f>F52+D53-E53</f>
        <v>39003.430000000022</v>
      </c>
      <c r="G53" s="34"/>
    </row>
    <row r="54" spans="1:8" s="73" customFormat="1" ht="15" customHeight="1" x14ac:dyDescent="0.25">
      <c r="A54" s="40">
        <v>45811</v>
      </c>
      <c r="B54" s="41" t="s">
        <v>69</v>
      </c>
      <c r="C54" s="50"/>
      <c r="D54" s="72"/>
      <c r="E54" s="42">
        <v>5109</v>
      </c>
      <c r="F54" s="38">
        <f t="shared" ref="F54:F72" si="1">F53+D54-E54</f>
        <v>33894.430000000022</v>
      </c>
    </row>
    <row r="55" spans="1:8" s="26" customFormat="1" ht="15" customHeight="1" x14ac:dyDescent="0.25">
      <c r="A55" s="29">
        <v>45252</v>
      </c>
      <c r="B55" s="36" t="s">
        <v>70</v>
      </c>
      <c r="C55" s="69">
        <v>5901</v>
      </c>
      <c r="D55" s="56"/>
      <c r="E55" s="42"/>
      <c r="F55" s="38">
        <f t="shared" si="1"/>
        <v>33894.430000000022</v>
      </c>
      <c r="G55" s="34"/>
    </row>
    <row r="56" spans="1:8" s="26" customFormat="1" ht="15" customHeight="1" x14ac:dyDescent="0.25">
      <c r="A56" s="54">
        <v>45252</v>
      </c>
      <c r="B56" s="55" t="s">
        <v>71</v>
      </c>
      <c r="C56" s="53"/>
      <c r="D56" s="71">
        <f>C55*5%*19</f>
        <v>5605.95</v>
      </c>
      <c r="E56" s="42"/>
      <c r="F56" s="38">
        <f t="shared" si="1"/>
        <v>39500.380000000019</v>
      </c>
      <c r="G56" s="34"/>
    </row>
    <row r="57" spans="1:8" s="73" customFormat="1" ht="15" customHeight="1" x14ac:dyDescent="0.25">
      <c r="A57" s="40">
        <v>45811</v>
      </c>
      <c r="B57" s="41" t="s">
        <v>69</v>
      </c>
      <c r="C57" s="45"/>
      <c r="D57" s="72"/>
      <c r="E57" s="42">
        <v>5901</v>
      </c>
      <c r="F57" s="38">
        <f t="shared" si="1"/>
        <v>33599.380000000019</v>
      </c>
    </row>
    <row r="58" spans="1:8" s="26" customFormat="1" ht="15" customHeight="1" x14ac:dyDescent="0.25">
      <c r="A58" s="29">
        <v>45282</v>
      </c>
      <c r="B58" s="36" t="s">
        <v>72</v>
      </c>
      <c r="C58" s="69">
        <v>5829</v>
      </c>
      <c r="D58" s="56"/>
      <c r="E58" s="42"/>
      <c r="F58" s="38">
        <f t="shared" si="1"/>
        <v>33599.380000000019</v>
      </c>
      <c r="G58" s="34"/>
    </row>
    <row r="59" spans="1:8" s="26" customFormat="1" ht="15" customHeight="1" x14ac:dyDescent="0.25">
      <c r="A59" s="54">
        <v>45282</v>
      </c>
      <c r="B59" s="55" t="s">
        <v>73</v>
      </c>
      <c r="C59" s="53"/>
      <c r="D59" s="71">
        <f>C58*5%*18</f>
        <v>5246.0999999999995</v>
      </c>
      <c r="E59" s="42"/>
      <c r="F59" s="38">
        <f t="shared" si="1"/>
        <v>38845.480000000018</v>
      </c>
      <c r="G59" s="34">
        <v>33894</v>
      </c>
    </row>
    <row r="60" spans="1:8" s="73" customFormat="1" ht="15" customHeight="1" x14ac:dyDescent="0.25">
      <c r="A60" s="40">
        <v>45811</v>
      </c>
      <c r="B60" s="41" t="s">
        <v>69</v>
      </c>
      <c r="C60" s="45"/>
      <c r="D60" s="72"/>
      <c r="E60" s="42">
        <v>5829</v>
      </c>
      <c r="F60" s="38">
        <f t="shared" si="1"/>
        <v>33016.480000000018</v>
      </c>
      <c r="G60" s="73">
        <v>4430</v>
      </c>
    </row>
    <row r="61" spans="1:8" s="26" customFormat="1" ht="15" customHeight="1" x14ac:dyDescent="0.25">
      <c r="A61" s="29">
        <v>45313</v>
      </c>
      <c r="B61" s="36" t="s">
        <v>74</v>
      </c>
      <c r="C61" s="69">
        <v>5757</v>
      </c>
      <c r="D61" s="56"/>
      <c r="E61" s="42"/>
      <c r="F61" s="38">
        <f t="shared" si="1"/>
        <v>33016.480000000018</v>
      </c>
      <c r="G61" s="67">
        <f>G59*G60</f>
        <v>150150420</v>
      </c>
      <c r="H61" s="74">
        <v>33860.050000000003</v>
      </c>
    </row>
    <row r="62" spans="1:8" s="26" customFormat="1" ht="15" customHeight="1" x14ac:dyDescent="0.25">
      <c r="A62" s="54">
        <v>45313</v>
      </c>
      <c r="B62" s="55" t="s">
        <v>75</v>
      </c>
      <c r="C62" s="53"/>
      <c r="D62" s="71">
        <f>C61*5%*17</f>
        <v>4893.4500000000007</v>
      </c>
      <c r="E62" s="42"/>
      <c r="F62" s="38">
        <f t="shared" si="1"/>
        <v>37909.930000000022</v>
      </c>
      <c r="G62" s="34">
        <v>151000</v>
      </c>
    </row>
    <row r="63" spans="1:8" s="73" customFormat="1" ht="15" customHeight="1" x14ac:dyDescent="0.25">
      <c r="A63" s="40">
        <v>45811</v>
      </c>
      <c r="B63" s="41" t="s">
        <v>69</v>
      </c>
      <c r="C63" s="45"/>
      <c r="D63" s="72"/>
      <c r="E63" s="42">
        <v>5757</v>
      </c>
      <c r="F63" s="38">
        <f t="shared" si="1"/>
        <v>32152.930000000022</v>
      </c>
      <c r="G63" s="73">
        <v>4440</v>
      </c>
    </row>
    <row r="64" spans="1:8" s="26" customFormat="1" ht="15" customHeight="1" x14ac:dyDescent="0.25">
      <c r="A64" s="29">
        <v>45344</v>
      </c>
      <c r="B64" s="36" t="s">
        <v>76</v>
      </c>
      <c r="C64" s="69">
        <v>5685</v>
      </c>
      <c r="D64" s="56"/>
      <c r="E64" s="42"/>
      <c r="F64" s="38">
        <f t="shared" si="1"/>
        <v>32152.930000000022</v>
      </c>
      <c r="G64" s="75">
        <f>G62/G63</f>
        <v>34.009009009009006</v>
      </c>
    </row>
    <row r="65" spans="1:7" s="26" customFormat="1" ht="15" customHeight="1" x14ac:dyDescent="0.25">
      <c r="A65" s="54">
        <v>45344</v>
      </c>
      <c r="B65" s="55" t="s">
        <v>77</v>
      </c>
      <c r="C65" s="53"/>
      <c r="D65" s="71">
        <f>C64*5%*16</f>
        <v>4548</v>
      </c>
      <c r="E65" s="42"/>
      <c r="F65" s="38">
        <f t="shared" si="1"/>
        <v>36700.930000000022</v>
      </c>
      <c r="G65" s="67">
        <v>150000000</v>
      </c>
    </row>
    <row r="66" spans="1:7" s="26" customFormat="1" ht="15" customHeight="1" x14ac:dyDescent="0.25">
      <c r="A66" s="40">
        <v>45811</v>
      </c>
      <c r="B66" s="41" t="s">
        <v>69</v>
      </c>
      <c r="C66" s="53"/>
      <c r="D66" s="76"/>
      <c r="E66" s="42">
        <v>5685</v>
      </c>
      <c r="F66" s="38">
        <f t="shared" si="1"/>
        <v>31015.930000000022</v>
      </c>
      <c r="G66" s="34">
        <v>4430</v>
      </c>
    </row>
    <row r="67" spans="1:7" s="26" customFormat="1" ht="15" customHeight="1" x14ac:dyDescent="0.25">
      <c r="A67" s="29">
        <v>45373</v>
      </c>
      <c r="B67" s="36" t="s">
        <v>78</v>
      </c>
      <c r="C67" s="69">
        <v>5613</v>
      </c>
      <c r="D67" s="56"/>
      <c r="E67" s="42"/>
      <c r="F67" s="38">
        <f t="shared" si="1"/>
        <v>31015.930000000022</v>
      </c>
      <c r="G67" s="68">
        <f>G65/G66</f>
        <v>33860.045146726865</v>
      </c>
    </row>
    <row r="68" spans="1:7" s="26" customFormat="1" ht="15" customHeight="1" x14ac:dyDescent="0.25">
      <c r="A68" s="54">
        <v>45373</v>
      </c>
      <c r="B68" s="55" t="s">
        <v>79</v>
      </c>
      <c r="C68" s="53"/>
      <c r="D68" s="71">
        <f>C67*5%*15</f>
        <v>4209.7500000000009</v>
      </c>
      <c r="E68" s="42"/>
      <c r="F68" s="38">
        <f t="shared" si="1"/>
        <v>35225.680000000022</v>
      </c>
      <c r="G68" s="68">
        <f>G64+G67</f>
        <v>33894.054155735874</v>
      </c>
    </row>
    <row r="69" spans="1:7" s="73" customFormat="1" ht="15" customHeight="1" x14ac:dyDescent="0.25">
      <c r="A69" s="40">
        <v>45811</v>
      </c>
      <c r="B69" s="41" t="s">
        <v>69</v>
      </c>
      <c r="C69" s="77"/>
      <c r="D69" s="78"/>
      <c r="E69" s="79">
        <v>5578.99</v>
      </c>
      <c r="F69" s="38">
        <f t="shared" si="1"/>
        <v>29646.690000000024</v>
      </c>
    </row>
    <row r="70" spans="1:7" s="73" customFormat="1" ht="15" customHeight="1" x14ac:dyDescent="0.25">
      <c r="A70" s="80">
        <v>45811</v>
      </c>
      <c r="B70" s="81" t="s">
        <v>80</v>
      </c>
      <c r="C70" s="77"/>
      <c r="D70" s="78"/>
      <c r="E70" s="79">
        <v>34.01</v>
      </c>
      <c r="F70" s="38">
        <f t="shared" si="1"/>
        <v>29612.680000000026</v>
      </c>
    </row>
    <row r="71" spans="1:7" s="62" customFormat="1" ht="15" customHeight="1" x14ac:dyDescent="0.25">
      <c r="A71" s="82">
        <v>45806</v>
      </c>
      <c r="B71" s="83" t="s">
        <v>81</v>
      </c>
      <c r="C71" s="84"/>
      <c r="D71" s="85"/>
      <c r="E71" s="86">
        <v>29612.25</v>
      </c>
      <c r="F71" s="87">
        <f t="shared" si="1"/>
        <v>0.43000000002575689</v>
      </c>
    </row>
    <row r="72" spans="1:7" s="26" customFormat="1" ht="15" customHeight="1" thickBot="1" x14ac:dyDescent="0.3">
      <c r="A72" s="35"/>
      <c r="B72" s="88"/>
      <c r="C72" s="89"/>
      <c r="D72" s="90"/>
      <c r="E72" s="79"/>
      <c r="F72" s="91">
        <f t="shared" si="1"/>
        <v>0.43000000002575689</v>
      </c>
      <c r="G72" s="34"/>
    </row>
    <row r="73" spans="1:7" ht="15" customHeight="1" thickBot="1" x14ac:dyDescent="0.3">
      <c r="A73" s="92" t="s">
        <v>82</v>
      </c>
      <c r="B73" s="93"/>
      <c r="C73" s="94">
        <f>SUM(C17:C67)-C52</f>
        <v>139319</v>
      </c>
      <c r="D73" s="95">
        <f>SUM(D17:D68)</f>
        <v>29943.35</v>
      </c>
      <c r="E73" s="96">
        <f>SUM(E17:E71)</f>
        <v>169261.91999999998</v>
      </c>
      <c r="F73" s="97">
        <f>+F72</f>
        <v>0.43000000002575689</v>
      </c>
      <c r="G73" s="1"/>
    </row>
    <row r="74" spans="1:7" x14ac:dyDescent="0.25">
      <c r="A74" s="98"/>
      <c r="B74" s="98"/>
      <c r="C74" s="99"/>
      <c r="D74" s="100"/>
      <c r="E74" s="100"/>
      <c r="F74" s="1"/>
      <c r="G74" s="1"/>
    </row>
    <row r="75" spans="1:7" x14ac:dyDescent="0.25">
      <c r="A75" s="2"/>
      <c r="B75" s="2"/>
      <c r="C75" s="3"/>
      <c r="D75" s="1"/>
      <c r="E75" s="1"/>
      <c r="F75" s="1"/>
      <c r="G75" s="101"/>
    </row>
    <row r="76" spans="1:7" x14ac:dyDescent="0.25">
      <c r="A76" s="2"/>
      <c r="B76" s="2"/>
      <c r="C76" s="3"/>
      <c r="D76" s="1"/>
      <c r="E76" s="1"/>
      <c r="F76" s="1"/>
      <c r="G76" s="101"/>
    </row>
    <row r="77" spans="1:7" s="34" customFormat="1" x14ac:dyDescent="0.25">
      <c r="A77" s="102" t="s">
        <v>83</v>
      </c>
      <c r="B77" s="102" t="s">
        <v>84</v>
      </c>
      <c r="C77" s="103" t="s">
        <v>85</v>
      </c>
      <c r="D77" s="103"/>
      <c r="E77" s="104" t="s">
        <v>86</v>
      </c>
      <c r="F77" s="104"/>
    </row>
    <row r="78" spans="1:7" s="34" customFormat="1" x14ac:dyDescent="0.25">
      <c r="A78" s="4" t="s">
        <v>87</v>
      </c>
      <c r="B78" s="102" t="s">
        <v>88</v>
      </c>
      <c r="C78" s="103" t="s">
        <v>89</v>
      </c>
      <c r="D78" s="103"/>
      <c r="E78" s="104" t="s">
        <v>90</v>
      </c>
      <c r="F78" s="104"/>
    </row>
    <row r="79" spans="1:7" x14ac:dyDescent="0.25">
      <c r="A79" s="2"/>
      <c r="B79" s="2"/>
      <c r="C79" s="3"/>
      <c r="D79" s="1"/>
      <c r="E79" s="1"/>
      <c r="F79" s="1"/>
      <c r="G79" s="101"/>
    </row>
    <row r="80" spans="1:7" x14ac:dyDescent="0.25">
      <c r="A80" s="2"/>
      <c r="B80" s="2"/>
      <c r="C80" s="3"/>
      <c r="D80" s="1"/>
      <c r="E80" s="1"/>
      <c r="F80" s="1"/>
      <c r="G80" s="101"/>
    </row>
    <row r="81" spans="1:7" x14ac:dyDescent="0.25">
      <c r="A81" s="2"/>
      <c r="B81" s="2"/>
      <c r="C81" s="3"/>
      <c r="D81" s="1"/>
      <c r="E81" s="1"/>
      <c r="F81" s="1"/>
      <c r="G81" s="101"/>
    </row>
    <row r="82" spans="1:7" x14ac:dyDescent="0.25">
      <c r="A82" s="2"/>
      <c r="B82" s="2"/>
      <c r="C82" s="3"/>
      <c r="D82" s="1"/>
      <c r="E82" s="1"/>
      <c r="F82" s="1"/>
      <c r="G82" s="101"/>
    </row>
    <row r="83" spans="1:7" x14ac:dyDescent="0.25">
      <c r="A83" s="2"/>
      <c r="B83" s="2"/>
      <c r="C83" s="3"/>
      <c r="D83" s="1"/>
      <c r="E83" s="1"/>
      <c r="F83" s="1"/>
      <c r="G83" s="101"/>
    </row>
    <row r="84" spans="1:7" x14ac:dyDescent="0.25">
      <c r="A84" s="2"/>
      <c r="B84" s="2"/>
      <c r="C84" s="3"/>
      <c r="D84" s="1"/>
      <c r="E84" s="1"/>
      <c r="F84" s="1"/>
      <c r="G84" s="101"/>
    </row>
    <row r="85" spans="1:7" x14ac:dyDescent="0.25">
      <c r="A85" s="2"/>
      <c r="B85" s="2"/>
      <c r="C85" s="3"/>
      <c r="D85" s="1"/>
      <c r="E85" s="1"/>
      <c r="F85" s="1"/>
      <c r="G85" s="101"/>
    </row>
    <row r="86" spans="1:7" x14ac:dyDescent="0.25">
      <c r="A86" s="2" t="s">
        <v>91</v>
      </c>
      <c r="B86" s="2" t="s">
        <v>92</v>
      </c>
      <c r="C86" s="3"/>
      <c r="D86" s="1"/>
      <c r="E86" s="1"/>
      <c r="F86" s="1"/>
      <c r="G86" s="1"/>
    </row>
    <row r="87" spans="1:7" x14ac:dyDescent="0.25">
      <c r="A87" s="2"/>
      <c r="B87" s="2"/>
      <c r="C87" s="3"/>
      <c r="D87" s="1"/>
      <c r="E87" s="1"/>
      <c r="F87" s="1"/>
      <c r="G87" s="1">
        <v>105424.57</v>
      </c>
    </row>
    <row r="88" spans="1:7" x14ac:dyDescent="0.25">
      <c r="A88" s="2"/>
      <c r="B88" s="2"/>
      <c r="C88" s="3"/>
      <c r="D88" s="101">
        <f>C73-E9-E10</f>
        <v>139319</v>
      </c>
      <c r="E88" s="1"/>
      <c r="F88" s="1"/>
      <c r="G88" s="1"/>
    </row>
    <row r="89" spans="1:7" x14ac:dyDescent="0.25">
      <c r="A89" s="2"/>
      <c r="B89" s="2"/>
      <c r="C89" s="3"/>
      <c r="D89" s="1"/>
      <c r="E89" s="1"/>
      <c r="F89" s="1"/>
      <c r="G89" s="1"/>
    </row>
    <row r="90" spans="1:7" x14ac:dyDescent="0.25">
      <c r="A90" s="2"/>
      <c r="B90" s="2"/>
      <c r="C90" s="3"/>
      <c r="D90" s="1"/>
      <c r="E90" s="1"/>
      <c r="F90" s="1"/>
      <c r="G90" s="1"/>
    </row>
    <row r="91" spans="1:7" x14ac:dyDescent="0.25">
      <c r="A91" s="2"/>
      <c r="B91" s="2"/>
      <c r="C91" s="3"/>
      <c r="D91" s="1"/>
      <c r="E91" s="1"/>
      <c r="F91" s="1"/>
      <c r="G91" s="1"/>
    </row>
    <row r="92" spans="1:7" x14ac:dyDescent="0.25">
      <c r="A92" s="2"/>
      <c r="B92" s="105"/>
      <c r="C92" s="3"/>
      <c r="D92" s="1"/>
      <c r="E92" s="1"/>
      <c r="F92" s="1"/>
      <c r="G92" s="1"/>
    </row>
    <row r="93" spans="1:7" x14ac:dyDescent="0.25">
      <c r="A93" s="2"/>
      <c r="B93" s="105"/>
      <c r="C93" s="3"/>
      <c r="D93" s="1"/>
      <c r="E93" s="1"/>
      <c r="F93" s="1"/>
      <c r="G93" s="1"/>
    </row>
    <row r="94" spans="1:7" x14ac:dyDescent="0.25">
      <c r="A94" s="2"/>
      <c r="B94" s="105"/>
      <c r="C94" s="3"/>
      <c r="D94" s="1"/>
      <c r="E94" s="1"/>
      <c r="F94" s="1"/>
      <c r="G94" s="1"/>
    </row>
    <row r="95" spans="1:7" x14ac:dyDescent="0.25">
      <c r="A95" s="2"/>
      <c r="B95" s="2"/>
      <c r="C95" s="3"/>
      <c r="D95" s="1"/>
      <c r="E95" s="1"/>
      <c r="F95" s="1"/>
      <c r="G95" s="1"/>
    </row>
    <row r="96" spans="1:7" x14ac:dyDescent="0.25">
      <c r="A96" s="2"/>
      <c r="B96" s="2"/>
      <c r="C96" s="3"/>
      <c r="D96" s="1"/>
      <c r="E96" s="1"/>
      <c r="F96" s="1"/>
      <c r="G96" s="1"/>
    </row>
    <row r="97" spans="1:7" x14ac:dyDescent="0.25">
      <c r="A97" s="2"/>
      <c r="B97" s="2"/>
      <c r="C97" s="3"/>
      <c r="D97" s="1"/>
      <c r="E97" s="1"/>
      <c r="F97" s="1"/>
      <c r="G97" s="1"/>
    </row>
    <row r="98" spans="1:7" x14ac:dyDescent="0.25">
      <c r="A98" s="2"/>
      <c r="B98" s="2"/>
      <c r="C98" s="3"/>
      <c r="D98" s="1"/>
      <c r="E98" s="1"/>
      <c r="F98" s="1"/>
      <c r="G98" s="1"/>
    </row>
    <row r="99" spans="1:7" x14ac:dyDescent="0.25">
      <c r="A99" s="2"/>
      <c r="B99" s="2"/>
      <c r="C99" s="3"/>
      <c r="D99" s="1"/>
      <c r="E99" s="1"/>
      <c r="F99" s="1"/>
      <c r="G99" s="1"/>
    </row>
    <row r="100" spans="1:7" x14ac:dyDescent="0.25">
      <c r="A100" s="2"/>
      <c r="B100" s="2"/>
      <c r="C100" s="3"/>
      <c r="D100" s="1"/>
      <c r="E100" s="1"/>
      <c r="F100" s="1"/>
      <c r="G100" s="1"/>
    </row>
    <row r="101" spans="1:7" x14ac:dyDescent="0.25">
      <c r="A101" s="2"/>
      <c r="B101" s="2"/>
      <c r="C101" s="3"/>
      <c r="D101" s="1"/>
      <c r="E101" s="1"/>
      <c r="F101" s="1"/>
      <c r="G101" s="1"/>
    </row>
    <row r="102" spans="1:7" x14ac:dyDescent="0.25">
      <c r="A102" s="2"/>
      <c r="B102" s="2"/>
      <c r="C102" s="3"/>
      <c r="D102" s="1"/>
      <c r="E102" s="1"/>
      <c r="F102" s="1"/>
      <c r="G102" s="1"/>
    </row>
    <row r="103" spans="1:7" x14ac:dyDescent="0.25">
      <c r="A103" s="2"/>
      <c r="B103" s="2"/>
      <c r="C103" s="3"/>
      <c r="D103" s="1"/>
      <c r="E103" s="1"/>
      <c r="F103" s="1"/>
      <c r="G103" s="1"/>
    </row>
    <row r="104" spans="1:7" x14ac:dyDescent="0.25">
      <c r="A104" s="2"/>
      <c r="B104" s="2"/>
      <c r="C104" s="3"/>
      <c r="D104" s="1"/>
      <c r="E104" s="1"/>
      <c r="F104" s="1"/>
      <c r="G104" s="1"/>
    </row>
    <row r="105" spans="1:7" x14ac:dyDescent="0.25">
      <c r="A105" s="2"/>
      <c r="B105" s="2"/>
      <c r="C105" s="3"/>
      <c r="D105" s="1"/>
      <c r="E105" s="1"/>
      <c r="F105" s="1"/>
      <c r="G105" s="1"/>
    </row>
    <row r="106" spans="1:7" x14ac:dyDescent="0.25">
      <c r="A106" s="2"/>
      <c r="B106" s="2"/>
      <c r="C106" s="3"/>
      <c r="D106" s="1"/>
      <c r="E106" s="1"/>
      <c r="F106" s="1"/>
      <c r="G106" s="1"/>
    </row>
    <row r="107" spans="1:7" x14ac:dyDescent="0.25">
      <c r="A107" s="2"/>
      <c r="B107" s="2"/>
      <c r="C107" s="3"/>
      <c r="D107" s="1"/>
      <c r="E107" s="1"/>
      <c r="F107" s="1"/>
      <c r="G107" s="1"/>
    </row>
    <row r="108" spans="1:7" x14ac:dyDescent="0.25">
      <c r="A108" s="2"/>
      <c r="B108" s="2"/>
      <c r="C108" s="3"/>
      <c r="D108" s="1"/>
      <c r="E108" s="1"/>
      <c r="F108" s="1"/>
      <c r="G108" s="1"/>
    </row>
    <row r="109" spans="1:7" x14ac:dyDescent="0.25">
      <c r="A109" s="2"/>
      <c r="B109" s="2"/>
      <c r="C109" s="3"/>
      <c r="D109" s="1"/>
      <c r="E109" s="1"/>
      <c r="F109" s="1"/>
      <c r="G109" s="1"/>
    </row>
    <row r="110" spans="1:7" x14ac:dyDescent="0.25">
      <c r="A110" s="2"/>
      <c r="B110" s="2"/>
      <c r="C110" s="3"/>
      <c r="D110" s="1"/>
      <c r="E110" s="1"/>
      <c r="F110" s="1"/>
      <c r="G110" s="1"/>
    </row>
    <row r="111" spans="1:7" x14ac:dyDescent="0.25">
      <c r="A111" s="2"/>
      <c r="B111" s="2"/>
      <c r="C111" s="106"/>
      <c r="D111" s="1"/>
      <c r="E111" s="1"/>
      <c r="F111" s="1"/>
      <c r="G111" s="1"/>
    </row>
    <row r="112" spans="1:7" x14ac:dyDescent="0.25">
      <c r="A112" s="26"/>
      <c r="B112" s="26"/>
      <c r="C112" s="26"/>
      <c r="E112" s="26"/>
      <c r="F112" s="26"/>
      <c r="G112" s="26"/>
    </row>
    <row r="113" spans="1:7" x14ac:dyDescent="0.25">
      <c r="A113" s="107"/>
      <c r="B113" s="26"/>
      <c r="C113" s="26"/>
      <c r="E113" s="26"/>
      <c r="F113" s="26"/>
      <c r="G113" s="26"/>
    </row>
    <row r="114" spans="1:7" x14ac:dyDescent="0.25">
      <c r="A114" s="107"/>
      <c r="B114" s="26"/>
      <c r="C114" s="26"/>
      <c r="E114" s="26"/>
      <c r="F114" s="26"/>
      <c r="G114" s="26"/>
    </row>
    <row r="115" spans="1:7" x14ac:dyDescent="0.25">
      <c r="A115" s="2"/>
      <c r="B115" s="26"/>
      <c r="C115" s="26"/>
      <c r="D115" s="26"/>
      <c r="E115" s="26"/>
      <c r="F115" s="26"/>
      <c r="G115" s="26"/>
    </row>
    <row r="116" spans="1:7" x14ac:dyDescent="0.25">
      <c r="A116" s="108"/>
      <c r="B116" s="108"/>
      <c r="C116" s="108"/>
      <c r="D116" s="108"/>
      <c r="E116" s="108"/>
      <c r="F116" s="108"/>
      <c r="G116" s="109"/>
    </row>
    <row r="117" spans="1:7" x14ac:dyDescent="0.25">
      <c r="B117" s="2"/>
      <c r="C117" s="110"/>
      <c r="D117" s="1"/>
      <c r="F117" s="111"/>
      <c r="G117" s="112"/>
    </row>
    <row r="118" spans="1:7" x14ac:dyDescent="0.25">
      <c r="B118" s="2"/>
      <c r="C118" s="110"/>
      <c r="D118" s="1"/>
      <c r="F118" s="112"/>
      <c r="G118" s="112"/>
    </row>
    <row r="119" spans="1:7" x14ac:dyDescent="0.25">
      <c r="B119" s="1"/>
      <c r="C119" s="1"/>
      <c r="D119" s="1"/>
      <c r="F119" s="112"/>
      <c r="G119" s="112"/>
    </row>
    <row r="120" spans="1:7" x14ac:dyDescent="0.25">
      <c r="B120" s="1"/>
      <c r="C120" s="113"/>
      <c r="D120" s="1"/>
      <c r="F120" s="112"/>
      <c r="G120" s="112"/>
    </row>
    <row r="121" spans="1:7" x14ac:dyDescent="0.25">
      <c r="B121" s="1"/>
      <c r="C121" s="113"/>
      <c r="D121" s="1"/>
      <c r="F121" s="112"/>
      <c r="G121" s="114"/>
    </row>
    <row r="122" spans="1:7" x14ac:dyDescent="0.25">
      <c r="B122" s="1"/>
      <c r="C122" s="113"/>
      <c r="D122" s="1"/>
      <c r="F122" s="112"/>
      <c r="G122" s="112"/>
    </row>
    <row r="123" spans="1:7" x14ac:dyDescent="0.25">
      <c r="D123" s="1"/>
      <c r="F123" s="112"/>
      <c r="G123" s="112"/>
    </row>
    <row r="124" spans="1:7" x14ac:dyDescent="0.25">
      <c r="B124" s="115"/>
      <c r="C124" s="115"/>
      <c r="F124" s="112"/>
      <c r="G124" s="112"/>
    </row>
    <row r="125" spans="1:7" x14ac:dyDescent="0.25">
      <c r="B125" s="115"/>
      <c r="C125" s="115"/>
      <c r="D125" s="115"/>
      <c r="E125" s="115"/>
      <c r="F125" s="115"/>
      <c r="G125" s="112"/>
    </row>
    <row r="126" spans="1:7" x14ac:dyDescent="0.25">
      <c r="A126" s="116"/>
      <c r="B126" s="116"/>
      <c r="C126" s="116"/>
      <c r="D126" s="116"/>
      <c r="E126" s="116"/>
      <c r="F126" s="116"/>
      <c r="G126" s="117"/>
    </row>
    <row r="127" spans="1:7" x14ac:dyDescent="0.25">
      <c r="B127" s="118"/>
      <c r="C127" s="118"/>
      <c r="D127" s="118"/>
      <c r="E127" s="119"/>
    </row>
    <row r="128" spans="1:7" x14ac:dyDescent="0.25">
      <c r="B128" s="120"/>
      <c r="C128" s="120"/>
      <c r="D128" s="120"/>
      <c r="E128" s="119"/>
    </row>
    <row r="129" spans="3:7" x14ac:dyDescent="0.25">
      <c r="C129" s="120"/>
      <c r="D129" s="120"/>
      <c r="E129" s="119"/>
      <c r="F129" s="114"/>
    </row>
    <row r="130" spans="3:7" x14ac:dyDescent="0.25">
      <c r="C130" s="120"/>
      <c r="D130" s="120"/>
      <c r="E130" s="119"/>
      <c r="F130" s="114"/>
      <c r="G130" s="112"/>
    </row>
  </sheetData>
  <mergeCells count="8">
    <mergeCell ref="A126:F126"/>
    <mergeCell ref="B127:D127"/>
    <mergeCell ref="A13:F13"/>
    <mergeCell ref="A73:B73"/>
    <mergeCell ref="C77:D77"/>
    <mergeCell ref="E77:F77"/>
    <mergeCell ref="C78:D78"/>
    <mergeCell ref="E78:F78"/>
  </mergeCells>
  <pageMargins left="0.24" right="0" top="0.2" bottom="0.2" header="0.2" footer="0.2"/>
  <pageSetup paperSize="9" scale="8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U Sein Aung</vt:lpstr>
      <vt:lpstr>'U Sein Aung'!Print_Area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2025-07-08T03:26:13Z</dcterms:created>
  <dcterms:modified xsi:type="dcterms:W3CDTF">2025-07-08T03:26:39Z</dcterms:modified>
</cp:coreProperties>
</file>